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72533CEA-634C-4238-8DFC-CB87DA4A6594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14" i="1" l="1"/>
  <c r="Q22" i="1"/>
  <c r="G11" i="1"/>
  <c r="F11" i="1"/>
  <c r="C7" i="1"/>
  <c r="C8" i="1"/>
  <c r="C17" i="1"/>
  <c r="Q21" i="1"/>
  <c r="E22" i="1"/>
  <c r="F22" i="1"/>
  <c r="G22" i="1"/>
  <c r="H22" i="1"/>
  <c r="G21" i="1"/>
  <c r="E21" i="1"/>
  <c r="F21" i="1"/>
  <c r="H21" i="1"/>
  <c r="C12" i="1"/>
  <c r="C16" i="1" l="1"/>
  <c r="D18" i="1" s="1"/>
  <c r="E15" i="1"/>
  <c r="C11" i="1"/>
  <c r="O21" i="1" l="1"/>
  <c r="C15" i="1"/>
  <c r="O22" i="1"/>
  <c r="C18" i="1" l="1"/>
  <c r="E16" i="1"/>
  <c r="E17" i="1" s="1"/>
</calcChain>
</file>

<file path=xl/sharedStrings.xml><?xml version="1.0" encoding="utf-8"?>
<sst xmlns="http://schemas.openxmlformats.org/spreadsheetml/2006/main" count="47" uniqueCount="46">
  <si>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</si>
  <si>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</si>
  <si>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</si>
  <si>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</si>
  <si>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</si>
  <si>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</si>
  <si>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</si>
  <si>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</si>
  <si>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</si>
  <si>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</si>
  <si>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</si>
  <si>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</si>
  <si>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</si>
  <si>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</si>
  <si>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</si>
  <si>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</si>
  <si>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</si>
  <si>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</si>
  <si>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</si>
  <si>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</si>
  <si>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</si>
  <si>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</si>
  <si>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</si>
  <si>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</si>
  <si>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</si>
  <si>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</si>
  <si>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</si>
  <si>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</si>
  <si>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</si>
  <si>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</si>
  <si>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</si>
  <si>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</si>
  <si>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</si>
  <si>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</si>
  <si>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</si>
  <si>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</si>
  <si>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</si>
  <si>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EA</t>
  </si>
  <si>
    <t>IBVS 5600 Eph.</t>
  </si>
  <si>
    <t>IBVS 5600</t>
  </si>
  <si>
    <t>V0450 Lac / GSC 3624-1696</t>
  </si>
  <si>
    <t>IBVS 6070</t>
  </si>
  <si>
    <t>I</t>
  </si>
  <si>
    <t>Add cycle</t>
  </si>
  <si>
    <t>Old Cycle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</si>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</sst>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61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1" applyNumberFormat="0" applyFont="0" applyFill="0" applyAlignment="0" applyProtection="0"/>
  </cellStyleXfs>
  <cellXfs count="34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3" fillId="0" borderId="0" xfId="0" applyFont="1" applyAlignment="1">
      <alignment vertical="center"/>
    </xf>
    <xf numFmtId="0" fontId="14" fillId="0" borderId="0" xfId="0" applyFont="1" applyAlignment="1"/>
    <xf numFmtId="0" fontId="5" fillId="0" borderId="0" xfId="0" applyFont="1" applyAlignment="1">
      <alignment vertical="center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V0450 Lac - O-C Diagr.</a:t>
            </a:r>
          </a:p>
        </c:rich>
      </c:tx>
      <c:layout>
        <c:manualLayout>
          <c:xMode val="edge"/>
          <c:yMode val="edge"/>
          <c:x val="0.3684210526315789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81203007518797"/>
          <c:y val="0.14076246334310852"/>
          <c:w val="0.837593984962406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3.15E-2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3.15E-2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743.5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  <c:pt idx="1">
                  <c:v>-0.68515000005572801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0F7-4C61-B81A-43B49B031351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3.15E-2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3.15E-2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743.5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0F7-4C61-B81A-43B49B031351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3.15E-2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3.15E-2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743.5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0F7-4C61-B81A-43B49B031351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3.15E-2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3.15E-2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743.5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0F7-4C61-B81A-43B49B031351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3.15E-2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3.15E-2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743.5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0F7-4C61-B81A-43B49B031351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3.15E-2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3.15E-2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743.5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0F7-4C61-B81A-43B49B031351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3.15E-2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3.15E-2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743.5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0F7-4C61-B81A-43B49B031351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743.5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-0.68515000005572801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0F7-4C61-B81A-43B49B0313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54519320"/>
        <c:axId val="1"/>
      </c:scatterChart>
      <c:valAx>
        <c:axId val="7545193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451932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661654135338346"/>
          <c:y val="0.92375366568914952"/>
          <c:w val="0.6345864661654137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0</xdr:row>
      <xdr:rowOff>0</xdr:rowOff>
    </xdr:from>
    <xdr:to>
      <xdr:col>16</xdr:col>
      <xdr:colOff>152400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216088A7-A42B-7A9B-8F03-C42A3735BF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2">
      <c r="A1" s="28" t="s">
        <v>40</v>
      </c>
    </row>
    <row r="2" spans="1:7" x14ac:dyDescent="0.2">
      <c r="A2" t="s">
        <v>23</v>
      </c>
      <c r="B2" t="s">
        <v>37</v>
      </c>
      <c r="C2" s="2"/>
      <c r="D2" s="2"/>
    </row>
    <row r="3" spans="1:7" ht="13.5" thickBot="1" x14ac:dyDescent="0.25"/>
    <row r="4" spans="1:7" ht="14.25" thickTop="1" thickBot="1" x14ac:dyDescent="0.25">
      <c r="A4" s="29" t="s">
        <v>38</v>
      </c>
      <c r="C4" s="7">
        <v>52913.115100000054</v>
      </c>
      <c r="D4" s="8">
        <v>4.4478999999999997</v>
      </c>
    </row>
    <row r="6" spans="1:7" x14ac:dyDescent="0.2">
      <c r="A6" s="4" t="s">
        <v>0</v>
      </c>
    </row>
    <row r="7" spans="1:7" x14ac:dyDescent="0.2">
      <c r="A7" t="s">
        <v>1</v>
      </c>
      <c r="C7">
        <f>+C4</f>
        <v>52913.115100000054</v>
      </c>
    </row>
    <row r="8" spans="1:7" x14ac:dyDescent="0.2">
      <c r="A8" t="s">
        <v>2</v>
      </c>
      <c r="C8">
        <f>+D4</f>
        <v>4.4478999999999997</v>
      </c>
    </row>
    <row r="9" spans="1:7" x14ac:dyDescent="0.2">
      <c r="A9" s="10" t="s">
        <v>30</v>
      </c>
      <c r="B9" s="11"/>
      <c r="C9" s="12">
        <v>-9.5</v>
      </c>
      <c r="D9" s="11" t="s">
        <v>31</v>
      </c>
      <c r="E9" s="11"/>
    </row>
    <row r="10" spans="1:7" ht="13.5" thickBot="1" x14ac:dyDescent="0.25">
      <c r="A10" s="11"/>
      <c r="B10" s="11"/>
      <c r="C10" s="3" t="s">
        <v>19</v>
      </c>
      <c r="D10" s="3" t="s">
        <v>20</v>
      </c>
      <c r="E10" s="11"/>
    </row>
    <row r="11" spans="1:7" x14ac:dyDescent="0.2">
      <c r="A11" s="11" t="s">
        <v>14</v>
      </c>
      <c r="B11" s="11"/>
      <c r="C11" s="23">
        <f ca="1">INTERCEPT(INDIRECT($G$11):G992,INDIRECT($F$11):F992)</f>
        <v>0</v>
      </c>
      <c r="D11" s="2"/>
      <c r="E11" s="11"/>
      <c r="F11" s="24" t="str">
        <f>"F"&amp;E19</f>
        <v>F21</v>
      </c>
      <c r="G11" s="25" t="str">
        <f>"G"&amp;E19</f>
        <v>G21</v>
      </c>
    </row>
    <row r="12" spans="1:7" x14ac:dyDescent="0.2">
      <c r="A12" s="11" t="s">
        <v>15</v>
      </c>
      <c r="B12" s="11"/>
      <c r="C12" s="23">
        <f ca="1">SLOPE(INDIRECT($G$11):G992,INDIRECT($F$11):F992)</f>
        <v>-9.2151983867616409E-4</v>
      </c>
      <c r="D12" s="2"/>
      <c r="E12" s="11"/>
    </row>
    <row r="13" spans="1:7" x14ac:dyDescent="0.2">
      <c r="A13" s="11" t="s">
        <v>18</v>
      </c>
      <c r="B13" s="11"/>
      <c r="C13" s="2" t="s">
        <v>12</v>
      </c>
      <c r="D13" s="15" t="s">
        <v>43</v>
      </c>
      <c r="E13" s="12">
        <v>1</v>
      </c>
    </row>
    <row r="14" spans="1:7" x14ac:dyDescent="0.2">
      <c r="A14" s="11"/>
      <c r="B14" s="11"/>
      <c r="C14" s="11"/>
      <c r="D14" s="15" t="s">
        <v>32</v>
      </c>
      <c r="E14" s="16">
        <f ca="1">NOW()+15018.5+$C$9/24</f>
        <v>60357.707778472221</v>
      </c>
    </row>
    <row r="15" spans="1:7" x14ac:dyDescent="0.2">
      <c r="A15" s="13" t="s">
        <v>16</v>
      </c>
      <c r="B15" s="11"/>
      <c r="C15" s="14">
        <f ca="1">(C7+C11)+(C8+C12)*INT(MAX(F21:F3533))</f>
        <v>56217.220110759918</v>
      </c>
      <c r="D15" s="15" t="s">
        <v>44</v>
      </c>
      <c r="E15" s="16">
        <f ca="1">ROUND(2*(E14-$C$7)/$C$8,0)/2+E13</f>
        <v>1674.5</v>
      </c>
    </row>
    <row r="16" spans="1:7" x14ac:dyDescent="0.2">
      <c r="A16" s="17" t="s">
        <v>3</v>
      </c>
      <c r="B16" s="11"/>
      <c r="C16" s="18">
        <f ca="1">+C8+C12</f>
        <v>4.4469784801613237</v>
      </c>
      <c r="D16" s="15" t="s">
        <v>33</v>
      </c>
      <c r="E16" s="25">
        <f ca="1">ROUND(2*(E14-$C$15)/$C$16,0)/2+E13</f>
        <v>932</v>
      </c>
    </row>
    <row r="17" spans="1:17" ht="13.5" thickBot="1" x14ac:dyDescent="0.25">
      <c r="A17" s="15" t="s">
        <v>29</v>
      </c>
      <c r="B17" s="11"/>
      <c r="C17" s="11">
        <f>COUNT(C21:C2191)</f>
        <v>2</v>
      </c>
      <c r="D17" s="15" t="s">
        <v>34</v>
      </c>
      <c r="E17" s="19">
        <f ca="1">+$C$15+$C$16*E16-15018.5-$C$9/24</f>
        <v>45343.699887603609</v>
      </c>
    </row>
    <row r="18" spans="1:17" ht="14.25" thickTop="1" thickBot="1" x14ac:dyDescent="0.25">
      <c r="A18" s="17" t="s">
        <v>4</v>
      </c>
      <c r="B18" s="11"/>
      <c r="C18" s="20">
        <f ca="1">+C15</f>
        <v>56217.220110759918</v>
      </c>
      <c r="D18" s="21">
        <f ca="1">+C16</f>
        <v>4.4469784801613237</v>
      </c>
      <c r="E18" s="22" t="s">
        <v>35</v>
      </c>
    </row>
    <row r="19" spans="1:17" ht="13.5" thickTop="1" x14ac:dyDescent="0.2">
      <c r="A19" s="26" t="s">
        <v>36</v>
      </c>
      <c r="E19" s="27">
        <v>21</v>
      </c>
    </row>
    <row r="20" spans="1:17" ht="13.5" thickBot="1" x14ac:dyDescent="0.25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28</v>
      </c>
      <c r="I20" s="6" t="s">
        <v>45</v>
      </c>
      <c r="J20" s="6" t="s">
        <v>17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13</v>
      </c>
    </row>
    <row r="21" spans="1:17" x14ac:dyDescent="0.2">
      <c r="A21" s="30" t="s">
        <v>39</v>
      </c>
      <c r="C21" s="9">
        <v>52913.115100000054</v>
      </c>
      <c r="D21" s="9" t="s">
        <v>12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0</v>
      </c>
      <c r="Q21" s="1">
        <f>+C21-15018.5</f>
        <v>37894.615100000054</v>
      </c>
    </row>
    <row r="22" spans="1:17" x14ac:dyDescent="0.2">
      <c r="A22" s="31" t="s">
        <v>41</v>
      </c>
      <c r="B22" s="32" t="s">
        <v>42</v>
      </c>
      <c r="C22" s="33">
        <v>56219.443599999999</v>
      </c>
      <c r="D22" s="33">
        <v>3.15E-2</v>
      </c>
      <c r="E22">
        <f>+(C22-C$7)/C$8</f>
        <v>743.34596101529826</v>
      </c>
      <c r="F22">
        <f>ROUND(2*E22,0)/2</f>
        <v>743.5</v>
      </c>
      <c r="G22">
        <f>+C22-(C$7+F22*C$8)</f>
        <v>-0.68515000005572801</v>
      </c>
      <c r="H22">
        <f>+G22</f>
        <v>-0.68515000005572801</v>
      </c>
      <c r="O22">
        <f ca="1">+C$11+C$12*$F22</f>
        <v>-0.68515000005572801</v>
      </c>
      <c r="Q22" s="1">
        <f>+C22-15018.5</f>
        <v>41200.943599999999</v>
      </c>
    </row>
    <row r="23" spans="1:17" x14ac:dyDescent="0.2">
      <c r="C23" s="9"/>
      <c r="D23" s="9"/>
      <c r="Q23" s="1"/>
    </row>
    <row r="24" spans="1:17" x14ac:dyDescent="0.2">
      <c r="C24" s="9"/>
      <c r="D24" s="9"/>
      <c r="Q24" s="1"/>
    </row>
    <row r="25" spans="1:17" x14ac:dyDescent="0.2">
      <c r="C25" s="9"/>
      <c r="D25" s="9"/>
      <c r="Q25" s="1"/>
    </row>
    <row r="26" spans="1:17" x14ac:dyDescent="0.2">
      <c r="C26" s="9"/>
      <c r="D26" s="9"/>
      <c r="Q26" s="1"/>
    </row>
    <row r="27" spans="1:17" x14ac:dyDescent="0.2">
      <c r="C27" s="9"/>
      <c r="D27" s="9"/>
      <c r="Q27" s="1"/>
    </row>
    <row r="28" spans="1:17" x14ac:dyDescent="0.2">
      <c r="C28" s="9"/>
      <c r="D28" s="9"/>
      <c r="Q28" s="1"/>
    </row>
    <row r="29" spans="1:17" x14ac:dyDescent="0.2">
      <c r="C29" s="9"/>
      <c r="D29" s="9"/>
      <c r="Q29" s="1"/>
    </row>
    <row r="30" spans="1:17" x14ac:dyDescent="0.2">
      <c r="C30" s="9"/>
      <c r="D30" s="9"/>
      <c r="Q30" s="1"/>
    </row>
    <row r="31" spans="1:17" x14ac:dyDescent="0.2">
      <c r="C31" s="9"/>
      <c r="D31" s="9"/>
      <c r="Q31" s="1"/>
    </row>
    <row r="32" spans="1:17" x14ac:dyDescent="0.2">
      <c r="C32" s="9"/>
      <c r="D32" s="9"/>
      <c r="Q32" s="1"/>
    </row>
    <row r="33" spans="3:17" x14ac:dyDescent="0.2">
      <c r="C33" s="9"/>
      <c r="D33" s="9"/>
      <c r="Q33" s="1"/>
    </row>
    <row r="34" spans="3:17" x14ac:dyDescent="0.2">
      <c r="C34" s="9"/>
      <c r="D34" s="9"/>
    </row>
    <row r="35" spans="3:17" x14ac:dyDescent="0.2">
      <c r="C35" s="9"/>
      <c r="D35" s="9"/>
    </row>
    <row r="36" spans="3:17" x14ac:dyDescent="0.2">
      <c r="C36" s="9"/>
      <c r="D36" s="9"/>
    </row>
    <row r="37" spans="3:17" x14ac:dyDescent="0.2">
      <c r="C37" s="9"/>
      <c r="D37" s="9"/>
    </row>
    <row r="38" spans="3:17" x14ac:dyDescent="0.2">
      <c r="C38" s="9"/>
      <c r="D38" s="9"/>
    </row>
    <row r="39" spans="3:17" x14ac:dyDescent="0.2">
      <c r="C39" s="9"/>
      <c r="D39" s="9"/>
    </row>
    <row r="40" spans="3:17" x14ac:dyDescent="0.2">
      <c r="C40" s="9"/>
      <c r="D40" s="9"/>
    </row>
    <row r="41" spans="3:17" x14ac:dyDescent="0.2">
      <c r="C41" s="9"/>
      <c r="D41" s="9"/>
    </row>
    <row r="42" spans="3:17" x14ac:dyDescent="0.2">
      <c r="C42" s="9"/>
      <c r="D42" s="9"/>
    </row>
    <row r="43" spans="3:17" x14ac:dyDescent="0.2">
      <c r="C43" s="9"/>
      <c r="D43" s="9"/>
    </row>
    <row r="44" spans="3:17" x14ac:dyDescent="0.2">
      <c r="C44" s="9"/>
      <c r="D44" s="9"/>
    </row>
    <row r="45" spans="3:17" x14ac:dyDescent="0.2">
      <c r="C45" s="9"/>
      <c r="D45" s="9"/>
    </row>
    <row r="46" spans="3:17" x14ac:dyDescent="0.2">
      <c r="C46" s="9"/>
      <c r="D46" s="9"/>
    </row>
    <row r="47" spans="3:17" x14ac:dyDescent="0.2">
      <c r="C47" s="9"/>
      <c r="D47" s="9"/>
    </row>
    <row r="48" spans="3:17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  <row r="6940" spans="3:4" x14ac:dyDescent="0.2">
      <c r="C6940" s="9"/>
      <c r="D6940" s="9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2024-02-17T03:59:12Z</dcterms:modified>
</cp:coreProperties>
</file>