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0B852FF-07C0-409D-ABAC-B6EE35B398D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14" i="1" l="1"/>
  <c r="E15" i="1" s="1"/>
  <c r="Q22" i="1"/>
  <c r="Q23" i="1"/>
  <c r="G11" i="1"/>
  <c r="F11" i="1"/>
  <c r="C7" i="1"/>
  <c r="E22" i="1"/>
  <c r="F22" i="1"/>
  <c r="C8" i="1"/>
  <c r="C17" i="1"/>
  <c r="Q21" i="1"/>
  <c r="E23" i="1"/>
  <c r="F23" i="1"/>
  <c r="G23" i="1"/>
  <c r="H23" i="1"/>
  <c r="E21" i="1"/>
  <c r="F21" i="1"/>
  <c r="G21" i="1"/>
  <c r="G22" i="1"/>
  <c r="H22" i="1"/>
  <c r="H21" i="1"/>
  <c r="C12" i="1"/>
  <c r="C16" i="1" l="1"/>
  <c r="D18" i="1" s="1"/>
  <c r="C11" i="1"/>
  <c r="O22" i="1" l="1"/>
  <c r="C15" i="1"/>
  <c r="O21" i="1"/>
  <c r="O23" i="1"/>
  <c r="C18" i="1" l="1"/>
  <c r="E16" i="1"/>
  <c r="E17" i="1" s="1"/>
</calcChain>
</file>

<file path=xl/sharedStrings.xml><?xml version="1.0" encoding="utf-8"?>
<sst xmlns="http://schemas.openxmlformats.org/spreadsheetml/2006/main" count="49" uniqueCount="46">
  <si>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</si>
  <si>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</si>
  <si>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</si>
  <si>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</si>
  <si>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</si>
  <si>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</si>
  <si>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</si>
  <si>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</si>
  <si>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</si>
  <si>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</si>
  <si>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</si>
  <si>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</si>
  <si>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</si>
  <si>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</si>
  <si>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</si>
  <si>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</si>
  <si>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</si>
  <si>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</si>
  <si>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</si>
  <si>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</si>
  <si>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</si>
  <si>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</si>
  <si>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</si>
  <si>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</si>
  <si>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</si>
  <si>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</si>
  <si>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</si>
  <si>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</si>
  <si>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</si>
  <si>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</si>
  <si>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</si>
  <si>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</si>
  <si>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</si>
  <si>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</si>
  <si>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</si>
  <si>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</si>
  <si>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</si>
  <si>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EA</t>
  </si>
  <si>
    <t>IBVS 5586 Eph.</t>
  </si>
  <si>
    <t>IBVS 5586</t>
  </si>
  <si>
    <t>IBVS 6118</t>
  </si>
  <si>
    <t>Add cycle</t>
  </si>
  <si>
    <t>Old Cycle</t>
  </si>
  <si>
    <t>I</t>
  </si>
  <si>
    <t>V0455 Lac / GSC 3614-0351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</si>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</sst>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4" fillId="0" borderId="5" xfId="0" applyFont="1" applyBorder="1" applyAlignment="1">
      <alignment horizontal="left"/>
    </xf>
    <xf numFmtId="0" fontId="10" fillId="0" borderId="0" xfId="0" applyFont="1" applyAlignment="1"/>
    <xf numFmtId="0" fontId="0" fillId="0" borderId="0" xfId="0" applyAlignment="1">
      <alignment vertic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15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V0455 Lac - O-C Diagr.</a:t>
            </a:r>
          </a:p>
        </c:rich>
      </c:tx>
      <c:layout>
        <c:manualLayout>
          <c:xMode val="edge"/>
          <c:yMode val="edge"/>
          <c:x val="0.3759398496240601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2598.5</c:v>
                </c:pt>
                <c:pt idx="2">
                  <c:v>2599.5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0.47184999999444699</c:v>
                </c:pt>
                <c:pt idx="2">
                  <c:v>0.4692499999946449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15-4C3C-A0CE-71965A9C1C1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2598.5</c:v>
                </c:pt>
                <c:pt idx="2">
                  <c:v>2599.5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15-4C3C-A0CE-71965A9C1C1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2598.5</c:v>
                </c:pt>
                <c:pt idx="2">
                  <c:v>2599.5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015-4C3C-A0CE-71965A9C1C1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2598.5</c:v>
                </c:pt>
                <c:pt idx="2">
                  <c:v>2599.5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015-4C3C-A0CE-71965A9C1C1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2598.5</c:v>
                </c:pt>
                <c:pt idx="2">
                  <c:v>2599.5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015-4C3C-A0CE-71965A9C1C1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2598.5</c:v>
                </c:pt>
                <c:pt idx="2">
                  <c:v>2599.5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015-4C3C-A0CE-71965A9C1C1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2598.5</c:v>
                </c:pt>
                <c:pt idx="2">
                  <c:v>2599.5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015-4C3C-A0CE-71965A9C1C1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2598.5</c:v>
                </c:pt>
                <c:pt idx="2">
                  <c:v>2599.5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5.3502310409792031E-7</c:v>
                </c:pt>
                <c:pt idx="1">
                  <c:v>0.47045920743538711</c:v>
                </c:pt>
                <c:pt idx="2">
                  <c:v>0.47064025753060063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015-4C3C-A0CE-71965A9C1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4520760"/>
        <c:axId val="1"/>
      </c:scatterChart>
      <c:valAx>
        <c:axId val="754520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45207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0</xdr:row>
      <xdr:rowOff>0</xdr:rowOff>
    </xdr:from>
    <xdr:to>
      <xdr:col>16</xdr:col>
      <xdr:colOff>495300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BC2D68F-D4BD-7F28-A415-42E7ED9B62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855468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5" t="s">
        <v>44</v>
      </c>
      <c r="D1" s="30"/>
    </row>
    <row r="2" spans="1:7" x14ac:dyDescent="0.2">
      <c r="A2" t="s">
        <v>23</v>
      </c>
      <c r="B2" s="28" t="s">
        <v>37</v>
      </c>
      <c r="C2" s="2"/>
      <c r="D2" s="2"/>
    </row>
    <row r="3" spans="1:7" ht="13.5" thickBot="1" x14ac:dyDescent="0.25"/>
    <row r="4" spans="1:7" ht="14.25" thickTop="1" thickBot="1" x14ac:dyDescent="0.25">
      <c r="A4" s="29" t="s">
        <v>38</v>
      </c>
      <c r="C4" s="7">
        <v>51423.743000000002</v>
      </c>
      <c r="D4" s="8">
        <v>1.9881</v>
      </c>
    </row>
    <row r="6" spans="1:7" x14ac:dyDescent="0.2">
      <c r="A6" s="4" t="s">
        <v>0</v>
      </c>
    </row>
    <row r="7" spans="1:7" x14ac:dyDescent="0.2">
      <c r="A7" t="s">
        <v>1</v>
      </c>
      <c r="C7">
        <f>+C4</f>
        <v>51423.743000000002</v>
      </c>
    </row>
    <row r="8" spans="1:7" x14ac:dyDescent="0.2">
      <c r="A8" t="s">
        <v>2</v>
      </c>
      <c r="C8">
        <f>+D4</f>
        <v>1.9881</v>
      </c>
    </row>
    <row r="9" spans="1:7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7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7" x14ac:dyDescent="0.2">
      <c r="A11" s="11" t="s">
        <v>14</v>
      </c>
      <c r="B11" s="11"/>
      <c r="C11" s="23">
        <f ca="1">INTERCEPT(INDIRECT($G$11):G992,INDIRECT($F$11):F992)</f>
        <v>5.3502310409792031E-7</v>
      </c>
      <c r="D11" s="2"/>
      <c r="E11" s="11"/>
      <c r="F11" s="24" t="str">
        <f>"F"&amp;E19</f>
        <v>F21</v>
      </c>
      <c r="G11" s="25" t="str">
        <f>"G"&amp;E19</f>
        <v>G21</v>
      </c>
    </row>
    <row r="12" spans="1:7" x14ac:dyDescent="0.2">
      <c r="A12" s="11" t="s">
        <v>15</v>
      </c>
      <c r="B12" s="11"/>
      <c r="C12" s="23">
        <f ca="1">SLOPE(INDIRECT($G$11):G992,INDIRECT($F$11):F992)</f>
        <v>1.8105009521350126E-4</v>
      </c>
      <c r="D12" s="2"/>
      <c r="E12" s="11"/>
    </row>
    <row r="13" spans="1:7" x14ac:dyDescent="0.2">
      <c r="A13" s="11" t="s">
        <v>18</v>
      </c>
      <c r="B13" s="11"/>
      <c r="C13" s="2" t="s">
        <v>12</v>
      </c>
      <c r="D13" s="15" t="s">
        <v>41</v>
      </c>
      <c r="E13" s="12">
        <v>1</v>
      </c>
    </row>
    <row r="14" spans="1:7" x14ac:dyDescent="0.2">
      <c r="A14" s="11"/>
      <c r="B14" s="11"/>
      <c r="C14" s="11"/>
      <c r="D14" s="15" t="s">
        <v>32</v>
      </c>
      <c r="E14" s="16">
        <f ca="1">NOW()+15018.5+$C$9/24</f>
        <v>60357.708315162032</v>
      </c>
    </row>
    <row r="15" spans="1:7" x14ac:dyDescent="0.2">
      <c r="A15" s="13" t="s">
        <v>16</v>
      </c>
      <c r="B15" s="11"/>
      <c r="C15" s="14">
        <f ca="1">(C7+C11)+(C8+C12)*INT(MAX(F21:F3533))</f>
        <v>56591.285449732488</v>
      </c>
      <c r="D15" s="15" t="s">
        <v>42</v>
      </c>
      <c r="E15" s="16">
        <f ca="1">ROUND(2*(E14-$C$7)/$C$8,0)/2+E13</f>
        <v>4494.5</v>
      </c>
    </row>
    <row r="16" spans="1:7" x14ac:dyDescent="0.2">
      <c r="A16" s="17" t="s">
        <v>3</v>
      </c>
      <c r="B16" s="11"/>
      <c r="C16" s="18">
        <f ca="1">+C8+C12</f>
        <v>1.9882810500952135</v>
      </c>
      <c r="D16" s="15" t="s">
        <v>33</v>
      </c>
      <c r="E16" s="25">
        <f ca="1">ROUND(2*(E14-$C$15)/$C$16,0)/2+E13</f>
        <v>1895.5</v>
      </c>
    </row>
    <row r="17" spans="1:17" ht="13.5" thickBot="1" x14ac:dyDescent="0.25">
      <c r="A17" s="15" t="s">
        <v>29</v>
      </c>
      <c r="B17" s="11"/>
      <c r="C17" s="11">
        <f>COUNT(C21:C2191)</f>
        <v>3</v>
      </c>
      <c r="D17" s="15" t="s">
        <v>34</v>
      </c>
      <c r="E17" s="19">
        <f ca="1">+$C$15+$C$16*E16-15018.5-$C$9/24</f>
        <v>45341.968013521298</v>
      </c>
    </row>
    <row r="18" spans="1:17" ht="14.25" thickTop="1" thickBot="1" x14ac:dyDescent="0.25">
      <c r="A18" s="17" t="s">
        <v>4</v>
      </c>
      <c r="B18" s="11"/>
      <c r="C18" s="20">
        <f ca="1">+C15</f>
        <v>56591.285449732488</v>
      </c>
      <c r="D18" s="21">
        <f ca="1">+C16</f>
        <v>1.9882810500952135</v>
      </c>
      <c r="E18" s="22" t="s">
        <v>35</v>
      </c>
    </row>
    <row r="19" spans="1:17" ht="13.5" thickTop="1" x14ac:dyDescent="0.2">
      <c r="A19" s="26" t="s">
        <v>36</v>
      </c>
      <c r="E19" s="27">
        <v>21</v>
      </c>
    </row>
    <row r="20" spans="1:17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45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7" x14ac:dyDescent="0.2">
      <c r="A21" t="s">
        <v>39</v>
      </c>
      <c r="C21" s="9">
        <v>51423.743000000002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5.3502310409792031E-7</v>
      </c>
      <c r="Q21" s="1">
        <f>+C21-15018.5</f>
        <v>36405.243000000002</v>
      </c>
    </row>
    <row r="22" spans="1:17" x14ac:dyDescent="0.2">
      <c r="A22" s="31" t="s">
        <v>40</v>
      </c>
      <c r="B22" s="32" t="s">
        <v>43</v>
      </c>
      <c r="C22" s="33">
        <v>56590.292699999998</v>
      </c>
      <c r="D22" s="34">
        <v>2.8999999999999998E-3</v>
      </c>
      <c r="E22">
        <f>+(C22-C$7)/C$8</f>
        <v>2598.7373371560766</v>
      </c>
      <c r="F22">
        <f>ROUND(2*E22,0)/2</f>
        <v>2598.5</v>
      </c>
      <c r="G22">
        <f>+C22-(C$7+F22*C$8)</f>
        <v>0.47184999999444699</v>
      </c>
      <c r="H22">
        <f>+G22</f>
        <v>0.47184999999444699</v>
      </c>
      <c r="O22">
        <f ca="1">+C$11+C$12*$F22</f>
        <v>0.47045920743538711</v>
      </c>
      <c r="Q22" s="1">
        <f>+C22-15018.5</f>
        <v>41571.792699999998</v>
      </c>
    </row>
    <row r="23" spans="1:17" x14ac:dyDescent="0.2">
      <c r="A23" s="31" t="s">
        <v>40</v>
      </c>
      <c r="B23" s="32" t="s">
        <v>43</v>
      </c>
      <c r="C23" s="33">
        <v>56592.278200000001</v>
      </c>
      <c r="D23" s="34">
        <v>2.8E-3</v>
      </c>
      <c r="E23">
        <f>+(C23-C$7)/C$8</f>
        <v>2599.7360293747793</v>
      </c>
      <c r="F23">
        <f>ROUND(2*E23,0)/2</f>
        <v>2599.5</v>
      </c>
      <c r="G23">
        <f>+C23-(C$7+F23*C$8)</f>
        <v>0.4692499999946449</v>
      </c>
      <c r="H23">
        <f>+G23</f>
        <v>0.4692499999946449</v>
      </c>
      <c r="O23">
        <f ca="1">+C$11+C$12*$F23</f>
        <v>0.47064025753060063</v>
      </c>
      <c r="Q23" s="1">
        <f>+C23-15018.5</f>
        <v>41573.778200000001</v>
      </c>
    </row>
    <row r="24" spans="1:17" x14ac:dyDescent="0.2">
      <c r="C24" s="9"/>
      <c r="D24" s="9"/>
      <c r="Q24" s="1"/>
    </row>
    <row r="25" spans="1:17" x14ac:dyDescent="0.2">
      <c r="C25" s="9"/>
      <c r="D25" s="9"/>
      <c r="Q25" s="1"/>
    </row>
    <row r="26" spans="1:17" x14ac:dyDescent="0.2">
      <c r="C26" s="9"/>
      <c r="D26" s="9"/>
      <c r="Q26" s="1"/>
    </row>
    <row r="27" spans="1:17" x14ac:dyDescent="0.2">
      <c r="C27" s="9"/>
      <c r="D27" s="9"/>
      <c r="Q27" s="1"/>
    </row>
    <row r="28" spans="1:17" x14ac:dyDescent="0.2">
      <c r="C28" s="9"/>
      <c r="D28" s="9"/>
      <c r="Q28" s="1"/>
    </row>
    <row r="29" spans="1:17" x14ac:dyDescent="0.2">
      <c r="C29" s="9"/>
      <c r="D29" s="9"/>
      <c r="Q29" s="1"/>
    </row>
    <row r="30" spans="1:17" x14ac:dyDescent="0.2">
      <c r="C30" s="9"/>
      <c r="D30" s="9"/>
      <c r="Q30" s="1"/>
    </row>
    <row r="31" spans="1:17" x14ac:dyDescent="0.2">
      <c r="C31" s="9"/>
      <c r="D31" s="9"/>
      <c r="Q31" s="1"/>
    </row>
    <row r="32" spans="1:17" x14ac:dyDescent="0.2">
      <c r="C32" s="9"/>
      <c r="D32" s="9"/>
      <c r="Q32" s="1"/>
    </row>
    <row r="33" spans="3:17" x14ac:dyDescent="0.2">
      <c r="C33" s="9"/>
      <c r="D33" s="9"/>
      <c r="Q33" s="1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2024-02-17T03:59:58Z</dcterms:modified>
</cp:coreProperties>
</file>