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407B0CD-BACF-4C2B-BC94-1D1928C16DE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E31" i="1"/>
  <c r="F31" i="1"/>
  <c r="G31" i="1"/>
  <c r="K31" i="1"/>
  <c r="E32" i="1"/>
  <c r="F32" i="1" s="1"/>
  <c r="G32" i="1" s="1"/>
  <c r="K32" i="1" s="1"/>
  <c r="E33" i="1"/>
  <c r="F33" i="1"/>
  <c r="G33" i="1"/>
  <c r="K33" i="1"/>
  <c r="E34" i="1"/>
  <c r="F34" i="1" s="1"/>
  <c r="G34" i="1" s="1"/>
  <c r="K34" i="1" s="1"/>
  <c r="E35" i="1"/>
  <c r="F35" i="1"/>
  <c r="G35" i="1"/>
  <c r="K35" i="1"/>
  <c r="E36" i="1"/>
  <c r="F36" i="1" s="1"/>
  <c r="G36" i="1" s="1"/>
  <c r="K36" i="1" s="1"/>
  <c r="Q29" i="1"/>
  <c r="E22" i="1"/>
  <c r="F22" i="1"/>
  <c r="G22" i="1"/>
  <c r="K22" i="1" s="1"/>
  <c r="E23" i="1"/>
  <c r="F23" i="1" s="1"/>
  <c r="G23" i="1" s="1"/>
  <c r="K23" i="1" s="1"/>
  <c r="E25" i="1"/>
  <c r="F25" i="1"/>
  <c r="G25" i="1"/>
  <c r="K25" i="1" s="1"/>
  <c r="E26" i="1"/>
  <c r="F26" i="1" s="1"/>
  <c r="G26" i="1" s="1"/>
  <c r="K26" i="1" s="1"/>
  <c r="E27" i="1"/>
  <c r="F27" i="1"/>
  <c r="G27" i="1"/>
  <c r="K27" i="1" s="1"/>
  <c r="E28" i="1"/>
  <c r="F28" i="1" s="1"/>
  <c r="G28" i="1" s="1"/>
  <c r="K28" i="1" s="1"/>
  <c r="E29" i="1"/>
  <c r="F29" i="1"/>
  <c r="G29" i="1"/>
  <c r="K29" i="1" s="1"/>
  <c r="E24" i="1"/>
  <c r="F24" i="1" s="1"/>
  <c r="G24" i="1" s="1"/>
  <c r="K24" i="1" s="1"/>
  <c r="E21" i="1"/>
  <c r="F21" i="1"/>
  <c r="G21" i="1"/>
  <c r="I21" i="1"/>
  <c r="Q28" i="1"/>
  <c r="Q27" i="1"/>
  <c r="Q26" i="1"/>
  <c r="Q25" i="1"/>
  <c r="Q23" i="1"/>
  <c r="Q22" i="1"/>
  <c r="Q30" i="1"/>
  <c r="Q31" i="1"/>
  <c r="Q32" i="1"/>
  <c r="Q33" i="1"/>
  <c r="Q34" i="1"/>
  <c r="Q35" i="1"/>
  <c r="Q36" i="1"/>
  <c r="Q24" i="1"/>
  <c r="C9" i="1"/>
  <c r="D9" i="1"/>
  <c r="D8" i="1"/>
  <c r="F16" i="1"/>
  <c r="C17" i="1"/>
  <c r="Q21" i="1"/>
  <c r="C11" i="1"/>
  <c r="C12" i="1"/>
  <c r="C16" i="1" l="1"/>
  <c r="D18" i="1" s="1"/>
  <c r="O25" i="1"/>
  <c r="O27" i="1"/>
  <c r="O29" i="1"/>
  <c r="O34" i="1"/>
  <c r="C15" i="1"/>
  <c r="O23" i="1"/>
  <c r="O28" i="1"/>
  <c r="O22" i="1"/>
  <c r="O32" i="1"/>
  <c r="O26" i="1"/>
  <c r="O24" i="1"/>
  <c r="O33" i="1"/>
  <c r="O30" i="1"/>
  <c r="O21" i="1"/>
  <c r="O36" i="1"/>
  <c r="O35" i="1"/>
  <c r="O31" i="1"/>
  <c r="F17" i="1"/>
  <c r="C18" i="1" l="1"/>
  <c r="F18" i="1"/>
  <c r="F19" i="1" s="1"/>
</calcChain>
</file>

<file path=xl/sharedStrings.xml><?xml version="1.0" encoding="utf-8"?>
<sst xmlns="http://schemas.openxmlformats.org/spreadsheetml/2006/main" count="85" uniqueCount="58">
  <si>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</si>
  <si>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</si>
  <si>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</si>
  <si>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</si>
  <si>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</si>
  <si>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</si>
  <si>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</si>
  <si>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</si>
  <si>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</si>
  <si>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</si>
  <si>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</si>
  <si>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</si>
  <si>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</si>
  <si>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</si>
  <si>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</si>
  <si>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</si>
  <si>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</si>
  <si>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</si>
  <si>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</si>
  <si>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</si>
  <si>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</si>
  <si>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</si>
  <si>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</si>
  <si>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</si>
  <si>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</si>
  <si>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</si>
  <si>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</si>
  <si>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</si>
  <si>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</si>
  <si>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</si>
  <si>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</si>
  <si>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</si>
  <si>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</si>
  <si>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</si>
  <si>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</si>
  <si>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</si>
  <si>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</si>
  <si>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</si>
  <si>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</si>
  <si>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</si>
  <si>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</si>
  <si>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V0485 Lac</t>
  </si>
  <si>
    <t>2017K</t>
  </si>
  <si>
    <t>G3618-0448</t>
  </si>
  <si>
    <t xml:space="preserve">EW        </t>
  </si>
  <si>
    <t>pr_6</t>
  </si>
  <si>
    <t xml:space="preserve">           </t>
  </si>
  <si>
    <t>V0485 Lac / GSC 3618-0448</t>
  </si>
  <si>
    <t>GCVS</t>
  </si>
  <si>
    <t>IBVS 6196</t>
  </si>
  <si>
    <t>I</t>
  </si>
  <si>
    <t>JAVSO..44..164</t>
  </si>
  <si>
    <t>II</t>
  </si>
  <si>
    <t>IBVS 5959</t>
  </si>
  <si>
    <t>IBVS 5984</t>
  </si>
  <si>
    <t>IBVS 6152</t>
  </si>
  <si>
    <t>2019-07-14 Checked by ToMcat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</si>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</sst>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0" borderId="0" xfId="0" applyFont="1">
      <alignment vertical="top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5" fillId="0" borderId="0" xfId="0" quotePrefix="1" applyFont="1" applyAlignment="1"/>
    <xf numFmtId="0" fontId="0" fillId="0" borderId="0" xfId="0" applyAlignment="1">
      <alignment horizontal="right"/>
    </xf>
    <xf numFmtId="0" fontId="16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V0485 Lac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-3810.5</c:v>
                </c:pt>
                <c:pt idx="2">
                  <c:v>-2572.5</c:v>
                </c:pt>
                <c:pt idx="3">
                  <c:v>585</c:v>
                </c:pt>
                <c:pt idx="4">
                  <c:v>1275.5</c:v>
                </c:pt>
                <c:pt idx="5">
                  <c:v>1296.5</c:v>
                </c:pt>
                <c:pt idx="6">
                  <c:v>3836</c:v>
                </c:pt>
                <c:pt idx="7">
                  <c:v>3861.5</c:v>
                </c:pt>
                <c:pt idx="8">
                  <c:v>3862</c:v>
                </c:pt>
                <c:pt idx="9">
                  <c:v>4396</c:v>
                </c:pt>
                <c:pt idx="10">
                  <c:v>4397.5</c:v>
                </c:pt>
                <c:pt idx="11">
                  <c:v>4411.5</c:v>
                </c:pt>
                <c:pt idx="12">
                  <c:v>4425</c:v>
                </c:pt>
                <c:pt idx="13">
                  <c:v>4427</c:v>
                </c:pt>
                <c:pt idx="14">
                  <c:v>4430.5</c:v>
                </c:pt>
                <c:pt idx="15">
                  <c:v>4439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68-482F-9880-6C8E366DA7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-3810.5</c:v>
                </c:pt>
                <c:pt idx="2">
                  <c:v>-2572.5</c:v>
                </c:pt>
                <c:pt idx="3">
                  <c:v>585</c:v>
                </c:pt>
                <c:pt idx="4">
                  <c:v>1275.5</c:v>
                </c:pt>
                <c:pt idx="5">
                  <c:v>1296.5</c:v>
                </c:pt>
                <c:pt idx="6">
                  <c:v>3836</c:v>
                </c:pt>
                <c:pt idx="7">
                  <c:v>3861.5</c:v>
                </c:pt>
                <c:pt idx="8">
                  <c:v>3862</c:v>
                </c:pt>
                <c:pt idx="9">
                  <c:v>4396</c:v>
                </c:pt>
                <c:pt idx="10">
                  <c:v>4397.5</c:v>
                </c:pt>
                <c:pt idx="11">
                  <c:v>4411.5</c:v>
                </c:pt>
                <c:pt idx="12">
                  <c:v>4425</c:v>
                </c:pt>
                <c:pt idx="13">
                  <c:v>4427</c:v>
                </c:pt>
                <c:pt idx="14">
                  <c:v>4430.5</c:v>
                </c:pt>
                <c:pt idx="15">
                  <c:v>4439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68-482F-9880-6C8E366DA7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-3810.5</c:v>
                </c:pt>
                <c:pt idx="2">
                  <c:v>-2572.5</c:v>
                </c:pt>
                <c:pt idx="3">
                  <c:v>585</c:v>
                </c:pt>
                <c:pt idx="4">
                  <c:v>1275.5</c:v>
                </c:pt>
                <c:pt idx="5">
                  <c:v>1296.5</c:v>
                </c:pt>
                <c:pt idx="6">
                  <c:v>3836</c:v>
                </c:pt>
                <c:pt idx="7">
                  <c:v>3861.5</c:v>
                </c:pt>
                <c:pt idx="8">
                  <c:v>3862</c:v>
                </c:pt>
                <c:pt idx="9">
                  <c:v>4396</c:v>
                </c:pt>
                <c:pt idx="10">
                  <c:v>4397.5</c:v>
                </c:pt>
                <c:pt idx="11">
                  <c:v>4411.5</c:v>
                </c:pt>
                <c:pt idx="12">
                  <c:v>4425</c:v>
                </c:pt>
                <c:pt idx="13">
                  <c:v>4427</c:v>
                </c:pt>
                <c:pt idx="14">
                  <c:v>4430.5</c:v>
                </c:pt>
                <c:pt idx="15">
                  <c:v>4439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68-482F-9880-6C8E366DA7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-3810.5</c:v>
                </c:pt>
                <c:pt idx="2">
                  <c:v>-2572.5</c:v>
                </c:pt>
                <c:pt idx="3">
                  <c:v>585</c:v>
                </c:pt>
                <c:pt idx="4">
                  <c:v>1275.5</c:v>
                </c:pt>
                <c:pt idx="5">
                  <c:v>1296.5</c:v>
                </c:pt>
                <c:pt idx="6">
                  <c:v>3836</c:v>
                </c:pt>
                <c:pt idx="7">
                  <c:v>3861.5</c:v>
                </c:pt>
                <c:pt idx="8">
                  <c:v>3862</c:v>
                </c:pt>
                <c:pt idx="9">
                  <c:v>4396</c:v>
                </c:pt>
                <c:pt idx="10">
                  <c:v>4397.5</c:v>
                </c:pt>
                <c:pt idx="11">
                  <c:v>4411.5</c:v>
                </c:pt>
                <c:pt idx="12">
                  <c:v>4425</c:v>
                </c:pt>
                <c:pt idx="13">
                  <c:v>4427</c:v>
                </c:pt>
                <c:pt idx="14">
                  <c:v>4430.5</c:v>
                </c:pt>
                <c:pt idx="15">
                  <c:v>4439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6.3086000009207055E-3</c:v>
                </c:pt>
                <c:pt idx="2">
                  <c:v>-6.2930000058258884E-3</c:v>
                </c:pt>
                <c:pt idx="3">
                  <c:v>-1.0322000001906417E-2</c:v>
                </c:pt>
                <c:pt idx="4">
                  <c:v>8.4533999979612418E-3</c:v>
                </c:pt>
                <c:pt idx="5">
                  <c:v>5.5561999979545362E-3</c:v>
                </c:pt>
                <c:pt idx="6">
                  <c:v>-1.9552000012481585E-3</c:v>
                </c:pt>
                <c:pt idx="7">
                  <c:v>1.2098200000764336E-2</c:v>
                </c:pt>
                <c:pt idx="8">
                  <c:v>-4.4183999998494983E-3</c:v>
                </c:pt>
                <c:pt idx="9">
                  <c:v>-4.1472000011708587E-3</c:v>
                </c:pt>
                <c:pt idx="10">
                  <c:v>6.702999999106396E-3</c:v>
                </c:pt>
                <c:pt idx="11">
                  <c:v>1.1338199998135678E-2</c:v>
                </c:pt>
                <c:pt idx="12">
                  <c:v>-2.8100000054109842E-3</c:v>
                </c:pt>
                <c:pt idx="13">
                  <c:v>-5.6763999964459799E-3</c:v>
                </c:pt>
                <c:pt idx="14">
                  <c:v>6.7073999962303787E-3</c:v>
                </c:pt>
                <c:pt idx="15">
                  <c:v>-2.2747999973944388E-3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68-482F-9880-6C8E366DA7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-3810.5</c:v>
                </c:pt>
                <c:pt idx="2">
                  <c:v>-2572.5</c:v>
                </c:pt>
                <c:pt idx="3">
                  <c:v>585</c:v>
                </c:pt>
                <c:pt idx="4">
                  <c:v>1275.5</c:v>
                </c:pt>
                <c:pt idx="5">
                  <c:v>1296.5</c:v>
                </c:pt>
                <c:pt idx="6">
                  <c:v>3836</c:v>
                </c:pt>
                <c:pt idx="7">
                  <c:v>3861.5</c:v>
                </c:pt>
                <c:pt idx="8">
                  <c:v>3862</c:v>
                </c:pt>
                <c:pt idx="9">
                  <c:v>4396</c:v>
                </c:pt>
                <c:pt idx="10">
                  <c:v>4397.5</c:v>
                </c:pt>
                <c:pt idx="11">
                  <c:v>4411.5</c:v>
                </c:pt>
                <c:pt idx="12">
                  <c:v>4425</c:v>
                </c:pt>
                <c:pt idx="13">
                  <c:v>4427</c:v>
                </c:pt>
                <c:pt idx="14">
                  <c:v>4430.5</c:v>
                </c:pt>
                <c:pt idx="15">
                  <c:v>4439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68-482F-9880-6C8E366DA7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-3810.5</c:v>
                </c:pt>
                <c:pt idx="2">
                  <c:v>-2572.5</c:v>
                </c:pt>
                <c:pt idx="3">
                  <c:v>585</c:v>
                </c:pt>
                <c:pt idx="4">
                  <c:v>1275.5</c:v>
                </c:pt>
                <c:pt idx="5">
                  <c:v>1296.5</c:v>
                </c:pt>
                <c:pt idx="6">
                  <c:v>3836</c:v>
                </c:pt>
                <c:pt idx="7">
                  <c:v>3861.5</c:v>
                </c:pt>
                <c:pt idx="8">
                  <c:v>3862</c:v>
                </c:pt>
                <c:pt idx="9">
                  <c:v>4396</c:v>
                </c:pt>
                <c:pt idx="10">
                  <c:v>4397.5</c:v>
                </c:pt>
                <c:pt idx="11">
                  <c:v>4411.5</c:v>
                </c:pt>
                <c:pt idx="12">
                  <c:v>4425</c:v>
                </c:pt>
                <c:pt idx="13">
                  <c:v>4427</c:v>
                </c:pt>
                <c:pt idx="14">
                  <c:v>4430.5</c:v>
                </c:pt>
                <c:pt idx="15">
                  <c:v>4439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68-482F-9880-6C8E366DA7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1E-3</c:v>
                  </c:pt>
                  <c:pt idx="2">
                    <c:v>2.5999999999999999E-3</c:v>
                  </c:pt>
                  <c:pt idx="3">
                    <c:v>2.3999999999999998E-3</c:v>
                  </c:pt>
                  <c:pt idx="4">
                    <c:v>1.14E-2</c:v>
                  </c:pt>
                  <c:pt idx="5">
                    <c:v>1.5100000000000001E-2</c:v>
                  </c:pt>
                  <c:pt idx="6">
                    <c:v>4.1999999999999997E-3</c:v>
                  </c:pt>
                  <c:pt idx="7">
                    <c:v>2.5999999999999999E-3</c:v>
                  </c:pt>
                  <c:pt idx="8">
                    <c:v>4.5999999999999999E-3</c:v>
                  </c:pt>
                  <c:pt idx="9">
                    <c:v>4.0000000000000002E-4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1.4E-3</c:v>
                  </c:pt>
                  <c:pt idx="13">
                    <c:v>4.0000000000000002E-4</c:v>
                  </c:pt>
                  <c:pt idx="14">
                    <c:v>5.0000000000000001E-4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-3810.5</c:v>
                </c:pt>
                <c:pt idx="2">
                  <c:v>-2572.5</c:v>
                </c:pt>
                <c:pt idx="3">
                  <c:v>585</c:v>
                </c:pt>
                <c:pt idx="4">
                  <c:v>1275.5</c:v>
                </c:pt>
                <c:pt idx="5">
                  <c:v>1296.5</c:v>
                </c:pt>
                <c:pt idx="6">
                  <c:v>3836</c:v>
                </c:pt>
                <c:pt idx="7">
                  <c:v>3861.5</c:v>
                </c:pt>
                <c:pt idx="8">
                  <c:v>3862</c:v>
                </c:pt>
                <c:pt idx="9">
                  <c:v>4396</c:v>
                </c:pt>
                <c:pt idx="10">
                  <c:v>4397.5</c:v>
                </c:pt>
                <c:pt idx="11">
                  <c:v>4411.5</c:v>
                </c:pt>
                <c:pt idx="12">
                  <c:v>4425</c:v>
                </c:pt>
                <c:pt idx="13">
                  <c:v>4427</c:v>
                </c:pt>
                <c:pt idx="14">
                  <c:v>4430.5</c:v>
                </c:pt>
                <c:pt idx="15">
                  <c:v>4439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68-482F-9880-6C8E366DA7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-3810.5</c:v>
                </c:pt>
                <c:pt idx="2">
                  <c:v>-2572.5</c:v>
                </c:pt>
                <c:pt idx="3">
                  <c:v>585</c:v>
                </c:pt>
                <c:pt idx="4">
                  <c:v>1275.5</c:v>
                </c:pt>
                <c:pt idx="5">
                  <c:v>1296.5</c:v>
                </c:pt>
                <c:pt idx="6">
                  <c:v>3836</c:v>
                </c:pt>
                <c:pt idx="7">
                  <c:v>3861.5</c:v>
                </c:pt>
                <c:pt idx="8">
                  <c:v>3862</c:v>
                </c:pt>
                <c:pt idx="9">
                  <c:v>4396</c:v>
                </c:pt>
                <c:pt idx="10">
                  <c:v>4397.5</c:v>
                </c:pt>
                <c:pt idx="11">
                  <c:v>4411.5</c:v>
                </c:pt>
                <c:pt idx="12">
                  <c:v>4425</c:v>
                </c:pt>
                <c:pt idx="13">
                  <c:v>4427</c:v>
                </c:pt>
                <c:pt idx="14">
                  <c:v>4430.5</c:v>
                </c:pt>
                <c:pt idx="15">
                  <c:v>4439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7.053349681824569E-4</c:v>
                </c:pt>
                <c:pt idx="1">
                  <c:v>-6.9444746299995429E-5</c:v>
                </c:pt>
                <c:pt idx="2">
                  <c:v>1.8227478828320256E-4</c:v>
                </c:pt>
                <c:pt idx="3">
                  <c:v>8.2428159801377419E-4</c:v>
                </c:pt>
                <c:pt idx="4">
                  <c:v>9.646792867292009E-4</c:v>
                </c:pt>
                <c:pt idx="5">
                  <c:v>9.6894916574878664E-4</c:v>
                </c:pt>
                <c:pt idx="6">
                  <c:v>1.4852995357601206E-3</c:v>
                </c:pt>
                <c:pt idx="7">
                  <c:v>1.4904843888553319E-3</c:v>
                </c:pt>
                <c:pt idx="8">
                  <c:v>1.4905860526415124E-3</c:v>
                </c:pt>
                <c:pt idx="9">
                  <c:v>1.5991629762824072E-3</c:v>
                </c:pt>
                <c:pt idx="10">
                  <c:v>1.599467967640949E-3</c:v>
                </c:pt>
                <c:pt idx="11">
                  <c:v>1.602314553654006E-3</c:v>
                </c:pt>
                <c:pt idx="12">
                  <c:v>1.6050594758808827E-3</c:v>
                </c:pt>
                <c:pt idx="13">
                  <c:v>1.6054661310256051E-3</c:v>
                </c:pt>
                <c:pt idx="14">
                  <c:v>1.6061777775288693E-3</c:v>
                </c:pt>
                <c:pt idx="15">
                  <c:v>1.6079060618939397E-3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68-482F-9880-6C8E366DA7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-3810.5</c:v>
                </c:pt>
                <c:pt idx="2">
                  <c:v>-2572.5</c:v>
                </c:pt>
                <c:pt idx="3">
                  <c:v>585</c:v>
                </c:pt>
                <c:pt idx="4">
                  <c:v>1275.5</c:v>
                </c:pt>
                <c:pt idx="5">
                  <c:v>1296.5</c:v>
                </c:pt>
                <c:pt idx="6">
                  <c:v>3836</c:v>
                </c:pt>
                <c:pt idx="7">
                  <c:v>3861.5</c:v>
                </c:pt>
                <c:pt idx="8">
                  <c:v>3862</c:v>
                </c:pt>
                <c:pt idx="9">
                  <c:v>4396</c:v>
                </c:pt>
                <c:pt idx="10">
                  <c:v>4397.5</c:v>
                </c:pt>
                <c:pt idx="11">
                  <c:v>4411.5</c:v>
                </c:pt>
                <c:pt idx="12">
                  <c:v>4425</c:v>
                </c:pt>
                <c:pt idx="13">
                  <c:v>4427</c:v>
                </c:pt>
                <c:pt idx="14">
                  <c:v>4430.5</c:v>
                </c:pt>
                <c:pt idx="15">
                  <c:v>4439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68-482F-9880-6C8E366DA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29088"/>
        <c:axId val="1"/>
      </c:scatterChart>
      <c:valAx>
        <c:axId val="684029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029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55639097744362"/>
          <c:y val="0.92397660818713445"/>
          <c:w val="0.7142857142857143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E43C1EF-E66F-FC62-EF47-2479E5B33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41</v>
      </c>
      <c r="G1" s="30" t="s">
        <v>42</v>
      </c>
      <c r="H1" s="35"/>
      <c r="I1" s="36" t="s">
        <v>43</v>
      </c>
      <c r="J1" s="37" t="s">
        <v>41</v>
      </c>
      <c r="K1" s="38">
        <v>22.1417</v>
      </c>
      <c r="L1" s="38">
        <v>51.480620000000002</v>
      </c>
      <c r="M1" s="39">
        <v>54712.574000000001</v>
      </c>
      <c r="N1" s="39">
        <v>0.5792332</v>
      </c>
      <c r="O1" s="40" t="s">
        <v>44</v>
      </c>
      <c r="P1" s="40">
        <v>13.16</v>
      </c>
      <c r="Q1" s="40">
        <v>13.53</v>
      </c>
      <c r="R1" s="41" t="s">
        <v>45</v>
      </c>
      <c r="S1" s="42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54712.574000000001</v>
      </c>
      <c r="D4" s="27">
        <v>0.5792332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6">
        <v>54712.574000000001</v>
      </c>
      <c r="D7" s="28" t="s">
        <v>48</v>
      </c>
    </row>
    <row r="8" spans="1:19" x14ac:dyDescent="0.2">
      <c r="A8" t="s">
        <v>3</v>
      </c>
      <c r="C8" s="56">
        <v>0.5792332</v>
      </c>
      <c r="D8" s="28" t="str">
        <f>D7</f>
        <v>GCVS</v>
      </c>
      <c r="E8" s="55" t="s">
        <v>56</v>
      </c>
    </row>
    <row r="9" spans="1:19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7.053349681824569E-4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SLOPE(INDIRECT($D$9):G991,INDIRECT($C$9):F991)</f>
        <v>2.0332757236122616E-7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57283.791782706066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0.57923340332757234</v>
      </c>
      <c r="E16" s="14" t="s">
        <v>30</v>
      </c>
      <c r="F16" s="32">
        <f ca="1">NOW()+15018.5+$C$5/24</f>
        <v>60357.719767592593</v>
      </c>
    </row>
    <row r="17" spans="1:21" ht="13.5" thickBot="1" x14ac:dyDescent="0.25">
      <c r="A17" s="14" t="s">
        <v>27</v>
      </c>
      <c r="B17" s="10"/>
      <c r="C17" s="10">
        <f>COUNT(C21:C2190)</f>
        <v>16</v>
      </c>
      <c r="E17" s="14" t="s">
        <v>35</v>
      </c>
      <c r="F17" s="15">
        <f ca="1">ROUND(2*(F16-$C$7)/$C$8,0)/2+F15</f>
        <v>9747</v>
      </c>
    </row>
    <row r="18" spans="1:21" ht="14.25" thickTop="1" thickBot="1" x14ac:dyDescent="0.25">
      <c r="A18" s="16" t="s">
        <v>5</v>
      </c>
      <c r="B18" s="10"/>
      <c r="C18" s="19">
        <f ca="1">+C15</f>
        <v>57283.791782706066</v>
      </c>
      <c r="D18" s="20">
        <f ca="1">+C16</f>
        <v>0.57923340332757234</v>
      </c>
      <c r="E18" s="14" t="s">
        <v>36</v>
      </c>
      <c r="F18" s="23">
        <f ca="1">ROUND(2*(F16-$C$15)/$C$16,0)/2+F15</f>
        <v>5308</v>
      </c>
    </row>
    <row r="19" spans="1:21" ht="13.5" thickTop="1" x14ac:dyDescent="0.2">
      <c r="E19" s="14" t="s">
        <v>31</v>
      </c>
      <c r="F19" s="18">
        <f ca="1">+$C$15+$C$16*F18-15018.5-$C$5/24</f>
        <v>45340.258520902156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54712.574000000001</v>
      </c>
      <c r="D21" s="8" t="s">
        <v>13</v>
      </c>
      <c r="E21">
        <f t="shared" ref="E21:E36" si="0">+(C21-C$7)/C$8</f>
        <v>0</v>
      </c>
      <c r="F21">
        <f t="shared" ref="F21:F36" si="1">ROUND(2*E21,0)/2</f>
        <v>0</v>
      </c>
      <c r="G21">
        <f t="shared" ref="G21:G36" si="2">+C21-(C$7+F21*C$8)</f>
        <v>0</v>
      </c>
      <c r="I21">
        <f>+G21</f>
        <v>0</v>
      </c>
      <c r="O21">
        <f t="shared" ref="O21:O36" ca="1" si="3">+C$11+C$12*$F21</f>
        <v>7.053349681824569E-4</v>
      </c>
      <c r="Q21" s="2">
        <f t="shared" ref="Q21:Q36" si="4">+C21-15018.5</f>
        <v>39694.074000000001</v>
      </c>
    </row>
    <row r="22" spans="1:21" x14ac:dyDescent="0.2">
      <c r="A22" s="46" t="s">
        <v>53</v>
      </c>
      <c r="B22" s="47" t="s">
        <v>52</v>
      </c>
      <c r="C22" s="46">
        <v>52505.412199999999</v>
      </c>
      <c r="D22" s="46">
        <v>1E-3</v>
      </c>
      <c r="E22">
        <f t="shared" si="0"/>
        <v>-3810.489108704407</v>
      </c>
      <c r="F22">
        <f t="shared" si="1"/>
        <v>-3810.5</v>
      </c>
      <c r="G22">
        <f t="shared" si="2"/>
        <v>6.3086000009207055E-3</v>
      </c>
      <c r="K22">
        <f t="shared" ref="K22:K36" si="5">+G22</f>
        <v>6.3086000009207055E-3</v>
      </c>
      <c r="O22">
        <f t="shared" ca="1" si="3"/>
        <v>-6.9444746299995429E-5</v>
      </c>
      <c r="Q22" s="2">
        <f t="shared" si="4"/>
        <v>37486.912199999999</v>
      </c>
    </row>
    <row r="23" spans="1:21" x14ac:dyDescent="0.2">
      <c r="A23" s="46" t="s">
        <v>53</v>
      </c>
      <c r="B23" s="47" t="s">
        <v>52</v>
      </c>
      <c r="C23" s="46">
        <v>53222.490299999998</v>
      </c>
      <c r="D23" s="46">
        <v>2.5999999999999999E-3</v>
      </c>
      <c r="E23">
        <f t="shared" si="0"/>
        <v>-2572.5108643634426</v>
      </c>
      <c r="F23">
        <f t="shared" si="1"/>
        <v>-2572.5</v>
      </c>
      <c r="G23">
        <f t="shared" si="2"/>
        <v>-6.2930000058258884E-3</v>
      </c>
      <c r="K23">
        <f t="shared" si="5"/>
        <v>-6.2930000058258884E-3</v>
      </c>
      <c r="O23">
        <f t="shared" ca="1" si="3"/>
        <v>1.8227478828320256E-4</v>
      </c>
      <c r="Q23" s="2">
        <f t="shared" si="4"/>
        <v>38203.990299999998</v>
      </c>
    </row>
    <row r="24" spans="1:21" x14ac:dyDescent="0.2">
      <c r="A24" s="52" t="s">
        <v>49</v>
      </c>
      <c r="B24" s="53" t="s">
        <v>50</v>
      </c>
      <c r="C24" s="54">
        <v>55051.415099999998</v>
      </c>
      <c r="D24" s="54">
        <v>2.3999999999999998E-3</v>
      </c>
      <c r="E24">
        <f t="shared" si="0"/>
        <v>584.98217988885619</v>
      </c>
      <c r="F24">
        <f t="shared" si="1"/>
        <v>585</v>
      </c>
      <c r="G24">
        <f t="shared" si="2"/>
        <v>-1.0322000001906417E-2</v>
      </c>
      <c r="K24">
        <f t="shared" si="5"/>
        <v>-1.0322000001906417E-2</v>
      </c>
      <c r="O24">
        <f t="shared" ca="1" si="3"/>
        <v>8.2428159801377419E-4</v>
      </c>
      <c r="Q24" s="2">
        <f t="shared" si="4"/>
        <v>40032.915099999998</v>
      </c>
      <c r="S24" s="57" t="s">
        <v>57</v>
      </c>
    </row>
    <row r="25" spans="1:21" x14ac:dyDescent="0.2">
      <c r="A25" s="48" t="s">
        <v>54</v>
      </c>
      <c r="B25" s="48"/>
      <c r="C25" s="49">
        <v>55451.394399999997</v>
      </c>
      <c r="D25" s="49">
        <v>1.14E-2</v>
      </c>
      <c r="E25">
        <f t="shared" si="0"/>
        <v>1275.5145941220167</v>
      </c>
      <c r="F25">
        <f t="shared" si="1"/>
        <v>1275.5</v>
      </c>
      <c r="G25">
        <f t="shared" si="2"/>
        <v>8.4533999979612418E-3</v>
      </c>
      <c r="K25">
        <f t="shared" si="5"/>
        <v>8.4533999979612418E-3</v>
      </c>
      <c r="O25">
        <f t="shared" ca="1" si="3"/>
        <v>9.646792867292009E-4</v>
      </c>
      <c r="Q25" s="2">
        <f t="shared" si="4"/>
        <v>40432.894399999997</v>
      </c>
      <c r="S25" s="57" t="s">
        <v>57</v>
      </c>
    </row>
    <row r="26" spans="1:21" x14ac:dyDescent="0.2">
      <c r="A26" s="48" t="s">
        <v>54</v>
      </c>
      <c r="B26" s="48"/>
      <c r="C26" s="49">
        <v>55463.555399999997</v>
      </c>
      <c r="D26" s="49">
        <v>1.5100000000000001E-2</v>
      </c>
      <c r="E26">
        <f t="shared" si="0"/>
        <v>1296.5095923368981</v>
      </c>
      <c r="F26">
        <f t="shared" si="1"/>
        <v>1296.5</v>
      </c>
      <c r="G26">
        <f t="shared" si="2"/>
        <v>5.5561999979545362E-3</v>
      </c>
      <c r="K26">
        <f t="shared" si="5"/>
        <v>5.5561999979545362E-3</v>
      </c>
      <c r="O26">
        <f t="shared" ca="1" si="3"/>
        <v>9.6894916574878664E-4</v>
      </c>
      <c r="Q26" s="2">
        <f t="shared" si="4"/>
        <v>40445.055399999997</v>
      </c>
      <c r="S26" s="57" t="s">
        <v>57</v>
      </c>
    </row>
    <row r="27" spans="1:21" x14ac:dyDescent="0.2">
      <c r="A27" s="50" t="s">
        <v>55</v>
      </c>
      <c r="B27" s="51"/>
      <c r="C27" s="50">
        <v>56934.510600000001</v>
      </c>
      <c r="D27" s="50">
        <v>4.1999999999999997E-3</v>
      </c>
      <c r="E27">
        <f t="shared" si="0"/>
        <v>3835.9966245028786</v>
      </c>
      <c r="F27">
        <f t="shared" si="1"/>
        <v>3836</v>
      </c>
      <c r="G27">
        <f t="shared" si="2"/>
        <v>-1.9552000012481585E-3</v>
      </c>
      <c r="K27">
        <f t="shared" si="5"/>
        <v>-1.9552000012481585E-3</v>
      </c>
      <c r="O27">
        <f t="shared" ca="1" si="3"/>
        <v>1.4852995357601206E-3</v>
      </c>
      <c r="Q27" s="2">
        <f t="shared" si="4"/>
        <v>41916.010600000001</v>
      </c>
      <c r="S27" s="57" t="s">
        <v>57</v>
      </c>
    </row>
    <row r="28" spans="1:21" x14ac:dyDescent="0.2">
      <c r="A28" s="50" t="s">
        <v>55</v>
      </c>
      <c r="B28" s="51"/>
      <c r="C28" s="50">
        <v>56949.295100000003</v>
      </c>
      <c r="D28" s="50">
        <v>2.5999999999999999E-3</v>
      </c>
      <c r="E28">
        <f t="shared" si="0"/>
        <v>3861.5208865790196</v>
      </c>
      <c r="F28">
        <f t="shared" si="1"/>
        <v>3861.5</v>
      </c>
      <c r="G28">
        <f t="shared" si="2"/>
        <v>1.2098200000764336E-2</v>
      </c>
      <c r="K28">
        <f t="shared" si="5"/>
        <v>1.2098200000764336E-2</v>
      </c>
      <c r="O28">
        <f t="shared" ca="1" si="3"/>
        <v>1.4904843888553319E-3</v>
      </c>
      <c r="Q28" s="2">
        <f t="shared" si="4"/>
        <v>41930.795100000003</v>
      </c>
      <c r="S28" s="57" t="s">
        <v>57</v>
      </c>
    </row>
    <row r="29" spans="1:21" x14ac:dyDescent="0.2">
      <c r="A29" s="50" t="s">
        <v>55</v>
      </c>
      <c r="B29" s="51"/>
      <c r="C29" s="50">
        <v>56949.568200000002</v>
      </c>
      <c r="D29" s="50">
        <v>4.5999999999999999E-3</v>
      </c>
      <c r="E29">
        <f t="shared" si="0"/>
        <v>3861.9923719842041</v>
      </c>
      <c r="F29">
        <f t="shared" si="1"/>
        <v>3862</v>
      </c>
      <c r="G29">
        <f t="shared" si="2"/>
        <v>-4.4183999998494983E-3</v>
      </c>
      <c r="K29">
        <f t="shared" si="5"/>
        <v>-4.4183999998494983E-3</v>
      </c>
      <c r="O29">
        <f t="shared" ca="1" si="3"/>
        <v>1.4905860526415124E-3</v>
      </c>
      <c r="Q29" s="2">
        <f t="shared" si="4"/>
        <v>41931.068200000002</v>
      </c>
      <c r="S29" s="57" t="s">
        <v>57</v>
      </c>
    </row>
    <row r="30" spans="1:21" x14ac:dyDescent="0.2">
      <c r="A30" s="43" t="s">
        <v>51</v>
      </c>
      <c r="B30" s="44" t="s">
        <v>50</v>
      </c>
      <c r="C30" s="45">
        <v>57258.879000000001</v>
      </c>
      <c r="D30" s="45">
        <v>4.0000000000000002E-4</v>
      </c>
      <c r="E30">
        <f t="shared" si="0"/>
        <v>4395.9928401894094</v>
      </c>
      <c r="F30">
        <f t="shared" si="1"/>
        <v>4396</v>
      </c>
      <c r="G30">
        <f t="shared" si="2"/>
        <v>-4.1472000011708587E-3</v>
      </c>
      <c r="K30">
        <f t="shared" si="5"/>
        <v>-4.1472000011708587E-3</v>
      </c>
      <c r="O30">
        <f t="shared" ca="1" si="3"/>
        <v>1.5991629762824072E-3</v>
      </c>
      <c r="Q30" s="2">
        <f t="shared" si="4"/>
        <v>42240.379000000001</v>
      </c>
    </row>
    <row r="31" spans="1:21" x14ac:dyDescent="0.2">
      <c r="A31" s="43" t="s">
        <v>51</v>
      </c>
      <c r="B31" s="44" t="s">
        <v>52</v>
      </c>
      <c r="C31" s="45">
        <v>57259.758699999998</v>
      </c>
      <c r="D31" s="45">
        <v>5.0000000000000001E-4</v>
      </c>
      <c r="E31">
        <f t="shared" si="0"/>
        <v>4397.5115721957891</v>
      </c>
      <c r="F31">
        <f t="shared" si="1"/>
        <v>4397.5</v>
      </c>
      <c r="G31">
        <f t="shared" si="2"/>
        <v>6.702999999106396E-3</v>
      </c>
      <c r="K31">
        <f t="shared" si="5"/>
        <v>6.702999999106396E-3</v>
      </c>
      <c r="O31">
        <f t="shared" ca="1" si="3"/>
        <v>1.599467967640949E-3</v>
      </c>
      <c r="Q31" s="2">
        <f t="shared" si="4"/>
        <v>42241.258699999998</v>
      </c>
    </row>
    <row r="32" spans="1:21" x14ac:dyDescent="0.2">
      <c r="A32" s="43" t="s">
        <v>51</v>
      </c>
      <c r="B32" s="44" t="s">
        <v>52</v>
      </c>
      <c r="C32" s="45">
        <v>57267.872600000002</v>
      </c>
      <c r="D32" s="45">
        <v>5.9999999999999995E-4</v>
      </c>
      <c r="E32">
        <f t="shared" si="0"/>
        <v>4411.5195744995308</v>
      </c>
      <c r="F32">
        <f t="shared" si="1"/>
        <v>4411.5</v>
      </c>
      <c r="G32">
        <f t="shared" si="2"/>
        <v>1.1338199998135678E-2</v>
      </c>
      <c r="K32">
        <f t="shared" si="5"/>
        <v>1.1338199998135678E-2</v>
      </c>
      <c r="O32">
        <f t="shared" ca="1" si="3"/>
        <v>1.602314553654006E-3</v>
      </c>
      <c r="Q32" s="2">
        <f t="shared" si="4"/>
        <v>42249.372600000002</v>
      </c>
    </row>
    <row r="33" spans="1:17" x14ac:dyDescent="0.2">
      <c r="A33" s="43" t="s">
        <v>51</v>
      </c>
      <c r="B33" s="44" t="s">
        <v>50</v>
      </c>
      <c r="C33" s="45">
        <v>57275.678099999997</v>
      </c>
      <c r="D33" s="45">
        <v>1.4E-3</v>
      </c>
      <c r="E33">
        <f t="shared" si="0"/>
        <v>4424.9951487587332</v>
      </c>
      <c r="F33">
        <f t="shared" si="1"/>
        <v>4425</v>
      </c>
      <c r="G33">
        <f t="shared" si="2"/>
        <v>-2.8100000054109842E-3</v>
      </c>
      <c r="K33">
        <f t="shared" si="5"/>
        <v>-2.8100000054109842E-3</v>
      </c>
      <c r="O33">
        <f t="shared" ca="1" si="3"/>
        <v>1.6050594758808827E-3</v>
      </c>
      <c r="Q33" s="2">
        <f t="shared" si="4"/>
        <v>42257.178099999997</v>
      </c>
    </row>
    <row r="34" spans="1:17" x14ac:dyDescent="0.2">
      <c r="A34" s="43" t="s">
        <v>51</v>
      </c>
      <c r="B34" s="44" t="s">
        <v>50</v>
      </c>
      <c r="C34" s="45">
        <v>57276.833700000003</v>
      </c>
      <c r="D34" s="45">
        <v>4.0000000000000002E-4</v>
      </c>
      <c r="E34">
        <f t="shared" si="0"/>
        <v>4426.9902001473711</v>
      </c>
      <c r="F34">
        <f t="shared" si="1"/>
        <v>4427</v>
      </c>
      <c r="G34">
        <f t="shared" si="2"/>
        <v>-5.6763999964459799E-3</v>
      </c>
      <c r="K34">
        <f t="shared" si="5"/>
        <v>-5.6763999964459799E-3</v>
      </c>
      <c r="O34">
        <f t="shared" ca="1" si="3"/>
        <v>1.6054661310256051E-3</v>
      </c>
      <c r="Q34" s="2">
        <f t="shared" si="4"/>
        <v>42258.333700000003</v>
      </c>
    </row>
    <row r="35" spans="1:17" x14ac:dyDescent="0.2">
      <c r="A35" s="43" t="s">
        <v>51</v>
      </c>
      <c r="B35" s="44" t="s">
        <v>52</v>
      </c>
      <c r="C35" s="45">
        <v>57278.873399999997</v>
      </c>
      <c r="D35" s="45">
        <v>5.0000000000000001E-4</v>
      </c>
      <c r="E35">
        <f t="shared" si="0"/>
        <v>4430.5115797920362</v>
      </c>
      <c r="F35">
        <f t="shared" si="1"/>
        <v>4430.5</v>
      </c>
      <c r="G35">
        <f t="shared" si="2"/>
        <v>6.7073999962303787E-3</v>
      </c>
      <c r="K35">
        <f t="shared" si="5"/>
        <v>6.7073999962303787E-3</v>
      </c>
      <c r="O35">
        <f t="shared" ca="1" si="3"/>
        <v>1.6061777775288693E-3</v>
      </c>
      <c r="Q35" s="2">
        <f t="shared" si="4"/>
        <v>42260.373399999997</v>
      </c>
    </row>
    <row r="36" spans="1:17" x14ac:dyDescent="0.2">
      <c r="A36" s="43" t="s">
        <v>51</v>
      </c>
      <c r="B36" s="44" t="s">
        <v>50</v>
      </c>
      <c r="C36" s="45">
        <v>57283.787900000003</v>
      </c>
      <c r="D36" s="45">
        <v>4.0000000000000002E-4</v>
      </c>
      <c r="E36">
        <f t="shared" si="0"/>
        <v>4438.9960727389289</v>
      </c>
      <c r="F36">
        <f t="shared" si="1"/>
        <v>4439</v>
      </c>
      <c r="G36">
        <f t="shared" si="2"/>
        <v>-2.2747999973944388E-3</v>
      </c>
      <c r="K36">
        <f t="shared" si="5"/>
        <v>-2.2747999973944388E-3</v>
      </c>
      <c r="O36">
        <f t="shared" ca="1" si="3"/>
        <v>1.6079060618939397E-3</v>
      </c>
      <c r="Q36" s="2">
        <f t="shared" si="4"/>
        <v>42265.287900000003</v>
      </c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2024-02-17T04:16:27Z</dcterms:modified>
</cp:coreProperties>
</file>