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499C856-BFB3-49BB-9D0F-E8B9EA10474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G11" i="1"/>
  <c r="F11" i="1"/>
  <c r="E21" i="1"/>
  <c r="F21" i="1"/>
  <c r="G21" i="1"/>
  <c r="H21" i="1"/>
  <c r="E14" i="1"/>
  <c r="E15" i="1" s="1"/>
  <c r="C17" i="1"/>
  <c r="Q21" i="1"/>
  <c r="C12" i="1"/>
  <c r="C16" i="1" l="1"/>
  <c r="D18" i="1" s="1"/>
  <c r="C11" i="1"/>
  <c r="C15" i="1" l="1"/>
  <c r="O21" i="1"/>
  <c r="O22" i="1"/>
  <c r="C18" i="1" l="1"/>
  <c r="E16" i="1"/>
  <c r="E17" i="1" s="1"/>
</calcChain>
</file>

<file path=xl/sharedStrings.xml><?xml version="1.0" encoding="utf-8"?>
<sst xmlns="http://schemas.openxmlformats.org/spreadsheetml/2006/main" count="53" uniqueCount="49">
  <si>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</si>
  <si>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</si>
  <si>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</si>
  <si>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</si>
  <si>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</si>
  <si>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</si>
  <si>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</si>
  <si>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</si>
  <si>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</si>
  <si>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</si>
  <si>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</si>
  <si>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</si>
  <si>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</si>
  <si>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</si>
  <si>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</si>
  <si>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</si>
  <si>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</si>
  <si>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</si>
  <si>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</si>
  <si>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</si>
  <si>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</si>
  <si>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</si>
  <si>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</si>
  <si>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</si>
  <si>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</si>
  <si>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</si>
  <si>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</si>
  <si>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</si>
  <si>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</si>
  <si>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</si>
  <si>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</si>
  <si>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</si>
  <si>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</si>
  <si>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</si>
  <si>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</si>
  <si>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</si>
  <si>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</si>
  <si>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</si>
  <si>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</si>
  <si>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</si>
  <si>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</si>
  <si>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EA</t>
  </si>
  <si>
    <t>Lac</t>
  </si>
  <si>
    <t>OEJV 0104</t>
  </si>
  <si>
    <t>not avail.</t>
  </si>
  <si>
    <t>RHN 2012</t>
  </si>
  <si>
    <t>CCD</t>
  </si>
  <si>
    <t>Nelson pers com</t>
  </si>
  <si>
    <t>V0503 Lac / GSC 3226-1616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</si>
</sst>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2" applyNumberFormat="0" applyFont="0" applyFill="0" applyAlignment="0" applyProtection="0"/>
  </cellStyleXfs>
  <cellXfs count="3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4" fillId="0" borderId="0" xfId="0" applyFont="1" applyAlignment="1"/>
    <xf numFmtId="0" fontId="4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>
      <alignment vertical="top"/>
    </xf>
    <xf numFmtId="0" fontId="0" fillId="0" borderId="0" xfId="0">
      <alignment vertical="top"/>
    </xf>
    <xf numFmtId="0" fontId="10" fillId="0" borderId="0" xfId="0" applyFont="1">
      <alignment vertical="top"/>
    </xf>
    <xf numFmtId="0" fontId="3" fillId="0" borderId="0" xfId="0" applyFont="1">
      <alignment vertical="top"/>
    </xf>
    <xf numFmtId="0" fontId="6" fillId="0" borderId="0" xfId="0" applyFont="1" applyAlignment="1">
      <alignment horizontal="center"/>
    </xf>
    <xf numFmtId="0" fontId="8" fillId="0" borderId="0" xfId="0" applyFont="1">
      <alignment vertical="top"/>
    </xf>
    <xf numFmtId="0" fontId="7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22" fontId="6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6" fillId="0" borderId="0" xfId="0" applyFont="1" applyAlignment="1">
      <alignment horizontal="right"/>
    </xf>
    <xf numFmtId="0" fontId="6" fillId="0" borderId="0" xfId="0" applyFo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/>
    <xf numFmtId="0" fontId="11" fillId="0" borderId="0" xfId="0" applyFont="1" applyAlignment="1">
      <alignment vertical="top"/>
    </xf>
    <xf numFmtId="0" fontId="10" fillId="0" borderId="0" xfId="0" applyFont="1" applyAlignment="1">
      <alignment horizontal="left"/>
    </xf>
    <xf numFmtId="0" fontId="12" fillId="0" borderId="3" xfId="0" applyFont="1" applyFill="1" applyBorder="1" applyAlignment="1">
      <alignment horizontal="center"/>
    </xf>
    <xf numFmtId="0" fontId="13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0" fillId="0" borderId="6" xfId="0" applyBorder="1" applyAlignment="1">
      <alignment horizontal="left"/>
    </xf>
    <xf numFmtId="0" fontId="13" fillId="0" borderId="0" xfId="0" applyFont="1" applyAlignment="1"/>
    <xf numFmtId="0" fontId="15" fillId="0" borderId="0" xfId="0" applyFont="1" applyAlignment="1"/>
    <xf numFmtId="0" fontId="0" fillId="0" borderId="0" xfId="0" applyAlignment="1">
      <alignment horizontal="right"/>
    </xf>
    <xf numFmtId="0" fontId="10" fillId="0" borderId="0" xfId="0" applyFont="1" applyAlignment="1">
      <alignment horizontal="right" vertical="top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V0503 Lac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300751879699248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2198.5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8B-4671-B5FB-5739FE650FC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2198.5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7.7379999995173421E-2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B8B-4671-B5FB-5739FE650FC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2198.5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B8B-4671-B5FB-5739FE650FC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2198.5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B8B-4671-B5FB-5739FE650FC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2198.5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B8B-4671-B5FB-5739FE650FC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2198.5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B8B-4671-B5FB-5739FE650FC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2198.5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B8B-4671-B5FB-5739FE650FC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2198.5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7.7379999995173421E-2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B8B-4671-B5FB-5739FE650FC1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2198.5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B8B-4671-B5FB-5739FE650F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4032688"/>
        <c:axId val="1"/>
      </c:scatterChart>
      <c:valAx>
        <c:axId val="6840326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40326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398496240601504"/>
          <c:y val="0.92375366568914952"/>
          <c:w val="0.7503759398496240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C8987BD-9EC5-633F-38FD-7167D64FB6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L37" sqref="L37:L3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3" t="s">
        <v>48</v>
      </c>
    </row>
    <row r="2" spans="1:7" x14ac:dyDescent="0.2">
      <c r="A2" t="s">
        <v>24</v>
      </c>
      <c r="B2" t="s">
        <v>41</v>
      </c>
      <c r="C2" s="2"/>
      <c r="D2" s="2" t="s">
        <v>42</v>
      </c>
    </row>
    <row r="3" spans="1:7" ht="13.5" thickBot="1" x14ac:dyDescent="0.25"/>
    <row r="4" spans="1:7" ht="14.25" thickTop="1" thickBot="1" x14ac:dyDescent="0.25">
      <c r="A4" s="4" t="s">
        <v>0</v>
      </c>
      <c r="C4" s="7" t="s">
        <v>44</v>
      </c>
      <c r="D4" s="8" t="s">
        <v>44</v>
      </c>
    </row>
    <row r="6" spans="1:7" x14ac:dyDescent="0.2">
      <c r="A6" s="4" t="s">
        <v>1</v>
      </c>
    </row>
    <row r="7" spans="1:7" x14ac:dyDescent="0.2">
      <c r="A7" t="s">
        <v>2</v>
      </c>
      <c r="C7" s="34">
        <v>53967.363400000002</v>
      </c>
      <c r="D7" s="30" t="s">
        <v>43</v>
      </c>
    </row>
    <row r="8" spans="1:7" x14ac:dyDescent="0.2">
      <c r="A8" t="s">
        <v>3</v>
      </c>
      <c r="C8" s="34">
        <v>0.98131999999999997</v>
      </c>
      <c r="D8" s="30" t="s">
        <v>43</v>
      </c>
    </row>
    <row r="9" spans="1:7" x14ac:dyDescent="0.2">
      <c r="A9" s="10" t="s">
        <v>31</v>
      </c>
      <c r="B9" s="11"/>
      <c r="C9" s="35">
        <v>-9.5</v>
      </c>
      <c r="D9" s="11" t="s">
        <v>32</v>
      </c>
      <c r="E9" s="11"/>
    </row>
    <row r="10" spans="1:7" ht="13.5" thickBot="1" x14ac:dyDescent="0.25">
      <c r="A10" s="11"/>
      <c r="B10" s="11"/>
      <c r="C10" s="3" t="s">
        <v>20</v>
      </c>
      <c r="D10" s="3" t="s">
        <v>21</v>
      </c>
      <c r="E10" s="11"/>
    </row>
    <row r="11" spans="1:7" x14ac:dyDescent="0.2">
      <c r="A11" s="11" t="s">
        <v>15</v>
      </c>
      <c r="B11" s="11"/>
      <c r="C11" s="23">
        <f ca="1">INTERCEPT(INDIRECT($G$11):G992,INDIRECT($F$11):F992)</f>
        <v>0</v>
      </c>
      <c r="D11" s="2"/>
      <c r="E11" s="11"/>
      <c r="F11" s="24" t="str">
        <f>"F"&amp;E19</f>
        <v>F21</v>
      </c>
      <c r="G11" s="25" t="str">
        <f>"G"&amp;E19</f>
        <v>G21</v>
      </c>
    </row>
    <row r="12" spans="1:7" x14ac:dyDescent="0.2">
      <c r="A12" s="11" t="s">
        <v>16</v>
      </c>
      <c r="B12" s="11"/>
      <c r="C12" s="23">
        <f ca="1">SLOPE(INDIRECT($G$11):G992,INDIRECT($F$11):F992)</f>
        <v>3.5196725037604464E-5</v>
      </c>
      <c r="D12" s="2"/>
      <c r="E12" s="11"/>
    </row>
    <row r="13" spans="1:7" x14ac:dyDescent="0.2">
      <c r="A13" s="11" t="s">
        <v>19</v>
      </c>
      <c r="B13" s="11"/>
      <c r="C13" s="2" t="s">
        <v>13</v>
      </c>
      <c r="D13" s="15" t="s">
        <v>38</v>
      </c>
      <c r="E13" s="12">
        <v>1</v>
      </c>
    </row>
    <row r="14" spans="1:7" x14ac:dyDescent="0.2">
      <c r="A14" s="11"/>
      <c r="B14" s="11"/>
      <c r="C14" s="11"/>
      <c r="D14" s="15" t="s">
        <v>33</v>
      </c>
      <c r="E14" s="16">
        <f ca="1">NOW()+15018.5+$C$9/24</f>
        <v>60357.724333217593</v>
      </c>
    </row>
    <row r="15" spans="1:7" x14ac:dyDescent="0.2">
      <c r="A15" s="13" t="s">
        <v>17</v>
      </c>
      <c r="B15" s="11"/>
      <c r="C15" s="14">
        <f ca="1">(C7+C11)+(C8+C12)*INT(MAX(F21:F3533))</f>
        <v>56124.382122401636</v>
      </c>
      <c r="D15" s="15" t="s">
        <v>39</v>
      </c>
      <c r="E15" s="16">
        <f ca="1">ROUND(2*(E14-$C$7)/$C$8,0)/2+E13</f>
        <v>6513</v>
      </c>
    </row>
    <row r="16" spans="1:7" x14ac:dyDescent="0.2">
      <c r="A16" s="17" t="s">
        <v>4</v>
      </c>
      <c r="B16" s="11"/>
      <c r="C16" s="18">
        <f ca="1">+C8+C12</f>
        <v>0.98135519672503757</v>
      </c>
      <c r="D16" s="15" t="s">
        <v>40</v>
      </c>
      <c r="E16" s="25">
        <f ca="1">ROUND(2*(E14-$C$15)/$C$16,0)/2+E13</f>
        <v>4315</v>
      </c>
    </row>
    <row r="17" spans="1:22" ht="13.5" thickBot="1" x14ac:dyDescent="0.25">
      <c r="A17" s="15" t="s">
        <v>30</v>
      </c>
      <c r="B17" s="11"/>
      <c r="C17" s="11">
        <f>COUNT(C21:C2191)</f>
        <v>2</v>
      </c>
      <c r="D17" s="15" t="s">
        <v>34</v>
      </c>
      <c r="E17" s="19">
        <f ca="1">+$C$15+$C$16*E16-15018.5-$C$9/24</f>
        <v>45340.825629603511</v>
      </c>
    </row>
    <row r="18" spans="1:22" ht="14.25" thickTop="1" thickBot="1" x14ac:dyDescent="0.25">
      <c r="A18" s="17" t="s">
        <v>5</v>
      </c>
      <c r="B18" s="11"/>
      <c r="C18" s="20">
        <f ca="1">+C15</f>
        <v>56124.382122401636</v>
      </c>
      <c r="D18" s="21">
        <f ca="1">+C16</f>
        <v>0.98135519672503757</v>
      </c>
      <c r="E18" s="22" t="s">
        <v>35</v>
      </c>
    </row>
    <row r="19" spans="1:22" ht="13.5" thickTop="1" x14ac:dyDescent="0.2">
      <c r="A19" s="26" t="s">
        <v>36</v>
      </c>
      <c r="E19" s="27">
        <v>21</v>
      </c>
    </row>
    <row r="20" spans="1:22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29</v>
      </c>
      <c r="I20" s="6" t="s">
        <v>46</v>
      </c>
      <c r="J20" s="6" t="s">
        <v>18</v>
      </c>
      <c r="K20" s="6" t="s">
        <v>25</v>
      </c>
      <c r="L20" s="6" t="s">
        <v>26</v>
      </c>
      <c r="M20" s="6" t="s">
        <v>27</v>
      </c>
      <c r="N20" s="6" t="s">
        <v>28</v>
      </c>
      <c r="O20" s="6" t="s">
        <v>23</v>
      </c>
      <c r="P20" s="5" t="s">
        <v>22</v>
      </c>
      <c r="Q20" s="3" t="s">
        <v>14</v>
      </c>
      <c r="R20" s="28" t="s">
        <v>37</v>
      </c>
    </row>
    <row r="21" spans="1:22" x14ac:dyDescent="0.2">
      <c r="A21" s="29" t="s">
        <v>43</v>
      </c>
      <c r="C21" s="9">
        <v>53967.363400000002</v>
      </c>
      <c r="D21" s="9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1">
        <f>+C21-15018.5</f>
        <v>38948.863400000002</v>
      </c>
    </row>
    <row r="22" spans="1:22" x14ac:dyDescent="0.2">
      <c r="A22" s="4" t="s">
        <v>45</v>
      </c>
      <c r="C22" s="31">
        <v>56124.872799999997</v>
      </c>
      <c r="D22" s="31">
        <v>1E-4</v>
      </c>
      <c r="E22">
        <f>+(C22-C$7)/C$8</f>
        <v>2198.578852973541</v>
      </c>
      <c r="F22">
        <f>ROUND(2*E22,0)/2</f>
        <v>2198.5</v>
      </c>
      <c r="G22">
        <f>+C22-(C$7+F22*C$8)</f>
        <v>7.7379999995173421E-2</v>
      </c>
      <c r="I22">
        <f>+G22</f>
        <v>7.7379999995173421E-2</v>
      </c>
      <c r="O22">
        <f ca="1">+C$11+C$12*$F22</f>
        <v>7.7379999995173421E-2</v>
      </c>
      <c r="Q22" s="1">
        <f>+C22-15018.5</f>
        <v>41106.372799999997</v>
      </c>
      <c r="V22" s="32" t="s">
        <v>47</v>
      </c>
    </row>
    <row r="23" spans="1:22" x14ac:dyDescent="0.2">
      <c r="C23" s="9"/>
      <c r="D23" s="9"/>
      <c r="Q23" s="1"/>
    </row>
    <row r="24" spans="1:22" x14ac:dyDescent="0.2">
      <c r="C24" s="9"/>
      <c r="D24" s="9"/>
      <c r="Q24" s="1"/>
    </row>
    <row r="25" spans="1:22" x14ac:dyDescent="0.2">
      <c r="C25" s="9"/>
      <c r="D25" s="9"/>
      <c r="Q25" s="1"/>
    </row>
    <row r="26" spans="1:22" x14ac:dyDescent="0.2">
      <c r="C26" s="9"/>
      <c r="D26" s="9"/>
      <c r="Q26" s="1"/>
    </row>
    <row r="27" spans="1:22" x14ac:dyDescent="0.2">
      <c r="C27" s="9"/>
      <c r="D27" s="9"/>
      <c r="Q27" s="1"/>
    </row>
    <row r="28" spans="1:22" x14ac:dyDescent="0.2">
      <c r="C28" s="9"/>
      <c r="D28" s="9"/>
      <c r="Q28" s="1"/>
    </row>
    <row r="29" spans="1:22" x14ac:dyDescent="0.2">
      <c r="C29" s="9"/>
      <c r="D29" s="9"/>
      <c r="Q29" s="1"/>
    </row>
    <row r="30" spans="1:22" x14ac:dyDescent="0.2">
      <c r="C30" s="9"/>
      <c r="D30" s="9"/>
      <c r="Q30" s="1"/>
    </row>
    <row r="31" spans="1:22" x14ac:dyDescent="0.2">
      <c r="C31" s="9"/>
      <c r="D31" s="9"/>
      <c r="Q31" s="1"/>
    </row>
    <row r="32" spans="1:22" x14ac:dyDescent="0.2">
      <c r="C32" s="9"/>
      <c r="D32" s="9"/>
      <c r="Q32" s="1"/>
    </row>
    <row r="33" spans="3:17" x14ac:dyDescent="0.2">
      <c r="C33" s="9"/>
      <c r="D33" s="9"/>
      <c r="Q33" s="1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5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2024-02-17T04:23:02Z</dcterms:modified>
</cp:coreProperties>
</file>