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4601B0C-5235-4312-9B3A-ED75472D92C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8" i="1"/>
  <c r="E22" i="1"/>
  <c r="F22" i="1"/>
  <c r="G22" i="1"/>
  <c r="K22" i="1"/>
  <c r="C9" i="1"/>
  <c r="D9" i="1"/>
  <c r="D8" i="1"/>
  <c r="F16" i="1"/>
  <c r="C17" i="1"/>
  <c r="Q21" i="1"/>
  <c r="E23" i="1"/>
  <c r="F23" i="1"/>
  <c r="G23" i="1"/>
  <c r="K23" i="1"/>
  <c r="E21" i="1"/>
  <c r="F21" i="1"/>
  <c r="G21" i="1"/>
  <c r="I21" i="1"/>
  <c r="C11" i="1"/>
  <c r="C12" i="1"/>
  <c r="C16" i="1" l="1"/>
  <c r="D18" i="1" s="1"/>
  <c r="O22" i="1"/>
  <c r="O23" i="1"/>
  <c r="O21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<sst xmlns="http://schemas.openxmlformats.org/spreadsheetml/2006/main" count="57" uniqueCount="50">
  <si>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</si>
  <si>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</si>
  <si>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</si>
  <si>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</si>
  <si>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</si>
  <si>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</si>
  <si>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</si>
  <si>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</si>
  <si>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</si>
  <si>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</si>
  <si>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</si>
  <si>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</si>
  <si>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</si>
  <si>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</si>
  <si>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</si>
  <si>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</si>
  <si>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</si>
  <si>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</si>
  <si>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</si>
  <si>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</si>
  <si>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</si>
  <si>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</si>
  <si>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</si>
  <si>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</si>
  <si>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</si>
  <si>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</si>
  <si>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</si>
  <si>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</si>
  <si>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</si>
  <si>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</si>
  <si>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</si>
  <si>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</si>
  <si>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</si>
  <si>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</si>
  <si>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</si>
  <si>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</si>
  <si>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</si>
  <si>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</si>
  <si>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</si>
  <si>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</si>
  <si>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</si>
  <si>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V0525 Lac  </t>
  </si>
  <si>
    <t>2017K</t>
  </si>
  <si>
    <t xml:space="preserve">EW        </t>
  </si>
  <si>
    <t>pr_6</t>
  </si>
  <si>
    <t xml:space="preserve">      </t>
  </si>
  <si>
    <t>V0525 Lac   / GSC na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</si>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</sst>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63-4CFE-AA55-F1194B8936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63-4CFE-AA55-F1194B8936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63-4CFE-AA55-F1194B8936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-7.8573499995400198E-2</c:v>
                </c:pt>
                <c:pt idx="2">
                  <c:v>-7.4678999997559004E-2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63-4CFE-AA55-F1194B8936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63-4CFE-AA55-F1194B8936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63-4CFE-AA55-F1194B8936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63-4CFE-AA55-F1194B8936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-1.2202459306193125E-7</c:v>
                </c:pt>
                <c:pt idx="1">
                  <c:v>-7.6623791047492118E-2</c:v>
                </c:pt>
                <c:pt idx="2">
                  <c:v>-7.6628586920874042E-2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63-4CFE-AA55-F1194B8936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7988.5</c:v>
                </c:pt>
                <c:pt idx="2">
                  <c:v>7989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63-4CFE-AA55-F1194B89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054904"/>
        <c:axId val="1"/>
      </c:scatterChart>
      <c:valAx>
        <c:axId val="83805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05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F61543-0E41-C4F0-3553-EA0B9C012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I26" sqref="I2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4" t="s">
        <v>41</v>
      </c>
      <c r="G1" s="30" t="s">
        <v>42</v>
      </c>
      <c r="H1" s="35"/>
      <c r="I1" s="36" t="s">
        <v>13</v>
      </c>
      <c r="J1" s="37" t="s">
        <v>41</v>
      </c>
      <c r="K1" s="38">
        <v>22.444099999999999</v>
      </c>
      <c r="L1" s="38">
        <v>49.522909999999996</v>
      </c>
      <c r="M1" s="39">
        <v>54663.4997</v>
      </c>
      <c r="N1" s="39">
        <v>0.32521099999999997</v>
      </c>
      <c r="O1" s="40" t="s">
        <v>43</v>
      </c>
      <c r="P1" s="40">
        <v>13.67</v>
      </c>
      <c r="Q1" s="40">
        <v>13.93</v>
      </c>
      <c r="R1" s="41" t="s">
        <v>44</v>
      </c>
      <c r="S1" s="42" t="s">
        <v>45</v>
      </c>
    </row>
    <row r="2" spans="1:19" x14ac:dyDescent="0.2">
      <c r="A2" t="s">
        <v>23</v>
      </c>
      <c r="B2" t="s">
        <v>43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54663.4997</v>
      </c>
      <c r="D4" s="27">
        <v>0.32521099999999997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6">
        <v>54663.4997</v>
      </c>
      <c r="D7" s="28" t="s">
        <v>47</v>
      </c>
    </row>
    <row r="8" spans="1:19" x14ac:dyDescent="0.2">
      <c r="A8" t="s">
        <v>3</v>
      </c>
      <c r="C8" s="46">
        <f>N1</f>
        <v>0.32521099999999997</v>
      </c>
      <c r="D8" s="28" t="str">
        <f>D7</f>
        <v>GCVS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-1.2202459306193125E-7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-9.591746763835395E-6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57261.53375041308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0.32520140825323612</v>
      </c>
      <c r="E16" s="14" t="s">
        <v>30</v>
      </c>
      <c r="F16" s="32">
        <f ca="1">NOW()+15018.5+$C$5/24</f>
        <v>60357.725726041666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17510.5</v>
      </c>
    </row>
    <row r="18" spans="1:21" ht="14.25" thickTop="1" thickBot="1" x14ac:dyDescent="0.25">
      <c r="A18" s="16" t="s">
        <v>5</v>
      </c>
      <c r="B18" s="10"/>
      <c r="C18" s="19">
        <f ca="1">+C15</f>
        <v>57261.53375041308</v>
      </c>
      <c r="D18" s="20">
        <f ca="1">+C16</f>
        <v>0.32520140825323612</v>
      </c>
      <c r="E18" s="14" t="s">
        <v>36</v>
      </c>
      <c r="F18" s="23">
        <f ca="1">ROUND(2*(F16-$C$15)/$C$16,0)/2+F15</f>
        <v>9522</v>
      </c>
    </row>
    <row r="19" spans="1:21" ht="13.5" thickTop="1" x14ac:dyDescent="0.2">
      <c r="E19" s="14" t="s">
        <v>31</v>
      </c>
      <c r="F19" s="18">
        <f ca="1">+$C$15+$C$16*F18-15018.5-$C$5/24</f>
        <v>45339.99739313373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54663.4997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-1.2202459306193125E-7</v>
      </c>
      <c r="Q21" s="2">
        <f>+C21-15018.5</f>
        <v>39644.9997</v>
      </c>
    </row>
    <row r="22" spans="1:21" x14ac:dyDescent="0.2">
      <c r="A22" s="43" t="s">
        <v>48</v>
      </c>
      <c r="B22" s="44" t="s">
        <v>49</v>
      </c>
      <c r="C22" s="45">
        <v>57261.369200000001</v>
      </c>
      <c r="D22" s="45">
        <v>1.6000000000000001E-3</v>
      </c>
      <c r="E22">
        <f>+(C22-C$7)/C$8</f>
        <v>7988.258392243808</v>
      </c>
      <c r="F22">
        <f>ROUND(2*E22,0)/2</f>
        <v>7988.5</v>
      </c>
      <c r="G22">
        <f>+C22-(C$7+F22*C$8)</f>
        <v>-7.8573499995400198E-2</v>
      </c>
      <c r="K22">
        <f>+G22</f>
        <v>-7.8573499995400198E-2</v>
      </c>
      <c r="O22">
        <f ca="1">+C$11+C$12*$F22</f>
        <v>-7.6623791047492118E-2</v>
      </c>
      <c r="Q22" s="2">
        <f>+C22-15018.5</f>
        <v>42242.869200000001</v>
      </c>
    </row>
    <row r="23" spans="1:21" x14ac:dyDescent="0.2">
      <c r="A23" s="43" t="s">
        <v>48</v>
      </c>
      <c r="B23" s="44" t="s">
        <v>49</v>
      </c>
      <c r="C23" s="45">
        <v>57261.5357</v>
      </c>
      <c r="D23" s="45">
        <v>4.7000000000000002E-3</v>
      </c>
      <c r="E23">
        <f>+(C23-C$7)/C$8</f>
        <v>7988.7703675459943</v>
      </c>
      <c r="F23">
        <f>ROUND(2*E23,0)/2</f>
        <v>7989</v>
      </c>
      <c r="G23">
        <f>+C23-(C$7+F23*C$8)</f>
        <v>-7.4678999997559004E-2</v>
      </c>
      <c r="K23">
        <f>+G23</f>
        <v>-7.4678999997559004E-2</v>
      </c>
      <c r="O23">
        <f ca="1">+C$11+C$12*$F23</f>
        <v>-7.6628586920874042E-2</v>
      </c>
      <c r="Q23" s="2">
        <f>+C23-15018.5</f>
        <v>42243.0357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2024-02-17T04:25:02Z</dcterms:modified>
</cp:coreProperties>
</file>