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A4601B0C-5235-4312-9B3A-ED75472D92CC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Q22" i="1" l="1"/>
  <c r="Q23" i="1"/>
  <c r="C8" i="1"/>
  <c r="E22" i="1"/>
  <c r="F22" i="1"/>
  <c r="G22" i="1"/>
  <c r="K22" i="1"/>
  <c r="C9" i="1"/>
  <c r="D9" i="1"/>
  <c r="D8" i="1"/>
  <c r="F16" i="1"/>
  <c r="C17" i="1"/>
  <c r="Q21" i="1"/>
  <c r="E23" i="1"/>
  <c r="F23" i="1"/>
  <c r="G23" i="1"/>
  <c r="K23" i="1"/>
  <c r="E21" i="1"/>
  <c r="F21" i="1"/>
  <c r="G21" i="1"/>
  <c r="I21" i="1"/>
  <c r="C11" i="1"/>
  <c r="C12" i="1"/>
  <c r="C16" i="1" l="1"/>
  <c r="D18" i="1" s="1"/>
  <c r="O22" i="1"/>
  <c r="O23" i="1"/>
  <c r="O21" i="1"/>
  <c r="C15" i="1"/>
  <c r="F17" i="1"/>
  <c r="C18" i="1" l="1"/>
  <c r="F18" i="1"/>
  <c r="F19" i="1" s="1"/>
</calcChain>
</file>

<file path=xl/sharedStrings.xml><?xml version="1.0" encoding="utf-8"?>
<sst xmlns="http://schemas.openxmlformats.org/spreadsheetml/2006/main" count="57" uniqueCount="50">
  <si>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</si>
  <si>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</si>
  <si>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</si>
  <si>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</si>
  <si>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</si>
  <si>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</si>
  <si>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</si>
  <si>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</si>
  <si>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</si>
  <si>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</si>
  <si>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</si>
  <si>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</si>
  <si>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</si>
  <si>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</si>
  <si>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</si>
  <si>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</si>
  <si>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</si>
  <si>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</si>
  <si>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</si>
  <si>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</si>
  <si>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</si>
  <si>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</si>
  <si>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</si>
  <si>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</si>
  <si>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</si>
  <si>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</si>
  <si>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</si>
  <si>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</si>
  <si>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</si>
  <si>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</si>
  <si>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</si>
  <si>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</si>
  <si>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</si>
  <si>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</si>
  <si>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</si>
  <si>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</si>
  <si>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</si>
  <si>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pg</t>
  </si>
  <si>
    <t>vis</t>
  </si>
  <si>
    <t>PE</t>
  </si>
  <si>
    <t>CCD</t>
  </si>
  <si>
    <t xml:space="preserve">V0525 Lac  </t>
  </si>
  <si>
    <t>2017K</t>
  </si>
  <si>
    <t xml:space="preserve">EW        </t>
  </si>
  <si>
    <t>pr_6</t>
  </si>
  <si>
    <t xml:space="preserve">      </t>
  </si>
  <si>
    <t>V0525 Lac   / GSC na</t>
  </si>
  <si>
    <t>GCVS</t>
  </si>
  <si>
    <t>IBVS 6196</t>
  </si>
  <si>
    <t>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</si>
</sst>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33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47">
    <xf numFmtId="0" fontId="0" fillId="0" borderId="0">
      <alignment vertical="top"/>
    </xf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8" borderId="0" applyNumberFormat="0" applyBorder="0" applyAlignment="0" applyProtection="0"/>
    <xf numFmtId="0" fontId="17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9" borderId="0" applyNumberFormat="0" applyBorder="0" applyAlignment="0" applyProtection="0"/>
    <xf numFmtId="0" fontId="19" fillId="3" borderId="0" applyNumberFormat="0" applyBorder="0" applyAlignment="0" applyProtection="0"/>
    <xf numFmtId="0" fontId="20" fillId="20" borderId="1" applyNumberFormat="0" applyAlignment="0" applyProtection="0"/>
    <xf numFmtId="0" fontId="21" fillId="21" borderId="2" applyNumberFormat="0" applyAlignment="0" applyProtection="0"/>
    <xf numFmtId="3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22" fillId="0" borderId="0" applyNumberFormat="0" applyFill="0" applyBorder="0" applyAlignment="0" applyProtection="0"/>
    <xf numFmtId="2" fontId="32" fillId="0" borderId="0" applyFont="0" applyFill="0" applyBorder="0" applyAlignment="0" applyProtection="0"/>
    <xf numFmtId="0" fontId="23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4" fillId="0" borderId="3" applyNumberFormat="0" applyFill="0" applyAlignment="0" applyProtection="0"/>
    <xf numFmtId="0" fontId="24" fillId="0" borderId="0" applyNumberFormat="0" applyFill="0" applyBorder="0" applyAlignment="0" applyProtection="0"/>
    <xf numFmtId="0" fontId="25" fillId="7" borderId="1" applyNumberFormat="0" applyAlignment="0" applyProtection="0"/>
    <xf numFmtId="0" fontId="26" fillId="0" borderId="4" applyNumberFormat="0" applyFill="0" applyAlignment="0" applyProtection="0"/>
    <xf numFmtId="0" fontId="27" fillId="22" borderId="0" applyNumberFormat="0" applyBorder="0" applyAlignment="0" applyProtection="0"/>
    <xf numFmtId="0" fontId="17" fillId="0" borderId="0"/>
    <xf numFmtId="0" fontId="17" fillId="23" borderId="5" applyNumberFormat="0" applyFont="0" applyAlignment="0" applyProtection="0"/>
    <xf numFmtId="0" fontId="28" fillId="20" borderId="6" applyNumberFormat="0" applyAlignment="0" applyProtection="0"/>
    <xf numFmtId="0" fontId="29" fillId="0" borderId="0" applyNumberFormat="0" applyFill="0" applyBorder="0" applyAlignment="0" applyProtection="0"/>
    <xf numFmtId="0" fontId="32" fillId="0" borderId="7" applyNumberFormat="0" applyFont="0" applyFill="0" applyAlignment="0" applyProtection="0"/>
    <xf numFmtId="0" fontId="30" fillId="0" borderId="0" applyNumberFormat="0" applyFill="0" applyBorder="0" applyAlignment="0" applyProtection="0"/>
  </cellStyleXfs>
  <cellXfs count="47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6" fillId="0" borderId="0" xfId="0" applyFont="1" applyAlignment="1"/>
    <xf numFmtId="0" fontId="6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4" fillId="0" borderId="8" xfId="0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16" fillId="0" borderId="5" xfId="0" applyFont="1" applyBorder="1" applyAlignment="1">
      <alignment horizontal="center" vertical="center"/>
    </xf>
    <xf numFmtId="0" fontId="12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center"/>
    </xf>
    <xf numFmtId="0" fontId="5" fillId="24" borderId="11" xfId="0" applyFont="1" applyFill="1" applyBorder="1" applyAlignment="1">
      <alignment horizontal="left" vertical="center"/>
    </xf>
    <xf numFmtId="0" fontId="15" fillId="0" borderId="5" xfId="0" applyFont="1" applyBorder="1" applyAlignment="1">
      <alignment horizontal="center" vertical="center"/>
    </xf>
    <xf numFmtId="0" fontId="5" fillId="0" borderId="11" xfId="0" applyFont="1" applyBorder="1" applyAlignment="1">
      <alignment vertical="center"/>
    </xf>
    <xf numFmtId="0" fontId="15" fillId="24" borderId="11" xfId="0" applyFont="1" applyFill="1" applyBorder="1" applyAlignment="1">
      <alignment horizontal="left" vertical="center"/>
    </xf>
    <xf numFmtId="0" fontId="5" fillId="0" borderId="5" xfId="0" applyNumberFormat="1" applyFont="1" applyBorder="1" applyAlignment="1">
      <alignment horizontal="left" vertical="center"/>
    </xf>
    <xf numFmtId="0" fontId="5" fillId="25" borderId="5" xfId="0" applyFont="1" applyFill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16" fillId="25" borderId="5" xfId="0" applyFont="1" applyFill="1" applyBorder="1" applyAlignment="1">
      <alignment vertical="center"/>
    </xf>
    <xf numFmtId="0" fontId="0" fillId="0" borderId="5" xfId="0" applyBorder="1">
      <alignment vertical="top"/>
    </xf>
    <xf numFmtId="0" fontId="31" fillId="0" borderId="0" xfId="41" applyFont="1" applyAlignment="1">
      <alignment wrapText="1"/>
    </xf>
    <xf numFmtId="0" fontId="31" fillId="0" borderId="0" xfId="41" applyFont="1" applyAlignment="1">
      <alignment horizontal="center" wrapText="1"/>
    </xf>
    <xf numFmtId="0" fontId="31" fillId="0" borderId="0" xfId="41" applyFont="1" applyAlignment="1">
      <alignment horizontal="left" wrapText="1"/>
    </xf>
    <xf numFmtId="0" fontId="0" fillId="0" borderId="0" xfId="0" applyAlignment="1">
      <alignment horizontal="right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" xfId="41"/>
    <cellStyle name="Note" xfId="42" builtinId="10" customBuiltin="1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V0525 Lac - O-C Diagr.</a:t>
            </a:r>
          </a:p>
        </c:rich>
      </c:tx>
      <c:layout>
        <c:manualLayout>
          <c:xMode val="edge"/>
          <c:yMode val="edge"/>
          <c:x val="0.36842105263157893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35127795846455"/>
          <c:w val="0.82406015037593983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1.6000000000000001E-3</c:v>
                  </c:pt>
                  <c:pt idx="2">
                    <c:v>4.7000000000000002E-3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1.6000000000000001E-3</c:v>
                  </c:pt>
                  <c:pt idx="2">
                    <c:v>4.7000000000000002E-3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7988.5</c:v>
                </c:pt>
                <c:pt idx="2">
                  <c:v>7989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363-4CFE-AA55-F1194B8936BC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1.6000000000000001E-3</c:v>
                  </c:pt>
                  <c:pt idx="2">
                    <c:v>4.7000000000000002E-3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1.6000000000000001E-3</c:v>
                  </c:pt>
                  <c:pt idx="2">
                    <c:v>4.7000000000000002E-3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7988.5</c:v>
                </c:pt>
                <c:pt idx="2">
                  <c:v>7989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363-4CFE-AA55-F1194B8936BC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1.6000000000000001E-3</c:v>
                  </c:pt>
                  <c:pt idx="2">
                    <c:v>4.7000000000000002E-3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1.6000000000000001E-3</c:v>
                  </c:pt>
                  <c:pt idx="2">
                    <c:v>4.7000000000000002E-3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7988.5</c:v>
                </c:pt>
                <c:pt idx="2">
                  <c:v>7989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363-4CFE-AA55-F1194B8936BC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1.6000000000000001E-3</c:v>
                  </c:pt>
                  <c:pt idx="2">
                    <c:v>4.7000000000000002E-3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1.6000000000000001E-3</c:v>
                  </c:pt>
                  <c:pt idx="2">
                    <c:v>4.7000000000000002E-3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7988.5</c:v>
                </c:pt>
                <c:pt idx="2">
                  <c:v>7989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-7.8573499995400198E-2</c:v>
                </c:pt>
                <c:pt idx="2">
                  <c:v>-7.4678999997559004E-2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363-4CFE-AA55-F1194B8936BC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1.6000000000000001E-3</c:v>
                  </c:pt>
                  <c:pt idx="2">
                    <c:v>4.7000000000000002E-3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1.6000000000000001E-3</c:v>
                  </c:pt>
                  <c:pt idx="2">
                    <c:v>4.7000000000000002E-3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7988.5</c:v>
                </c:pt>
                <c:pt idx="2">
                  <c:v>7989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363-4CFE-AA55-F1194B8936BC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1.6000000000000001E-3</c:v>
                  </c:pt>
                  <c:pt idx="2">
                    <c:v>4.7000000000000002E-3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1.6000000000000001E-3</c:v>
                  </c:pt>
                  <c:pt idx="2">
                    <c:v>4.7000000000000002E-3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7988.5</c:v>
                </c:pt>
                <c:pt idx="2">
                  <c:v>7989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363-4CFE-AA55-F1194B8936BC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1.6000000000000001E-3</c:v>
                  </c:pt>
                  <c:pt idx="2">
                    <c:v>4.7000000000000002E-3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1.6000000000000001E-3</c:v>
                  </c:pt>
                  <c:pt idx="2">
                    <c:v>4.7000000000000002E-3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7988.5</c:v>
                </c:pt>
                <c:pt idx="2">
                  <c:v>7989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363-4CFE-AA55-F1194B8936BC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7988.5</c:v>
                </c:pt>
                <c:pt idx="2">
                  <c:v>7989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-1.2202459306193125E-7</c:v>
                </c:pt>
                <c:pt idx="1">
                  <c:v>-7.6623791047492118E-2</c:v>
                </c:pt>
                <c:pt idx="2">
                  <c:v>-7.6628586920874042E-2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1363-4CFE-AA55-F1194B8936BC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7988.5</c:v>
                </c:pt>
                <c:pt idx="2">
                  <c:v>7989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1363-4CFE-AA55-F1194B8936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38054904"/>
        <c:axId val="1"/>
      </c:scatterChart>
      <c:valAx>
        <c:axId val="83805490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631578947368418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3805490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503759398496242"/>
          <c:y val="0.92397937099967764"/>
          <c:w val="0.71428571428571419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17</xdr:col>
      <xdr:colOff>95250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8FF61543-0E41-C4F0-3553-EA0B9C012F2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40"/>
  <sheetViews>
    <sheetView tabSelected="1" workbookViewId="0">
      <pane xSplit="14" ySplit="21" topLeftCell="O22" activePane="bottomRight" state="frozen"/>
      <selection pane="topRight" activeCell="O1" sqref="O1"/>
      <selection pane="bottomLeft" activeCell="A22" sqref="A22"/>
      <selection pane="bottomRight" activeCell="I26" sqref="I26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9" ht="20.25" x14ac:dyDescent="0.3">
      <c r="A1" s="1" t="s">
        <v>46</v>
      </c>
      <c r="F1" s="34" t="s">
        <v>41</v>
      </c>
      <c r="G1" s="30" t="s">
        <v>42</v>
      </c>
      <c r="H1" s="35"/>
      <c r="I1" s="36" t="s">
        <v>13</v>
      </c>
      <c r="J1" s="37" t="s">
        <v>41</v>
      </c>
      <c r="K1" s="38">
        <v>22.444099999999999</v>
      </c>
      <c r="L1" s="38">
        <v>49.522909999999996</v>
      </c>
      <c r="M1" s="39">
        <v>54663.4997</v>
      </c>
      <c r="N1" s="39">
        <v>0.32521099999999997</v>
      </c>
      <c r="O1" s="40" t="s">
        <v>43</v>
      </c>
      <c r="P1" s="40">
        <v>13.67</v>
      </c>
      <c r="Q1" s="40">
        <v>13.93</v>
      </c>
      <c r="R1" s="41" t="s">
        <v>44</v>
      </c>
      <c r="S1" s="42" t="s">
        <v>45</v>
      </c>
    </row>
    <row r="2" spans="1:19" x14ac:dyDescent="0.2">
      <c r="A2" t="s">
        <v>23</v>
      </c>
      <c r="B2" t="s">
        <v>43</v>
      </c>
      <c r="C2" s="29"/>
      <c r="D2" s="3"/>
    </row>
    <row r="3" spans="1:19" ht="13.5" thickBot="1" x14ac:dyDescent="0.25"/>
    <row r="4" spans="1:19" ht="14.25" thickTop="1" thickBot="1" x14ac:dyDescent="0.25">
      <c r="A4" s="5" t="s">
        <v>0</v>
      </c>
      <c r="C4" s="26">
        <v>54663.4997</v>
      </c>
      <c r="D4" s="27">
        <v>0.32521099999999997</v>
      </c>
    </row>
    <row r="5" spans="1:19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9" x14ac:dyDescent="0.2">
      <c r="A6" s="5" t="s">
        <v>1</v>
      </c>
    </row>
    <row r="7" spans="1:19" x14ac:dyDescent="0.2">
      <c r="A7" t="s">
        <v>2</v>
      </c>
      <c r="C7" s="46">
        <v>54663.4997</v>
      </c>
      <c r="D7" s="28" t="s">
        <v>47</v>
      </c>
    </row>
    <row r="8" spans="1:19" x14ac:dyDescent="0.2">
      <c r="A8" t="s">
        <v>3</v>
      </c>
      <c r="C8" s="46">
        <f>N1</f>
        <v>0.32521099999999997</v>
      </c>
      <c r="D8" s="28" t="str">
        <f>D7</f>
        <v>GCVS</v>
      </c>
    </row>
    <row r="9" spans="1:19" x14ac:dyDescent="0.2">
      <c r="A9" s="24" t="s">
        <v>32</v>
      </c>
      <c r="B9" s="33">
        <v>21</v>
      </c>
      <c r="C9" s="22" t="str">
        <f>"F"&amp;B9</f>
        <v>F21</v>
      </c>
      <c r="D9" s="23" t="str">
        <f>"G"&amp;B9</f>
        <v>G21</v>
      </c>
    </row>
    <row r="10" spans="1:19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19" x14ac:dyDescent="0.2">
      <c r="A11" s="10" t="s">
        <v>15</v>
      </c>
      <c r="B11" s="10"/>
      <c r="C11" s="21">
        <f ca="1">INTERCEPT(INDIRECT($D$9):G992,INDIRECT($C$9):F992)</f>
        <v>-1.2202459306193125E-7</v>
      </c>
      <c r="D11" s="3"/>
      <c r="E11" s="10"/>
    </row>
    <row r="12" spans="1:19" x14ac:dyDescent="0.2">
      <c r="A12" s="10" t="s">
        <v>16</v>
      </c>
      <c r="B12" s="10"/>
      <c r="C12" s="21">
        <f ca="1">SLOPE(INDIRECT($D$9):G992,INDIRECT($C$9):F992)</f>
        <v>-9.591746763835395E-6</v>
      </c>
      <c r="D12" s="3"/>
      <c r="E12" s="10"/>
    </row>
    <row r="13" spans="1:19" x14ac:dyDescent="0.2">
      <c r="A13" s="10" t="s">
        <v>18</v>
      </c>
      <c r="B13" s="10"/>
      <c r="C13" s="3" t="s">
        <v>13</v>
      </c>
    </row>
    <row r="14" spans="1:19" x14ac:dyDescent="0.2">
      <c r="A14" s="10"/>
      <c r="B14" s="10"/>
      <c r="C14" s="10"/>
    </row>
    <row r="15" spans="1:19" x14ac:dyDescent="0.2">
      <c r="A15" s="12" t="s">
        <v>17</v>
      </c>
      <c r="B15" s="10"/>
      <c r="C15" s="13">
        <f ca="1">(C7+C11)+(C8+C12)*INT(MAX(F21:F3533))</f>
        <v>57261.53375041308</v>
      </c>
      <c r="E15" s="14" t="s">
        <v>34</v>
      </c>
      <c r="F15" s="31">
        <v>1</v>
      </c>
    </row>
    <row r="16" spans="1:19" x14ac:dyDescent="0.2">
      <c r="A16" s="16" t="s">
        <v>4</v>
      </c>
      <c r="B16" s="10"/>
      <c r="C16" s="17">
        <f ca="1">+C8+C12</f>
        <v>0.32520140825323612</v>
      </c>
      <c r="E16" s="14" t="s">
        <v>30</v>
      </c>
      <c r="F16" s="32">
        <f ca="1">NOW()+15018.5+$C$5/24</f>
        <v>60357.725726041666</v>
      </c>
    </row>
    <row r="17" spans="1:21" ht="13.5" thickBot="1" x14ac:dyDescent="0.25">
      <c r="A17" s="14" t="s">
        <v>27</v>
      </c>
      <c r="B17" s="10"/>
      <c r="C17" s="10">
        <f>COUNT(C21:C2191)</f>
        <v>3</v>
      </c>
      <c r="E17" s="14" t="s">
        <v>35</v>
      </c>
      <c r="F17" s="15">
        <f ca="1">ROUND(2*(F16-$C$7)/$C$8,0)/2+F15</f>
        <v>17510.5</v>
      </c>
    </row>
    <row r="18" spans="1:21" ht="14.25" thickTop="1" thickBot="1" x14ac:dyDescent="0.25">
      <c r="A18" s="16" t="s">
        <v>5</v>
      </c>
      <c r="B18" s="10"/>
      <c r="C18" s="19">
        <f ca="1">+C15</f>
        <v>57261.53375041308</v>
      </c>
      <c r="D18" s="20">
        <f ca="1">+C16</f>
        <v>0.32520140825323612</v>
      </c>
      <c r="E18" s="14" t="s">
        <v>36</v>
      </c>
      <c r="F18" s="23">
        <f ca="1">ROUND(2*(F16-$C$15)/$C$16,0)/2+F15</f>
        <v>9522</v>
      </c>
    </row>
    <row r="19" spans="1:21" ht="13.5" thickTop="1" x14ac:dyDescent="0.2">
      <c r="E19" s="14" t="s">
        <v>31</v>
      </c>
      <c r="F19" s="18">
        <f ca="1">+$C$15+$C$16*F18-15018.5-$C$5/24</f>
        <v>45339.99739313373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37</v>
      </c>
      <c r="I20" s="7" t="s">
        <v>38</v>
      </c>
      <c r="J20" s="7" t="s">
        <v>39</v>
      </c>
      <c r="K20" s="7" t="s">
        <v>40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5" t="s">
        <v>33</v>
      </c>
    </row>
    <row r="21" spans="1:21" x14ac:dyDescent="0.2">
      <c r="A21" t="s">
        <v>47</v>
      </c>
      <c r="C21" s="8">
        <v>54663.4997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-1.2202459306193125E-7</v>
      </c>
      <c r="Q21" s="2">
        <f>+C21-15018.5</f>
        <v>39644.9997</v>
      </c>
    </row>
    <row r="22" spans="1:21" x14ac:dyDescent="0.2">
      <c r="A22" s="43" t="s">
        <v>48</v>
      </c>
      <c r="B22" s="44" t="s">
        <v>49</v>
      </c>
      <c r="C22" s="45">
        <v>57261.369200000001</v>
      </c>
      <c r="D22" s="45">
        <v>1.6000000000000001E-3</v>
      </c>
      <c r="E22">
        <f>+(C22-C$7)/C$8</f>
        <v>7988.258392243808</v>
      </c>
      <c r="F22">
        <f>ROUND(2*E22,0)/2</f>
        <v>7988.5</v>
      </c>
      <c r="G22">
        <f>+C22-(C$7+F22*C$8)</f>
        <v>-7.8573499995400198E-2</v>
      </c>
      <c r="K22">
        <f>+G22</f>
        <v>-7.8573499995400198E-2</v>
      </c>
      <c r="O22">
        <f ca="1">+C$11+C$12*$F22</f>
        <v>-7.6623791047492118E-2</v>
      </c>
      <c r="Q22" s="2">
        <f>+C22-15018.5</f>
        <v>42242.869200000001</v>
      </c>
    </row>
    <row r="23" spans="1:21" x14ac:dyDescent="0.2">
      <c r="A23" s="43" t="s">
        <v>48</v>
      </c>
      <c r="B23" s="44" t="s">
        <v>49</v>
      </c>
      <c r="C23" s="45">
        <v>57261.5357</v>
      </c>
      <c r="D23" s="45">
        <v>4.7000000000000002E-3</v>
      </c>
      <c r="E23">
        <f>+(C23-C$7)/C$8</f>
        <v>7988.7703675459943</v>
      </c>
      <c r="F23">
        <f>ROUND(2*E23,0)/2</f>
        <v>7989</v>
      </c>
      <c r="G23">
        <f>+C23-(C$7+F23*C$8)</f>
        <v>-7.4678999997559004E-2</v>
      </c>
      <c r="K23">
        <f>+G23</f>
        <v>-7.4678999997559004E-2</v>
      </c>
      <c r="O23">
        <f ca="1">+C$11+C$12*$F23</f>
        <v>-7.6628586920874042E-2</v>
      </c>
      <c r="Q23" s="2">
        <f>+C23-15018.5</f>
        <v>42243.0357</v>
      </c>
    </row>
    <row r="24" spans="1:21" x14ac:dyDescent="0.2">
      <c r="C24" s="8"/>
      <c r="D24" s="8"/>
      <c r="Q24" s="2"/>
    </row>
    <row r="25" spans="1:21" x14ac:dyDescent="0.2">
      <c r="C25" s="8"/>
      <c r="D25" s="8"/>
      <c r="Q25" s="2"/>
    </row>
    <row r="26" spans="1:21" x14ac:dyDescent="0.2">
      <c r="C26" s="8"/>
      <c r="D26" s="8"/>
      <c r="Q26" s="2"/>
    </row>
    <row r="27" spans="1:21" x14ac:dyDescent="0.2">
      <c r="C27" s="8"/>
      <c r="D27" s="8"/>
      <c r="Q27" s="2"/>
    </row>
    <row r="28" spans="1:21" x14ac:dyDescent="0.2">
      <c r="C28" s="8"/>
      <c r="D28" s="8"/>
      <c r="Q28" s="2"/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2024-02-17T04:25:02Z</dcterms:modified>
</cp:coreProperties>
</file>