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3D36D53-0C95-47A5-8B26-A94149CE866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7" i="1" l="1"/>
  <c r="E23" i="1"/>
  <c r="F23" i="1"/>
  <c r="G23" i="1"/>
  <c r="I23" i="1"/>
  <c r="E24" i="1"/>
  <c r="F24" i="1"/>
  <c r="E26" i="1"/>
  <c r="F26" i="1"/>
  <c r="G26" i="1"/>
  <c r="I26" i="1"/>
  <c r="F11" i="1"/>
  <c r="Q26" i="1"/>
  <c r="G11" i="1"/>
  <c r="Q22" i="1"/>
  <c r="Q23" i="1"/>
  <c r="Q24" i="1"/>
  <c r="Q25" i="1"/>
  <c r="C7" i="1"/>
  <c r="E27" i="1"/>
  <c r="F27" i="1"/>
  <c r="C8" i="1"/>
  <c r="E14" i="1"/>
  <c r="E2" i="1"/>
  <c r="E3" i="1" s="1"/>
  <c r="C17" i="1"/>
  <c r="Q21" i="1"/>
  <c r="G27" i="1"/>
  <c r="I27" i="1"/>
  <c r="E21" i="1"/>
  <c r="F21" i="1"/>
  <c r="G21" i="1"/>
  <c r="H21" i="1"/>
  <c r="E25" i="1"/>
  <c r="F25" i="1"/>
  <c r="G25" i="1"/>
  <c r="I25" i="1"/>
  <c r="E22" i="1"/>
  <c r="F22" i="1"/>
  <c r="G22" i="1"/>
  <c r="G24" i="1"/>
  <c r="I24" i="1"/>
  <c r="I22" i="1"/>
  <c r="C12" i="1"/>
  <c r="C16" i="1" l="1"/>
  <c r="D18" i="1" s="1"/>
  <c r="E15" i="1"/>
  <c r="C11" i="1"/>
  <c r="C15" i="1" l="1"/>
  <c r="O27" i="1"/>
  <c r="O24" i="1"/>
  <c r="O26" i="1"/>
  <c r="O21" i="1"/>
  <c r="O25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<sst xmlns="http://schemas.openxmlformats.org/spreadsheetml/2006/main" count="57" uniqueCount="48">
  <si>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</si>
  <si>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</si>
  <si>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</si>
  <si>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</si>
  <si>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</si>
  <si>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</si>
  <si>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</si>
  <si>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</si>
  <si>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</si>
  <si>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</si>
  <si>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</si>
  <si>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</si>
  <si>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</si>
  <si>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</si>
  <si>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</si>
  <si>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</si>
  <si>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</si>
  <si>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</si>
  <si>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</si>
  <si>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</si>
  <si>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</si>
  <si>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</si>
  <si>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</si>
  <si>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</si>
  <si>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</si>
  <si>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</si>
  <si>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</si>
  <si>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</si>
  <si>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</si>
  <si>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</si>
  <si>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</si>
  <si>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</si>
  <si>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</si>
  <si>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</si>
  <si>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</si>
  <si>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</si>
  <si>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</si>
  <si>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</si>
  <si>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</si>
  <si>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</si>
  <si>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BG Leo / GSC 1982-1885</t>
  </si>
  <si>
    <t>EA</t>
  </si>
  <si>
    <t>OEJV 0137</t>
  </si>
  <si>
    <t>I</t>
  </si>
  <si>
    <t>OEJV</t>
  </si>
  <si>
    <t>IBVS 6029</t>
  </si>
  <si>
    <t>OEJV 0160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</si>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</sst>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3" fillId="2" borderId="0" xfId="0" applyFont="1" applyFill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Leo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0E-40C7-8AB7-BD0AF5042C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1.7071089999953983</c:v>
                </c:pt>
                <c:pt idx="2">
                  <c:v>1.73874899999646</c:v>
                </c:pt>
                <c:pt idx="3">
                  <c:v>1.7403489999996964</c:v>
                </c:pt>
                <c:pt idx="4">
                  <c:v>1.7416489999959595</c:v>
                </c:pt>
                <c:pt idx="5">
                  <c:v>1.7945629999958328</c:v>
                </c:pt>
                <c:pt idx="6">
                  <c:v>1.7916180000029271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0E-40C7-8AB7-BD0AF5042C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0E-40C7-8AB7-BD0AF5042C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0E-40C7-8AB7-BD0AF5042C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0E-40C7-8AB7-BD0AF5042C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0E-40C7-8AB7-BD0AF5042C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0E-40C7-8AB7-BD0AF5042C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-0.22521604231072723</c:v>
                </c:pt>
                <c:pt idx="1">
                  <c:v>1.7021328889901282</c:v>
                </c:pt>
                <c:pt idx="2">
                  <c:v>1.7439137025886724</c:v>
                </c:pt>
                <c:pt idx="3">
                  <c:v>1.7439137025886724</c:v>
                </c:pt>
                <c:pt idx="4">
                  <c:v>1.7439137025886724</c:v>
                </c:pt>
                <c:pt idx="5">
                  <c:v>1.7848588999152459</c:v>
                </c:pt>
                <c:pt idx="6">
                  <c:v>1.795304103314882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0E-40C7-8AB7-BD0AF5042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25928"/>
        <c:axId val="1"/>
      </c:scatterChart>
      <c:valAx>
        <c:axId val="1077925928"/>
        <c:scaling>
          <c:orientation val="minMax"/>
          <c:min val="4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7925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Leo - O-C Diagr.</a:t>
            </a:r>
          </a:p>
        </c:rich>
      </c:tx>
      <c:layout>
        <c:manualLayout>
          <c:xMode val="edge"/>
          <c:yMode val="edge"/>
          <c:x val="0.3843850149361960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333345552601750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74-4C48-958F-1F404108CB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1.7071089999953983</c:v>
                </c:pt>
                <c:pt idx="2">
                  <c:v>1.73874899999646</c:v>
                </c:pt>
                <c:pt idx="3">
                  <c:v>1.7403489999996964</c:v>
                </c:pt>
                <c:pt idx="4">
                  <c:v>1.7416489999959595</c:v>
                </c:pt>
                <c:pt idx="5">
                  <c:v>1.7945629999958328</c:v>
                </c:pt>
                <c:pt idx="6">
                  <c:v>1.7916180000029271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74-4C48-958F-1F404108CB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74-4C48-958F-1F404108CB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74-4C48-958F-1F404108CB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74-4C48-958F-1F404108CB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74-4C48-958F-1F404108CB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3.0999999999999999E-3</c:v>
                  </c:pt>
                  <c:pt idx="5">
                    <c:v>1.2999999999999999E-2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74-4C48-958F-1F404108CB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4613</c:v>
                </c:pt>
                <c:pt idx="2">
                  <c:v>4713</c:v>
                </c:pt>
                <c:pt idx="3">
                  <c:v>4713</c:v>
                </c:pt>
                <c:pt idx="4">
                  <c:v>4713</c:v>
                </c:pt>
                <c:pt idx="5">
                  <c:v>4811</c:v>
                </c:pt>
                <c:pt idx="6">
                  <c:v>4836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-0.22521604231072723</c:v>
                </c:pt>
                <c:pt idx="1">
                  <c:v>1.7021328889901282</c:v>
                </c:pt>
                <c:pt idx="2">
                  <c:v>1.7439137025886724</c:v>
                </c:pt>
                <c:pt idx="3">
                  <c:v>1.7439137025886724</c:v>
                </c:pt>
                <c:pt idx="4">
                  <c:v>1.7439137025886724</c:v>
                </c:pt>
                <c:pt idx="5">
                  <c:v>1.7848588999152459</c:v>
                </c:pt>
                <c:pt idx="6">
                  <c:v>1.795304103314882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74-4C48-958F-1F404108C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650928"/>
        <c:axId val="1"/>
      </c:scatterChart>
      <c:valAx>
        <c:axId val="87965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650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24055551614606"/>
          <c:y val="0.92397937099967764"/>
          <c:w val="0.6546556004823721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57150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F0C6541-2E04-9EB8-4677-8BA4DB22B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0</xdr:rowOff>
    </xdr:from>
    <xdr:to>
      <xdr:col>26</xdr:col>
      <xdr:colOff>638175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D98EB7C-35EF-BFB7-4A0C-B1AB82474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/>
      <c r="E2" s="29">
        <f ca="1">NOW()</f>
        <v>45339.649864699073</v>
      </c>
    </row>
    <row r="3" spans="1:7" ht="13.5" thickBot="1" x14ac:dyDescent="0.25">
      <c r="E3" t="e">
        <f ca="1">TEXT(E2,"0000-00 00:00")</f>
        <v>#VALUE!</v>
      </c>
    </row>
    <row r="4" spans="1:7" ht="14.25" thickTop="1" thickBot="1" x14ac:dyDescent="0.25">
      <c r="A4" s="5" t="s">
        <v>0</v>
      </c>
      <c r="C4" s="8">
        <v>37788.538</v>
      </c>
      <c r="D4" s="9">
        <v>3.7791670000000002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37788.538</v>
      </c>
    </row>
    <row r="8" spans="1:7" x14ac:dyDescent="0.2">
      <c r="A8" t="s">
        <v>3</v>
      </c>
      <c r="C8">
        <f>+D4</f>
        <v>3.7791670000000002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-0.22521604231072723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4.1780813598544446E-4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60357.754031365737</v>
      </c>
    </row>
    <row r="15" spans="1:7" x14ac:dyDescent="0.2">
      <c r="A15" s="14" t="s">
        <v>18</v>
      </c>
      <c r="B15" s="12"/>
      <c r="C15" s="15">
        <f ca="1">(C7+C11)+(C8+C12)*INT(MAX(F21:F3533))</f>
        <v>56066.384916103314</v>
      </c>
      <c r="D15" s="16" t="s">
        <v>38</v>
      </c>
      <c r="E15" s="17">
        <f ca="1">ROUND(2*(E14-$C$7)/$C$8,0)/2+E13</f>
        <v>5973</v>
      </c>
    </row>
    <row r="16" spans="1:7" x14ac:dyDescent="0.2">
      <c r="A16" s="18" t="s">
        <v>4</v>
      </c>
      <c r="B16" s="12"/>
      <c r="C16" s="19">
        <f ca="1">+C8+C12</f>
        <v>3.7795848081359855</v>
      </c>
      <c r="D16" s="16" t="s">
        <v>39</v>
      </c>
      <c r="E16" s="26">
        <f ca="1">ROUND(2*(E14-$C$15)/$C$16,0)/2+E13</f>
        <v>1136.5</v>
      </c>
    </row>
    <row r="17" spans="1:17" ht="13.5" thickBot="1" x14ac:dyDescent="0.25">
      <c r="A17" s="16" t="s">
        <v>30</v>
      </c>
      <c r="B17" s="12"/>
      <c r="C17" s="12">
        <f>COUNT(C21:C2191)</f>
        <v>7</v>
      </c>
      <c r="D17" s="16" t="s">
        <v>34</v>
      </c>
      <c r="E17" s="20">
        <f ca="1">+$C$15+$C$16*E16-15018.5-$C$9/24</f>
        <v>45343.778883883198</v>
      </c>
    </row>
    <row r="18" spans="1:17" ht="14.25" thickTop="1" thickBot="1" x14ac:dyDescent="0.25">
      <c r="A18" s="18" t="s">
        <v>5</v>
      </c>
      <c r="B18" s="12"/>
      <c r="C18" s="21">
        <f ca="1">+C15</f>
        <v>56066.384916103314</v>
      </c>
      <c r="D18" s="22">
        <f ca="1">+C16</f>
        <v>3.7795848081359855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44</v>
      </c>
      <c r="J20" s="7" t="s">
        <v>47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37788.538</v>
      </c>
      <c r="D21" s="10" t="s">
        <v>14</v>
      </c>
      <c r="E21">
        <f t="shared" ref="E21:E27" si="0">+(C21-C$7)/C$8</f>
        <v>0</v>
      </c>
      <c r="F21">
        <f>ROUND(2*E21,0)/2</f>
        <v>0</v>
      </c>
      <c r="G21">
        <f t="shared" ref="G21:G27" si="1">+C21-(C$7+F21*C$8)</f>
        <v>0</v>
      </c>
      <c r="H21">
        <f>+G21</f>
        <v>0</v>
      </c>
      <c r="O21">
        <f t="shared" ref="O21:O27" ca="1" si="2">+C$11+C$12*$F21</f>
        <v>-0.22521604231072723</v>
      </c>
      <c r="Q21" s="2">
        <f t="shared" ref="Q21:Q27" si="3">+C21-15018.5</f>
        <v>22770.038</v>
      </c>
    </row>
    <row r="22" spans="1:17" x14ac:dyDescent="0.2">
      <c r="A22" s="31" t="s">
        <v>42</v>
      </c>
      <c r="B22" s="32" t="s">
        <v>43</v>
      </c>
      <c r="C22" s="33">
        <v>55223.542479999996</v>
      </c>
      <c r="D22" s="33">
        <v>2.0000000000000001E-4</v>
      </c>
      <c r="E22">
        <f t="shared" si="0"/>
        <v>4613.4517156823167</v>
      </c>
      <c r="F22" s="30">
        <f t="shared" ref="F22:F27" si="4">ROUND(2*E22,0)/2-0.5</f>
        <v>4613</v>
      </c>
      <c r="G22">
        <f t="shared" si="1"/>
        <v>1.7071089999953983</v>
      </c>
      <c r="I22">
        <f t="shared" ref="I22:I27" si="5">+G22</f>
        <v>1.7071089999953983</v>
      </c>
      <c r="O22">
        <f t="shared" ca="1" si="2"/>
        <v>1.7021328889901282</v>
      </c>
      <c r="Q22" s="2">
        <f t="shared" si="3"/>
        <v>40205.042479999996</v>
      </c>
    </row>
    <row r="23" spans="1:17" x14ac:dyDescent="0.2">
      <c r="A23" s="31" t="s">
        <v>42</v>
      </c>
      <c r="B23" s="32" t="s">
        <v>43</v>
      </c>
      <c r="C23" s="33">
        <v>55601.490819999999</v>
      </c>
      <c r="D23" s="33">
        <v>5.0000000000000001E-4</v>
      </c>
      <c r="E23">
        <f t="shared" si="0"/>
        <v>4713.4600878976762</v>
      </c>
      <c r="F23" s="30">
        <f t="shared" si="4"/>
        <v>4713</v>
      </c>
      <c r="G23">
        <f t="shared" si="1"/>
        <v>1.73874899999646</v>
      </c>
      <c r="I23">
        <f t="shared" si="5"/>
        <v>1.73874899999646</v>
      </c>
      <c r="O23">
        <f t="shared" ca="1" si="2"/>
        <v>1.7439137025886724</v>
      </c>
      <c r="Q23" s="2">
        <f t="shared" si="3"/>
        <v>40582.990819999999</v>
      </c>
    </row>
    <row r="24" spans="1:17" x14ac:dyDescent="0.2">
      <c r="A24" s="31" t="s">
        <v>42</v>
      </c>
      <c r="B24" s="32" t="s">
        <v>43</v>
      </c>
      <c r="C24" s="33">
        <v>55601.492420000002</v>
      </c>
      <c r="D24" s="33">
        <v>6.9999999999999999E-4</v>
      </c>
      <c r="E24">
        <f t="shared" si="0"/>
        <v>4713.4605112713998</v>
      </c>
      <c r="F24" s="30">
        <f t="shared" si="4"/>
        <v>4713</v>
      </c>
      <c r="G24">
        <f t="shared" si="1"/>
        <v>1.7403489999996964</v>
      </c>
      <c r="I24">
        <f t="shared" si="5"/>
        <v>1.7403489999996964</v>
      </c>
      <c r="O24">
        <f t="shared" ca="1" si="2"/>
        <v>1.7439137025886724</v>
      </c>
      <c r="Q24" s="2">
        <f t="shared" si="3"/>
        <v>40582.992420000002</v>
      </c>
    </row>
    <row r="25" spans="1:17" x14ac:dyDescent="0.2">
      <c r="A25" s="31" t="s">
        <v>42</v>
      </c>
      <c r="B25" s="32" t="s">
        <v>43</v>
      </c>
      <c r="C25" s="33">
        <v>55601.493719999999</v>
      </c>
      <c r="D25" s="33">
        <v>3.0999999999999999E-3</v>
      </c>
      <c r="E25">
        <f t="shared" si="0"/>
        <v>4713.4608552625477</v>
      </c>
      <c r="F25" s="30">
        <f t="shared" si="4"/>
        <v>4713</v>
      </c>
      <c r="G25">
        <f t="shared" si="1"/>
        <v>1.7416489999959595</v>
      </c>
      <c r="I25">
        <f t="shared" si="5"/>
        <v>1.7416489999959595</v>
      </c>
      <c r="O25">
        <f t="shared" ca="1" si="2"/>
        <v>1.7439137025886724</v>
      </c>
      <c r="Q25" s="2">
        <f t="shared" si="3"/>
        <v>40582.993719999999</v>
      </c>
    </row>
    <row r="26" spans="1:17" x14ac:dyDescent="0.2">
      <c r="A26" s="33" t="s">
        <v>45</v>
      </c>
      <c r="B26" s="32" t="s">
        <v>43</v>
      </c>
      <c r="C26" s="33">
        <v>55971.904999999999</v>
      </c>
      <c r="D26" s="33">
        <v>1.2999999999999999E-2</v>
      </c>
      <c r="E26">
        <f t="shared" si="0"/>
        <v>4811.4748567607621</v>
      </c>
      <c r="F26" s="30">
        <f t="shared" si="4"/>
        <v>4811</v>
      </c>
      <c r="G26">
        <f t="shared" si="1"/>
        <v>1.7945629999958328</v>
      </c>
      <c r="I26">
        <f t="shared" si="5"/>
        <v>1.7945629999958328</v>
      </c>
      <c r="O26">
        <f t="shared" ca="1" si="2"/>
        <v>1.7848588999152459</v>
      </c>
      <c r="Q26" s="2">
        <f t="shared" si="3"/>
        <v>40953.404999999999</v>
      </c>
    </row>
    <row r="27" spans="1:17" x14ac:dyDescent="0.2">
      <c r="A27" s="35" t="s">
        <v>46</v>
      </c>
      <c r="B27" s="36" t="s">
        <v>43</v>
      </c>
      <c r="C27" s="37">
        <v>56066.381229999999</v>
      </c>
      <c r="D27" s="37">
        <v>2.0000000000000001E-4</v>
      </c>
      <c r="E27">
        <f t="shared" si="0"/>
        <v>4836.474077488504</v>
      </c>
      <c r="F27" s="30">
        <f t="shared" si="4"/>
        <v>4836</v>
      </c>
      <c r="G27">
        <f t="shared" si="1"/>
        <v>1.7916180000029271</v>
      </c>
      <c r="I27">
        <f t="shared" si="5"/>
        <v>1.7916180000029271</v>
      </c>
      <c r="O27">
        <f t="shared" ca="1" si="2"/>
        <v>1.795304103314882</v>
      </c>
      <c r="Q27" s="2">
        <f t="shared" si="3"/>
        <v>41047.881229999999</v>
      </c>
    </row>
    <row r="28" spans="1:17" x14ac:dyDescent="0.2">
      <c r="A28" s="34"/>
      <c r="B28" s="34"/>
      <c r="C28" s="33"/>
      <c r="D28" s="33"/>
      <c r="Q28" s="2"/>
    </row>
    <row r="29" spans="1:17" x14ac:dyDescent="0.2">
      <c r="A29" s="34"/>
      <c r="B29" s="34"/>
      <c r="C29" s="33"/>
      <c r="D29" s="33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2024-02-17T05:05:48Z</dcterms:modified>
</cp:coreProperties>
</file>