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2F554AB-83AF-4E23-B1F5-DDEBD09E7F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47" i="1" l="1"/>
  <c r="F147" i="1" s="1"/>
  <c r="G147" i="1" s="1"/>
  <c r="J147" i="1" s="1"/>
  <c r="Q147" i="1"/>
  <c r="Q126" i="1"/>
  <c r="C7" i="1"/>
  <c r="E126" i="1"/>
  <c r="F126" i="1"/>
  <c r="C8" i="1"/>
  <c r="E122" i="1"/>
  <c r="F122" i="1"/>
  <c r="E130" i="1"/>
  <c r="F130" i="1"/>
  <c r="E135" i="1"/>
  <c r="F135" i="1"/>
  <c r="E137" i="1"/>
  <c r="F137" i="1"/>
  <c r="E140" i="1"/>
  <c r="F140" i="1"/>
  <c r="E93" i="1"/>
  <c r="F93" i="1"/>
  <c r="E95" i="1"/>
  <c r="F95" i="1"/>
  <c r="E98" i="1"/>
  <c r="F98" i="1"/>
  <c r="E101" i="1"/>
  <c r="F101" i="1"/>
  <c r="E103" i="1"/>
  <c r="F103" i="1"/>
  <c r="E106" i="1"/>
  <c r="F106" i="1"/>
  <c r="E109" i="1"/>
  <c r="F109" i="1"/>
  <c r="E111" i="1"/>
  <c r="F111" i="1"/>
  <c r="E115" i="1"/>
  <c r="F115" i="1"/>
  <c r="G115" i="1"/>
  <c r="J115" i="1"/>
  <c r="E119" i="1"/>
  <c r="F119" i="1"/>
  <c r="G119" i="1"/>
  <c r="L119" i="1"/>
  <c r="E121" i="1"/>
  <c r="F121" i="1"/>
  <c r="U121" i="1"/>
  <c r="E127" i="1"/>
  <c r="F127" i="1"/>
  <c r="E129" i="1"/>
  <c r="F129" i="1"/>
  <c r="E141" i="1"/>
  <c r="F141" i="1"/>
  <c r="G141" i="1"/>
  <c r="J141" i="1"/>
  <c r="E142" i="1"/>
  <c r="F142" i="1"/>
  <c r="G142" i="1"/>
  <c r="J142" i="1"/>
  <c r="E144" i="1"/>
  <c r="F144" i="1"/>
  <c r="G144" i="1"/>
  <c r="J144" i="1"/>
  <c r="E145" i="1"/>
  <c r="F145" i="1"/>
  <c r="G145" i="1"/>
  <c r="J145" i="1"/>
  <c r="E146" i="1"/>
  <c r="F146" i="1"/>
  <c r="G146" i="1"/>
  <c r="J146" i="1"/>
  <c r="D9" i="1"/>
  <c r="C9" i="1"/>
  <c r="Q42" i="1"/>
  <c r="Q118" i="1"/>
  <c r="Q122" i="1"/>
  <c r="Q123" i="1"/>
  <c r="Q125" i="1"/>
  <c r="Q130" i="1"/>
  <c r="Q131" i="1"/>
  <c r="Q132" i="1"/>
  <c r="Q135" i="1"/>
  <c r="Q136" i="1"/>
  <c r="Q137" i="1"/>
  <c r="Q138" i="1"/>
  <c r="Q139" i="1"/>
  <c r="Q140" i="1"/>
  <c r="G113" i="2"/>
  <c r="C113" i="2"/>
  <c r="E113" i="2"/>
  <c r="G112" i="2"/>
  <c r="C112" i="2"/>
  <c r="E112" i="2"/>
  <c r="G111" i="2"/>
  <c r="C111" i="2"/>
  <c r="E111" i="2"/>
  <c r="G110" i="2"/>
  <c r="C110" i="2"/>
  <c r="G109" i="2"/>
  <c r="C109" i="2"/>
  <c r="E109" i="2"/>
  <c r="G108" i="2"/>
  <c r="C108" i="2"/>
  <c r="E108" i="2"/>
  <c r="G129" i="2"/>
  <c r="C129" i="2"/>
  <c r="E129" i="2"/>
  <c r="G128" i="2"/>
  <c r="C128" i="2"/>
  <c r="G127" i="2"/>
  <c r="C127" i="2"/>
  <c r="G126" i="2"/>
  <c r="C126" i="2"/>
  <c r="E126" i="2"/>
  <c r="G125" i="2"/>
  <c r="C125" i="2"/>
  <c r="G124" i="2"/>
  <c r="C124" i="2"/>
  <c r="E124" i="2"/>
  <c r="G107" i="2"/>
  <c r="C107" i="2"/>
  <c r="G106" i="2"/>
  <c r="C106" i="2"/>
  <c r="G123" i="2"/>
  <c r="C123" i="2"/>
  <c r="G122" i="2"/>
  <c r="C122" i="2"/>
  <c r="G121" i="2"/>
  <c r="C121" i="2"/>
  <c r="E121" i="2"/>
  <c r="G105" i="2"/>
  <c r="C105" i="2"/>
  <c r="E105" i="2"/>
  <c r="G104" i="2"/>
  <c r="C104" i="2"/>
  <c r="G103" i="2"/>
  <c r="C103" i="2"/>
  <c r="G120" i="2"/>
  <c r="C120" i="2"/>
  <c r="G102" i="2"/>
  <c r="C102" i="2"/>
  <c r="G119" i="2"/>
  <c r="C119" i="2"/>
  <c r="G118" i="2"/>
  <c r="C118" i="2"/>
  <c r="E118" i="2"/>
  <c r="G101" i="2"/>
  <c r="C101" i="2"/>
  <c r="E101" i="2"/>
  <c r="G100" i="2"/>
  <c r="C100" i="2"/>
  <c r="G99" i="2"/>
  <c r="C99" i="2"/>
  <c r="E99" i="2"/>
  <c r="G117" i="2"/>
  <c r="C117" i="2"/>
  <c r="G98" i="2"/>
  <c r="C98" i="2"/>
  <c r="G97" i="2"/>
  <c r="C97" i="2"/>
  <c r="G96" i="2"/>
  <c r="C96" i="2"/>
  <c r="E96" i="2"/>
  <c r="G95" i="2"/>
  <c r="C95" i="2"/>
  <c r="G94" i="2"/>
  <c r="C94" i="2"/>
  <c r="G93" i="2"/>
  <c r="C93" i="2"/>
  <c r="E93" i="2"/>
  <c r="G92" i="2"/>
  <c r="C92" i="2"/>
  <c r="E92" i="2"/>
  <c r="G91" i="2"/>
  <c r="C91" i="2"/>
  <c r="G90" i="2"/>
  <c r="C90" i="2"/>
  <c r="G89" i="2"/>
  <c r="C89" i="2"/>
  <c r="E89" i="2"/>
  <c r="G88" i="2"/>
  <c r="C88" i="2"/>
  <c r="G87" i="2"/>
  <c r="C87" i="2"/>
  <c r="G86" i="2"/>
  <c r="C86" i="2"/>
  <c r="E86" i="2"/>
  <c r="G85" i="2"/>
  <c r="C85" i="2"/>
  <c r="G84" i="2"/>
  <c r="C84" i="2"/>
  <c r="E84" i="2"/>
  <c r="G83" i="2"/>
  <c r="C83" i="2"/>
  <c r="G116" i="2"/>
  <c r="C116" i="2"/>
  <c r="E116" i="2"/>
  <c r="G82" i="2"/>
  <c r="C82" i="2"/>
  <c r="E82" i="2"/>
  <c r="G81" i="2"/>
  <c r="C81" i="2"/>
  <c r="G80" i="2"/>
  <c r="C80" i="2"/>
  <c r="G79" i="2"/>
  <c r="C79" i="2"/>
  <c r="E79" i="2"/>
  <c r="G78" i="2"/>
  <c r="C78" i="2"/>
  <c r="G77" i="2"/>
  <c r="C77" i="2"/>
  <c r="E77" i="2"/>
  <c r="G76" i="2"/>
  <c r="C76" i="2"/>
  <c r="G75" i="2"/>
  <c r="C75" i="2"/>
  <c r="G74" i="2"/>
  <c r="C74" i="2"/>
  <c r="E74" i="2"/>
  <c r="E90" i="1"/>
  <c r="G73" i="2"/>
  <c r="C73" i="2"/>
  <c r="E73" i="2"/>
  <c r="E89" i="1"/>
  <c r="G72" i="2"/>
  <c r="C72" i="2"/>
  <c r="E72" i="2"/>
  <c r="E88" i="1"/>
  <c r="G71" i="2"/>
  <c r="C71" i="2"/>
  <c r="E71" i="2"/>
  <c r="E87" i="1"/>
  <c r="G115" i="2"/>
  <c r="C115" i="2"/>
  <c r="E115" i="2"/>
  <c r="G70" i="2"/>
  <c r="C70" i="2"/>
  <c r="E70" i="2"/>
  <c r="E85" i="1"/>
  <c r="G69" i="2"/>
  <c r="C69" i="2"/>
  <c r="E69" i="2"/>
  <c r="E83" i="1"/>
  <c r="G68" i="2"/>
  <c r="C68" i="2"/>
  <c r="E68" i="2"/>
  <c r="E82" i="1"/>
  <c r="G67" i="2"/>
  <c r="C67" i="2"/>
  <c r="E67" i="2"/>
  <c r="E81" i="1"/>
  <c r="G66" i="2"/>
  <c r="C66" i="2"/>
  <c r="E66" i="2"/>
  <c r="E80" i="1"/>
  <c r="G65" i="2"/>
  <c r="C65" i="2"/>
  <c r="E65" i="2"/>
  <c r="E79" i="1"/>
  <c r="G64" i="2"/>
  <c r="C64" i="2"/>
  <c r="E64" i="2"/>
  <c r="E78" i="1"/>
  <c r="G63" i="2"/>
  <c r="C63" i="2"/>
  <c r="E63" i="2"/>
  <c r="E77" i="1"/>
  <c r="G62" i="2"/>
  <c r="C62" i="2"/>
  <c r="E62" i="2"/>
  <c r="E76" i="1"/>
  <c r="G61" i="2"/>
  <c r="C61" i="2"/>
  <c r="E61" i="2"/>
  <c r="E75" i="1"/>
  <c r="G60" i="2"/>
  <c r="C60" i="2"/>
  <c r="E60" i="2"/>
  <c r="E74" i="1"/>
  <c r="G59" i="2"/>
  <c r="C59" i="2"/>
  <c r="E59" i="2"/>
  <c r="E73" i="1"/>
  <c r="G58" i="2"/>
  <c r="C58" i="2"/>
  <c r="E58" i="2"/>
  <c r="E72" i="1"/>
  <c r="G57" i="2"/>
  <c r="C57" i="2"/>
  <c r="E57" i="2"/>
  <c r="E71" i="1"/>
  <c r="G56" i="2"/>
  <c r="C56" i="2"/>
  <c r="E56" i="2"/>
  <c r="E70" i="1"/>
  <c r="G55" i="2"/>
  <c r="C55" i="2"/>
  <c r="E55" i="2"/>
  <c r="E69" i="1"/>
  <c r="G54" i="2"/>
  <c r="C54" i="2"/>
  <c r="E54" i="2"/>
  <c r="E68" i="1"/>
  <c r="G53" i="2"/>
  <c r="C53" i="2"/>
  <c r="E53" i="2"/>
  <c r="E67" i="1"/>
  <c r="G52" i="2"/>
  <c r="C52" i="2"/>
  <c r="E52" i="2"/>
  <c r="E66" i="1"/>
  <c r="G51" i="2"/>
  <c r="C51" i="2"/>
  <c r="E51" i="2"/>
  <c r="E65" i="1"/>
  <c r="G50" i="2"/>
  <c r="C50" i="2"/>
  <c r="E50" i="2"/>
  <c r="E64" i="1"/>
  <c r="G49" i="2"/>
  <c r="C49" i="2"/>
  <c r="E49" i="2"/>
  <c r="E63" i="1"/>
  <c r="G48" i="2"/>
  <c r="C48" i="2"/>
  <c r="E48" i="2"/>
  <c r="E62" i="1"/>
  <c r="G47" i="2"/>
  <c r="C47" i="2"/>
  <c r="E47" i="2"/>
  <c r="E61" i="1"/>
  <c r="G46" i="2"/>
  <c r="C46" i="2"/>
  <c r="E46" i="2"/>
  <c r="E60" i="1"/>
  <c r="G45" i="2"/>
  <c r="C45" i="2"/>
  <c r="E45" i="2"/>
  <c r="E59" i="1"/>
  <c r="G44" i="2"/>
  <c r="C44" i="2"/>
  <c r="E44" i="2"/>
  <c r="E58" i="1"/>
  <c r="G43" i="2"/>
  <c r="C43" i="2"/>
  <c r="E43" i="2"/>
  <c r="E57" i="1"/>
  <c r="G42" i="2"/>
  <c r="C42" i="2"/>
  <c r="E42" i="2"/>
  <c r="E56" i="1"/>
  <c r="G41" i="2"/>
  <c r="C41" i="2"/>
  <c r="E41" i="2"/>
  <c r="E55" i="1"/>
  <c r="G40" i="2"/>
  <c r="C40" i="2"/>
  <c r="E40" i="2"/>
  <c r="E52" i="1"/>
  <c r="G39" i="2"/>
  <c r="C39" i="2"/>
  <c r="E39" i="2"/>
  <c r="E51" i="1"/>
  <c r="G38" i="2"/>
  <c r="C38" i="2"/>
  <c r="E38" i="2"/>
  <c r="E50" i="1"/>
  <c r="G37" i="2"/>
  <c r="C37" i="2"/>
  <c r="E37" i="2"/>
  <c r="E49" i="1"/>
  <c r="G36" i="2"/>
  <c r="C36" i="2"/>
  <c r="E36" i="2"/>
  <c r="E48" i="1"/>
  <c r="G35" i="2"/>
  <c r="C35" i="2"/>
  <c r="E35" i="2"/>
  <c r="E47" i="1"/>
  <c r="G34" i="2"/>
  <c r="C34" i="2"/>
  <c r="E34" i="2"/>
  <c r="E46" i="1"/>
  <c r="G33" i="2"/>
  <c r="C33" i="2"/>
  <c r="E33" i="2"/>
  <c r="E45" i="1"/>
  <c r="G32" i="2"/>
  <c r="C32" i="2"/>
  <c r="E32" i="2"/>
  <c r="E44" i="1"/>
  <c r="G31" i="2"/>
  <c r="C31" i="2"/>
  <c r="E31" i="2"/>
  <c r="E43" i="1"/>
  <c r="G114" i="2"/>
  <c r="C114" i="2"/>
  <c r="G30" i="2"/>
  <c r="C30" i="2"/>
  <c r="E30" i="2"/>
  <c r="E40" i="1"/>
  <c r="G29" i="2"/>
  <c r="C29" i="2"/>
  <c r="E29" i="2"/>
  <c r="E39" i="1"/>
  <c r="G28" i="2"/>
  <c r="C28" i="2"/>
  <c r="E38" i="1"/>
  <c r="F38" i="1"/>
  <c r="G38" i="1"/>
  <c r="I38" i="1"/>
  <c r="G27" i="2"/>
  <c r="C27" i="2"/>
  <c r="E27" i="2"/>
  <c r="E37" i="1"/>
  <c r="F37" i="1"/>
  <c r="G37" i="1"/>
  <c r="I37" i="1"/>
  <c r="G26" i="2"/>
  <c r="C26" i="2"/>
  <c r="E26" i="2"/>
  <c r="E36" i="1"/>
  <c r="G25" i="2"/>
  <c r="C25" i="2"/>
  <c r="E25" i="2"/>
  <c r="E35" i="1"/>
  <c r="G24" i="2"/>
  <c r="C24" i="2"/>
  <c r="E24" i="2"/>
  <c r="E34" i="1"/>
  <c r="F34" i="1"/>
  <c r="G34" i="1"/>
  <c r="I34" i="1"/>
  <c r="G23" i="2"/>
  <c r="C23" i="2"/>
  <c r="E23" i="2"/>
  <c r="E33" i="1"/>
  <c r="F33" i="1"/>
  <c r="G33" i="1"/>
  <c r="I33" i="1"/>
  <c r="G22" i="2"/>
  <c r="C22" i="2"/>
  <c r="E22" i="2"/>
  <c r="E32" i="1"/>
  <c r="G21" i="2"/>
  <c r="C21" i="2"/>
  <c r="E31" i="1"/>
  <c r="G20" i="2"/>
  <c r="C20" i="2"/>
  <c r="E20" i="2"/>
  <c r="E30" i="1"/>
  <c r="F30" i="1"/>
  <c r="G30" i="1"/>
  <c r="I30" i="1"/>
  <c r="G19" i="2"/>
  <c r="C19" i="2"/>
  <c r="E29" i="1"/>
  <c r="F29" i="1"/>
  <c r="G29" i="1"/>
  <c r="I29" i="1"/>
  <c r="G18" i="2"/>
  <c r="C18" i="2"/>
  <c r="E18" i="2"/>
  <c r="E28" i="1"/>
  <c r="G17" i="2"/>
  <c r="C17" i="2"/>
  <c r="E27" i="1"/>
  <c r="F27" i="1"/>
  <c r="G27" i="1"/>
  <c r="I27" i="1"/>
  <c r="G16" i="2"/>
  <c r="C16" i="2"/>
  <c r="E16" i="2"/>
  <c r="E26" i="1"/>
  <c r="F26" i="1"/>
  <c r="G26" i="1"/>
  <c r="I26" i="1"/>
  <c r="G15" i="2"/>
  <c r="C15" i="2"/>
  <c r="E15" i="2"/>
  <c r="E25" i="1"/>
  <c r="F25" i="1"/>
  <c r="G25" i="1"/>
  <c r="I25" i="1"/>
  <c r="G14" i="2"/>
  <c r="C14" i="2"/>
  <c r="E24" i="1"/>
  <c r="G13" i="2"/>
  <c r="C13" i="2"/>
  <c r="E13" i="2"/>
  <c r="E23" i="1"/>
  <c r="G12" i="2"/>
  <c r="C12" i="2"/>
  <c r="E12" i="2"/>
  <c r="E22" i="1"/>
  <c r="F22" i="1"/>
  <c r="G22" i="1"/>
  <c r="I22" i="1"/>
  <c r="G11" i="2"/>
  <c r="C11" i="2"/>
  <c r="E11" i="2"/>
  <c r="E21" i="1"/>
  <c r="F21" i="1"/>
  <c r="G21" i="1"/>
  <c r="I21" i="1"/>
  <c r="H113" i="2"/>
  <c r="B113" i="2"/>
  <c r="D113" i="2"/>
  <c r="A113" i="2"/>
  <c r="H112" i="2"/>
  <c r="B112" i="2"/>
  <c r="D112" i="2"/>
  <c r="A112" i="2"/>
  <c r="H111" i="2"/>
  <c r="B111" i="2"/>
  <c r="D111" i="2"/>
  <c r="A111" i="2"/>
  <c r="H110" i="2"/>
  <c r="B110" i="2"/>
  <c r="D110" i="2"/>
  <c r="A110" i="2"/>
  <c r="H109" i="2"/>
  <c r="B109" i="2"/>
  <c r="D109" i="2"/>
  <c r="A109" i="2"/>
  <c r="H108" i="2"/>
  <c r="B108" i="2"/>
  <c r="D108" i="2"/>
  <c r="A108" i="2"/>
  <c r="H129" i="2"/>
  <c r="B129" i="2"/>
  <c r="D129" i="2"/>
  <c r="A129" i="2"/>
  <c r="H128" i="2"/>
  <c r="B128" i="2"/>
  <c r="D128" i="2"/>
  <c r="A128" i="2"/>
  <c r="H127" i="2"/>
  <c r="B127" i="2"/>
  <c r="D127" i="2"/>
  <c r="A127" i="2"/>
  <c r="H126" i="2"/>
  <c r="B126" i="2"/>
  <c r="D126" i="2"/>
  <c r="A126" i="2"/>
  <c r="H125" i="2"/>
  <c r="B125" i="2"/>
  <c r="D125" i="2"/>
  <c r="A125" i="2"/>
  <c r="H124" i="2"/>
  <c r="B124" i="2"/>
  <c r="D124" i="2"/>
  <c r="A124" i="2"/>
  <c r="H107" i="2"/>
  <c r="B107" i="2"/>
  <c r="D107" i="2"/>
  <c r="A107" i="2"/>
  <c r="H106" i="2"/>
  <c r="B106" i="2"/>
  <c r="D106" i="2"/>
  <c r="A106" i="2"/>
  <c r="H123" i="2"/>
  <c r="B123" i="2"/>
  <c r="D123" i="2"/>
  <c r="A123" i="2"/>
  <c r="H122" i="2"/>
  <c r="B122" i="2"/>
  <c r="D122" i="2"/>
  <c r="A122" i="2"/>
  <c r="H121" i="2"/>
  <c r="B121" i="2"/>
  <c r="D121" i="2"/>
  <c r="A121" i="2"/>
  <c r="H105" i="2"/>
  <c r="B105" i="2"/>
  <c r="D105" i="2"/>
  <c r="A105" i="2"/>
  <c r="H104" i="2"/>
  <c r="B104" i="2"/>
  <c r="D104" i="2"/>
  <c r="A104" i="2"/>
  <c r="H103" i="2"/>
  <c r="B103" i="2"/>
  <c r="D103" i="2"/>
  <c r="A103" i="2"/>
  <c r="H120" i="2"/>
  <c r="B120" i="2"/>
  <c r="D120" i="2"/>
  <c r="A120" i="2"/>
  <c r="H102" i="2"/>
  <c r="B102" i="2"/>
  <c r="D102" i="2"/>
  <c r="A102" i="2"/>
  <c r="H119" i="2"/>
  <c r="B119" i="2"/>
  <c r="D119" i="2"/>
  <c r="A119" i="2"/>
  <c r="H118" i="2"/>
  <c r="B118" i="2"/>
  <c r="D118" i="2"/>
  <c r="A118" i="2"/>
  <c r="H101" i="2"/>
  <c r="B101" i="2"/>
  <c r="D101" i="2"/>
  <c r="A101" i="2"/>
  <c r="H100" i="2"/>
  <c r="B100" i="2"/>
  <c r="D100" i="2"/>
  <c r="A100" i="2"/>
  <c r="H99" i="2"/>
  <c r="B99" i="2"/>
  <c r="D99" i="2"/>
  <c r="A99" i="2"/>
  <c r="H117" i="2"/>
  <c r="B117" i="2"/>
  <c r="D117" i="2"/>
  <c r="A117" i="2"/>
  <c r="H98" i="2"/>
  <c r="B98" i="2"/>
  <c r="D98" i="2"/>
  <c r="A98" i="2"/>
  <c r="H97" i="2"/>
  <c r="B97" i="2"/>
  <c r="D97" i="2"/>
  <c r="A97" i="2"/>
  <c r="H96" i="2"/>
  <c r="B96" i="2"/>
  <c r="D96" i="2"/>
  <c r="A96" i="2"/>
  <c r="H95" i="2"/>
  <c r="B95" i="2"/>
  <c r="D95" i="2"/>
  <c r="A95" i="2"/>
  <c r="H94" i="2"/>
  <c r="B94" i="2"/>
  <c r="D94" i="2"/>
  <c r="A94" i="2"/>
  <c r="H93" i="2"/>
  <c r="B93" i="2"/>
  <c r="D93" i="2"/>
  <c r="A93" i="2"/>
  <c r="H92" i="2"/>
  <c r="B92" i="2"/>
  <c r="D92" i="2"/>
  <c r="A92" i="2"/>
  <c r="H91" i="2"/>
  <c r="B91" i="2"/>
  <c r="D91" i="2"/>
  <c r="A91" i="2"/>
  <c r="H90" i="2"/>
  <c r="B90" i="2"/>
  <c r="D90" i="2"/>
  <c r="A90" i="2"/>
  <c r="H89" i="2"/>
  <c r="B89" i="2"/>
  <c r="D89" i="2"/>
  <c r="A89" i="2"/>
  <c r="H88" i="2"/>
  <c r="B88" i="2"/>
  <c r="D88" i="2"/>
  <c r="A88" i="2"/>
  <c r="H87" i="2"/>
  <c r="B87" i="2"/>
  <c r="D87" i="2"/>
  <c r="A87" i="2"/>
  <c r="H86" i="2"/>
  <c r="B86" i="2"/>
  <c r="D86" i="2"/>
  <c r="A86" i="2"/>
  <c r="H85" i="2"/>
  <c r="B85" i="2"/>
  <c r="D85" i="2"/>
  <c r="A85" i="2"/>
  <c r="H84" i="2"/>
  <c r="B84" i="2"/>
  <c r="D84" i="2"/>
  <c r="A84" i="2"/>
  <c r="H83" i="2"/>
  <c r="B83" i="2"/>
  <c r="D83" i="2"/>
  <c r="A83" i="2"/>
  <c r="H116" i="2"/>
  <c r="B116" i="2"/>
  <c r="D116" i="2"/>
  <c r="A116" i="2"/>
  <c r="H82" i="2"/>
  <c r="B82" i="2"/>
  <c r="D82" i="2"/>
  <c r="A82" i="2"/>
  <c r="H81" i="2"/>
  <c r="B81" i="2"/>
  <c r="D81" i="2"/>
  <c r="A81" i="2"/>
  <c r="H80" i="2"/>
  <c r="F80" i="2"/>
  <c r="D80" i="2"/>
  <c r="B80" i="2"/>
  <c r="A80" i="2"/>
  <c r="H79" i="2"/>
  <c r="B79" i="2"/>
  <c r="F79" i="2"/>
  <c r="D79" i="2"/>
  <c r="A79" i="2"/>
  <c r="H78" i="2"/>
  <c r="B78" i="2"/>
  <c r="F78" i="2"/>
  <c r="D78" i="2"/>
  <c r="A78" i="2"/>
  <c r="H77" i="2"/>
  <c r="B77" i="2"/>
  <c r="F77" i="2"/>
  <c r="D77" i="2"/>
  <c r="A77" i="2"/>
  <c r="H76" i="2"/>
  <c r="B76" i="2"/>
  <c r="F76" i="2"/>
  <c r="D76" i="2"/>
  <c r="A76" i="2"/>
  <c r="H75" i="2"/>
  <c r="B75" i="2"/>
  <c r="D75" i="2"/>
  <c r="A75" i="2"/>
  <c r="H74" i="2"/>
  <c r="B74" i="2"/>
  <c r="D74" i="2"/>
  <c r="A74" i="2"/>
  <c r="H73" i="2"/>
  <c r="B73" i="2"/>
  <c r="D73" i="2"/>
  <c r="A73" i="2"/>
  <c r="H72" i="2"/>
  <c r="B72" i="2"/>
  <c r="D72" i="2"/>
  <c r="A72" i="2"/>
  <c r="H71" i="2"/>
  <c r="B71" i="2"/>
  <c r="D71" i="2"/>
  <c r="A71" i="2"/>
  <c r="H115" i="2"/>
  <c r="B115" i="2"/>
  <c r="D115" i="2"/>
  <c r="A115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B67" i="2"/>
  <c r="D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114" i="2"/>
  <c r="B114" i="2"/>
  <c r="D114" i="2"/>
  <c r="A114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Q146" i="1"/>
  <c r="Q145" i="1"/>
  <c r="E53" i="1"/>
  <c r="F53" i="1"/>
  <c r="G53" i="1"/>
  <c r="J53" i="1"/>
  <c r="Q53" i="1"/>
  <c r="Q143" i="1"/>
  <c r="Q144" i="1"/>
  <c r="Q121" i="1"/>
  <c r="F23" i="1"/>
  <c r="G23" i="1"/>
  <c r="I23" i="1"/>
  <c r="F24" i="1"/>
  <c r="G24" i="1"/>
  <c r="I24" i="1"/>
  <c r="F28" i="1"/>
  <c r="G28" i="1"/>
  <c r="I28" i="1"/>
  <c r="F31" i="1"/>
  <c r="G31" i="1"/>
  <c r="I31" i="1"/>
  <c r="F32" i="1"/>
  <c r="G32" i="1"/>
  <c r="I32" i="1"/>
  <c r="F35" i="1"/>
  <c r="G35" i="1"/>
  <c r="I35" i="1"/>
  <c r="F36" i="1"/>
  <c r="G36" i="1"/>
  <c r="I36" i="1"/>
  <c r="F39" i="1"/>
  <c r="G39" i="1"/>
  <c r="I39" i="1"/>
  <c r="F40" i="1"/>
  <c r="G40" i="1"/>
  <c r="I40" i="1"/>
  <c r="E41" i="1"/>
  <c r="F41" i="1"/>
  <c r="G41" i="1"/>
  <c r="I41" i="1"/>
  <c r="F43" i="1"/>
  <c r="G43" i="1"/>
  <c r="I43" i="1"/>
  <c r="F44" i="1"/>
  <c r="F45" i="1"/>
  <c r="F46" i="1"/>
  <c r="F47" i="1"/>
  <c r="G47" i="1"/>
  <c r="I47" i="1"/>
  <c r="F48" i="1"/>
  <c r="F49" i="1"/>
  <c r="F50" i="1"/>
  <c r="F51" i="1"/>
  <c r="G51" i="1"/>
  <c r="I51" i="1"/>
  <c r="F52" i="1"/>
  <c r="E54" i="1"/>
  <c r="F54" i="1"/>
  <c r="G54" i="1"/>
  <c r="H54" i="1"/>
  <c r="F55" i="1"/>
  <c r="G55" i="1"/>
  <c r="I55" i="1"/>
  <c r="F56" i="1"/>
  <c r="G56" i="1"/>
  <c r="I56" i="1"/>
  <c r="F57" i="1"/>
  <c r="G57" i="1"/>
  <c r="I57" i="1"/>
  <c r="F58" i="1"/>
  <c r="F59" i="1"/>
  <c r="G59" i="1"/>
  <c r="I59" i="1"/>
  <c r="F60" i="1"/>
  <c r="G60" i="1"/>
  <c r="I60" i="1"/>
  <c r="F61" i="1"/>
  <c r="F62" i="1"/>
  <c r="F63" i="1"/>
  <c r="G63" i="1"/>
  <c r="I63" i="1"/>
  <c r="F64" i="1"/>
  <c r="G64" i="1"/>
  <c r="I64" i="1"/>
  <c r="F65" i="1"/>
  <c r="G65" i="1"/>
  <c r="I65" i="1"/>
  <c r="F66" i="1"/>
  <c r="F67" i="1"/>
  <c r="G67" i="1"/>
  <c r="I67" i="1"/>
  <c r="F68" i="1"/>
  <c r="G68" i="1"/>
  <c r="I68" i="1"/>
  <c r="F69" i="1"/>
  <c r="F70" i="1"/>
  <c r="F71" i="1"/>
  <c r="G71" i="1"/>
  <c r="I71" i="1"/>
  <c r="F72" i="1"/>
  <c r="G72" i="1"/>
  <c r="I72" i="1"/>
  <c r="F73" i="1"/>
  <c r="G73" i="1"/>
  <c r="I73" i="1"/>
  <c r="F74" i="1"/>
  <c r="F75" i="1"/>
  <c r="G75" i="1"/>
  <c r="I75" i="1"/>
  <c r="F76" i="1"/>
  <c r="G76" i="1"/>
  <c r="I76" i="1"/>
  <c r="F77" i="1"/>
  <c r="F78" i="1"/>
  <c r="F79" i="1"/>
  <c r="G79" i="1"/>
  <c r="I79" i="1"/>
  <c r="F80" i="1"/>
  <c r="G80" i="1"/>
  <c r="I80" i="1"/>
  <c r="F81" i="1"/>
  <c r="G81" i="1"/>
  <c r="I81" i="1"/>
  <c r="F82" i="1"/>
  <c r="F83" i="1"/>
  <c r="G83" i="1"/>
  <c r="I83" i="1"/>
  <c r="E84" i="1"/>
  <c r="F84" i="1"/>
  <c r="G84" i="1"/>
  <c r="I84" i="1"/>
  <c r="F85" i="1"/>
  <c r="E86" i="1"/>
  <c r="F86" i="1"/>
  <c r="G86" i="1"/>
  <c r="I86" i="1"/>
  <c r="F87" i="1"/>
  <c r="G87" i="1"/>
  <c r="I87" i="1"/>
  <c r="F88" i="1"/>
  <c r="F89" i="1"/>
  <c r="F90" i="1"/>
  <c r="G90" i="1"/>
  <c r="J90" i="1"/>
  <c r="F16" i="1"/>
  <c r="F17" i="1" s="1"/>
  <c r="C17" i="1"/>
  <c r="Q142" i="1"/>
  <c r="Q133" i="1"/>
  <c r="Q134" i="1"/>
  <c r="Q141" i="1"/>
  <c r="Q105" i="1"/>
  <c r="Q99" i="1"/>
  <c r="G44" i="1"/>
  <c r="I44" i="1"/>
  <c r="G45" i="1"/>
  <c r="G46" i="1"/>
  <c r="I46" i="1"/>
  <c r="G48" i="1"/>
  <c r="I48" i="1"/>
  <c r="G49" i="1"/>
  <c r="I49" i="1"/>
  <c r="G50" i="1"/>
  <c r="I50" i="1"/>
  <c r="G52" i="1"/>
  <c r="I52" i="1"/>
  <c r="G58" i="1"/>
  <c r="G61" i="1"/>
  <c r="I61" i="1"/>
  <c r="G62" i="1"/>
  <c r="G66" i="1"/>
  <c r="G69" i="1"/>
  <c r="I69" i="1"/>
  <c r="G70" i="1"/>
  <c r="I70" i="1"/>
  <c r="G74" i="1"/>
  <c r="G77" i="1"/>
  <c r="I77" i="1"/>
  <c r="G78" i="1"/>
  <c r="G82" i="1"/>
  <c r="I82" i="1"/>
  <c r="G85" i="1"/>
  <c r="I85" i="1"/>
  <c r="G88" i="1"/>
  <c r="G89" i="1"/>
  <c r="N89" i="1"/>
  <c r="Q114" i="1"/>
  <c r="Q124" i="1"/>
  <c r="Q127" i="1"/>
  <c r="Q128" i="1"/>
  <c r="Q129" i="1"/>
  <c r="Q113" i="1"/>
  <c r="Q116" i="1"/>
  <c r="Q115" i="1"/>
  <c r="Q102" i="1"/>
  <c r="Q101" i="1"/>
  <c r="Q107" i="1"/>
  <c r="Q108" i="1"/>
  <c r="Q109" i="1"/>
  <c r="Q110" i="1"/>
  <c r="Q111" i="1"/>
  <c r="N88" i="1"/>
  <c r="Q88" i="1"/>
  <c r="Q89" i="1"/>
  <c r="Q90" i="1"/>
  <c r="Q91" i="1"/>
  <c r="Q92" i="1"/>
  <c r="Q93" i="1"/>
  <c r="Q94" i="1"/>
  <c r="Q95" i="1"/>
  <c r="Q96" i="1"/>
  <c r="Q97" i="1"/>
  <c r="Q98" i="1"/>
  <c r="Q100" i="1"/>
  <c r="Q103" i="1"/>
  <c r="Q104" i="1"/>
  <c r="Q106" i="1"/>
  <c r="Q112" i="1"/>
  <c r="Q117" i="1"/>
  <c r="Q119" i="1"/>
  <c r="Q1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3" i="1"/>
  <c r="Q44" i="1"/>
  <c r="I45" i="1"/>
  <c r="Q45" i="1"/>
  <c r="Q46" i="1"/>
  <c r="Q47" i="1"/>
  <c r="Q48" i="1"/>
  <c r="Q49" i="1"/>
  <c r="Q50" i="1"/>
  <c r="Q51" i="1"/>
  <c r="Q52" i="1"/>
  <c r="Q55" i="1"/>
  <c r="Q56" i="1"/>
  <c r="Q57" i="1"/>
  <c r="I58" i="1"/>
  <c r="Q58" i="1"/>
  <c r="Q59" i="1"/>
  <c r="Q60" i="1"/>
  <c r="Q61" i="1"/>
  <c r="I62" i="1"/>
  <c r="Q62" i="1"/>
  <c r="Q63" i="1"/>
  <c r="Q64" i="1"/>
  <c r="Q65" i="1"/>
  <c r="I66" i="1"/>
  <c r="Q66" i="1"/>
  <c r="Q67" i="1"/>
  <c r="Q68" i="1"/>
  <c r="Q69" i="1"/>
  <c r="Q70" i="1"/>
  <c r="Q71" i="1"/>
  <c r="Q72" i="1"/>
  <c r="Q73" i="1"/>
  <c r="I74" i="1"/>
  <c r="Q74" i="1"/>
  <c r="Q75" i="1"/>
  <c r="Q76" i="1"/>
  <c r="Q77" i="1"/>
  <c r="I78" i="1"/>
  <c r="Q78" i="1"/>
  <c r="Q79" i="1"/>
  <c r="Q80" i="1"/>
  <c r="Q81" i="1"/>
  <c r="Q82" i="1"/>
  <c r="Q83" i="1"/>
  <c r="Q84" i="1"/>
  <c r="Q85" i="1"/>
  <c r="Q86" i="1"/>
  <c r="Q87" i="1"/>
  <c r="Q54" i="1"/>
  <c r="E103" i="2"/>
  <c r="E123" i="2"/>
  <c r="E114" i="1"/>
  <c r="E143" i="1"/>
  <c r="E110" i="2"/>
  <c r="E133" i="1"/>
  <c r="F133" i="1"/>
  <c r="G133" i="1"/>
  <c r="J133" i="1"/>
  <c r="E124" i="1"/>
  <c r="F124" i="1"/>
  <c r="G124" i="1"/>
  <c r="J124" i="1"/>
  <c r="E117" i="1"/>
  <c r="F117" i="1"/>
  <c r="G117" i="1"/>
  <c r="K117" i="1"/>
  <c r="E112" i="1"/>
  <c r="F112" i="1"/>
  <c r="G112" i="1"/>
  <c r="J112" i="1"/>
  <c r="E108" i="1"/>
  <c r="E104" i="1"/>
  <c r="E87" i="2"/>
  <c r="E100" i="1"/>
  <c r="E96" i="1"/>
  <c r="E92" i="1"/>
  <c r="E138" i="1"/>
  <c r="F138" i="1"/>
  <c r="G138" i="1"/>
  <c r="N138" i="1"/>
  <c r="E132" i="1"/>
  <c r="F132" i="1"/>
  <c r="G132" i="1"/>
  <c r="N132" i="1"/>
  <c r="E123" i="1"/>
  <c r="F123" i="1"/>
  <c r="G123" i="1"/>
  <c r="N123" i="1"/>
  <c r="E102" i="2"/>
  <c r="E83" i="2"/>
  <c r="F100" i="1"/>
  <c r="G100" i="1"/>
  <c r="J100" i="1"/>
  <c r="E95" i="2"/>
  <c r="F114" i="1"/>
  <c r="E94" i="2"/>
  <c r="E98" i="2"/>
  <c r="E80" i="2"/>
  <c r="F96" i="1"/>
  <c r="G96" i="1"/>
  <c r="J96" i="1"/>
  <c r="F143" i="1"/>
  <c r="G143" i="1"/>
  <c r="J143" i="1"/>
  <c r="E76" i="2"/>
  <c r="F92" i="1"/>
  <c r="G92" i="1"/>
  <c r="N92" i="1"/>
  <c r="E91" i="2"/>
  <c r="F108" i="1"/>
  <c r="G108" i="1"/>
  <c r="J108" i="1"/>
  <c r="E106" i="2"/>
  <c r="E100" i="2"/>
  <c r="F104" i="1"/>
  <c r="G104" i="1"/>
  <c r="N104" i="1"/>
  <c r="E17" i="2"/>
  <c r="E28" i="2"/>
  <c r="E75" i="2"/>
  <c r="E125" i="2"/>
  <c r="E119" i="2"/>
  <c r="E14" i="2"/>
  <c r="E81" i="2"/>
  <c r="E127" i="2"/>
  <c r="E128" i="2"/>
  <c r="E19" i="2"/>
  <c r="E21" i="2"/>
  <c r="E42" i="1"/>
  <c r="F42" i="1"/>
  <c r="G42" i="1"/>
  <c r="N42" i="1"/>
  <c r="E134" i="1"/>
  <c r="E128" i="1"/>
  <c r="E107" i="1"/>
  <c r="F107" i="1"/>
  <c r="G107" i="1"/>
  <c r="J107" i="1"/>
  <c r="E105" i="1"/>
  <c r="E102" i="1"/>
  <c r="E99" i="1"/>
  <c r="F99" i="1"/>
  <c r="G99" i="1"/>
  <c r="N99" i="1"/>
  <c r="E97" i="1"/>
  <c r="F97" i="1"/>
  <c r="G97" i="1"/>
  <c r="J97" i="1"/>
  <c r="E94" i="1"/>
  <c r="F94" i="1"/>
  <c r="G94" i="1"/>
  <c r="J94" i="1"/>
  <c r="E91" i="1"/>
  <c r="F91" i="1"/>
  <c r="G91" i="1"/>
  <c r="J91" i="1"/>
  <c r="E139" i="1"/>
  <c r="F139" i="1"/>
  <c r="G139" i="1"/>
  <c r="N139" i="1"/>
  <c r="E136" i="1"/>
  <c r="F136" i="1"/>
  <c r="G136" i="1"/>
  <c r="N136" i="1"/>
  <c r="E131" i="1"/>
  <c r="F131" i="1"/>
  <c r="G131" i="1"/>
  <c r="N131" i="1"/>
  <c r="E125" i="1"/>
  <c r="E118" i="1"/>
  <c r="E110" i="1"/>
  <c r="F110" i="1"/>
  <c r="G110" i="1"/>
  <c r="J110" i="1"/>
  <c r="G126" i="1"/>
  <c r="J126" i="1"/>
  <c r="G129" i="1"/>
  <c r="J129" i="1"/>
  <c r="G127" i="1"/>
  <c r="J127" i="1"/>
  <c r="E116" i="1"/>
  <c r="E113" i="1"/>
  <c r="F113" i="1"/>
  <c r="G113" i="1"/>
  <c r="J113" i="1"/>
  <c r="G106" i="1"/>
  <c r="N106" i="1"/>
  <c r="G103" i="1"/>
  <c r="N103" i="1"/>
  <c r="G101" i="1"/>
  <c r="J101" i="1"/>
  <c r="G98" i="1"/>
  <c r="N98" i="1"/>
  <c r="G95" i="1"/>
  <c r="N95" i="1"/>
  <c r="G93" i="1"/>
  <c r="G140" i="1"/>
  <c r="N140" i="1"/>
  <c r="G137" i="1"/>
  <c r="N137" i="1"/>
  <c r="G135" i="1"/>
  <c r="N135" i="1"/>
  <c r="G130" i="1"/>
  <c r="N130" i="1"/>
  <c r="G122" i="1"/>
  <c r="N122" i="1"/>
  <c r="E120" i="1"/>
  <c r="F120" i="1"/>
  <c r="G120" i="1"/>
  <c r="L120" i="1"/>
  <c r="G111" i="1"/>
  <c r="J111" i="1"/>
  <c r="G109" i="1"/>
  <c r="J109" i="1"/>
  <c r="E114" i="2"/>
  <c r="F105" i="1"/>
  <c r="G105" i="1"/>
  <c r="N105" i="1"/>
  <c r="E88" i="2"/>
  <c r="E90" i="2"/>
  <c r="E78" i="2"/>
  <c r="F128" i="1"/>
  <c r="G128" i="1"/>
  <c r="J128" i="1"/>
  <c r="E104" i="2"/>
  <c r="F134" i="1"/>
  <c r="G134" i="1"/>
  <c r="J134" i="1"/>
  <c r="E107" i="2"/>
  <c r="F118" i="1"/>
  <c r="G118" i="1"/>
  <c r="N118" i="1"/>
  <c r="E117" i="2"/>
  <c r="F125" i="1"/>
  <c r="G125" i="1"/>
  <c r="N125" i="1"/>
  <c r="E120" i="2"/>
  <c r="F102" i="1"/>
  <c r="G102" i="1"/>
  <c r="E85" i="2"/>
  <c r="E122" i="2"/>
  <c r="F116" i="1"/>
  <c r="G116" i="1"/>
  <c r="J116" i="1"/>
  <c r="E97" i="2"/>
  <c r="J93" i="1"/>
  <c r="J102" i="1"/>
  <c r="C11" i="1"/>
  <c r="C12" i="1"/>
  <c r="O147" i="1" l="1"/>
  <c r="O103" i="1"/>
  <c r="O129" i="1"/>
  <c r="O143" i="1"/>
  <c r="O102" i="1"/>
  <c r="O120" i="1"/>
  <c r="O94" i="1"/>
  <c r="O96" i="1"/>
  <c r="O134" i="1"/>
  <c r="O122" i="1"/>
  <c r="O114" i="1"/>
  <c r="O126" i="1"/>
  <c r="O98" i="1"/>
  <c r="O121" i="1"/>
  <c r="O112" i="1"/>
  <c r="O131" i="1"/>
  <c r="O137" i="1"/>
  <c r="O146" i="1"/>
  <c r="O106" i="1"/>
  <c r="O138" i="1"/>
  <c r="C15" i="1"/>
  <c r="O53" i="1"/>
  <c r="O95" i="1"/>
  <c r="O141" i="1"/>
  <c r="O116" i="1"/>
  <c r="O145" i="1"/>
  <c r="O128" i="1"/>
  <c r="O136" i="1"/>
  <c r="O132" i="1"/>
  <c r="O101" i="1"/>
  <c r="O97" i="1"/>
  <c r="O110" i="1"/>
  <c r="O111" i="1"/>
  <c r="O123" i="1"/>
  <c r="O124" i="1"/>
  <c r="O108" i="1"/>
  <c r="O113" i="1"/>
  <c r="O133" i="1"/>
  <c r="O42" i="1"/>
  <c r="O107" i="1"/>
  <c r="O115" i="1"/>
  <c r="O142" i="1"/>
  <c r="O105" i="1"/>
  <c r="O139" i="1"/>
  <c r="O117" i="1"/>
  <c r="O140" i="1"/>
  <c r="O119" i="1"/>
  <c r="O99" i="1"/>
  <c r="O130" i="1"/>
  <c r="O127" i="1"/>
  <c r="O109" i="1"/>
  <c r="O100" i="1"/>
  <c r="O104" i="1"/>
  <c r="O125" i="1"/>
  <c r="O144" i="1"/>
  <c r="O118" i="1"/>
  <c r="O135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<sst xmlns="http://schemas.openxmlformats.org/spreadsheetml/2006/main" count="1295" uniqueCount="570">
  <si>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</si>
  <si>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</si>
  <si>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</si>
  <si>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</si>
  <si>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</si>
  <si>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</si>
  <si>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</si>
  <si>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</si>
  <si>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</si>
  <si>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</si>
  <si>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</si>
  <si>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</si>
  <si>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</si>
  <si>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</si>
  <si>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</si>
  <si>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</si>
  <si>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</si>
  <si>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</si>
  <si>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</si>
  <si>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</si>
  <si>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</si>
  <si>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</si>
  <si>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</si>
  <si>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</si>
  <si>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</si>
  <si>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</si>
  <si>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Misc</t>
  </si>
  <si>
    <t>Locher K</t>
  </si>
  <si>
    <t>BBSAG Bull.15</t>
  </si>
  <si>
    <t>B</t>
  </si>
  <si>
    <t>BBSAG Bull.19</t>
  </si>
  <si>
    <t>BBSAG Bull.22</t>
  </si>
  <si>
    <t>BBSAG Bull.25</t>
  </si>
  <si>
    <t>BBSAG Bull.26</t>
  </si>
  <si>
    <t>BBSAG Bull.27</t>
  </si>
  <si>
    <t>BBSAG Bull.31</t>
  </si>
  <si>
    <t>BBSAG Bull.32</t>
  </si>
  <si>
    <t>BBSAG Bull.33</t>
  </si>
  <si>
    <t>BBSAG Bull.36</t>
  </si>
  <si>
    <t>BBSAG Bull.37</t>
  </si>
  <si>
    <t>BBSAG Bull.42</t>
  </si>
  <si>
    <t>BBSAG Bull.43</t>
  </si>
  <si>
    <t>BBSAG Bull.46</t>
  </si>
  <si>
    <t>BBSAG Bull.53</t>
  </si>
  <si>
    <t>BBSAG Bull.58</t>
  </si>
  <si>
    <t>BBSAG Bull.59</t>
  </si>
  <si>
    <t>BBSAG Bull.60</t>
  </si>
  <si>
    <t>BBSAG Bull.61</t>
  </si>
  <si>
    <t>BBSAG Bull.64</t>
  </si>
  <si>
    <t>BBSAG Bull.65</t>
  </si>
  <si>
    <t>BBSAG Bull.70</t>
  </si>
  <si>
    <t>BBSAG Bull.71</t>
  </si>
  <si>
    <t>BBSAG Bull.75</t>
  </si>
  <si>
    <t>BBSAG Bull.76</t>
  </si>
  <si>
    <t>BBSAG Bull.79</t>
  </si>
  <si>
    <t>BBSAG Bull.80</t>
  </si>
  <si>
    <t>BBSAG Bull.82</t>
  </si>
  <si>
    <t>BBSAG Bull.83</t>
  </si>
  <si>
    <t>BBSAG Bull.86</t>
  </si>
  <si>
    <t>BBSAG Bull.87</t>
  </si>
  <si>
    <t>BBSAG Bull.91</t>
  </si>
  <si>
    <t>BBSAG Bull.92</t>
  </si>
  <si>
    <t>BBSAG Bull.94</t>
  </si>
  <si>
    <t>BBSAG Bull.97</t>
  </si>
  <si>
    <t>BBSAG Bull.100</t>
  </si>
  <si>
    <t>BBSAG Bull.103</t>
  </si>
  <si>
    <t>BBSAG Bull.106</t>
  </si>
  <si>
    <t>BBSAG Bull.108</t>
  </si>
  <si>
    <t>BBSAG Bull.109</t>
  </si>
  <si>
    <t>BBSAG Bull.112</t>
  </si>
  <si>
    <t>BBSAG Bull.115</t>
  </si>
  <si>
    <t>Diethelm R</t>
  </si>
  <si>
    <t>BBSAG Bull.117</t>
  </si>
  <si>
    <t>II</t>
  </si>
  <si>
    <t>BBSAG</t>
  </si>
  <si>
    <t>I</t>
  </si>
  <si>
    <t>IBVS 5263</t>
  </si>
  <si>
    <t>IBVS 5287</t>
  </si>
  <si>
    <t>IBVS</t>
  </si>
  <si>
    <t>Krajci</t>
  </si>
  <si>
    <t>K.Locher BBS 119</t>
  </si>
  <si>
    <t>E.Bl„ttler BBS 119</t>
  </si>
  <si>
    <t>K.Locher BBS 120</t>
  </si>
  <si>
    <t>K.Locher BBS 122</t>
  </si>
  <si>
    <t>K.Locher BBS 124</t>
  </si>
  <si>
    <t>IBVS 5296</t>
  </si>
  <si>
    <t>K.Locher BBS 125</t>
  </si>
  <si>
    <t>K.Locher BBS 127</t>
  </si>
  <si>
    <t>K.Locher BBS 128</t>
  </si>
  <si>
    <t>IBVS 5438</t>
  </si>
  <si>
    <t>IBVS 5583</t>
  </si>
  <si>
    <t>EW/KW</t>
  </si>
  <si>
    <t>IBVS 5602</t>
  </si>
  <si>
    <t>IBVS 5643</t>
  </si>
  <si>
    <t># of data points:</t>
  </si>
  <si>
    <t>BL Leo / GSC 01985-00173</t>
  </si>
  <si>
    <t>My time zone &gt;&gt;&gt;&gt;&gt;</t>
  </si>
  <si>
    <t>(PST=8, PDT=MDT=7, MDT=CST=6, etc.)</t>
  </si>
  <si>
    <t>JD today</t>
  </si>
  <si>
    <t>New Cycle</t>
  </si>
  <si>
    <t>Next ToM</t>
  </si>
  <si>
    <t>IBVS 5741</t>
  </si>
  <si>
    <t>IBVS 5802</t>
  </si>
  <si>
    <t>Start of linear fit &gt;&gt;&gt;&gt;&gt;&gt;&gt;&gt;&gt;&gt;&gt;&gt;&gt;&gt;&gt;&gt;&gt;&gt;&gt;&gt;&gt;</t>
  </si>
  <si>
    <t>IBVS 5543</t>
  </si>
  <si>
    <t>IBVS 5874</t>
  </si>
  <si>
    <t>IBVS 5894</t>
  </si>
  <si>
    <t>OEJV 0074</t>
  </si>
  <si>
    <t>OEJV 0107</t>
  </si>
  <si>
    <t>IBVS 5945</t>
  </si>
  <si>
    <t>Add cycle</t>
  </si>
  <si>
    <t>Old Cycle</t>
  </si>
  <si>
    <t>IBVS 1980</t>
  </si>
  <si>
    <t>PE</t>
  </si>
  <si>
    <t>IBVS 5992</t>
  </si>
  <si>
    <t>OEJV 0003</t>
  </si>
  <si>
    <t>IBVS 6029</t>
  </si>
  <si>
    <t>Minima from the Lichtenknecker Database of the BAV</t>
  </si>
  <si>
    <t>C</t>
  </si>
  <si>
    <t>CCD</t>
  </si>
  <si>
    <t>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</si>
  <si>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</si>
  <si>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</si>
  <si>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</si>
  <si>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</si>
  <si>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</si>
  <si>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</si>
  <si>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</si>
  <si>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2442148.328 </t>
  </si>
  <si>
    <t> 10.04.1974 19:52 </t>
  </si>
  <si>
    <t> 0.014 </t>
  </si>
  <si>
    <t>V </t>
  </si>
  <si>
    <t> K.Locher </t>
  </si>
  <si>
    <t> BBS 15 </t>
  </si>
  <si>
    <t>2442150.427 </t>
  </si>
  <si>
    <t> 12.04.1974 22:14 </t>
  </si>
  <si>
    <t> -0.001 </t>
  </si>
  <si>
    <t>2442152.395 </t>
  </si>
  <si>
    <t> 14.04.1974 21:28 </t>
  </si>
  <si>
    <t> -0.007 </t>
  </si>
  <si>
    <t>2442183.407 </t>
  </si>
  <si>
    <t> 15.05.1974 21:46 </t>
  </si>
  <si>
    <t>2442390.629 </t>
  </si>
  <si>
    <t> 09.12.1974 03:05 </t>
  </si>
  <si>
    <t> -0.004 </t>
  </si>
  <si>
    <t> BBS 19 </t>
  </si>
  <si>
    <t>2442395.571 </t>
  </si>
  <si>
    <t> 14.12.1974 01:42 </t>
  </si>
  <si>
    <t> 0.004 </t>
  </si>
  <si>
    <t>2442517.367 </t>
  </si>
  <si>
    <t> 14.04.1975 20:48 </t>
  </si>
  <si>
    <t> 0.006 </t>
  </si>
  <si>
    <t> BBS 22 </t>
  </si>
  <si>
    <t>2442530.339 </t>
  </si>
  <si>
    <t> 27.04.1975 20:08 </t>
  </si>
  <si>
    <t> 0.010 </t>
  </si>
  <si>
    <t>2442773.632 </t>
  </si>
  <si>
    <t> 27.12.1975 03:10 </t>
  </si>
  <si>
    <t> BBS 25 </t>
  </si>
  <si>
    <t>2442775.617 </t>
  </si>
  <si>
    <t> 29.12.1975 02:48 </t>
  </si>
  <si>
    <t> 0.008 </t>
  </si>
  <si>
    <t>2442786.601 </t>
  </si>
  <si>
    <t> 09.01.1976 02:25 </t>
  </si>
  <si>
    <t> BBS 26 </t>
  </si>
  <si>
    <t>2442791.686 </t>
  </si>
  <si>
    <t> 14.01.1976 04:27 </t>
  </si>
  <si>
    <t> 0.007 </t>
  </si>
  <si>
    <t>2442837.495 </t>
  </si>
  <si>
    <t> 28.02.1976 23:52 </t>
  </si>
  <si>
    <t> 0.002 </t>
  </si>
  <si>
    <t>2442859.348 </t>
  </si>
  <si>
    <t> 21.03.1976 20:21 </t>
  </si>
  <si>
    <t> BBS 27 </t>
  </si>
  <si>
    <t>2442864.416 </t>
  </si>
  <si>
    <t> 26.03.1976 21:59 </t>
  </si>
  <si>
    <t>2442867.379 </t>
  </si>
  <si>
    <t> 29.03.1976 21:05 </t>
  </si>
  <si>
    <t> 0.001 </t>
  </si>
  <si>
    <t>2442886.396 </t>
  </si>
  <si>
    <t> 17.04.1976 21:30 </t>
  </si>
  <si>
    <t> -0.012 </t>
  </si>
  <si>
    <t>2442898.381 </t>
  </si>
  <si>
    <t> 29.04.1976 21:08 </t>
  </si>
  <si>
    <t> -0.009 </t>
  </si>
  <si>
    <t>2443129.714 </t>
  </si>
  <si>
    <t> 17.12.1976 05:08 </t>
  </si>
  <si>
    <t> 0.000 </t>
  </si>
  <si>
    <t> BBS 31 </t>
  </si>
  <si>
    <t>2443139.582 </t>
  </si>
  <si>
    <t> 27.12.1976 01:58 </t>
  </si>
  <si>
    <t>2443157.621 </t>
  </si>
  <si>
    <t> 14.01.1977 02:54 </t>
  </si>
  <si>
    <t> BBS 32 </t>
  </si>
  <si>
    <t>2443188.492 </t>
  </si>
  <si>
    <t> 13.02.1977 23:48 </t>
  </si>
  <si>
    <t>2443217.391 </t>
  </si>
  <si>
    <t> 14.03.1977 21:23 </t>
  </si>
  <si>
    <t> BBS 33 </t>
  </si>
  <si>
    <t>2443218.371 </t>
  </si>
  <si>
    <t> 15.03.1977 20:54 </t>
  </si>
  <si>
    <t> -0.010 </t>
  </si>
  <si>
    <t>2443568.412 </t>
  </si>
  <si>
    <t> 28.02.1978 21:53 </t>
  </si>
  <si>
    <t> BBS 36 </t>
  </si>
  <si>
    <t>2443570.505 </t>
  </si>
  <si>
    <t> 03.03.1978 00:07 </t>
  </si>
  <si>
    <t> BBS 37 </t>
  </si>
  <si>
    <t>2443581.500 </t>
  </si>
  <si>
    <t> 14.03.1978 00:00 </t>
  </si>
  <si>
    <t> -0.008 </t>
  </si>
  <si>
    <t>2443955.348 </t>
  </si>
  <si>
    <t> 22.03.1979 20:21 </t>
  </si>
  <si>
    <t> BBS 42 </t>
  </si>
  <si>
    <t>2443957.316 </t>
  </si>
  <si>
    <t> 24.03.1979 19:35 </t>
  </si>
  <si>
    <t> -0.005 </t>
  </si>
  <si>
    <t>2443978.339 </t>
  </si>
  <si>
    <t> 14.04.1979 20:08 </t>
  </si>
  <si>
    <t> BBS 43 </t>
  </si>
  <si>
    <t>2444220.654 </t>
  </si>
  <si>
    <t> 13.12.1979 03:41 </t>
  </si>
  <si>
    <t> BBS 46 </t>
  </si>
  <si>
    <t>2444665.539 </t>
  </si>
  <si>
    <t> 02.03.1981 00:56 </t>
  </si>
  <si>
    <t> BBS 53 </t>
  </si>
  <si>
    <t>2444969.590 </t>
  </si>
  <si>
    <t> 31.12.1981 02:09 </t>
  </si>
  <si>
    <t> BBS 58 </t>
  </si>
  <si>
    <t>2444972.700 </t>
  </si>
  <si>
    <t> 03.01.1982 04:48 </t>
  </si>
  <si>
    <t>2445058.542 </t>
  </si>
  <si>
    <t> 30.03.1982 01:00 </t>
  </si>
  <si>
    <t> -0.000 </t>
  </si>
  <si>
    <t> BBS 59 </t>
  </si>
  <si>
    <t>2445078.407 </t>
  </si>
  <si>
    <t> 18.04.1982 21:46 </t>
  </si>
  <si>
    <t> -0.011 </t>
  </si>
  <si>
    <t> BBS 60 </t>
  </si>
  <si>
    <t>2445131.412 </t>
  </si>
  <si>
    <t> 10.06.1982 21:53 </t>
  </si>
  <si>
    <t> BBS 61 </t>
  </si>
  <si>
    <t>2445325.672 </t>
  </si>
  <si>
    <t> 22.12.1982 04:07 </t>
  </si>
  <si>
    <t> BBS 64 </t>
  </si>
  <si>
    <t>2445414.491 </t>
  </si>
  <si>
    <t> 20.03.1983 23:47 </t>
  </si>
  <si>
    <t> 0.011 </t>
  </si>
  <si>
    <t> BBS 65 </t>
  </si>
  <si>
    <t>2445697.698 </t>
  </si>
  <si>
    <t> 29.12.1983 04:45 </t>
  </si>
  <si>
    <t> 0.019 </t>
  </si>
  <si>
    <t> BBS 70 </t>
  </si>
  <si>
    <t>2445785.525 </t>
  </si>
  <si>
    <t> 26.03.1984 00:36 </t>
  </si>
  <si>
    <t> 0.025 </t>
  </si>
  <si>
    <t> BBS 71 </t>
  </si>
  <si>
    <t>2446056.722 </t>
  </si>
  <si>
    <t> 22.12.1984 05:19 </t>
  </si>
  <si>
    <t> 0.005 </t>
  </si>
  <si>
    <t> BBS 75 </t>
  </si>
  <si>
    <t>2446148.349 </t>
  </si>
  <si>
    <t> 23.03.1985 20:22 </t>
  </si>
  <si>
    <t> BBS 76 </t>
  </si>
  <si>
    <t>2446421.681 </t>
  </si>
  <si>
    <t> 22.12.1985 04:20 </t>
  </si>
  <si>
    <t> BBS 79 </t>
  </si>
  <si>
    <t>2446451.706 </t>
  </si>
  <si>
    <t> 21.01.1986 04:56 </t>
  </si>
  <si>
    <t>2446556.428 </t>
  </si>
  <si>
    <t> 05.05.1986 22:16 </t>
  </si>
  <si>
    <t> BBS 80 </t>
  </si>
  <si>
    <t>2446762.674 </t>
  </si>
  <si>
    <t> 28.11.1986 04:10 </t>
  </si>
  <si>
    <t> BBS 82 </t>
  </si>
  <si>
    <t>2446877.548 </t>
  </si>
  <si>
    <t> 23.03.1987 01:09 </t>
  </si>
  <si>
    <t> BBS 83 </t>
  </si>
  <si>
    <t>2447158.634 </t>
  </si>
  <si>
    <t> 29.12.1987 03:12 </t>
  </si>
  <si>
    <t> BBS 86 </t>
  </si>
  <si>
    <t>2447176.546 </t>
  </si>
  <si>
    <t> 16.01.1988 01:06 </t>
  </si>
  <si>
    <t> BBS 87 </t>
  </si>
  <si>
    <t>2447540.505 </t>
  </si>
  <si>
    <t> 14.01.1989 00:07 </t>
  </si>
  <si>
    <t> -0.013 </t>
  </si>
  <si>
    <t> BBS 91 </t>
  </si>
  <si>
    <t>2447654.408 </t>
  </si>
  <si>
    <t> 07.05.1989 21:47 </t>
  </si>
  <si>
    <t> BBS 92 </t>
  </si>
  <si>
    <t>2447925.631 </t>
  </si>
  <si>
    <t> 03.02.1990 03:08 </t>
  </si>
  <si>
    <t> BBS 94 </t>
  </si>
  <si>
    <t>2448357.411 </t>
  </si>
  <si>
    <t> 10.04.1991 21:51 </t>
  </si>
  <si>
    <t> BBS 97 </t>
  </si>
  <si>
    <t>2448628.485 </t>
  </si>
  <si>
    <t> 06.01.1992 23:38 </t>
  </si>
  <si>
    <t> BBS 100 </t>
  </si>
  <si>
    <t>2449043.631 </t>
  </si>
  <si>
    <t> 25.02.1993 03:08 </t>
  </si>
  <si>
    <t> BBS 103 </t>
  </si>
  <si>
    <t>2449420.585 </t>
  </si>
  <si>
    <t> 09.03.1994 02:02 </t>
  </si>
  <si>
    <t> 0.013 </t>
  </si>
  <si>
    <t> BBS 106 </t>
  </si>
  <si>
    <t>2449755.633 </t>
  </si>
  <si>
    <t> 07.02.1995 03:11 </t>
  </si>
  <si>
    <t> -0.014 </t>
  </si>
  <si>
    <t> BBS 108 </t>
  </si>
  <si>
    <t>2449865.444 </t>
  </si>
  <si>
    <t> 27.05.1995 22:39 </t>
  </si>
  <si>
    <t> -0.015 </t>
  </si>
  <si>
    <t> BBS 109 </t>
  </si>
  <si>
    <t>2450189.535 </t>
  </si>
  <si>
    <t> 16.04.1996 00:50 </t>
  </si>
  <si>
    <t> BBS 112 </t>
  </si>
  <si>
    <t>2450540.393 </t>
  </si>
  <si>
    <t> 01.04.1997 21:25 </t>
  </si>
  <si>
    <t> BBS 115 </t>
  </si>
  <si>
    <t>2450549.4114 </t>
  </si>
  <si>
    <t> 10.04.1997 21:52 </t>
  </si>
  <si>
    <t> -0.0111 </t>
  </si>
  <si>
    <t>E </t>
  </si>
  <si>
    <t>?</t>
  </si>
  <si>
    <t> R.Diethelm </t>
  </si>
  <si>
    <t>2450848.546 </t>
  </si>
  <si>
    <t> 04.02.1998 01:06 </t>
  </si>
  <si>
    <t> BBS 117 </t>
  </si>
  <si>
    <t>2451175.586 </t>
  </si>
  <si>
    <t> 28.12.1998 02:03 </t>
  </si>
  <si>
    <t> BBS 119 </t>
  </si>
  <si>
    <t>2451177.5554 </t>
  </si>
  <si>
    <t> 30.12.1998 01:19 </t>
  </si>
  <si>
    <t> -0.0085 </t>
  </si>
  <si>
    <t> E.Blättler </t>
  </si>
  <si>
    <t>2451272.4173 </t>
  </si>
  <si>
    <t> 03.04.1999 22:00 </t>
  </si>
  <si>
    <t> -0.0162 </t>
  </si>
  <si>
    <t> M.Zejda </t>
  </si>
  <si>
    <t>IBVS 5263 </t>
  </si>
  <si>
    <t>2451272.5578 </t>
  </si>
  <si>
    <t> 04.04.1999 01:23 </t>
  </si>
  <si>
    <t> -0.0167 </t>
  </si>
  <si>
    <t>2451286.535 </t>
  </si>
  <si>
    <t> 18.04.1999 00:50 </t>
  </si>
  <si>
    <t> BBS 120 </t>
  </si>
  <si>
    <t>2451288.3507 </t>
  </si>
  <si>
    <t> 19.04.1999 20:25 </t>
  </si>
  <si>
    <t> -0.0119 </t>
  </si>
  <si>
    <t>2451576.6248 </t>
  </si>
  <si>
    <t> 02.02.2000 02:59 </t>
  </si>
  <si>
    <t> -0.0118 </t>
  </si>
  <si>
    <t>IBVS 5287 </t>
  </si>
  <si>
    <t>2451606.654 </t>
  </si>
  <si>
    <t> 03.03.2000 03:41 </t>
  </si>
  <si>
    <t> BBS 122 </t>
  </si>
  <si>
    <t>2451635.5443 </t>
  </si>
  <si>
    <t> 01.04.2000 01:03 </t>
  </si>
  <si>
    <t> -0.0158 </t>
  </si>
  <si>
    <t>2451672.3383 </t>
  </si>
  <si>
    <t> 07.05.2000 20:07 </t>
  </si>
  <si>
    <t> -0.0138 </t>
  </si>
  <si>
    <t>2451883.649 </t>
  </si>
  <si>
    <t> 05.12.2000 03:34 </t>
  </si>
  <si>
    <t> BBS 124 </t>
  </si>
  <si>
    <t>2451957.5078 </t>
  </si>
  <si>
    <t> 17.02.2001 00:11 </t>
  </si>
  <si>
    <t> -0.0171 </t>
  </si>
  <si>
    <t>C </t>
  </si>
  <si>
    <t> M.Lehky </t>
  </si>
  <si>
    <t>OEJV 0107 </t>
  </si>
  <si>
    <t>2451965.4031 </t>
  </si>
  <si>
    <t> 24.02.2001 21:40 </t>
  </si>
  <si>
    <t>o</t>
  </si>
  <si>
    <t> K.&amp; M.Rätz </t>
  </si>
  <si>
    <t>BAVM 152 </t>
  </si>
  <si>
    <t>2451965.5442 </t>
  </si>
  <si>
    <t> 25.02.2001 01:03 </t>
  </si>
  <si>
    <t> -0.0157 </t>
  </si>
  <si>
    <t>IBVS 5583 </t>
  </si>
  <si>
    <t>2451965.6855 </t>
  </si>
  <si>
    <t> 25.02.2001 04:27 </t>
  </si>
  <si>
    <t> -0.0154 </t>
  </si>
  <si>
    <t>2452049.423 </t>
  </si>
  <si>
    <t> 19.05.2001 22:09 </t>
  </si>
  <si>
    <t> BBS 125 </t>
  </si>
  <si>
    <t>2452241.699 </t>
  </si>
  <si>
    <t> 28.11.2001 04:46 </t>
  </si>
  <si>
    <t> BBS 127 </t>
  </si>
  <si>
    <t>2452321.62102 </t>
  </si>
  <si>
    <t> 16.02.2002 02:54 </t>
  </si>
  <si>
    <t> -0.01722 </t>
  </si>
  <si>
    <t> J.Šafár </t>
  </si>
  <si>
    <t>OEJV 0074 </t>
  </si>
  <si>
    <t>2452367.432 </t>
  </si>
  <si>
    <t> 02.04.2002 22:22 </t>
  </si>
  <si>
    <t> -0.020 </t>
  </si>
  <si>
    <t> BBS 128 </t>
  </si>
  <si>
    <t>2452367.4339 </t>
  </si>
  <si>
    <t> 02.04.2002 22:24 </t>
  </si>
  <si>
    <t> -0.0181 </t>
  </si>
  <si>
    <t>2452367.5735 </t>
  </si>
  <si>
    <t> 03.04.2002 01:45 </t>
  </si>
  <si>
    <t> -0.0194 </t>
  </si>
  <si>
    <t>2452672.6227 </t>
  </si>
  <si>
    <t> 02.02.2003 02:56 </t>
  </si>
  <si>
    <t> -0.0191 </t>
  </si>
  <si>
    <t>2452684.4648 </t>
  </si>
  <si>
    <t> 13.02.2003 23:09 </t>
  </si>
  <si>
    <t>2452697.439 </t>
  </si>
  <si>
    <t> 26.02.2003 22:32 </t>
  </si>
  <si>
    <t> BBS 129 </t>
  </si>
  <si>
    <t>2452978.646 </t>
  </si>
  <si>
    <t> 05.12.2003 03:30 </t>
  </si>
  <si>
    <t> -0.032 </t>
  </si>
  <si>
    <t> BBS 130 </t>
  </si>
  <si>
    <t>2453093.4012 </t>
  </si>
  <si>
    <t> 28.03.2004 21:37 </t>
  </si>
  <si>
    <t> -0.0221 </t>
  </si>
  <si>
    <t>-I</t>
  </si>
  <si>
    <t> F.Agerer </t>
  </si>
  <si>
    <t>BAVM 172 </t>
  </si>
  <si>
    <t>2453093.5433 </t>
  </si>
  <si>
    <t> 29.03.2004 01:02 </t>
  </si>
  <si>
    <t>29953.5</t>
  </si>
  <si>
    <t> -0.0209 </t>
  </si>
  <si>
    <t>2453112.7145 </t>
  </si>
  <si>
    <t> 17.04.2004 05:08 </t>
  </si>
  <si>
    <t>30021.5</t>
  </si>
  <si>
    <t> -0.0210 </t>
  </si>
  <si>
    <t> R.Nelson </t>
  </si>
  <si>
    <t>IBVS 5602 </t>
  </si>
  <si>
    <t>2453130.6170 </t>
  </si>
  <si>
    <t> 05.05.2004 02:48 </t>
  </si>
  <si>
    <t>30085</t>
  </si>
  <si>
    <t> -0.0211 </t>
  </si>
  <si>
    <t> S.Dvorak </t>
  </si>
  <si>
    <t>IBVS 5603 </t>
  </si>
  <si>
    <t>2453133.1551 </t>
  </si>
  <si>
    <t> 07.05.2004 15:43 </t>
  </si>
  <si>
    <t>30094</t>
  </si>
  <si>
    <t> -0.0204 </t>
  </si>
  <si>
    <t> T.Krajci </t>
  </si>
  <si>
    <t>IBVS 5592 </t>
  </si>
  <si>
    <t>2453140.2021 </t>
  </si>
  <si>
    <t> 14.05.2004 16:51 </t>
  </si>
  <si>
    <t>30119</t>
  </si>
  <si>
    <t> -0.0216 </t>
  </si>
  <si>
    <t>2453325.687 </t>
  </si>
  <si>
    <t> 16.11.2004 04:29 </t>
  </si>
  <si>
    <t>30777</t>
  </si>
  <si>
    <t> -0.047 </t>
  </si>
  <si>
    <t>OEJV 0003 </t>
  </si>
  <si>
    <t>2453437.0747 </t>
  </si>
  <si>
    <t> 07.03.2005 13:47 </t>
  </si>
  <si>
    <t>31172</t>
  </si>
  <si>
    <t> -0.0220 </t>
  </si>
  <si>
    <t> Nakajima </t>
  </si>
  <si>
    <t>VSB 44 </t>
  </si>
  <si>
    <t>2453437.2164 </t>
  </si>
  <si>
    <t> 07.03.2005 17:11 </t>
  </si>
  <si>
    <t>31172.5</t>
  </si>
  <si>
    <t> -0.0212 </t>
  </si>
  <si>
    <t>2453445.5331 </t>
  </si>
  <si>
    <t> 16.03.2005 00:47 </t>
  </si>
  <si>
    <t>31202</t>
  </si>
  <si>
    <t> -0.0215 </t>
  </si>
  <si>
    <t> M. Zejda et al. </t>
  </si>
  <si>
    <t>IBVS 5741 </t>
  </si>
  <si>
    <t>2454101.3034 </t>
  </si>
  <si>
    <t> 31.12.2006 19:16 </t>
  </si>
  <si>
    <t>33528</t>
  </si>
  <si>
    <t> -0.0218 </t>
  </si>
  <si>
    <t> K. Nagai et al. </t>
  </si>
  <si>
    <t>VSB 45 </t>
  </si>
  <si>
    <t>2454172.3430 </t>
  </si>
  <si>
    <t> 12.03.2007 20:13 </t>
  </si>
  <si>
    <t>33780</t>
  </si>
  <si>
    <t> -0.0287 </t>
  </si>
  <si>
    <t> U.Schmidt </t>
  </si>
  <si>
    <t>BAVM 186 </t>
  </si>
  <si>
    <t>2454172.4862 </t>
  </si>
  <si>
    <t> 12.03.2007 23:40 </t>
  </si>
  <si>
    <t>33780.5</t>
  </si>
  <si>
    <t> -0.0264 </t>
  </si>
  <si>
    <t>2454172.6295 </t>
  </si>
  <si>
    <t> 13.03.2007 03:06 </t>
  </si>
  <si>
    <t>33781</t>
  </si>
  <si>
    <t> -0.0241 </t>
  </si>
  <si>
    <t>2454452.7290 </t>
  </si>
  <si>
    <t> 18.12.2007 05:29 </t>
  </si>
  <si>
    <t>34774.5</t>
  </si>
  <si>
    <t> -0.0226 </t>
  </si>
  <si>
    <t> Moschner &amp; Frank </t>
  </si>
  <si>
    <t>BAVM 203 </t>
  </si>
  <si>
    <t>2454525.1843 </t>
  </si>
  <si>
    <t> 28.02.2008 16:25 </t>
  </si>
  <si>
    <t>35031.5</t>
  </si>
  <si>
    <t> -0.0235 </t>
  </si>
  <si>
    <t>Ic</t>
  </si>
  <si>
    <t> K.Nakajima </t>
  </si>
  <si>
    <t>VSB 48 </t>
  </si>
  <si>
    <t>2454525.3262 </t>
  </si>
  <si>
    <t> 28.02.2008 19:49 </t>
  </si>
  <si>
    <t>35032</t>
  </si>
  <si>
    <t>2454564.3745 </t>
  </si>
  <si>
    <t> 07.04.2008 20:59 </t>
  </si>
  <si>
    <t>35170.5</t>
  </si>
  <si>
    <t> -0.0217 </t>
  </si>
  <si>
    <t>BAVM 201 </t>
  </si>
  <si>
    <t>2454564.5143 </t>
  </si>
  <si>
    <t> 08.04.2008 00:20 </t>
  </si>
  <si>
    <t>35171</t>
  </si>
  <si>
    <t> -0.0228 </t>
  </si>
  <si>
    <t>2454568.0388 </t>
  </si>
  <si>
    <t> 11.04.2008 12:55 </t>
  </si>
  <si>
    <t>35183.5</t>
  </si>
  <si>
    <t> -0.0225 </t>
  </si>
  <si>
    <t>2454568.1777 </t>
  </si>
  <si>
    <t> 11.04.2008 16:15 </t>
  </si>
  <si>
    <t>35184</t>
  </si>
  <si>
    <t> -0.0245 </t>
  </si>
  <si>
    <t>2454569.0255 </t>
  </si>
  <si>
    <t> 12.04.2008 12:36 </t>
  </si>
  <si>
    <t>35187</t>
  </si>
  <si>
    <t>Rc</t>
  </si>
  <si>
    <t>2454569.1675 </t>
  </si>
  <si>
    <t> 12.04.2008 16:01 </t>
  </si>
  <si>
    <t>35187.5</t>
  </si>
  <si>
    <t>2454570.9996 </t>
  </si>
  <si>
    <t> 14.04.2008 11:59 </t>
  </si>
  <si>
    <t>35194</t>
  </si>
  <si>
    <t> -0.0219 </t>
  </si>
  <si>
    <t>2454571.1371 </t>
  </si>
  <si>
    <t> 14.04.2008 15:17 </t>
  </si>
  <si>
    <t>35194.5</t>
  </si>
  <si>
    <t> -0.0254 </t>
  </si>
  <si>
    <t>2454884.9255 </t>
  </si>
  <si>
    <t> 22.02.2009 10:12 </t>
  </si>
  <si>
    <t>36307.5</t>
  </si>
  <si>
    <t> -0.0258 </t>
  </si>
  <si>
    <t>IBVS 5894 </t>
  </si>
  <si>
    <t>2455290.9056 </t>
  </si>
  <si>
    <t> 04.04.2010 09:44 </t>
  </si>
  <si>
    <t>37747.5</t>
  </si>
  <si>
    <t> -0.0257 </t>
  </si>
  <si>
    <t>IBVS 5945 </t>
  </si>
  <si>
    <t>2455600.8850 </t>
  </si>
  <si>
    <t> 08.02.2011 09:14 </t>
  </si>
  <si>
    <t>38847</t>
  </si>
  <si>
    <t> -0.0290 </t>
  </si>
  <si>
    <t>IBVS 5992 </t>
  </si>
  <si>
    <t>2455673.7660 </t>
  </si>
  <si>
    <t> 22.04.2011 06:23 </t>
  </si>
  <si>
    <t>39105.5</t>
  </si>
  <si>
    <t> -0.0271 </t>
  </si>
  <si>
    <t>2455973.8831 </t>
  </si>
  <si>
    <t> 16.02.2012 09:11 </t>
  </si>
  <si>
    <t>40170</t>
  </si>
  <si>
    <t> -0.0251 </t>
  </si>
  <si>
    <t>IBVS 6029 </t>
  </si>
  <si>
    <t>2456038.7232 </t>
  </si>
  <si>
    <t> 21.04.2012 05:21 </t>
  </si>
  <si>
    <t>40400</t>
  </si>
  <si>
    <t>BAD?</t>
  </si>
  <si>
    <t>JAVSO..44…69</t>
  </si>
  <si>
    <t>VSB, 91</t>
  </si>
  <si>
    <t>Nelson Pers 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</si>
</sst>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4" fontId="22" fillId="0" borderId="0" applyFont="0" applyFill="0" applyBorder="0" applyAlignment="0" applyProtection="0"/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2" fillId="0" borderId="2" applyNumberFormat="0" applyFont="0" applyFill="0" applyAlignment="0" applyProtection="0"/>
  </cellStyleXfs>
  <cellXfs count="7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5" fillId="0" borderId="1" xfId="0" applyFont="1" applyBorder="1" applyAlignment="1">
      <alignment horizontal="left"/>
    </xf>
    <xf numFmtId="0" fontId="12" fillId="0" borderId="0" xfId="0" applyFont="1" applyAlignment="1"/>
    <xf numFmtId="0" fontId="12" fillId="0" borderId="0" xfId="0" applyFont="1" applyAlignment="1">
      <alignment wrapText="1"/>
    </xf>
    <xf numFmtId="0" fontId="12" fillId="0" borderId="0" xfId="0" applyFont="1" applyAlignment="1">
      <alignment vertical="center"/>
    </xf>
    <xf numFmtId="0" fontId="13" fillId="0" borderId="0" xfId="0" applyFont="1" applyAlignment="1"/>
    <xf numFmtId="0" fontId="12" fillId="0" borderId="0" xfId="0" applyFont="1">
      <alignment vertical="top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14" fillId="0" borderId="0" xfId="0" applyFont="1">
      <alignment vertical="top"/>
    </xf>
    <xf numFmtId="0" fontId="0" fillId="0" borderId="0" xfId="0">
      <alignment vertical="top"/>
    </xf>
    <xf numFmtId="0" fontId="15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6" fillId="0" borderId="0" xfId="0" applyFont="1">
      <alignment vertical="top"/>
    </xf>
    <xf numFmtId="0" fontId="15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left" wrapTex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2" fillId="2" borderId="0" xfId="1" applyNumberFormat="1" applyFont="1" applyFill="1" applyBorder="1" applyAlignment="1">
      <alignment horizontal="left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19" fillId="0" borderId="0" xfId="8" applyAlignment="1" applyProtection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0" xfId="0" quotePrefix="1">
      <alignment vertical="top"/>
    </xf>
    <xf numFmtId="0" fontId="5" fillId="3" borderId="13" xfId="0" applyFont="1" applyFill="1" applyBorder="1" applyAlignment="1">
      <alignment horizontal="left" vertical="top" wrapText="1" indent="1"/>
    </xf>
    <xf numFmtId="0" fontId="5" fillId="3" borderId="13" xfId="0" applyFont="1" applyFill="1" applyBorder="1" applyAlignment="1">
      <alignment horizontal="center" vertical="top" wrapText="1"/>
    </xf>
    <xf numFmtId="0" fontId="5" fillId="3" borderId="13" xfId="0" applyFont="1" applyFill="1" applyBorder="1" applyAlignment="1">
      <alignment horizontal="right" vertical="top" wrapText="1"/>
    </xf>
    <xf numFmtId="0" fontId="19" fillId="3" borderId="13" xfId="8" applyFill="1" applyBorder="1" applyAlignment="1" applyProtection="1">
      <alignment horizontal="right" vertical="top" wrapText="1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5" xfId="0" applyFont="1" applyBorder="1" applyAlignment="1">
      <alignment horizont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165" fontId="25" fillId="0" borderId="0" xfId="0" applyNumberFormat="1" applyFont="1" applyAlignment="1">
      <alignment vertical="center" wrapText="1"/>
    </xf>
    <xf numFmtId="0" fontId="8" fillId="0" borderId="0" xfId="0" applyFont="1" applyAlignment="1"/>
  </cellXfs>
  <cellStyles count="10">
    <cellStyle name="Comma" xfId="1" builtinId="3"/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Hyperlink" xfId="8" builtinId="8"/>
    <cellStyle name="Normal" xfId="0" builtinId="0"/>
    <cellStyle name="Total" xfId="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BL Leo - O-C Diagr.</a:t>
            </a:r>
          </a:p>
        </c:rich>
      </c:tx>
      <c:layout>
        <c:manualLayout>
          <c:xMode val="edge"/>
          <c:yMode val="edge"/>
          <c:x val="0.37479322547368144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27884062571358"/>
          <c:y val="0.14769252958613219"/>
          <c:w val="0.80431307705139188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-8869</c:v>
                </c:pt>
                <c:pt idx="1">
                  <c:v>-8861.5</c:v>
                </c:pt>
                <c:pt idx="2">
                  <c:v>-8854.5</c:v>
                </c:pt>
                <c:pt idx="3">
                  <c:v>-8744.5</c:v>
                </c:pt>
                <c:pt idx="4">
                  <c:v>-8009.5</c:v>
                </c:pt>
                <c:pt idx="5">
                  <c:v>-7992</c:v>
                </c:pt>
                <c:pt idx="6">
                  <c:v>-7560</c:v>
                </c:pt>
                <c:pt idx="7">
                  <c:v>-7514</c:v>
                </c:pt>
                <c:pt idx="8">
                  <c:v>-6651</c:v>
                </c:pt>
                <c:pt idx="9">
                  <c:v>-6644</c:v>
                </c:pt>
                <c:pt idx="10">
                  <c:v>-6605</c:v>
                </c:pt>
                <c:pt idx="11">
                  <c:v>-6587</c:v>
                </c:pt>
                <c:pt idx="12">
                  <c:v>-6424.5</c:v>
                </c:pt>
                <c:pt idx="13">
                  <c:v>-6347</c:v>
                </c:pt>
                <c:pt idx="14">
                  <c:v>-6329</c:v>
                </c:pt>
                <c:pt idx="15">
                  <c:v>-6318.5</c:v>
                </c:pt>
                <c:pt idx="16">
                  <c:v>-6251</c:v>
                </c:pt>
                <c:pt idx="17">
                  <c:v>-6208.5</c:v>
                </c:pt>
                <c:pt idx="18">
                  <c:v>-5388</c:v>
                </c:pt>
                <c:pt idx="19">
                  <c:v>-5353</c:v>
                </c:pt>
                <c:pt idx="20">
                  <c:v>-5289.5</c:v>
                </c:pt>
                <c:pt idx="21">
                  <c:v>-5289</c:v>
                </c:pt>
                <c:pt idx="22">
                  <c:v>-5179.5</c:v>
                </c:pt>
                <c:pt idx="23">
                  <c:v>-5077</c:v>
                </c:pt>
                <c:pt idx="24">
                  <c:v>-5073.5</c:v>
                </c:pt>
                <c:pt idx="25">
                  <c:v>-3832</c:v>
                </c:pt>
                <c:pt idx="26">
                  <c:v>-3824.5</c:v>
                </c:pt>
                <c:pt idx="27">
                  <c:v>-3785.5</c:v>
                </c:pt>
                <c:pt idx="28">
                  <c:v>-2459.5</c:v>
                </c:pt>
                <c:pt idx="29">
                  <c:v>-2452.5</c:v>
                </c:pt>
                <c:pt idx="30">
                  <c:v>-2378</c:v>
                </c:pt>
                <c:pt idx="31">
                  <c:v>-1518.5</c:v>
                </c:pt>
                <c:pt idx="32">
                  <c:v>-0.5</c:v>
                </c:pt>
                <c:pt idx="33">
                  <c:v>0</c:v>
                </c:pt>
                <c:pt idx="34">
                  <c:v>59.5</c:v>
                </c:pt>
                <c:pt idx="35">
                  <c:v>1138</c:v>
                </c:pt>
                <c:pt idx="36">
                  <c:v>1149</c:v>
                </c:pt>
                <c:pt idx="37">
                  <c:v>1453.5</c:v>
                </c:pt>
                <c:pt idx="38">
                  <c:v>1524</c:v>
                </c:pt>
                <c:pt idx="39">
                  <c:v>1712</c:v>
                </c:pt>
                <c:pt idx="40">
                  <c:v>2401</c:v>
                </c:pt>
                <c:pt idx="41">
                  <c:v>2716</c:v>
                </c:pt>
                <c:pt idx="42">
                  <c:v>3720.5</c:v>
                </c:pt>
                <c:pt idx="43">
                  <c:v>4032</c:v>
                </c:pt>
                <c:pt idx="44">
                  <c:v>4994</c:v>
                </c:pt>
                <c:pt idx="45">
                  <c:v>5319</c:v>
                </c:pt>
                <c:pt idx="46">
                  <c:v>6288.5</c:v>
                </c:pt>
                <c:pt idx="47">
                  <c:v>6395</c:v>
                </c:pt>
                <c:pt idx="48">
                  <c:v>6766.5</c:v>
                </c:pt>
                <c:pt idx="49">
                  <c:v>7498</c:v>
                </c:pt>
                <c:pt idx="50">
                  <c:v>7905.5</c:v>
                </c:pt>
                <c:pt idx="51">
                  <c:v>8902.5</c:v>
                </c:pt>
                <c:pt idx="52">
                  <c:v>8966</c:v>
                </c:pt>
                <c:pt idx="53">
                  <c:v>10257</c:v>
                </c:pt>
                <c:pt idx="54">
                  <c:v>10661</c:v>
                </c:pt>
                <c:pt idx="55">
                  <c:v>11623</c:v>
                </c:pt>
                <c:pt idx="56">
                  <c:v>13154.5</c:v>
                </c:pt>
                <c:pt idx="57">
                  <c:v>14116</c:v>
                </c:pt>
                <c:pt idx="58">
                  <c:v>15588.5</c:v>
                </c:pt>
                <c:pt idx="59">
                  <c:v>16925.5</c:v>
                </c:pt>
                <c:pt idx="60">
                  <c:v>18114</c:v>
                </c:pt>
                <c:pt idx="61">
                  <c:v>18503.5</c:v>
                </c:pt>
                <c:pt idx="62">
                  <c:v>19653</c:v>
                </c:pt>
                <c:pt idx="63">
                  <c:v>19653</c:v>
                </c:pt>
                <c:pt idx="64">
                  <c:v>20897.5</c:v>
                </c:pt>
                <c:pt idx="65">
                  <c:v>20929.5</c:v>
                </c:pt>
                <c:pt idx="66">
                  <c:v>21990.5</c:v>
                </c:pt>
                <c:pt idx="67">
                  <c:v>23150.5</c:v>
                </c:pt>
                <c:pt idx="68">
                  <c:v>23157.5</c:v>
                </c:pt>
                <c:pt idx="69">
                  <c:v>23494</c:v>
                </c:pt>
                <c:pt idx="70">
                  <c:v>23494.5</c:v>
                </c:pt>
                <c:pt idx="71">
                  <c:v>23544</c:v>
                </c:pt>
                <c:pt idx="72">
                  <c:v>23550.5</c:v>
                </c:pt>
                <c:pt idx="73">
                  <c:v>24573</c:v>
                </c:pt>
                <c:pt idx="74">
                  <c:v>24679.5</c:v>
                </c:pt>
                <c:pt idx="75">
                  <c:v>24782</c:v>
                </c:pt>
                <c:pt idx="76">
                  <c:v>24912.5</c:v>
                </c:pt>
                <c:pt idx="77">
                  <c:v>25662</c:v>
                </c:pt>
                <c:pt idx="78">
                  <c:v>25924</c:v>
                </c:pt>
                <c:pt idx="79">
                  <c:v>25952</c:v>
                </c:pt>
                <c:pt idx="80">
                  <c:v>25952.5</c:v>
                </c:pt>
                <c:pt idx="81">
                  <c:v>25953</c:v>
                </c:pt>
                <c:pt idx="82">
                  <c:v>26250</c:v>
                </c:pt>
                <c:pt idx="83">
                  <c:v>26932</c:v>
                </c:pt>
                <c:pt idx="84">
                  <c:v>27215.5</c:v>
                </c:pt>
                <c:pt idx="85">
                  <c:v>27378</c:v>
                </c:pt>
                <c:pt idx="86">
                  <c:v>27378</c:v>
                </c:pt>
                <c:pt idx="87">
                  <c:v>27378.5</c:v>
                </c:pt>
                <c:pt idx="88">
                  <c:v>28460.5</c:v>
                </c:pt>
                <c:pt idx="89">
                  <c:v>28460.5</c:v>
                </c:pt>
                <c:pt idx="90">
                  <c:v>28502.5</c:v>
                </c:pt>
                <c:pt idx="91">
                  <c:v>28548.5</c:v>
                </c:pt>
                <c:pt idx="92">
                  <c:v>28548.5</c:v>
                </c:pt>
                <c:pt idx="93">
                  <c:v>29546</c:v>
                </c:pt>
                <c:pt idx="94">
                  <c:v>29953</c:v>
                </c:pt>
                <c:pt idx="95">
                  <c:v>29953.5</c:v>
                </c:pt>
                <c:pt idx="96">
                  <c:v>30021.5</c:v>
                </c:pt>
                <c:pt idx="97">
                  <c:v>30085</c:v>
                </c:pt>
                <c:pt idx="98">
                  <c:v>30094</c:v>
                </c:pt>
                <c:pt idx="99">
                  <c:v>30119</c:v>
                </c:pt>
                <c:pt idx="100">
                  <c:v>30777</c:v>
                </c:pt>
                <c:pt idx="101">
                  <c:v>31172</c:v>
                </c:pt>
                <c:pt idx="102">
                  <c:v>31172.5</c:v>
                </c:pt>
                <c:pt idx="103">
                  <c:v>31202</c:v>
                </c:pt>
                <c:pt idx="104">
                  <c:v>33528</c:v>
                </c:pt>
                <c:pt idx="105">
                  <c:v>33598</c:v>
                </c:pt>
                <c:pt idx="106">
                  <c:v>33780</c:v>
                </c:pt>
                <c:pt idx="107">
                  <c:v>33780.5</c:v>
                </c:pt>
                <c:pt idx="108">
                  <c:v>33781</c:v>
                </c:pt>
                <c:pt idx="109">
                  <c:v>34774.5</c:v>
                </c:pt>
                <c:pt idx="110">
                  <c:v>35031.5</c:v>
                </c:pt>
                <c:pt idx="111">
                  <c:v>35032</c:v>
                </c:pt>
                <c:pt idx="112">
                  <c:v>35170.5</c:v>
                </c:pt>
                <c:pt idx="113">
                  <c:v>35171</c:v>
                </c:pt>
                <c:pt idx="114">
                  <c:v>35183.5</c:v>
                </c:pt>
                <c:pt idx="115">
                  <c:v>35184</c:v>
                </c:pt>
                <c:pt idx="116">
                  <c:v>35187</c:v>
                </c:pt>
                <c:pt idx="117">
                  <c:v>35187.5</c:v>
                </c:pt>
                <c:pt idx="118">
                  <c:v>35194</c:v>
                </c:pt>
                <c:pt idx="119">
                  <c:v>35194.5</c:v>
                </c:pt>
                <c:pt idx="120">
                  <c:v>36307.5</c:v>
                </c:pt>
                <c:pt idx="121">
                  <c:v>37747.5</c:v>
                </c:pt>
                <c:pt idx="122">
                  <c:v>38847</c:v>
                </c:pt>
                <c:pt idx="123">
                  <c:v>39105.5</c:v>
                </c:pt>
                <c:pt idx="124">
                  <c:v>40170</c:v>
                </c:pt>
                <c:pt idx="125">
                  <c:v>40400</c:v>
                </c:pt>
                <c:pt idx="126">
                  <c:v>52121.5</c:v>
                </c:pt>
              </c:numCache>
            </c:numRef>
          </c:xVal>
          <c:yVal>
            <c:numRef>
              <c:f>Active!$H$21:$H$989</c:f>
              <c:numCache>
                <c:formatCode>General</c:formatCode>
                <c:ptCount val="969"/>
                <c:pt idx="3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46-4F00-AE3F-56FCF712524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32">
                    <c:v>0</c:v>
                  </c:pt>
                  <c:pt idx="33">
                    <c:v>0</c:v>
                  </c:pt>
                  <c:pt idx="56">
                    <c:v>1.6E-2</c:v>
                  </c:pt>
                  <c:pt idx="57">
                    <c:v>3.0000000000000001E-3</c:v>
                  </c:pt>
                  <c:pt idx="58">
                    <c:v>3.0000000000000001E-3</c:v>
                  </c:pt>
                  <c:pt idx="60">
                    <c:v>2E-3</c:v>
                  </c:pt>
                  <c:pt idx="61">
                    <c:v>3.0000000000000001E-3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3.0000000000000001E-3</c:v>
                  </c:pt>
                  <c:pt idx="65">
                    <c:v>1.6000000000000001E-3</c:v>
                  </c:pt>
                  <c:pt idx="66">
                    <c:v>6.0000000000000001E-3</c:v>
                  </c:pt>
                  <c:pt idx="69">
                    <c:v>2.3E-3</c:v>
                  </c:pt>
                  <c:pt idx="70">
                    <c:v>2.7000000000000001E-3</c:v>
                  </c:pt>
                  <c:pt idx="72">
                    <c:v>2.2000000000000001E-3</c:v>
                  </c:pt>
                  <c:pt idx="73">
                    <c:v>4.1000000000000003E-3</c:v>
                  </c:pt>
                  <c:pt idx="75">
                    <c:v>2.3E-3</c:v>
                  </c:pt>
                  <c:pt idx="76">
                    <c:v>2.8E-3</c:v>
                  </c:pt>
                  <c:pt idx="78">
                    <c:v>2.0000000000000001E-4</c:v>
                  </c:pt>
                  <c:pt idx="79">
                    <c:v>2.9999999999999997E-4</c:v>
                  </c:pt>
                  <c:pt idx="80">
                    <c:v>1.8E-3</c:v>
                  </c:pt>
                  <c:pt idx="81">
                    <c:v>1.1999999999999999E-3</c:v>
                  </c:pt>
                  <c:pt idx="84">
                    <c:v>8.0000000000000004E-4</c:v>
                  </c:pt>
                  <c:pt idx="86">
                    <c:v>2.2000000000000001E-3</c:v>
                  </c:pt>
                  <c:pt idx="87">
                    <c:v>4.1000000000000003E-3</c:v>
                  </c:pt>
                  <c:pt idx="88">
                    <c:v>3.7000000000000002E-3</c:v>
                  </c:pt>
                  <c:pt idx="89">
                    <c:v>4.1000000000000003E-3</c:v>
                  </c:pt>
                  <c:pt idx="90">
                    <c:v>1.9E-3</c:v>
                  </c:pt>
                  <c:pt idx="91">
                    <c:v>5.0000000000000001E-3</c:v>
                  </c:pt>
                  <c:pt idx="92">
                    <c:v>5.0000000000000001E-3</c:v>
                  </c:pt>
                  <c:pt idx="93">
                    <c:v>4.0000000000000001E-3</c:v>
                  </c:pt>
                  <c:pt idx="94">
                    <c:v>1E-3</c:v>
                  </c:pt>
                  <c:pt idx="95">
                    <c:v>4.0000000000000002E-4</c:v>
                  </c:pt>
                  <c:pt idx="96">
                    <c:v>2.9999999999999997E-4</c:v>
                  </c:pt>
                  <c:pt idx="98">
                    <c:v>1E-3</c:v>
                  </c:pt>
                  <c:pt idx="99">
                    <c:v>2.0000000000000001E-4</c:v>
                  </c:pt>
                  <c:pt idx="100">
                    <c:v>6.0000000000000001E-3</c:v>
                  </c:pt>
                  <c:pt idx="103">
                    <c:v>1E-3</c:v>
                  </c:pt>
                  <c:pt idx="105">
                    <c:v>1E-4</c:v>
                  </c:pt>
                  <c:pt idx="106">
                    <c:v>2.0999999999999999E-3</c:v>
                  </c:pt>
                  <c:pt idx="107">
                    <c:v>1E-3</c:v>
                  </c:pt>
                  <c:pt idx="108">
                    <c:v>1.4E-3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20">
                    <c:v>2.0000000000000001E-4</c:v>
                  </c:pt>
                  <c:pt idx="121">
                    <c:v>8.0000000000000004E-4</c:v>
                  </c:pt>
                  <c:pt idx="122">
                    <c:v>4.0000000000000002E-4</c:v>
                  </c:pt>
                  <c:pt idx="123">
                    <c:v>5.0000000000000001E-4</c:v>
                  </c:pt>
                  <c:pt idx="124">
                    <c:v>5.9999999999999995E-4</c:v>
                  </c:pt>
                  <c:pt idx="125">
                    <c:v>5.0000000000000001E-4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32">
                    <c:v>0</c:v>
                  </c:pt>
                  <c:pt idx="33">
                    <c:v>0</c:v>
                  </c:pt>
                  <c:pt idx="56">
                    <c:v>1.6E-2</c:v>
                  </c:pt>
                  <c:pt idx="57">
                    <c:v>3.0000000000000001E-3</c:v>
                  </c:pt>
                  <c:pt idx="58">
                    <c:v>3.0000000000000001E-3</c:v>
                  </c:pt>
                  <c:pt idx="60">
                    <c:v>2E-3</c:v>
                  </c:pt>
                  <c:pt idx="61">
                    <c:v>3.0000000000000001E-3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3.0000000000000001E-3</c:v>
                  </c:pt>
                  <c:pt idx="65">
                    <c:v>1.6000000000000001E-3</c:v>
                  </c:pt>
                  <c:pt idx="66">
                    <c:v>6.0000000000000001E-3</c:v>
                  </c:pt>
                  <c:pt idx="69">
                    <c:v>2.3E-3</c:v>
                  </c:pt>
                  <c:pt idx="70">
                    <c:v>2.7000000000000001E-3</c:v>
                  </c:pt>
                  <c:pt idx="72">
                    <c:v>2.2000000000000001E-3</c:v>
                  </c:pt>
                  <c:pt idx="73">
                    <c:v>4.1000000000000003E-3</c:v>
                  </c:pt>
                  <c:pt idx="75">
                    <c:v>2.3E-3</c:v>
                  </c:pt>
                  <c:pt idx="76">
                    <c:v>2.8E-3</c:v>
                  </c:pt>
                  <c:pt idx="78">
                    <c:v>2.0000000000000001E-4</c:v>
                  </c:pt>
                  <c:pt idx="79">
                    <c:v>2.9999999999999997E-4</c:v>
                  </c:pt>
                  <c:pt idx="80">
                    <c:v>1.8E-3</c:v>
                  </c:pt>
                  <c:pt idx="81">
                    <c:v>1.1999999999999999E-3</c:v>
                  </c:pt>
                  <c:pt idx="84">
                    <c:v>8.0000000000000004E-4</c:v>
                  </c:pt>
                  <c:pt idx="86">
                    <c:v>2.2000000000000001E-3</c:v>
                  </c:pt>
                  <c:pt idx="87">
                    <c:v>4.1000000000000003E-3</c:v>
                  </c:pt>
                  <c:pt idx="88">
                    <c:v>3.7000000000000002E-3</c:v>
                  </c:pt>
                  <c:pt idx="89">
                    <c:v>4.1000000000000003E-3</c:v>
                  </c:pt>
                  <c:pt idx="90">
                    <c:v>1.9E-3</c:v>
                  </c:pt>
                  <c:pt idx="91">
                    <c:v>5.0000000000000001E-3</c:v>
                  </c:pt>
                  <c:pt idx="92">
                    <c:v>5.0000000000000001E-3</c:v>
                  </c:pt>
                  <c:pt idx="93">
                    <c:v>4.0000000000000001E-3</c:v>
                  </c:pt>
                  <c:pt idx="94">
                    <c:v>1E-3</c:v>
                  </c:pt>
                  <c:pt idx="95">
                    <c:v>4.0000000000000002E-4</c:v>
                  </c:pt>
                  <c:pt idx="96">
                    <c:v>2.9999999999999997E-4</c:v>
                  </c:pt>
                  <c:pt idx="98">
                    <c:v>1E-3</c:v>
                  </c:pt>
                  <c:pt idx="99">
                    <c:v>2.0000000000000001E-4</c:v>
                  </c:pt>
                  <c:pt idx="100">
                    <c:v>6.0000000000000001E-3</c:v>
                  </c:pt>
                  <c:pt idx="103">
                    <c:v>1E-3</c:v>
                  </c:pt>
                  <c:pt idx="105">
                    <c:v>1E-4</c:v>
                  </c:pt>
                  <c:pt idx="106">
                    <c:v>2.0999999999999999E-3</c:v>
                  </c:pt>
                  <c:pt idx="107">
                    <c:v>1E-3</c:v>
                  </c:pt>
                  <c:pt idx="108">
                    <c:v>1.4E-3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20">
                    <c:v>2.0000000000000001E-4</c:v>
                  </c:pt>
                  <c:pt idx="121">
                    <c:v>8.0000000000000004E-4</c:v>
                  </c:pt>
                  <c:pt idx="122">
                    <c:v>4.0000000000000002E-4</c:v>
                  </c:pt>
                  <c:pt idx="123">
                    <c:v>5.0000000000000001E-4</c:v>
                  </c:pt>
                  <c:pt idx="124">
                    <c:v>5.9999999999999995E-4</c:v>
                  </c:pt>
                  <c:pt idx="12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-8869</c:v>
                </c:pt>
                <c:pt idx="1">
                  <c:v>-8861.5</c:v>
                </c:pt>
                <c:pt idx="2">
                  <c:v>-8854.5</c:v>
                </c:pt>
                <c:pt idx="3">
                  <c:v>-8744.5</c:v>
                </c:pt>
                <c:pt idx="4">
                  <c:v>-8009.5</c:v>
                </c:pt>
                <c:pt idx="5">
                  <c:v>-7992</c:v>
                </c:pt>
                <c:pt idx="6">
                  <c:v>-7560</c:v>
                </c:pt>
                <c:pt idx="7">
                  <c:v>-7514</c:v>
                </c:pt>
                <c:pt idx="8">
                  <c:v>-6651</c:v>
                </c:pt>
                <c:pt idx="9">
                  <c:v>-6644</c:v>
                </c:pt>
                <c:pt idx="10">
                  <c:v>-6605</c:v>
                </c:pt>
                <c:pt idx="11">
                  <c:v>-6587</c:v>
                </c:pt>
                <c:pt idx="12">
                  <c:v>-6424.5</c:v>
                </c:pt>
                <c:pt idx="13">
                  <c:v>-6347</c:v>
                </c:pt>
                <c:pt idx="14">
                  <c:v>-6329</c:v>
                </c:pt>
                <c:pt idx="15">
                  <c:v>-6318.5</c:v>
                </c:pt>
                <c:pt idx="16">
                  <c:v>-6251</c:v>
                </c:pt>
                <c:pt idx="17">
                  <c:v>-6208.5</c:v>
                </c:pt>
                <c:pt idx="18">
                  <c:v>-5388</c:v>
                </c:pt>
                <c:pt idx="19">
                  <c:v>-5353</c:v>
                </c:pt>
                <c:pt idx="20">
                  <c:v>-5289.5</c:v>
                </c:pt>
                <c:pt idx="21">
                  <c:v>-5289</c:v>
                </c:pt>
                <c:pt idx="22">
                  <c:v>-5179.5</c:v>
                </c:pt>
                <c:pt idx="23">
                  <c:v>-5077</c:v>
                </c:pt>
                <c:pt idx="24">
                  <c:v>-5073.5</c:v>
                </c:pt>
                <c:pt idx="25">
                  <c:v>-3832</c:v>
                </c:pt>
                <c:pt idx="26">
                  <c:v>-3824.5</c:v>
                </c:pt>
                <c:pt idx="27">
                  <c:v>-3785.5</c:v>
                </c:pt>
                <c:pt idx="28">
                  <c:v>-2459.5</c:v>
                </c:pt>
                <c:pt idx="29">
                  <c:v>-2452.5</c:v>
                </c:pt>
                <c:pt idx="30">
                  <c:v>-2378</c:v>
                </c:pt>
                <c:pt idx="31">
                  <c:v>-1518.5</c:v>
                </c:pt>
                <c:pt idx="32">
                  <c:v>-0.5</c:v>
                </c:pt>
                <c:pt idx="33">
                  <c:v>0</c:v>
                </c:pt>
                <c:pt idx="34">
                  <c:v>59.5</c:v>
                </c:pt>
                <c:pt idx="35">
                  <c:v>1138</c:v>
                </c:pt>
                <c:pt idx="36">
                  <c:v>1149</c:v>
                </c:pt>
                <c:pt idx="37">
                  <c:v>1453.5</c:v>
                </c:pt>
                <c:pt idx="38">
                  <c:v>1524</c:v>
                </c:pt>
                <c:pt idx="39">
                  <c:v>1712</c:v>
                </c:pt>
                <c:pt idx="40">
                  <c:v>2401</c:v>
                </c:pt>
                <c:pt idx="41">
                  <c:v>2716</c:v>
                </c:pt>
                <c:pt idx="42">
                  <c:v>3720.5</c:v>
                </c:pt>
                <c:pt idx="43">
                  <c:v>4032</c:v>
                </c:pt>
                <c:pt idx="44">
                  <c:v>4994</c:v>
                </c:pt>
                <c:pt idx="45">
                  <c:v>5319</c:v>
                </c:pt>
                <c:pt idx="46">
                  <c:v>6288.5</c:v>
                </c:pt>
                <c:pt idx="47">
                  <c:v>6395</c:v>
                </c:pt>
                <c:pt idx="48">
                  <c:v>6766.5</c:v>
                </c:pt>
                <c:pt idx="49">
                  <c:v>7498</c:v>
                </c:pt>
                <c:pt idx="50">
                  <c:v>7905.5</c:v>
                </c:pt>
                <c:pt idx="51">
                  <c:v>8902.5</c:v>
                </c:pt>
                <c:pt idx="52">
                  <c:v>8966</c:v>
                </c:pt>
                <c:pt idx="53">
                  <c:v>10257</c:v>
                </c:pt>
                <c:pt idx="54">
                  <c:v>10661</c:v>
                </c:pt>
                <c:pt idx="55">
                  <c:v>11623</c:v>
                </c:pt>
                <c:pt idx="56">
                  <c:v>13154.5</c:v>
                </c:pt>
                <c:pt idx="57">
                  <c:v>14116</c:v>
                </c:pt>
                <c:pt idx="58">
                  <c:v>15588.5</c:v>
                </c:pt>
                <c:pt idx="59">
                  <c:v>16925.5</c:v>
                </c:pt>
                <c:pt idx="60">
                  <c:v>18114</c:v>
                </c:pt>
                <c:pt idx="61">
                  <c:v>18503.5</c:v>
                </c:pt>
                <c:pt idx="62">
                  <c:v>19653</c:v>
                </c:pt>
                <c:pt idx="63">
                  <c:v>19653</c:v>
                </c:pt>
                <c:pt idx="64">
                  <c:v>20897.5</c:v>
                </c:pt>
                <c:pt idx="65">
                  <c:v>20929.5</c:v>
                </c:pt>
                <c:pt idx="66">
                  <c:v>21990.5</c:v>
                </c:pt>
                <c:pt idx="67">
                  <c:v>23150.5</c:v>
                </c:pt>
                <c:pt idx="68">
                  <c:v>23157.5</c:v>
                </c:pt>
                <c:pt idx="69">
                  <c:v>23494</c:v>
                </c:pt>
                <c:pt idx="70">
                  <c:v>23494.5</c:v>
                </c:pt>
                <c:pt idx="71">
                  <c:v>23544</c:v>
                </c:pt>
                <c:pt idx="72">
                  <c:v>23550.5</c:v>
                </c:pt>
                <c:pt idx="73">
                  <c:v>24573</c:v>
                </c:pt>
                <c:pt idx="74">
                  <c:v>24679.5</c:v>
                </c:pt>
                <c:pt idx="75">
                  <c:v>24782</c:v>
                </c:pt>
                <c:pt idx="76">
                  <c:v>24912.5</c:v>
                </c:pt>
                <c:pt idx="77">
                  <c:v>25662</c:v>
                </c:pt>
                <c:pt idx="78">
                  <c:v>25924</c:v>
                </c:pt>
                <c:pt idx="79">
                  <c:v>25952</c:v>
                </c:pt>
                <c:pt idx="80">
                  <c:v>25952.5</c:v>
                </c:pt>
                <c:pt idx="81">
                  <c:v>25953</c:v>
                </c:pt>
                <c:pt idx="82">
                  <c:v>26250</c:v>
                </c:pt>
                <c:pt idx="83">
                  <c:v>26932</c:v>
                </c:pt>
                <c:pt idx="84">
                  <c:v>27215.5</c:v>
                </c:pt>
                <c:pt idx="85">
                  <c:v>27378</c:v>
                </c:pt>
                <c:pt idx="86">
                  <c:v>27378</c:v>
                </c:pt>
                <c:pt idx="87">
                  <c:v>27378.5</c:v>
                </c:pt>
                <c:pt idx="88">
                  <c:v>28460.5</c:v>
                </c:pt>
                <c:pt idx="89">
                  <c:v>28460.5</c:v>
                </c:pt>
                <c:pt idx="90">
                  <c:v>28502.5</c:v>
                </c:pt>
                <c:pt idx="91">
                  <c:v>28548.5</c:v>
                </c:pt>
                <c:pt idx="92">
                  <c:v>28548.5</c:v>
                </c:pt>
                <c:pt idx="93">
                  <c:v>29546</c:v>
                </c:pt>
                <c:pt idx="94">
                  <c:v>29953</c:v>
                </c:pt>
                <c:pt idx="95">
                  <c:v>29953.5</c:v>
                </c:pt>
                <c:pt idx="96">
                  <c:v>30021.5</c:v>
                </c:pt>
                <c:pt idx="97">
                  <c:v>30085</c:v>
                </c:pt>
                <c:pt idx="98">
                  <c:v>30094</c:v>
                </c:pt>
                <c:pt idx="99">
                  <c:v>30119</c:v>
                </c:pt>
                <c:pt idx="100">
                  <c:v>30777</c:v>
                </c:pt>
                <c:pt idx="101">
                  <c:v>31172</c:v>
                </c:pt>
                <c:pt idx="102">
                  <c:v>31172.5</c:v>
                </c:pt>
                <c:pt idx="103">
                  <c:v>31202</c:v>
                </c:pt>
                <c:pt idx="104">
                  <c:v>33528</c:v>
                </c:pt>
                <c:pt idx="105">
                  <c:v>33598</c:v>
                </c:pt>
                <c:pt idx="106">
                  <c:v>33780</c:v>
                </c:pt>
                <c:pt idx="107">
                  <c:v>33780.5</c:v>
                </c:pt>
                <c:pt idx="108">
                  <c:v>33781</c:v>
                </c:pt>
                <c:pt idx="109">
                  <c:v>34774.5</c:v>
                </c:pt>
                <c:pt idx="110">
                  <c:v>35031.5</c:v>
                </c:pt>
                <c:pt idx="111">
                  <c:v>35032</c:v>
                </c:pt>
                <c:pt idx="112">
                  <c:v>35170.5</c:v>
                </c:pt>
                <c:pt idx="113">
                  <c:v>35171</c:v>
                </c:pt>
                <c:pt idx="114">
                  <c:v>35183.5</c:v>
                </c:pt>
                <c:pt idx="115">
                  <c:v>35184</c:v>
                </c:pt>
                <c:pt idx="116">
                  <c:v>35187</c:v>
                </c:pt>
                <c:pt idx="117">
                  <c:v>35187.5</c:v>
                </c:pt>
                <c:pt idx="118">
                  <c:v>35194</c:v>
                </c:pt>
                <c:pt idx="119">
                  <c:v>35194.5</c:v>
                </c:pt>
                <c:pt idx="120">
                  <c:v>36307.5</c:v>
                </c:pt>
                <c:pt idx="121">
                  <c:v>37747.5</c:v>
                </c:pt>
                <c:pt idx="122">
                  <c:v>38847</c:v>
                </c:pt>
                <c:pt idx="123">
                  <c:v>39105.5</c:v>
                </c:pt>
                <c:pt idx="124">
                  <c:v>40170</c:v>
                </c:pt>
                <c:pt idx="125">
                  <c:v>40400</c:v>
                </c:pt>
                <c:pt idx="126">
                  <c:v>52121.5</c:v>
                </c:pt>
              </c:numCache>
            </c:numRef>
          </c:xVal>
          <c:yVal>
            <c:numRef>
              <c:f>Active!$I$21:$I$989</c:f>
              <c:numCache>
                <c:formatCode>General</c:formatCode>
                <c:ptCount val="969"/>
                <c:pt idx="0">
                  <c:v>1.4491399997496046E-2</c:v>
                </c:pt>
                <c:pt idx="1">
                  <c:v>-9.8810000054072589E-4</c:v>
                </c:pt>
                <c:pt idx="2">
                  <c:v>-6.5023000061046332E-3</c:v>
                </c:pt>
                <c:pt idx="3">
                  <c:v>-6.8682999990414828E-3</c:v>
                </c:pt>
                <c:pt idx="4">
                  <c:v>-3.8592999990214594E-3</c:v>
                </c:pt>
                <c:pt idx="5">
                  <c:v>4.3551999988267198E-3</c:v>
                </c:pt>
                <c:pt idx="6">
                  <c:v>6.335999998555053E-3</c:v>
                </c:pt>
                <c:pt idx="7">
                  <c:v>9.5283999980892986E-3</c:v>
                </c:pt>
                <c:pt idx="8">
                  <c:v>-3.5794000068563037E-3</c:v>
                </c:pt>
                <c:pt idx="9">
                  <c:v>7.9063999946811236E-3</c:v>
                </c:pt>
                <c:pt idx="10">
                  <c:v>-3.3869999970193021E-3</c:v>
                </c:pt>
                <c:pt idx="11">
                  <c:v>6.8622000035247765E-3</c:v>
                </c:pt>
                <c:pt idx="12">
                  <c:v>2.1397000018623658E-3</c:v>
                </c:pt>
                <c:pt idx="13">
                  <c:v>5.5181999996420927E-3</c:v>
                </c:pt>
                <c:pt idx="14">
                  <c:v>-1.2326000069151632E-3</c:v>
                </c:pt>
                <c:pt idx="15">
                  <c:v>1.4960999978939071E-3</c:v>
                </c:pt>
                <c:pt idx="16">
                  <c:v>-1.1819400002423208E-2</c:v>
                </c:pt>
                <c:pt idx="17">
                  <c:v>-8.8698999970802106E-3</c:v>
                </c:pt>
                <c:pt idx="18">
                  <c:v>7.2800001362338662E-5</c:v>
                </c:pt>
                <c:pt idx="19">
                  <c:v>5.0180000107502565E-4</c:v>
                </c:pt>
                <c:pt idx="20">
                  <c:v>3.6908699999912642E-2</c:v>
                </c:pt>
                <c:pt idx="22">
                  <c:v>-4.4573000050149858E-3</c:v>
                </c:pt>
                <c:pt idx="23">
                  <c:v>-3.3437999954912812E-3</c:v>
                </c:pt>
                <c:pt idx="24">
                  <c:v>-1.0100899999088142E-2</c:v>
                </c:pt>
                <c:pt idx="25">
                  <c:v>1.4059199995244853E-2</c:v>
                </c:pt>
                <c:pt idx="26">
                  <c:v>-7.4203000040142797E-3</c:v>
                </c:pt>
                <c:pt idx="27">
                  <c:v>-7.7137000043876469E-3</c:v>
                </c:pt>
                <c:pt idx="28">
                  <c:v>3.1069999386090785E-4</c:v>
                </c:pt>
                <c:pt idx="29">
                  <c:v>-5.2035000044270419E-3</c:v>
                </c:pt>
                <c:pt idx="30">
                  <c:v>1.3966799997433554E-2</c:v>
                </c:pt>
                <c:pt idx="31">
                  <c:v>9.6161000037682243E-3</c:v>
                </c:pt>
                <c:pt idx="34">
                  <c:v>8.1292999966535717E-3</c:v>
                </c:pt>
                <c:pt idx="35">
                  <c:v>-3.0228000032366253E-3</c:v>
                </c:pt>
                <c:pt idx="36">
                  <c:v>5.7405999978072941E-3</c:v>
                </c:pt>
                <c:pt idx="37">
                  <c:v>-1.2710000009974465E-4</c:v>
                </c:pt>
                <c:pt idx="38">
                  <c:v>-1.1234400000830647E-2</c:v>
                </c:pt>
                <c:pt idx="39">
                  <c:v>-9.1872000048169866E-3</c:v>
                </c:pt>
                <c:pt idx="40">
                  <c:v>6.2939999770605937E-4</c:v>
                </c:pt>
                <c:pt idx="41">
                  <c:v>1.1490400000184309E-2</c:v>
                </c:pt>
                <c:pt idx="42">
                  <c:v>1.9202699993911665E-2</c:v>
                </c:pt>
                <c:pt idx="43">
                  <c:v>2.4820799997542053E-2</c:v>
                </c:pt>
                <c:pt idx="44">
                  <c:v>4.5835999990231358E-3</c:v>
                </c:pt>
                <c:pt idx="45">
                  <c:v>4.1386000011698343E-3</c:v>
                </c:pt>
                <c:pt idx="46">
                  <c:v>4.4218999973963946E-3</c:v>
                </c:pt>
                <c:pt idx="47">
                  <c:v>3.8129999957163818E-3</c:v>
                </c:pt>
                <c:pt idx="48">
                  <c:v>-1.1404900003981311E-2</c:v>
                </c:pt>
                <c:pt idx="49">
                  <c:v>2.3612000004504807E-3</c:v>
                </c:pt>
                <c:pt idx="50">
                  <c:v>-1.0358300001826137E-2</c:v>
                </c:pt>
                <c:pt idx="51">
                  <c:v>-9.1664999999920838E-3</c:v>
                </c:pt>
                <c:pt idx="52">
                  <c:v>2.40400004258845E-4</c:v>
                </c:pt>
                <c:pt idx="53">
                  <c:v>-1.3164200005121529E-2</c:v>
                </c:pt>
                <c:pt idx="54">
                  <c:v>-1.0126599998329766E-2</c:v>
                </c:pt>
                <c:pt idx="55">
                  <c:v>-4.3637999988277443E-3</c:v>
                </c:pt>
                <c:pt idx="56">
                  <c:v>-1.0776999988593161E-3</c:v>
                </c:pt>
                <c:pt idx="57">
                  <c:v>-3.3496000032755546E-3</c:v>
                </c:pt>
                <c:pt idx="58">
                  <c:v>-1.5810000331839547E-4</c:v>
                </c:pt>
                <c:pt idx="59">
                  <c:v>1.2629699995159172E-2</c:v>
                </c:pt>
                <c:pt idx="60">
                  <c:v>-1.3888399997085799E-2</c:v>
                </c:pt>
                <c:pt idx="61">
                  <c:v>-1.4857099995424505E-2</c:v>
                </c:pt>
                <c:pt idx="62">
                  <c:v>-3.0817999941064045E-3</c:v>
                </c:pt>
                <c:pt idx="63">
                  <c:v>-3.0817999941064045E-3</c:v>
                </c:pt>
                <c:pt idx="64">
                  <c:v>-7.7135000028647482E-3</c:v>
                </c:pt>
                <c:pt idx="65">
                  <c:v>-1.1492700003145728E-2</c:v>
                </c:pt>
                <c:pt idx="66">
                  <c:v>-4.8592999955872074E-3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46-4F00-AE3F-56FCF712524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-8869</c:v>
                </c:pt>
                <c:pt idx="1">
                  <c:v>-8861.5</c:v>
                </c:pt>
                <c:pt idx="2">
                  <c:v>-8854.5</c:v>
                </c:pt>
                <c:pt idx="3">
                  <c:v>-8744.5</c:v>
                </c:pt>
                <c:pt idx="4">
                  <c:v>-8009.5</c:v>
                </c:pt>
                <c:pt idx="5">
                  <c:v>-7992</c:v>
                </c:pt>
                <c:pt idx="6">
                  <c:v>-7560</c:v>
                </c:pt>
                <c:pt idx="7">
                  <c:v>-7514</c:v>
                </c:pt>
                <c:pt idx="8">
                  <c:v>-6651</c:v>
                </c:pt>
                <c:pt idx="9">
                  <c:v>-6644</c:v>
                </c:pt>
                <c:pt idx="10">
                  <c:v>-6605</c:v>
                </c:pt>
                <c:pt idx="11">
                  <c:v>-6587</c:v>
                </c:pt>
                <c:pt idx="12">
                  <c:v>-6424.5</c:v>
                </c:pt>
                <c:pt idx="13">
                  <c:v>-6347</c:v>
                </c:pt>
                <c:pt idx="14">
                  <c:v>-6329</c:v>
                </c:pt>
                <c:pt idx="15">
                  <c:v>-6318.5</c:v>
                </c:pt>
                <c:pt idx="16">
                  <c:v>-6251</c:v>
                </c:pt>
                <c:pt idx="17">
                  <c:v>-6208.5</c:v>
                </c:pt>
                <c:pt idx="18">
                  <c:v>-5388</c:v>
                </c:pt>
                <c:pt idx="19">
                  <c:v>-5353</c:v>
                </c:pt>
                <c:pt idx="20">
                  <c:v>-5289.5</c:v>
                </c:pt>
                <c:pt idx="21">
                  <c:v>-5289</c:v>
                </c:pt>
                <c:pt idx="22">
                  <c:v>-5179.5</c:v>
                </c:pt>
                <c:pt idx="23">
                  <c:v>-5077</c:v>
                </c:pt>
                <c:pt idx="24">
                  <c:v>-5073.5</c:v>
                </c:pt>
                <c:pt idx="25">
                  <c:v>-3832</c:v>
                </c:pt>
                <c:pt idx="26">
                  <c:v>-3824.5</c:v>
                </c:pt>
                <c:pt idx="27">
                  <c:v>-3785.5</c:v>
                </c:pt>
                <c:pt idx="28">
                  <c:v>-2459.5</c:v>
                </c:pt>
                <c:pt idx="29">
                  <c:v>-2452.5</c:v>
                </c:pt>
                <c:pt idx="30">
                  <c:v>-2378</c:v>
                </c:pt>
                <c:pt idx="31">
                  <c:v>-1518.5</c:v>
                </c:pt>
                <c:pt idx="32">
                  <c:v>-0.5</c:v>
                </c:pt>
                <c:pt idx="33">
                  <c:v>0</c:v>
                </c:pt>
                <c:pt idx="34">
                  <c:v>59.5</c:v>
                </c:pt>
                <c:pt idx="35">
                  <c:v>1138</c:v>
                </c:pt>
                <c:pt idx="36">
                  <c:v>1149</c:v>
                </c:pt>
                <c:pt idx="37">
                  <c:v>1453.5</c:v>
                </c:pt>
                <c:pt idx="38">
                  <c:v>1524</c:v>
                </c:pt>
                <c:pt idx="39">
                  <c:v>1712</c:v>
                </c:pt>
                <c:pt idx="40">
                  <c:v>2401</c:v>
                </c:pt>
                <c:pt idx="41">
                  <c:v>2716</c:v>
                </c:pt>
                <c:pt idx="42">
                  <c:v>3720.5</c:v>
                </c:pt>
                <c:pt idx="43">
                  <c:v>4032</c:v>
                </c:pt>
                <c:pt idx="44">
                  <c:v>4994</c:v>
                </c:pt>
                <c:pt idx="45">
                  <c:v>5319</c:v>
                </c:pt>
                <c:pt idx="46">
                  <c:v>6288.5</c:v>
                </c:pt>
                <c:pt idx="47">
                  <c:v>6395</c:v>
                </c:pt>
                <c:pt idx="48">
                  <c:v>6766.5</c:v>
                </c:pt>
                <c:pt idx="49">
                  <c:v>7498</c:v>
                </c:pt>
                <c:pt idx="50">
                  <c:v>7905.5</c:v>
                </c:pt>
                <c:pt idx="51">
                  <c:v>8902.5</c:v>
                </c:pt>
                <c:pt idx="52">
                  <c:v>8966</c:v>
                </c:pt>
                <c:pt idx="53">
                  <c:v>10257</c:v>
                </c:pt>
                <c:pt idx="54">
                  <c:v>10661</c:v>
                </c:pt>
                <c:pt idx="55">
                  <c:v>11623</c:v>
                </c:pt>
                <c:pt idx="56">
                  <c:v>13154.5</c:v>
                </c:pt>
                <c:pt idx="57">
                  <c:v>14116</c:v>
                </c:pt>
                <c:pt idx="58">
                  <c:v>15588.5</c:v>
                </c:pt>
                <c:pt idx="59">
                  <c:v>16925.5</c:v>
                </c:pt>
                <c:pt idx="60">
                  <c:v>18114</c:v>
                </c:pt>
                <c:pt idx="61">
                  <c:v>18503.5</c:v>
                </c:pt>
                <c:pt idx="62">
                  <c:v>19653</c:v>
                </c:pt>
                <c:pt idx="63">
                  <c:v>19653</c:v>
                </c:pt>
                <c:pt idx="64">
                  <c:v>20897.5</c:v>
                </c:pt>
                <c:pt idx="65">
                  <c:v>20929.5</c:v>
                </c:pt>
                <c:pt idx="66">
                  <c:v>21990.5</c:v>
                </c:pt>
                <c:pt idx="67">
                  <c:v>23150.5</c:v>
                </c:pt>
                <c:pt idx="68">
                  <c:v>23157.5</c:v>
                </c:pt>
                <c:pt idx="69">
                  <c:v>23494</c:v>
                </c:pt>
                <c:pt idx="70">
                  <c:v>23494.5</c:v>
                </c:pt>
                <c:pt idx="71">
                  <c:v>23544</c:v>
                </c:pt>
                <c:pt idx="72">
                  <c:v>23550.5</c:v>
                </c:pt>
                <c:pt idx="73">
                  <c:v>24573</c:v>
                </c:pt>
                <c:pt idx="74">
                  <c:v>24679.5</c:v>
                </c:pt>
                <c:pt idx="75">
                  <c:v>24782</c:v>
                </c:pt>
                <c:pt idx="76">
                  <c:v>24912.5</c:v>
                </c:pt>
                <c:pt idx="77">
                  <c:v>25662</c:v>
                </c:pt>
                <c:pt idx="78">
                  <c:v>25924</c:v>
                </c:pt>
                <c:pt idx="79">
                  <c:v>25952</c:v>
                </c:pt>
                <c:pt idx="80">
                  <c:v>25952.5</c:v>
                </c:pt>
                <c:pt idx="81">
                  <c:v>25953</c:v>
                </c:pt>
                <c:pt idx="82">
                  <c:v>26250</c:v>
                </c:pt>
                <c:pt idx="83">
                  <c:v>26932</c:v>
                </c:pt>
                <c:pt idx="84">
                  <c:v>27215.5</c:v>
                </c:pt>
                <c:pt idx="85">
                  <c:v>27378</c:v>
                </c:pt>
                <c:pt idx="86">
                  <c:v>27378</c:v>
                </c:pt>
                <c:pt idx="87">
                  <c:v>27378.5</c:v>
                </c:pt>
                <c:pt idx="88">
                  <c:v>28460.5</c:v>
                </c:pt>
                <c:pt idx="89">
                  <c:v>28460.5</c:v>
                </c:pt>
                <c:pt idx="90">
                  <c:v>28502.5</c:v>
                </c:pt>
                <c:pt idx="91">
                  <c:v>28548.5</c:v>
                </c:pt>
                <c:pt idx="92">
                  <c:v>28548.5</c:v>
                </c:pt>
                <c:pt idx="93">
                  <c:v>29546</c:v>
                </c:pt>
                <c:pt idx="94">
                  <c:v>29953</c:v>
                </c:pt>
                <c:pt idx="95">
                  <c:v>29953.5</c:v>
                </c:pt>
                <c:pt idx="96">
                  <c:v>30021.5</c:v>
                </c:pt>
                <c:pt idx="97">
                  <c:v>30085</c:v>
                </c:pt>
                <c:pt idx="98">
                  <c:v>30094</c:v>
                </c:pt>
                <c:pt idx="99">
                  <c:v>30119</c:v>
                </c:pt>
                <c:pt idx="100">
                  <c:v>30777</c:v>
                </c:pt>
                <c:pt idx="101">
                  <c:v>31172</c:v>
                </c:pt>
                <c:pt idx="102">
                  <c:v>31172.5</c:v>
                </c:pt>
                <c:pt idx="103">
                  <c:v>31202</c:v>
                </c:pt>
                <c:pt idx="104">
                  <c:v>33528</c:v>
                </c:pt>
                <c:pt idx="105">
                  <c:v>33598</c:v>
                </c:pt>
                <c:pt idx="106">
                  <c:v>33780</c:v>
                </c:pt>
                <c:pt idx="107">
                  <c:v>33780.5</c:v>
                </c:pt>
                <c:pt idx="108">
                  <c:v>33781</c:v>
                </c:pt>
                <c:pt idx="109">
                  <c:v>34774.5</c:v>
                </c:pt>
                <c:pt idx="110">
                  <c:v>35031.5</c:v>
                </c:pt>
                <c:pt idx="111">
                  <c:v>35032</c:v>
                </c:pt>
                <c:pt idx="112">
                  <c:v>35170.5</c:v>
                </c:pt>
                <c:pt idx="113">
                  <c:v>35171</c:v>
                </c:pt>
                <c:pt idx="114">
                  <c:v>35183.5</c:v>
                </c:pt>
                <c:pt idx="115">
                  <c:v>35184</c:v>
                </c:pt>
                <c:pt idx="116">
                  <c:v>35187</c:v>
                </c:pt>
                <c:pt idx="117">
                  <c:v>35187.5</c:v>
                </c:pt>
                <c:pt idx="118">
                  <c:v>35194</c:v>
                </c:pt>
                <c:pt idx="119">
                  <c:v>35194.5</c:v>
                </c:pt>
                <c:pt idx="120">
                  <c:v>36307.5</c:v>
                </c:pt>
                <c:pt idx="121">
                  <c:v>37747.5</c:v>
                </c:pt>
                <c:pt idx="122">
                  <c:v>38847</c:v>
                </c:pt>
                <c:pt idx="123">
                  <c:v>39105.5</c:v>
                </c:pt>
                <c:pt idx="124">
                  <c:v>40170</c:v>
                </c:pt>
                <c:pt idx="125">
                  <c:v>40400</c:v>
                </c:pt>
                <c:pt idx="126">
                  <c:v>52121.5</c:v>
                </c:pt>
              </c:numCache>
            </c:numRef>
          </c:xVal>
          <c:yVal>
            <c:numRef>
              <c:f>Active!$J$21:$J$989</c:f>
              <c:numCache>
                <c:formatCode>General</c:formatCode>
                <c:ptCount val="969"/>
                <c:pt idx="32">
                  <c:v>-3.470000228844583E-5</c:v>
                </c:pt>
                <c:pt idx="69">
                  <c:v>-1.6216399999393616E-2</c:v>
                </c:pt>
                <c:pt idx="70">
                  <c:v>-1.6681699999026023E-2</c:v>
                </c:pt>
                <c:pt idx="72">
                  <c:v>-1.1895299998286646E-2</c:v>
                </c:pt>
                <c:pt idx="73">
                  <c:v>-1.1833800002932549E-2</c:v>
                </c:pt>
                <c:pt idx="75">
                  <c:v>-1.5829199997824617E-2</c:v>
                </c:pt>
                <c:pt idx="76">
                  <c:v>-1.3772499994956888E-2</c:v>
                </c:pt>
                <c:pt idx="79">
                  <c:v>-1.5831199998501688E-2</c:v>
                </c:pt>
                <c:pt idx="80">
                  <c:v>-1.5696500006015413E-2</c:v>
                </c:pt>
                <c:pt idx="81">
                  <c:v>-1.5361800004029647E-2</c:v>
                </c:pt>
                <c:pt idx="86">
                  <c:v>-1.8066799995722249E-2</c:v>
                </c:pt>
                <c:pt idx="87">
                  <c:v>-1.9432100001722574E-2</c:v>
                </c:pt>
                <c:pt idx="88">
                  <c:v>-1.9141299999319017E-2</c:v>
                </c:pt>
                <c:pt idx="89">
                  <c:v>-1.8741300002147909E-2</c:v>
                </c:pt>
                <c:pt idx="90">
                  <c:v>-1.8126499999198131E-2</c:v>
                </c:pt>
                <c:pt idx="91">
                  <c:v>-1.2734100004308857E-2</c:v>
                </c:pt>
                <c:pt idx="92">
                  <c:v>-1.2734100004308857E-2</c:v>
                </c:pt>
                <c:pt idx="94">
                  <c:v>-2.2061800002120435E-2</c:v>
                </c:pt>
                <c:pt idx="95">
                  <c:v>-2.0927099998516496E-2</c:v>
                </c:pt>
                <c:pt idx="103">
                  <c:v>-2.1481199997651856E-2</c:v>
                </c:pt>
                <c:pt idx="105">
                  <c:v>-2.2598800002015196E-2</c:v>
                </c:pt>
                <c:pt idx="106">
                  <c:v>-2.8667999999015592E-2</c:v>
                </c:pt>
                <c:pt idx="107">
                  <c:v>-2.6433300001372118E-2</c:v>
                </c:pt>
                <c:pt idx="108">
                  <c:v>-2.4098599998978898E-2</c:v>
                </c:pt>
                <c:pt idx="112">
                  <c:v>-2.1667300003173295E-2</c:v>
                </c:pt>
                <c:pt idx="113">
                  <c:v>-2.283259999967413E-2</c:v>
                </c:pt>
                <c:pt idx="120">
                  <c:v>-2.5759500000276603E-2</c:v>
                </c:pt>
                <c:pt idx="121">
                  <c:v>-2.5723500002641231E-2</c:v>
                </c:pt>
                <c:pt idx="122">
                  <c:v>-2.9018199995334726E-2</c:v>
                </c:pt>
                <c:pt idx="123">
                  <c:v>-2.7078300001448952E-2</c:v>
                </c:pt>
                <c:pt idx="124">
                  <c:v>-2.5101999999606051E-2</c:v>
                </c:pt>
                <c:pt idx="125">
                  <c:v>-2.9040000001259614E-2</c:v>
                </c:pt>
                <c:pt idx="126">
                  <c:v>-3.8367899855074938E-2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246-4F00-AE3F-56FCF712524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32">
                    <c:v>0</c:v>
                  </c:pt>
                  <c:pt idx="33">
                    <c:v>0</c:v>
                  </c:pt>
                  <c:pt idx="56">
                    <c:v>1.6E-2</c:v>
                  </c:pt>
                  <c:pt idx="57">
                    <c:v>3.0000000000000001E-3</c:v>
                  </c:pt>
                  <c:pt idx="58">
                    <c:v>3.0000000000000001E-3</c:v>
                  </c:pt>
                  <c:pt idx="60">
                    <c:v>2E-3</c:v>
                  </c:pt>
                  <c:pt idx="61">
                    <c:v>3.0000000000000001E-3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3.0000000000000001E-3</c:v>
                  </c:pt>
                  <c:pt idx="65">
                    <c:v>1.6000000000000001E-3</c:v>
                  </c:pt>
                  <c:pt idx="66">
                    <c:v>6.0000000000000001E-3</c:v>
                  </c:pt>
                  <c:pt idx="69">
                    <c:v>2.3E-3</c:v>
                  </c:pt>
                  <c:pt idx="70">
                    <c:v>2.7000000000000001E-3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32">
                    <c:v>0</c:v>
                  </c:pt>
                  <c:pt idx="33">
                    <c:v>0</c:v>
                  </c:pt>
                  <c:pt idx="56">
                    <c:v>1.6E-2</c:v>
                  </c:pt>
                  <c:pt idx="57">
                    <c:v>3.0000000000000001E-3</c:v>
                  </c:pt>
                  <c:pt idx="58">
                    <c:v>3.0000000000000001E-3</c:v>
                  </c:pt>
                  <c:pt idx="60">
                    <c:v>2E-3</c:v>
                  </c:pt>
                  <c:pt idx="61">
                    <c:v>3.0000000000000001E-3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3.0000000000000001E-3</c:v>
                  </c:pt>
                  <c:pt idx="65">
                    <c:v>1.6000000000000001E-3</c:v>
                  </c:pt>
                  <c:pt idx="66">
                    <c:v>6.0000000000000001E-3</c:v>
                  </c:pt>
                  <c:pt idx="69">
                    <c:v>2.3E-3</c:v>
                  </c:pt>
                  <c:pt idx="70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-8869</c:v>
                </c:pt>
                <c:pt idx="1">
                  <c:v>-8861.5</c:v>
                </c:pt>
                <c:pt idx="2">
                  <c:v>-8854.5</c:v>
                </c:pt>
                <c:pt idx="3">
                  <c:v>-8744.5</c:v>
                </c:pt>
                <c:pt idx="4">
                  <c:v>-8009.5</c:v>
                </c:pt>
                <c:pt idx="5">
                  <c:v>-7992</c:v>
                </c:pt>
                <c:pt idx="6">
                  <c:v>-7560</c:v>
                </c:pt>
                <c:pt idx="7">
                  <c:v>-7514</c:v>
                </c:pt>
                <c:pt idx="8">
                  <c:v>-6651</c:v>
                </c:pt>
                <c:pt idx="9">
                  <c:v>-6644</c:v>
                </c:pt>
                <c:pt idx="10">
                  <c:v>-6605</c:v>
                </c:pt>
                <c:pt idx="11">
                  <c:v>-6587</c:v>
                </c:pt>
                <c:pt idx="12">
                  <c:v>-6424.5</c:v>
                </c:pt>
                <c:pt idx="13">
                  <c:v>-6347</c:v>
                </c:pt>
                <c:pt idx="14">
                  <c:v>-6329</c:v>
                </c:pt>
                <c:pt idx="15">
                  <c:v>-6318.5</c:v>
                </c:pt>
                <c:pt idx="16">
                  <c:v>-6251</c:v>
                </c:pt>
                <c:pt idx="17">
                  <c:v>-6208.5</c:v>
                </c:pt>
                <c:pt idx="18">
                  <c:v>-5388</c:v>
                </c:pt>
                <c:pt idx="19">
                  <c:v>-5353</c:v>
                </c:pt>
                <c:pt idx="20">
                  <c:v>-5289.5</c:v>
                </c:pt>
                <c:pt idx="21">
                  <c:v>-5289</c:v>
                </c:pt>
                <c:pt idx="22">
                  <c:v>-5179.5</c:v>
                </c:pt>
                <c:pt idx="23">
                  <c:v>-5077</c:v>
                </c:pt>
                <c:pt idx="24">
                  <c:v>-5073.5</c:v>
                </c:pt>
                <c:pt idx="25">
                  <c:v>-3832</c:v>
                </c:pt>
                <c:pt idx="26">
                  <c:v>-3824.5</c:v>
                </c:pt>
                <c:pt idx="27">
                  <c:v>-3785.5</c:v>
                </c:pt>
                <c:pt idx="28">
                  <c:v>-2459.5</c:v>
                </c:pt>
                <c:pt idx="29">
                  <c:v>-2452.5</c:v>
                </c:pt>
                <c:pt idx="30">
                  <c:v>-2378</c:v>
                </c:pt>
                <c:pt idx="31">
                  <c:v>-1518.5</c:v>
                </c:pt>
                <c:pt idx="32">
                  <c:v>-0.5</c:v>
                </c:pt>
                <c:pt idx="33">
                  <c:v>0</c:v>
                </c:pt>
                <c:pt idx="34">
                  <c:v>59.5</c:v>
                </c:pt>
                <c:pt idx="35">
                  <c:v>1138</c:v>
                </c:pt>
                <c:pt idx="36">
                  <c:v>1149</c:v>
                </c:pt>
                <c:pt idx="37">
                  <c:v>1453.5</c:v>
                </c:pt>
                <c:pt idx="38">
                  <c:v>1524</c:v>
                </c:pt>
                <c:pt idx="39">
                  <c:v>1712</c:v>
                </c:pt>
                <c:pt idx="40">
                  <c:v>2401</c:v>
                </c:pt>
                <c:pt idx="41">
                  <c:v>2716</c:v>
                </c:pt>
                <c:pt idx="42">
                  <c:v>3720.5</c:v>
                </c:pt>
                <c:pt idx="43">
                  <c:v>4032</c:v>
                </c:pt>
                <c:pt idx="44">
                  <c:v>4994</c:v>
                </c:pt>
                <c:pt idx="45">
                  <c:v>5319</c:v>
                </c:pt>
                <c:pt idx="46">
                  <c:v>6288.5</c:v>
                </c:pt>
                <c:pt idx="47">
                  <c:v>6395</c:v>
                </c:pt>
                <c:pt idx="48">
                  <c:v>6766.5</c:v>
                </c:pt>
                <c:pt idx="49">
                  <c:v>7498</c:v>
                </c:pt>
                <c:pt idx="50">
                  <c:v>7905.5</c:v>
                </c:pt>
                <c:pt idx="51">
                  <c:v>8902.5</c:v>
                </c:pt>
                <c:pt idx="52">
                  <c:v>8966</c:v>
                </c:pt>
                <c:pt idx="53">
                  <c:v>10257</c:v>
                </c:pt>
                <c:pt idx="54">
                  <c:v>10661</c:v>
                </c:pt>
                <c:pt idx="55">
                  <c:v>11623</c:v>
                </c:pt>
                <c:pt idx="56">
                  <c:v>13154.5</c:v>
                </c:pt>
                <c:pt idx="57">
                  <c:v>14116</c:v>
                </c:pt>
                <c:pt idx="58">
                  <c:v>15588.5</c:v>
                </c:pt>
                <c:pt idx="59">
                  <c:v>16925.5</c:v>
                </c:pt>
                <c:pt idx="60">
                  <c:v>18114</c:v>
                </c:pt>
                <c:pt idx="61">
                  <c:v>18503.5</c:v>
                </c:pt>
                <c:pt idx="62">
                  <c:v>19653</c:v>
                </c:pt>
                <c:pt idx="63">
                  <c:v>19653</c:v>
                </c:pt>
                <c:pt idx="64">
                  <c:v>20897.5</c:v>
                </c:pt>
                <c:pt idx="65">
                  <c:v>20929.5</c:v>
                </c:pt>
                <c:pt idx="66">
                  <c:v>21990.5</c:v>
                </c:pt>
                <c:pt idx="67">
                  <c:v>23150.5</c:v>
                </c:pt>
                <c:pt idx="68">
                  <c:v>23157.5</c:v>
                </c:pt>
                <c:pt idx="69">
                  <c:v>23494</c:v>
                </c:pt>
                <c:pt idx="70">
                  <c:v>23494.5</c:v>
                </c:pt>
                <c:pt idx="71">
                  <c:v>23544</c:v>
                </c:pt>
                <c:pt idx="72">
                  <c:v>23550.5</c:v>
                </c:pt>
                <c:pt idx="73">
                  <c:v>24573</c:v>
                </c:pt>
                <c:pt idx="74">
                  <c:v>24679.5</c:v>
                </c:pt>
                <c:pt idx="75">
                  <c:v>24782</c:v>
                </c:pt>
                <c:pt idx="76">
                  <c:v>24912.5</c:v>
                </c:pt>
                <c:pt idx="77">
                  <c:v>25662</c:v>
                </c:pt>
                <c:pt idx="78">
                  <c:v>25924</c:v>
                </c:pt>
                <c:pt idx="79">
                  <c:v>25952</c:v>
                </c:pt>
                <c:pt idx="80">
                  <c:v>25952.5</c:v>
                </c:pt>
                <c:pt idx="81">
                  <c:v>25953</c:v>
                </c:pt>
                <c:pt idx="82">
                  <c:v>26250</c:v>
                </c:pt>
                <c:pt idx="83">
                  <c:v>26932</c:v>
                </c:pt>
                <c:pt idx="84">
                  <c:v>27215.5</c:v>
                </c:pt>
                <c:pt idx="85">
                  <c:v>27378</c:v>
                </c:pt>
                <c:pt idx="86">
                  <c:v>27378</c:v>
                </c:pt>
                <c:pt idx="87">
                  <c:v>27378.5</c:v>
                </c:pt>
                <c:pt idx="88">
                  <c:v>28460.5</c:v>
                </c:pt>
                <c:pt idx="89">
                  <c:v>28460.5</c:v>
                </c:pt>
                <c:pt idx="90">
                  <c:v>28502.5</c:v>
                </c:pt>
                <c:pt idx="91">
                  <c:v>28548.5</c:v>
                </c:pt>
                <c:pt idx="92">
                  <c:v>28548.5</c:v>
                </c:pt>
                <c:pt idx="93">
                  <c:v>29546</c:v>
                </c:pt>
                <c:pt idx="94">
                  <c:v>29953</c:v>
                </c:pt>
                <c:pt idx="95">
                  <c:v>29953.5</c:v>
                </c:pt>
                <c:pt idx="96">
                  <c:v>30021.5</c:v>
                </c:pt>
                <c:pt idx="97">
                  <c:v>30085</c:v>
                </c:pt>
                <c:pt idx="98">
                  <c:v>30094</c:v>
                </c:pt>
                <c:pt idx="99">
                  <c:v>30119</c:v>
                </c:pt>
                <c:pt idx="100">
                  <c:v>30777</c:v>
                </c:pt>
                <c:pt idx="101">
                  <c:v>31172</c:v>
                </c:pt>
                <c:pt idx="102">
                  <c:v>31172.5</c:v>
                </c:pt>
                <c:pt idx="103">
                  <c:v>31202</c:v>
                </c:pt>
                <c:pt idx="104">
                  <c:v>33528</c:v>
                </c:pt>
                <c:pt idx="105">
                  <c:v>33598</c:v>
                </c:pt>
                <c:pt idx="106">
                  <c:v>33780</c:v>
                </c:pt>
                <c:pt idx="107">
                  <c:v>33780.5</c:v>
                </c:pt>
                <c:pt idx="108">
                  <c:v>33781</c:v>
                </c:pt>
                <c:pt idx="109">
                  <c:v>34774.5</c:v>
                </c:pt>
                <c:pt idx="110">
                  <c:v>35031.5</c:v>
                </c:pt>
                <c:pt idx="111">
                  <c:v>35032</c:v>
                </c:pt>
                <c:pt idx="112">
                  <c:v>35170.5</c:v>
                </c:pt>
                <c:pt idx="113">
                  <c:v>35171</c:v>
                </c:pt>
                <c:pt idx="114">
                  <c:v>35183.5</c:v>
                </c:pt>
                <c:pt idx="115">
                  <c:v>35184</c:v>
                </c:pt>
                <c:pt idx="116">
                  <c:v>35187</c:v>
                </c:pt>
                <c:pt idx="117">
                  <c:v>35187.5</c:v>
                </c:pt>
                <c:pt idx="118">
                  <c:v>35194</c:v>
                </c:pt>
                <c:pt idx="119">
                  <c:v>35194.5</c:v>
                </c:pt>
                <c:pt idx="120">
                  <c:v>36307.5</c:v>
                </c:pt>
                <c:pt idx="121">
                  <c:v>37747.5</c:v>
                </c:pt>
                <c:pt idx="122">
                  <c:v>38847</c:v>
                </c:pt>
                <c:pt idx="123">
                  <c:v>39105.5</c:v>
                </c:pt>
                <c:pt idx="124">
                  <c:v>40170</c:v>
                </c:pt>
                <c:pt idx="125">
                  <c:v>40400</c:v>
                </c:pt>
                <c:pt idx="126">
                  <c:v>52121.5</c:v>
                </c:pt>
              </c:numCache>
            </c:numRef>
          </c:xVal>
          <c:yVal>
            <c:numRef>
              <c:f>Active!$K$21:$K$989</c:f>
              <c:numCache>
                <c:formatCode>General</c:formatCode>
                <c:ptCount val="969"/>
                <c:pt idx="96">
                  <c:v>-2.1007899995311163E-2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246-4F00-AE3F-56FCF712524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Krajci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32">
                    <c:v>0</c:v>
                  </c:pt>
                  <c:pt idx="33">
                    <c:v>0</c:v>
                  </c:pt>
                  <c:pt idx="56">
                    <c:v>1.6E-2</c:v>
                  </c:pt>
                  <c:pt idx="57">
                    <c:v>3.0000000000000001E-3</c:v>
                  </c:pt>
                  <c:pt idx="58">
                    <c:v>3.0000000000000001E-3</c:v>
                  </c:pt>
                  <c:pt idx="60">
                    <c:v>2E-3</c:v>
                  </c:pt>
                  <c:pt idx="61">
                    <c:v>3.0000000000000001E-3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3.0000000000000001E-3</c:v>
                  </c:pt>
                  <c:pt idx="65">
                    <c:v>1.6000000000000001E-3</c:v>
                  </c:pt>
                  <c:pt idx="66">
                    <c:v>6.0000000000000001E-3</c:v>
                  </c:pt>
                  <c:pt idx="69">
                    <c:v>2.3E-3</c:v>
                  </c:pt>
                  <c:pt idx="70">
                    <c:v>2.7000000000000001E-3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32">
                    <c:v>0</c:v>
                  </c:pt>
                  <c:pt idx="33">
                    <c:v>0</c:v>
                  </c:pt>
                  <c:pt idx="56">
                    <c:v>1.6E-2</c:v>
                  </c:pt>
                  <c:pt idx="57">
                    <c:v>3.0000000000000001E-3</c:v>
                  </c:pt>
                  <c:pt idx="58">
                    <c:v>3.0000000000000001E-3</c:v>
                  </c:pt>
                  <c:pt idx="60">
                    <c:v>2E-3</c:v>
                  </c:pt>
                  <c:pt idx="61">
                    <c:v>3.0000000000000001E-3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3.0000000000000001E-3</c:v>
                  </c:pt>
                  <c:pt idx="65">
                    <c:v>1.6000000000000001E-3</c:v>
                  </c:pt>
                  <c:pt idx="66">
                    <c:v>6.0000000000000001E-3</c:v>
                  </c:pt>
                  <c:pt idx="69">
                    <c:v>2.3E-3</c:v>
                  </c:pt>
                  <c:pt idx="70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-8869</c:v>
                </c:pt>
                <c:pt idx="1">
                  <c:v>-8861.5</c:v>
                </c:pt>
                <c:pt idx="2">
                  <c:v>-8854.5</c:v>
                </c:pt>
                <c:pt idx="3">
                  <c:v>-8744.5</c:v>
                </c:pt>
                <c:pt idx="4">
                  <c:v>-8009.5</c:v>
                </c:pt>
                <c:pt idx="5">
                  <c:v>-7992</c:v>
                </c:pt>
                <c:pt idx="6">
                  <c:v>-7560</c:v>
                </c:pt>
                <c:pt idx="7">
                  <c:v>-7514</c:v>
                </c:pt>
                <c:pt idx="8">
                  <c:v>-6651</c:v>
                </c:pt>
                <c:pt idx="9">
                  <c:v>-6644</c:v>
                </c:pt>
                <c:pt idx="10">
                  <c:v>-6605</c:v>
                </c:pt>
                <c:pt idx="11">
                  <c:v>-6587</c:v>
                </c:pt>
                <c:pt idx="12">
                  <c:v>-6424.5</c:v>
                </c:pt>
                <c:pt idx="13">
                  <c:v>-6347</c:v>
                </c:pt>
                <c:pt idx="14">
                  <c:v>-6329</c:v>
                </c:pt>
                <c:pt idx="15">
                  <c:v>-6318.5</c:v>
                </c:pt>
                <c:pt idx="16">
                  <c:v>-6251</c:v>
                </c:pt>
                <c:pt idx="17">
                  <c:v>-6208.5</c:v>
                </c:pt>
                <c:pt idx="18">
                  <c:v>-5388</c:v>
                </c:pt>
                <c:pt idx="19">
                  <c:v>-5353</c:v>
                </c:pt>
                <c:pt idx="20">
                  <c:v>-5289.5</c:v>
                </c:pt>
                <c:pt idx="21">
                  <c:v>-5289</c:v>
                </c:pt>
                <c:pt idx="22">
                  <c:v>-5179.5</c:v>
                </c:pt>
                <c:pt idx="23">
                  <c:v>-5077</c:v>
                </c:pt>
                <c:pt idx="24">
                  <c:v>-5073.5</c:v>
                </c:pt>
                <c:pt idx="25">
                  <c:v>-3832</c:v>
                </c:pt>
                <c:pt idx="26">
                  <c:v>-3824.5</c:v>
                </c:pt>
                <c:pt idx="27">
                  <c:v>-3785.5</c:v>
                </c:pt>
                <c:pt idx="28">
                  <c:v>-2459.5</c:v>
                </c:pt>
                <c:pt idx="29">
                  <c:v>-2452.5</c:v>
                </c:pt>
                <c:pt idx="30">
                  <c:v>-2378</c:v>
                </c:pt>
                <c:pt idx="31">
                  <c:v>-1518.5</c:v>
                </c:pt>
                <c:pt idx="32">
                  <c:v>-0.5</c:v>
                </c:pt>
                <c:pt idx="33">
                  <c:v>0</c:v>
                </c:pt>
                <c:pt idx="34">
                  <c:v>59.5</c:v>
                </c:pt>
                <c:pt idx="35">
                  <c:v>1138</c:v>
                </c:pt>
                <c:pt idx="36">
                  <c:v>1149</c:v>
                </c:pt>
                <c:pt idx="37">
                  <c:v>1453.5</c:v>
                </c:pt>
                <c:pt idx="38">
                  <c:v>1524</c:v>
                </c:pt>
                <c:pt idx="39">
                  <c:v>1712</c:v>
                </c:pt>
                <c:pt idx="40">
                  <c:v>2401</c:v>
                </c:pt>
                <c:pt idx="41">
                  <c:v>2716</c:v>
                </c:pt>
                <c:pt idx="42">
                  <c:v>3720.5</c:v>
                </c:pt>
                <c:pt idx="43">
                  <c:v>4032</c:v>
                </c:pt>
                <c:pt idx="44">
                  <c:v>4994</c:v>
                </c:pt>
                <c:pt idx="45">
                  <c:v>5319</c:v>
                </c:pt>
                <c:pt idx="46">
                  <c:v>6288.5</c:v>
                </c:pt>
                <c:pt idx="47">
                  <c:v>6395</c:v>
                </c:pt>
                <c:pt idx="48">
                  <c:v>6766.5</c:v>
                </c:pt>
                <c:pt idx="49">
                  <c:v>7498</c:v>
                </c:pt>
                <c:pt idx="50">
                  <c:v>7905.5</c:v>
                </c:pt>
                <c:pt idx="51">
                  <c:v>8902.5</c:v>
                </c:pt>
                <c:pt idx="52">
                  <c:v>8966</c:v>
                </c:pt>
                <c:pt idx="53">
                  <c:v>10257</c:v>
                </c:pt>
                <c:pt idx="54">
                  <c:v>10661</c:v>
                </c:pt>
                <c:pt idx="55">
                  <c:v>11623</c:v>
                </c:pt>
                <c:pt idx="56">
                  <c:v>13154.5</c:v>
                </c:pt>
                <c:pt idx="57">
                  <c:v>14116</c:v>
                </c:pt>
                <c:pt idx="58">
                  <c:v>15588.5</c:v>
                </c:pt>
                <c:pt idx="59">
                  <c:v>16925.5</c:v>
                </c:pt>
                <c:pt idx="60">
                  <c:v>18114</c:v>
                </c:pt>
                <c:pt idx="61">
                  <c:v>18503.5</c:v>
                </c:pt>
                <c:pt idx="62">
                  <c:v>19653</c:v>
                </c:pt>
                <c:pt idx="63">
                  <c:v>19653</c:v>
                </c:pt>
                <c:pt idx="64">
                  <c:v>20897.5</c:v>
                </c:pt>
                <c:pt idx="65">
                  <c:v>20929.5</c:v>
                </c:pt>
                <c:pt idx="66">
                  <c:v>21990.5</c:v>
                </c:pt>
                <c:pt idx="67">
                  <c:v>23150.5</c:v>
                </c:pt>
                <c:pt idx="68">
                  <c:v>23157.5</c:v>
                </c:pt>
                <c:pt idx="69">
                  <c:v>23494</c:v>
                </c:pt>
                <c:pt idx="70">
                  <c:v>23494.5</c:v>
                </c:pt>
                <c:pt idx="71">
                  <c:v>23544</c:v>
                </c:pt>
                <c:pt idx="72">
                  <c:v>23550.5</c:v>
                </c:pt>
                <c:pt idx="73">
                  <c:v>24573</c:v>
                </c:pt>
                <c:pt idx="74">
                  <c:v>24679.5</c:v>
                </c:pt>
                <c:pt idx="75">
                  <c:v>24782</c:v>
                </c:pt>
                <c:pt idx="76">
                  <c:v>24912.5</c:v>
                </c:pt>
                <c:pt idx="77">
                  <c:v>25662</c:v>
                </c:pt>
                <c:pt idx="78">
                  <c:v>25924</c:v>
                </c:pt>
                <c:pt idx="79">
                  <c:v>25952</c:v>
                </c:pt>
                <c:pt idx="80">
                  <c:v>25952.5</c:v>
                </c:pt>
                <c:pt idx="81">
                  <c:v>25953</c:v>
                </c:pt>
                <c:pt idx="82">
                  <c:v>26250</c:v>
                </c:pt>
                <c:pt idx="83">
                  <c:v>26932</c:v>
                </c:pt>
                <c:pt idx="84">
                  <c:v>27215.5</c:v>
                </c:pt>
                <c:pt idx="85">
                  <c:v>27378</c:v>
                </c:pt>
                <c:pt idx="86">
                  <c:v>27378</c:v>
                </c:pt>
                <c:pt idx="87">
                  <c:v>27378.5</c:v>
                </c:pt>
                <c:pt idx="88">
                  <c:v>28460.5</c:v>
                </c:pt>
                <c:pt idx="89">
                  <c:v>28460.5</c:v>
                </c:pt>
                <c:pt idx="90">
                  <c:v>28502.5</c:v>
                </c:pt>
                <c:pt idx="91">
                  <c:v>28548.5</c:v>
                </c:pt>
                <c:pt idx="92">
                  <c:v>28548.5</c:v>
                </c:pt>
                <c:pt idx="93">
                  <c:v>29546</c:v>
                </c:pt>
                <c:pt idx="94">
                  <c:v>29953</c:v>
                </c:pt>
                <c:pt idx="95">
                  <c:v>29953.5</c:v>
                </c:pt>
                <c:pt idx="96">
                  <c:v>30021.5</c:v>
                </c:pt>
                <c:pt idx="97">
                  <c:v>30085</c:v>
                </c:pt>
                <c:pt idx="98">
                  <c:v>30094</c:v>
                </c:pt>
                <c:pt idx="99">
                  <c:v>30119</c:v>
                </c:pt>
                <c:pt idx="100">
                  <c:v>30777</c:v>
                </c:pt>
                <c:pt idx="101">
                  <c:v>31172</c:v>
                </c:pt>
                <c:pt idx="102">
                  <c:v>31172.5</c:v>
                </c:pt>
                <c:pt idx="103">
                  <c:v>31202</c:v>
                </c:pt>
                <c:pt idx="104">
                  <c:v>33528</c:v>
                </c:pt>
                <c:pt idx="105">
                  <c:v>33598</c:v>
                </c:pt>
                <c:pt idx="106">
                  <c:v>33780</c:v>
                </c:pt>
                <c:pt idx="107">
                  <c:v>33780.5</c:v>
                </c:pt>
                <c:pt idx="108">
                  <c:v>33781</c:v>
                </c:pt>
                <c:pt idx="109">
                  <c:v>34774.5</c:v>
                </c:pt>
                <c:pt idx="110">
                  <c:v>35031.5</c:v>
                </c:pt>
                <c:pt idx="111">
                  <c:v>35032</c:v>
                </c:pt>
                <c:pt idx="112">
                  <c:v>35170.5</c:v>
                </c:pt>
                <c:pt idx="113">
                  <c:v>35171</c:v>
                </c:pt>
                <c:pt idx="114">
                  <c:v>35183.5</c:v>
                </c:pt>
                <c:pt idx="115">
                  <c:v>35184</c:v>
                </c:pt>
                <c:pt idx="116">
                  <c:v>35187</c:v>
                </c:pt>
                <c:pt idx="117">
                  <c:v>35187.5</c:v>
                </c:pt>
                <c:pt idx="118">
                  <c:v>35194</c:v>
                </c:pt>
                <c:pt idx="119">
                  <c:v>35194.5</c:v>
                </c:pt>
                <c:pt idx="120">
                  <c:v>36307.5</c:v>
                </c:pt>
                <c:pt idx="121">
                  <c:v>37747.5</c:v>
                </c:pt>
                <c:pt idx="122">
                  <c:v>38847</c:v>
                </c:pt>
                <c:pt idx="123">
                  <c:v>39105.5</c:v>
                </c:pt>
                <c:pt idx="124">
                  <c:v>40170</c:v>
                </c:pt>
                <c:pt idx="125">
                  <c:v>40400</c:v>
                </c:pt>
                <c:pt idx="126">
                  <c:v>52121.5</c:v>
                </c:pt>
              </c:numCache>
            </c:numRef>
          </c:xVal>
          <c:yVal>
            <c:numRef>
              <c:f>Active!$L$21:$L$989</c:f>
              <c:numCache>
                <c:formatCode>General</c:formatCode>
                <c:ptCount val="969"/>
                <c:pt idx="98">
                  <c:v>-2.0376399996166583E-2</c:v>
                </c:pt>
                <c:pt idx="99">
                  <c:v>-2.1641399995132815E-2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246-4F00-AE3F-56FCF712524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32">
                    <c:v>0</c:v>
                  </c:pt>
                  <c:pt idx="33">
                    <c:v>0</c:v>
                  </c:pt>
                  <c:pt idx="56">
                    <c:v>1.6E-2</c:v>
                  </c:pt>
                  <c:pt idx="57">
                    <c:v>3.0000000000000001E-3</c:v>
                  </c:pt>
                  <c:pt idx="58">
                    <c:v>3.0000000000000001E-3</c:v>
                  </c:pt>
                  <c:pt idx="60">
                    <c:v>2E-3</c:v>
                  </c:pt>
                  <c:pt idx="61">
                    <c:v>3.0000000000000001E-3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3.0000000000000001E-3</c:v>
                  </c:pt>
                  <c:pt idx="65">
                    <c:v>1.6000000000000001E-3</c:v>
                  </c:pt>
                  <c:pt idx="66">
                    <c:v>6.0000000000000001E-3</c:v>
                  </c:pt>
                  <c:pt idx="69">
                    <c:v>2.3E-3</c:v>
                  </c:pt>
                  <c:pt idx="70">
                    <c:v>2.7000000000000001E-3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32">
                    <c:v>0</c:v>
                  </c:pt>
                  <c:pt idx="33">
                    <c:v>0</c:v>
                  </c:pt>
                  <c:pt idx="56">
                    <c:v>1.6E-2</c:v>
                  </c:pt>
                  <c:pt idx="57">
                    <c:v>3.0000000000000001E-3</c:v>
                  </c:pt>
                  <c:pt idx="58">
                    <c:v>3.0000000000000001E-3</c:v>
                  </c:pt>
                  <c:pt idx="60">
                    <c:v>2E-3</c:v>
                  </c:pt>
                  <c:pt idx="61">
                    <c:v>3.0000000000000001E-3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3.0000000000000001E-3</c:v>
                  </c:pt>
                  <c:pt idx="65">
                    <c:v>1.6000000000000001E-3</c:v>
                  </c:pt>
                  <c:pt idx="66">
                    <c:v>6.0000000000000001E-3</c:v>
                  </c:pt>
                  <c:pt idx="69">
                    <c:v>2.3E-3</c:v>
                  </c:pt>
                  <c:pt idx="70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-8869</c:v>
                </c:pt>
                <c:pt idx="1">
                  <c:v>-8861.5</c:v>
                </c:pt>
                <c:pt idx="2">
                  <c:v>-8854.5</c:v>
                </c:pt>
                <c:pt idx="3">
                  <c:v>-8744.5</c:v>
                </c:pt>
                <c:pt idx="4">
                  <c:v>-8009.5</c:v>
                </c:pt>
                <c:pt idx="5">
                  <c:v>-7992</c:v>
                </c:pt>
                <c:pt idx="6">
                  <c:v>-7560</c:v>
                </c:pt>
                <c:pt idx="7">
                  <c:v>-7514</c:v>
                </c:pt>
                <c:pt idx="8">
                  <c:v>-6651</c:v>
                </c:pt>
                <c:pt idx="9">
                  <c:v>-6644</c:v>
                </c:pt>
                <c:pt idx="10">
                  <c:v>-6605</c:v>
                </c:pt>
                <c:pt idx="11">
                  <c:v>-6587</c:v>
                </c:pt>
                <c:pt idx="12">
                  <c:v>-6424.5</c:v>
                </c:pt>
                <c:pt idx="13">
                  <c:v>-6347</c:v>
                </c:pt>
                <c:pt idx="14">
                  <c:v>-6329</c:v>
                </c:pt>
                <c:pt idx="15">
                  <c:v>-6318.5</c:v>
                </c:pt>
                <c:pt idx="16">
                  <c:v>-6251</c:v>
                </c:pt>
                <c:pt idx="17">
                  <c:v>-6208.5</c:v>
                </c:pt>
                <c:pt idx="18">
                  <c:v>-5388</c:v>
                </c:pt>
                <c:pt idx="19">
                  <c:v>-5353</c:v>
                </c:pt>
                <c:pt idx="20">
                  <c:v>-5289.5</c:v>
                </c:pt>
                <c:pt idx="21">
                  <c:v>-5289</c:v>
                </c:pt>
                <c:pt idx="22">
                  <c:v>-5179.5</c:v>
                </c:pt>
                <c:pt idx="23">
                  <c:v>-5077</c:v>
                </c:pt>
                <c:pt idx="24">
                  <c:v>-5073.5</c:v>
                </c:pt>
                <c:pt idx="25">
                  <c:v>-3832</c:v>
                </c:pt>
                <c:pt idx="26">
                  <c:v>-3824.5</c:v>
                </c:pt>
                <c:pt idx="27">
                  <c:v>-3785.5</c:v>
                </c:pt>
                <c:pt idx="28">
                  <c:v>-2459.5</c:v>
                </c:pt>
                <c:pt idx="29">
                  <c:v>-2452.5</c:v>
                </c:pt>
                <c:pt idx="30">
                  <c:v>-2378</c:v>
                </c:pt>
                <c:pt idx="31">
                  <c:v>-1518.5</c:v>
                </c:pt>
                <c:pt idx="32">
                  <c:v>-0.5</c:v>
                </c:pt>
                <c:pt idx="33">
                  <c:v>0</c:v>
                </c:pt>
                <c:pt idx="34">
                  <c:v>59.5</c:v>
                </c:pt>
                <c:pt idx="35">
                  <c:v>1138</c:v>
                </c:pt>
                <c:pt idx="36">
                  <c:v>1149</c:v>
                </c:pt>
                <c:pt idx="37">
                  <c:v>1453.5</c:v>
                </c:pt>
                <c:pt idx="38">
                  <c:v>1524</c:v>
                </c:pt>
                <c:pt idx="39">
                  <c:v>1712</c:v>
                </c:pt>
                <c:pt idx="40">
                  <c:v>2401</c:v>
                </c:pt>
                <c:pt idx="41">
                  <c:v>2716</c:v>
                </c:pt>
                <c:pt idx="42">
                  <c:v>3720.5</c:v>
                </c:pt>
                <c:pt idx="43">
                  <c:v>4032</c:v>
                </c:pt>
                <c:pt idx="44">
                  <c:v>4994</c:v>
                </c:pt>
                <c:pt idx="45">
                  <c:v>5319</c:v>
                </c:pt>
                <c:pt idx="46">
                  <c:v>6288.5</c:v>
                </c:pt>
                <c:pt idx="47">
                  <c:v>6395</c:v>
                </c:pt>
                <c:pt idx="48">
                  <c:v>6766.5</c:v>
                </c:pt>
                <c:pt idx="49">
                  <c:v>7498</c:v>
                </c:pt>
                <c:pt idx="50">
                  <c:v>7905.5</c:v>
                </c:pt>
                <c:pt idx="51">
                  <c:v>8902.5</c:v>
                </c:pt>
                <c:pt idx="52">
                  <c:v>8966</c:v>
                </c:pt>
                <c:pt idx="53">
                  <c:v>10257</c:v>
                </c:pt>
                <c:pt idx="54">
                  <c:v>10661</c:v>
                </c:pt>
                <c:pt idx="55">
                  <c:v>11623</c:v>
                </c:pt>
                <c:pt idx="56">
                  <c:v>13154.5</c:v>
                </c:pt>
                <c:pt idx="57">
                  <c:v>14116</c:v>
                </c:pt>
                <c:pt idx="58">
                  <c:v>15588.5</c:v>
                </c:pt>
                <c:pt idx="59">
                  <c:v>16925.5</c:v>
                </c:pt>
                <c:pt idx="60">
                  <c:v>18114</c:v>
                </c:pt>
                <c:pt idx="61">
                  <c:v>18503.5</c:v>
                </c:pt>
                <c:pt idx="62">
                  <c:v>19653</c:v>
                </c:pt>
                <c:pt idx="63">
                  <c:v>19653</c:v>
                </c:pt>
                <c:pt idx="64">
                  <c:v>20897.5</c:v>
                </c:pt>
                <c:pt idx="65">
                  <c:v>20929.5</c:v>
                </c:pt>
                <c:pt idx="66">
                  <c:v>21990.5</c:v>
                </c:pt>
                <c:pt idx="67">
                  <c:v>23150.5</c:v>
                </c:pt>
                <c:pt idx="68">
                  <c:v>23157.5</c:v>
                </c:pt>
                <c:pt idx="69">
                  <c:v>23494</c:v>
                </c:pt>
                <c:pt idx="70">
                  <c:v>23494.5</c:v>
                </c:pt>
                <c:pt idx="71">
                  <c:v>23544</c:v>
                </c:pt>
                <c:pt idx="72">
                  <c:v>23550.5</c:v>
                </c:pt>
                <c:pt idx="73">
                  <c:v>24573</c:v>
                </c:pt>
                <c:pt idx="74">
                  <c:v>24679.5</c:v>
                </c:pt>
                <c:pt idx="75">
                  <c:v>24782</c:v>
                </c:pt>
                <c:pt idx="76">
                  <c:v>24912.5</c:v>
                </c:pt>
                <c:pt idx="77">
                  <c:v>25662</c:v>
                </c:pt>
                <c:pt idx="78">
                  <c:v>25924</c:v>
                </c:pt>
                <c:pt idx="79">
                  <c:v>25952</c:v>
                </c:pt>
                <c:pt idx="80">
                  <c:v>25952.5</c:v>
                </c:pt>
                <c:pt idx="81">
                  <c:v>25953</c:v>
                </c:pt>
                <c:pt idx="82">
                  <c:v>26250</c:v>
                </c:pt>
                <c:pt idx="83">
                  <c:v>26932</c:v>
                </c:pt>
                <c:pt idx="84">
                  <c:v>27215.5</c:v>
                </c:pt>
                <c:pt idx="85">
                  <c:v>27378</c:v>
                </c:pt>
                <c:pt idx="86">
                  <c:v>27378</c:v>
                </c:pt>
                <c:pt idx="87">
                  <c:v>27378.5</c:v>
                </c:pt>
                <c:pt idx="88">
                  <c:v>28460.5</c:v>
                </c:pt>
                <c:pt idx="89">
                  <c:v>28460.5</c:v>
                </c:pt>
                <c:pt idx="90">
                  <c:v>28502.5</c:v>
                </c:pt>
                <c:pt idx="91">
                  <c:v>28548.5</c:v>
                </c:pt>
                <c:pt idx="92">
                  <c:v>28548.5</c:v>
                </c:pt>
                <c:pt idx="93">
                  <c:v>29546</c:v>
                </c:pt>
                <c:pt idx="94">
                  <c:v>29953</c:v>
                </c:pt>
                <c:pt idx="95">
                  <c:v>29953.5</c:v>
                </c:pt>
                <c:pt idx="96">
                  <c:v>30021.5</c:v>
                </c:pt>
                <c:pt idx="97">
                  <c:v>30085</c:v>
                </c:pt>
                <c:pt idx="98">
                  <c:v>30094</c:v>
                </c:pt>
                <c:pt idx="99">
                  <c:v>30119</c:v>
                </c:pt>
                <c:pt idx="100">
                  <c:v>30777</c:v>
                </c:pt>
                <c:pt idx="101">
                  <c:v>31172</c:v>
                </c:pt>
                <c:pt idx="102">
                  <c:v>31172.5</c:v>
                </c:pt>
                <c:pt idx="103">
                  <c:v>31202</c:v>
                </c:pt>
                <c:pt idx="104">
                  <c:v>33528</c:v>
                </c:pt>
                <c:pt idx="105">
                  <c:v>33598</c:v>
                </c:pt>
                <c:pt idx="106">
                  <c:v>33780</c:v>
                </c:pt>
                <c:pt idx="107">
                  <c:v>33780.5</c:v>
                </c:pt>
                <c:pt idx="108">
                  <c:v>33781</c:v>
                </c:pt>
                <c:pt idx="109">
                  <c:v>34774.5</c:v>
                </c:pt>
                <c:pt idx="110">
                  <c:v>35031.5</c:v>
                </c:pt>
                <c:pt idx="111">
                  <c:v>35032</c:v>
                </c:pt>
                <c:pt idx="112">
                  <c:v>35170.5</c:v>
                </c:pt>
                <c:pt idx="113">
                  <c:v>35171</c:v>
                </c:pt>
                <c:pt idx="114">
                  <c:v>35183.5</c:v>
                </c:pt>
                <c:pt idx="115">
                  <c:v>35184</c:v>
                </c:pt>
                <c:pt idx="116">
                  <c:v>35187</c:v>
                </c:pt>
                <c:pt idx="117">
                  <c:v>35187.5</c:v>
                </c:pt>
                <c:pt idx="118">
                  <c:v>35194</c:v>
                </c:pt>
                <c:pt idx="119">
                  <c:v>35194.5</c:v>
                </c:pt>
                <c:pt idx="120">
                  <c:v>36307.5</c:v>
                </c:pt>
                <c:pt idx="121">
                  <c:v>37747.5</c:v>
                </c:pt>
                <c:pt idx="122">
                  <c:v>38847</c:v>
                </c:pt>
                <c:pt idx="123">
                  <c:v>39105.5</c:v>
                </c:pt>
                <c:pt idx="124">
                  <c:v>40170</c:v>
                </c:pt>
                <c:pt idx="125">
                  <c:v>40400</c:v>
                </c:pt>
                <c:pt idx="126">
                  <c:v>52121.5</c:v>
                </c:pt>
              </c:numCache>
            </c:numRef>
          </c:xVal>
          <c:yVal>
            <c:numRef>
              <c:f>Active!$M$21:$M$989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246-4F00-AE3F-56FCF712524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32">
                    <c:v>0</c:v>
                  </c:pt>
                  <c:pt idx="33">
                    <c:v>0</c:v>
                  </c:pt>
                  <c:pt idx="56">
                    <c:v>1.6E-2</c:v>
                  </c:pt>
                  <c:pt idx="57">
                    <c:v>3.0000000000000001E-3</c:v>
                  </c:pt>
                  <c:pt idx="58">
                    <c:v>3.0000000000000001E-3</c:v>
                  </c:pt>
                  <c:pt idx="60">
                    <c:v>2E-3</c:v>
                  </c:pt>
                  <c:pt idx="61">
                    <c:v>3.0000000000000001E-3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3.0000000000000001E-3</c:v>
                  </c:pt>
                  <c:pt idx="65">
                    <c:v>1.6000000000000001E-3</c:v>
                  </c:pt>
                  <c:pt idx="66">
                    <c:v>6.0000000000000001E-3</c:v>
                  </c:pt>
                  <c:pt idx="69">
                    <c:v>2.3E-3</c:v>
                  </c:pt>
                  <c:pt idx="70">
                    <c:v>2.7000000000000001E-3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32">
                    <c:v>0</c:v>
                  </c:pt>
                  <c:pt idx="33">
                    <c:v>0</c:v>
                  </c:pt>
                  <c:pt idx="56">
                    <c:v>1.6E-2</c:v>
                  </c:pt>
                  <c:pt idx="57">
                    <c:v>3.0000000000000001E-3</c:v>
                  </c:pt>
                  <c:pt idx="58">
                    <c:v>3.0000000000000001E-3</c:v>
                  </c:pt>
                  <c:pt idx="60">
                    <c:v>2E-3</c:v>
                  </c:pt>
                  <c:pt idx="61">
                    <c:v>3.0000000000000001E-3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3.0000000000000001E-3</c:v>
                  </c:pt>
                  <c:pt idx="65">
                    <c:v>1.6000000000000001E-3</c:v>
                  </c:pt>
                  <c:pt idx="66">
                    <c:v>6.0000000000000001E-3</c:v>
                  </c:pt>
                  <c:pt idx="69">
                    <c:v>2.3E-3</c:v>
                  </c:pt>
                  <c:pt idx="70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-8869</c:v>
                </c:pt>
                <c:pt idx="1">
                  <c:v>-8861.5</c:v>
                </c:pt>
                <c:pt idx="2">
                  <c:v>-8854.5</c:v>
                </c:pt>
                <c:pt idx="3">
                  <c:v>-8744.5</c:v>
                </c:pt>
                <c:pt idx="4">
                  <c:v>-8009.5</c:v>
                </c:pt>
                <c:pt idx="5">
                  <c:v>-7992</c:v>
                </c:pt>
                <c:pt idx="6">
                  <c:v>-7560</c:v>
                </c:pt>
                <c:pt idx="7">
                  <c:v>-7514</c:v>
                </c:pt>
                <c:pt idx="8">
                  <c:v>-6651</c:v>
                </c:pt>
                <c:pt idx="9">
                  <c:v>-6644</c:v>
                </c:pt>
                <c:pt idx="10">
                  <c:v>-6605</c:v>
                </c:pt>
                <c:pt idx="11">
                  <c:v>-6587</c:v>
                </c:pt>
                <c:pt idx="12">
                  <c:v>-6424.5</c:v>
                </c:pt>
                <c:pt idx="13">
                  <c:v>-6347</c:v>
                </c:pt>
                <c:pt idx="14">
                  <c:v>-6329</c:v>
                </c:pt>
                <c:pt idx="15">
                  <c:v>-6318.5</c:v>
                </c:pt>
                <c:pt idx="16">
                  <c:v>-6251</c:v>
                </c:pt>
                <c:pt idx="17">
                  <c:v>-6208.5</c:v>
                </c:pt>
                <c:pt idx="18">
                  <c:v>-5388</c:v>
                </c:pt>
                <c:pt idx="19">
                  <c:v>-5353</c:v>
                </c:pt>
                <c:pt idx="20">
                  <c:v>-5289.5</c:v>
                </c:pt>
                <c:pt idx="21">
                  <c:v>-5289</c:v>
                </c:pt>
                <c:pt idx="22">
                  <c:v>-5179.5</c:v>
                </c:pt>
                <c:pt idx="23">
                  <c:v>-5077</c:v>
                </c:pt>
                <c:pt idx="24">
                  <c:v>-5073.5</c:v>
                </c:pt>
                <c:pt idx="25">
                  <c:v>-3832</c:v>
                </c:pt>
                <c:pt idx="26">
                  <c:v>-3824.5</c:v>
                </c:pt>
                <c:pt idx="27">
                  <c:v>-3785.5</c:v>
                </c:pt>
                <c:pt idx="28">
                  <c:v>-2459.5</c:v>
                </c:pt>
                <c:pt idx="29">
                  <c:v>-2452.5</c:v>
                </c:pt>
                <c:pt idx="30">
                  <c:v>-2378</c:v>
                </c:pt>
                <c:pt idx="31">
                  <c:v>-1518.5</c:v>
                </c:pt>
                <c:pt idx="32">
                  <c:v>-0.5</c:v>
                </c:pt>
                <c:pt idx="33">
                  <c:v>0</c:v>
                </c:pt>
                <c:pt idx="34">
                  <c:v>59.5</c:v>
                </c:pt>
                <c:pt idx="35">
                  <c:v>1138</c:v>
                </c:pt>
                <c:pt idx="36">
                  <c:v>1149</c:v>
                </c:pt>
                <c:pt idx="37">
                  <c:v>1453.5</c:v>
                </c:pt>
                <c:pt idx="38">
                  <c:v>1524</c:v>
                </c:pt>
                <c:pt idx="39">
                  <c:v>1712</c:v>
                </c:pt>
                <c:pt idx="40">
                  <c:v>2401</c:v>
                </c:pt>
                <c:pt idx="41">
                  <c:v>2716</c:v>
                </c:pt>
                <c:pt idx="42">
                  <c:v>3720.5</c:v>
                </c:pt>
                <c:pt idx="43">
                  <c:v>4032</c:v>
                </c:pt>
                <c:pt idx="44">
                  <c:v>4994</c:v>
                </c:pt>
                <c:pt idx="45">
                  <c:v>5319</c:v>
                </c:pt>
                <c:pt idx="46">
                  <c:v>6288.5</c:v>
                </c:pt>
                <c:pt idx="47">
                  <c:v>6395</c:v>
                </c:pt>
                <c:pt idx="48">
                  <c:v>6766.5</c:v>
                </c:pt>
                <c:pt idx="49">
                  <c:v>7498</c:v>
                </c:pt>
                <c:pt idx="50">
                  <c:v>7905.5</c:v>
                </c:pt>
                <c:pt idx="51">
                  <c:v>8902.5</c:v>
                </c:pt>
                <c:pt idx="52">
                  <c:v>8966</c:v>
                </c:pt>
                <c:pt idx="53">
                  <c:v>10257</c:v>
                </c:pt>
                <c:pt idx="54">
                  <c:v>10661</c:v>
                </c:pt>
                <c:pt idx="55">
                  <c:v>11623</c:v>
                </c:pt>
                <c:pt idx="56">
                  <c:v>13154.5</c:v>
                </c:pt>
                <c:pt idx="57">
                  <c:v>14116</c:v>
                </c:pt>
                <c:pt idx="58">
                  <c:v>15588.5</c:v>
                </c:pt>
                <c:pt idx="59">
                  <c:v>16925.5</c:v>
                </c:pt>
                <c:pt idx="60">
                  <c:v>18114</c:v>
                </c:pt>
                <c:pt idx="61">
                  <c:v>18503.5</c:v>
                </c:pt>
                <c:pt idx="62">
                  <c:v>19653</c:v>
                </c:pt>
                <c:pt idx="63">
                  <c:v>19653</c:v>
                </c:pt>
                <c:pt idx="64">
                  <c:v>20897.5</c:v>
                </c:pt>
                <c:pt idx="65">
                  <c:v>20929.5</c:v>
                </c:pt>
                <c:pt idx="66">
                  <c:v>21990.5</c:v>
                </c:pt>
                <c:pt idx="67">
                  <c:v>23150.5</c:v>
                </c:pt>
                <c:pt idx="68">
                  <c:v>23157.5</c:v>
                </c:pt>
                <c:pt idx="69">
                  <c:v>23494</c:v>
                </c:pt>
                <c:pt idx="70">
                  <c:v>23494.5</c:v>
                </c:pt>
                <c:pt idx="71">
                  <c:v>23544</c:v>
                </c:pt>
                <c:pt idx="72">
                  <c:v>23550.5</c:v>
                </c:pt>
                <c:pt idx="73">
                  <c:v>24573</c:v>
                </c:pt>
                <c:pt idx="74">
                  <c:v>24679.5</c:v>
                </c:pt>
                <c:pt idx="75">
                  <c:v>24782</c:v>
                </c:pt>
                <c:pt idx="76">
                  <c:v>24912.5</c:v>
                </c:pt>
                <c:pt idx="77">
                  <c:v>25662</c:v>
                </c:pt>
                <c:pt idx="78">
                  <c:v>25924</c:v>
                </c:pt>
                <c:pt idx="79">
                  <c:v>25952</c:v>
                </c:pt>
                <c:pt idx="80">
                  <c:v>25952.5</c:v>
                </c:pt>
                <c:pt idx="81">
                  <c:v>25953</c:v>
                </c:pt>
                <c:pt idx="82">
                  <c:v>26250</c:v>
                </c:pt>
                <c:pt idx="83">
                  <c:v>26932</c:v>
                </c:pt>
                <c:pt idx="84">
                  <c:v>27215.5</c:v>
                </c:pt>
                <c:pt idx="85">
                  <c:v>27378</c:v>
                </c:pt>
                <c:pt idx="86">
                  <c:v>27378</c:v>
                </c:pt>
                <c:pt idx="87">
                  <c:v>27378.5</c:v>
                </c:pt>
                <c:pt idx="88">
                  <c:v>28460.5</c:v>
                </c:pt>
                <c:pt idx="89">
                  <c:v>28460.5</c:v>
                </c:pt>
                <c:pt idx="90">
                  <c:v>28502.5</c:v>
                </c:pt>
                <c:pt idx="91">
                  <c:v>28548.5</c:v>
                </c:pt>
                <c:pt idx="92">
                  <c:v>28548.5</c:v>
                </c:pt>
                <c:pt idx="93">
                  <c:v>29546</c:v>
                </c:pt>
                <c:pt idx="94">
                  <c:v>29953</c:v>
                </c:pt>
                <c:pt idx="95">
                  <c:v>29953.5</c:v>
                </c:pt>
                <c:pt idx="96">
                  <c:v>30021.5</c:v>
                </c:pt>
                <c:pt idx="97">
                  <c:v>30085</c:v>
                </c:pt>
                <c:pt idx="98">
                  <c:v>30094</c:v>
                </c:pt>
                <c:pt idx="99">
                  <c:v>30119</c:v>
                </c:pt>
                <c:pt idx="100">
                  <c:v>30777</c:v>
                </c:pt>
                <c:pt idx="101">
                  <c:v>31172</c:v>
                </c:pt>
                <c:pt idx="102">
                  <c:v>31172.5</c:v>
                </c:pt>
                <c:pt idx="103">
                  <c:v>31202</c:v>
                </c:pt>
                <c:pt idx="104">
                  <c:v>33528</c:v>
                </c:pt>
                <c:pt idx="105">
                  <c:v>33598</c:v>
                </c:pt>
                <c:pt idx="106">
                  <c:v>33780</c:v>
                </c:pt>
                <c:pt idx="107">
                  <c:v>33780.5</c:v>
                </c:pt>
                <c:pt idx="108">
                  <c:v>33781</c:v>
                </c:pt>
                <c:pt idx="109">
                  <c:v>34774.5</c:v>
                </c:pt>
                <c:pt idx="110">
                  <c:v>35031.5</c:v>
                </c:pt>
                <c:pt idx="111">
                  <c:v>35032</c:v>
                </c:pt>
                <c:pt idx="112">
                  <c:v>35170.5</c:v>
                </c:pt>
                <c:pt idx="113">
                  <c:v>35171</c:v>
                </c:pt>
                <c:pt idx="114">
                  <c:v>35183.5</c:v>
                </c:pt>
                <c:pt idx="115">
                  <c:v>35184</c:v>
                </c:pt>
                <c:pt idx="116">
                  <c:v>35187</c:v>
                </c:pt>
                <c:pt idx="117">
                  <c:v>35187.5</c:v>
                </c:pt>
                <c:pt idx="118">
                  <c:v>35194</c:v>
                </c:pt>
                <c:pt idx="119">
                  <c:v>35194.5</c:v>
                </c:pt>
                <c:pt idx="120">
                  <c:v>36307.5</c:v>
                </c:pt>
                <c:pt idx="121">
                  <c:v>37747.5</c:v>
                </c:pt>
                <c:pt idx="122">
                  <c:v>38847</c:v>
                </c:pt>
                <c:pt idx="123">
                  <c:v>39105.5</c:v>
                </c:pt>
                <c:pt idx="124">
                  <c:v>40170</c:v>
                </c:pt>
                <c:pt idx="125">
                  <c:v>40400</c:v>
                </c:pt>
                <c:pt idx="126">
                  <c:v>52121.5</c:v>
                </c:pt>
              </c:numCache>
            </c:numRef>
          </c:xVal>
          <c:yVal>
            <c:numRef>
              <c:f>Active!$N$21:$N$989</c:f>
              <c:numCache>
                <c:formatCode>General</c:formatCode>
                <c:ptCount val="969"/>
                <c:pt idx="21">
                  <c:v>-4.0566000025137328E-3</c:v>
                </c:pt>
                <c:pt idx="67">
                  <c:v>-4.3552999995881692E-3</c:v>
                </c:pt>
                <c:pt idx="68">
                  <c:v>-8.4695000041392632E-3</c:v>
                </c:pt>
                <c:pt idx="71">
                  <c:v>4.953600000590086E-3</c:v>
                </c:pt>
                <c:pt idx="74">
                  <c:v>-8.2426999942981638E-3</c:v>
                </c:pt>
                <c:pt idx="77">
                  <c:v>-1.0057200001028832E-2</c:v>
                </c:pt>
                <c:pt idx="78">
                  <c:v>-1.7034399999829475E-2</c:v>
                </c:pt>
                <c:pt idx="82">
                  <c:v>-1.1249999995925464E-2</c:v>
                </c:pt>
                <c:pt idx="83">
                  <c:v>-1.1919199998374097E-2</c:v>
                </c:pt>
                <c:pt idx="84">
                  <c:v>-1.7224300005182158E-2</c:v>
                </c:pt>
                <c:pt idx="85">
                  <c:v>-1.9966799998655915E-2</c:v>
                </c:pt>
                <c:pt idx="97">
                  <c:v>-2.1101000005728565E-2</c:v>
                </c:pt>
                <c:pt idx="101">
                  <c:v>-2.1963200000755023E-2</c:v>
                </c:pt>
                <c:pt idx="102">
                  <c:v>-2.122850000159815E-2</c:v>
                </c:pt>
                <c:pt idx="104">
                  <c:v>-2.1756800000730436E-2</c:v>
                </c:pt>
                <c:pt idx="109">
                  <c:v>-2.2649700003967155E-2</c:v>
                </c:pt>
                <c:pt idx="110">
                  <c:v>-2.3513899999670684E-2</c:v>
                </c:pt>
                <c:pt idx="111">
                  <c:v>-2.2579199998290278E-2</c:v>
                </c:pt>
                <c:pt idx="114">
                  <c:v>-2.2465099995315541E-2</c:v>
                </c:pt>
                <c:pt idx="115">
                  <c:v>-2.4530399998184294E-2</c:v>
                </c:pt>
                <c:pt idx="116">
                  <c:v>-2.2522200000821613E-2</c:v>
                </c:pt>
                <c:pt idx="117">
                  <c:v>-2.1487499994691461E-2</c:v>
                </c:pt>
                <c:pt idx="118">
                  <c:v>-2.1936400000413414E-2</c:v>
                </c:pt>
                <c:pt idx="119">
                  <c:v>-2.540170000429498E-2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246-4F00-AE3F-56FCF712524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-8869</c:v>
                </c:pt>
                <c:pt idx="1">
                  <c:v>-8861.5</c:v>
                </c:pt>
                <c:pt idx="2">
                  <c:v>-8854.5</c:v>
                </c:pt>
                <c:pt idx="3">
                  <c:v>-8744.5</c:v>
                </c:pt>
                <c:pt idx="4">
                  <c:v>-8009.5</c:v>
                </c:pt>
                <c:pt idx="5">
                  <c:v>-7992</c:v>
                </c:pt>
                <c:pt idx="6">
                  <c:v>-7560</c:v>
                </c:pt>
                <c:pt idx="7">
                  <c:v>-7514</c:v>
                </c:pt>
                <c:pt idx="8">
                  <c:v>-6651</c:v>
                </c:pt>
                <c:pt idx="9">
                  <c:v>-6644</c:v>
                </c:pt>
                <c:pt idx="10">
                  <c:v>-6605</c:v>
                </c:pt>
                <c:pt idx="11">
                  <c:v>-6587</c:v>
                </c:pt>
                <c:pt idx="12">
                  <c:v>-6424.5</c:v>
                </c:pt>
                <c:pt idx="13">
                  <c:v>-6347</c:v>
                </c:pt>
                <c:pt idx="14">
                  <c:v>-6329</c:v>
                </c:pt>
                <c:pt idx="15">
                  <c:v>-6318.5</c:v>
                </c:pt>
                <c:pt idx="16">
                  <c:v>-6251</c:v>
                </c:pt>
                <c:pt idx="17">
                  <c:v>-6208.5</c:v>
                </c:pt>
                <c:pt idx="18">
                  <c:v>-5388</c:v>
                </c:pt>
                <c:pt idx="19">
                  <c:v>-5353</c:v>
                </c:pt>
                <c:pt idx="20">
                  <c:v>-5289.5</c:v>
                </c:pt>
                <c:pt idx="21">
                  <c:v>-5289</c:v>
                </c:pt>
                <c:pt idx="22">
                  <c:v>-5179.5</c:v>
                </c:pt>
                <c:pt idx="23">
                  <c:v>-5077</c:v>
                </c:pt>
                <c:pt idx="24">
                  <c:v>-5073.5</c:v>
                </c:pt>
                <c:pt idx="25">
                  <c:v>-3832</c:v>
                </c:pt>
                <c:pt idx="26">
                  <c:v>-3824.5</c:v>
                </c:pt>
                <c:pt idx="27">
                  <c:v>-3785.5</c:v>
                </c:pt>
                <c:pt idx="28">
                  <c:v>-2459.5</c:v>
                </c:pt>
                <c:pt idx="29">
                  <c:v>-2452.5</c:v>
                </c:pt>
                <c:pt idx="30">
                  <c:v>-2378</c:v>
                </c:pt>
                <c:pt idx="31">
                  <c:v>-1518.5</c:v>
                </c:pt>
                <c:pt idx="32">
                  <c:v>-0.5</c:v>
                </c:pt>
                <c:pt idx="33">
                  <c:v>0</c:v>
                </c:pt>
                <c:pt idx="34">
                  <c:v>59.5</c:v>
                </c:pt>
                <c:pt idx="35">
                  <c:v>1138</c:v>
                </c:pt>
                <c:pt idx="36">
                  <c:v>1149</c:v>
                </c:pt>
                <c:pt idx="37">
                  <c:v>1453.5</c:v>
                </c:pt>
                <c:pt idx="38">
                  <c:v>1524</c:v>
                </c:pt>
                <c:pt idx="39">
                  <c:v>1712</c:v>
                </c:pt>
                <c:pt idx="40">
                  <c:v>2401</c:v>
                </c:pt>
                <c:pt idx="41">
                  <c:v>2716</c:v>
                </c:pt>
                <c:pt idx="42">
                  <c:v>3720.5</c:v>
                </c:pt>
                <c:pt idx="43">
                  <c:v>4032</c:v>
                </c:pt>
                <c:pt idx="44">
                  <c:v>4994</c:v>
                </c:pt>
                <c:pt idx="45">
                  <c:v>5319</c:v>
                </c:pt>
                <c:pt idx="46">
                  <c:v>6288.5</c:v>
                </c:pt>
                <c:pt idx="47">
                  <c:v>6395</c:v>
                </c:pt>
                <c:pt idx="48">
                  <c:v>6766.5</c:v>
                </c:pt>
                <c:pt idx="49">
                  <c:v>7498</c:v>
                </c:pt>
                <c:pt idx="50">
                  <c:v>7905.5</c:v>
                </c:pt>
                <c:pt idx="51">
                  <c:v>8902.5</c:v>
                </c:pt>
                <c:pt idx="52">
                  <c:v>8966</c:v>
                </c:pt>
                <c:pt idx="53">
                  <c:v>10257</c:v>
                </c:pt>
                <c:pt idx="54">
                  <c:v>10661</c:v>
                </c:pt>
                <c:pt idx="55">
                  <c:v>11623</c:v>
                </c:pt>
                <c:pt idx="56">
                  <c:v>13154.5</c:v>
                </c:pt>
                <c:pt idx="57">
                  <c:v>14116</c:v>
                </c:pt>
                <c:pt idx="58">
                  <c:v>15588.5</c:v>
                </c:pt>
                <c:pt idx="59">
                  <c:v>16925.5</c:v>
                </c:pt>
                <c:pt idx="60">
                  <c:v>18114</c:v>
                </c:pt>
                <c:pt idx="61">
                  <c:v>18503.5</c:v>
                </c:pt>
                <c:pt idx="62">
                  <c:v>19653</c:v>
                </c:pt>
                <c:pt idx="63">
                  <c:v>19653</c:v>
                </c:pt>
                <c:pt idx="64">
                  <c:v>20897.5</c:v>
                </c:pt>
                <c:pt idx="65">
                  <c:v>20929.5</c:v>
                </c:pt>
                <c:pt idx="66">
                  <c:v>21990.5</c:v>
                </c:pt>
                <c:pt idx="67">
                  <c:v>23150.5</c:v>
                </c:pt>
                <c:pt idx="68">
                  <c:v>23157.5</c:v>
                </c:pt>
                <c:pt idx="69">
                  <c:v>23494</c:v>
                </c:pt>
                <c:pt idx="70">
                  <c:v>23494.5</c:v>
                </c:pt>
                <c:pt idx="71">
                  <c:v>23544</c:v>
                </c:pt>
                <c:pt idx="72">
                  <c:v>23550.5</c:v>
                </c:pt>
                <c:pt idx="73">
                  <c:v>24573</c:v>
                </c:pt>
                <c:pt idx="74">
                  <c:v>24679.5</c:v>
                </c:pt>
                <c:pt idx="75">
                  <c:v>24782</c:v>
                </c:pt>
                <c:pt idx="76">
                  <c:v>24912.5</c:v>
                </c:pt>
                <c:pt idx="77">
                  <c:v>25662</c:v>
                </c:pt>
                <c:pt idx="78">
                  <c:v>25924</c:v>
                </c:pt>
                <c:pt idx="79">
                  <c:v>25952</c:v>
                </c:pt>
                <c:pt idx="80">
                  <c:v>25952.5</c:v>
                </c:pt>
                <c:pt idx="81">
                  <c:v>25953</c:v>
                </c:pt>
                <c:pt idx="82">
                  <c:v>26250</c:v>
                </c:pt>
                <c:pt idx="83">
                  <c:v>26932</c:v>
                </c:pt>
                <c:pt idx="84">
                  <c:v>27215.5</c:v>
                </c:pt>
                <c:pt idx="85">
                  <c:v>27378</c:v>
                </c:pt>
                <c:pt idx="86">
                  <c:v>27378</c:v>
                </c:pt>
                <c:pt idx="87">
                  <c:v>27378.5</c:v>
                </c:pt>
                <c:pt idx="88">
                  <c:v>28460.5</c:v>
                </c:pt>
                <c:pt idx="89">
                  <c:v>28460.5</c:v>
                </c:pt>
                <c:pt idx="90">
                  <c:v>28502.5</c:v>
                </c:pt>
                <c:pt idx="91">
                  <c:v>28548.5</c:v>
                </c:pt>
                <c:pt idx="92">
                  <c:v>28548.5</c:v>
                </c:pt>
                <c:pt idx="93">
                  <c:v>29546</c:v>
                </c:pt>
                <c:pt idx="94">
                  <c:v>29953</c:v>
                </c:pt>
                <c:pt idx="95">
                  <c:v>29953.5</c:v>
                </c:pt>
                <c:pt idx="96">
                  <c:v>30021.5</c:v>
                </c:pt>
                <c:pt idx="97">
                  <c:v>30085</c:v>
                </c:pt>
                <c:pt idx="98">
                  <c:v>30094</c:v>
                </c:pt>
                <c:pt idx="99">
                  <c:v>30119</c:v>
                </c:pt>
                <c:pt idx="100">
                  <c:v>30777</c:v>
                </c:pt>
                <c:pt idx="101">
                  <c:v>31172</c:v>
                </c:pt>
                <c:pt idx="102">
                  <c:v>31172.5</c:v>
                </c:pt>
                <c:pt idx="103">
                  <c:v>31202</c:v>
                </c:pt>
                <c:pt idx="104">
                  <c:v>33528</c:v>
                </c:pt>
                <c:pt idx="105">
                  <c:v>33598</c:v>
                </c:pt>
                <c:pt idx="106">
                  <c:v>33780</c:v>
                </c:pt>
                <c:pt idx="107">
                  <c:v>33780.5</c:v>
                </c:pt>
                <c:pt idx="108">
                  <c:v>33781</c:v>
                </c:pt>
                <c:pt idx="109">
                  <c:v>34774.5</c:v>
                </c:pt>
                <c:pt idx="110">
                  <c:v>35031.5</c:v>
                </c:pt>
                <c:pt idx="111">
                  <c:v>35032</c:v>
                </c:pt>
                <c:pt idx="112">
                  <c:v>35170.5</c:v>
                </c:pt>
                <c:pt idx="113">
                  <c:v>35171</c:v>
                </c:pt>
                <c:pt idx="114">
                  <c:v>35183.5</c:v>
                </c:pt>
                <c:pt idx="115">
                  <c:v>35184</c:v>
                </c:pt>
                <c:pt idx="116">
                  <c:v>35187</c:v>
                </c:pt>
                <c:pt idx="117">
                  <c:v>35187.5</c:v>
                </c:pt>
                <c:pt idx="118">
                  <c:v>35194</c:v>
                </c:pt>
                <c:pt idx="119">
                  <c:v>35194.5</c:v>
                </c:pt>
                <c:pt idx="120">
                  <c:v>36307.5</c:v>
                </c:pt>
                <c:pt idx="121">
                  <c:v>37747.5</c:v>
                </c:pt>
                <c:pt idx="122">
                  <c:v>38847</c:v>
                </c:pt>
                <c:pt idx="123">
                  <c:v>39105.5</c:v>
                </c:pt>
                <c:pt idx="124">
                  <c:v>40170</c:v>
                </c:pt>
                <c:pt idx="125">
                  <c:v>40400</c:v>
                </c:pt>
                <c:pt idx="126">
                  <c:v>52121.5</c:v>
                </c:pt>
              </c:numCache>
            </c:numRef>
          </c:xVal>
          <c:yVal>
            <c:numRef>
              <c:f>Active!$O$21:$O$989</c:f>
              <c:numCache>
                <c:formatCode>General</c:formatCode>
                <c:ptCount val="969"/>
                <c:pt idx="21">
                  <c:v>1.7982494633200841E-2</c:v>
                </c:pt>
                <c:pt idx="32">
                  <c:v>1.2510659512213976E-2</c:v>
                </c:pt>
                <c:pt idx="73">
                  <c:v>-1.2914723932159804E-2</c:v>
                </c:pt>
                <c:pt idx="74">
                  <c:v>-1.3024915941308921E-2</c:v>
                </c:pt>
                <c:pt idx="75">
                  <c:v>-1.3130969283447744E-2</c:v>
                </c:pt>
                <c:pt idx="76">
                  <c:v>-1.3265993294658631E-2</c:v>
                </c:pt>
                <c:pt idx="77">
                  <c:v>-1.4041476025712742E-2</c:v>
                </c:pt>
                <c:pt idx="78">
                  <c:v>-1.431255871488709E-2</c:v>
                </c:pt>
                <c:pt idx="79">
                  <c:v>-1.4341529383959158E-2</c:v>
                </c:pt>
                <c:pt idx="80">
                  <c:v>-1.4342046717335445E-2</c:v>
                </c:pt>
                <c:pt idx="81">
                  <c:v>-1.4342564050711732E-2</c:v>
                </c:pt>
                <c:pt idx="82">
                  <c:v>-1.4649860076226172E-2</c:v>
                </c:pt>
                <c:pt idx="83">
                  <c:v>-1.5355502801481544E-2</c:v>
                </c:pt>
                <c:pt idx="84">
                  <c:v>-1.5648830825836235E-2</c:v>
                </c:pt>
                <c:pt idx="85">
                  <c:v>-1.5816964173129486E-2</c:v>
                </c:pt>
                <c:pt idx="86">
                  <c:v>-1.5816964173129486E-2</c:v>
                </c:pt>
                <c:pt idx="87">
                  <c:v>-1.5817481506505773E-2</c:v>
                </c:pt>
                <c:pt idx="88">
                  <c:v>-1.6936990932790691E-2</c:v>
                </c:pt>
                <c:pt idx="89">
                  <c:v>-1.6936990932790691E-2</c:v>
                </c:pt>
                <c:pt idx="90">
                  <c:v>-1.6980446936398792E-2</c:v>
                </c:pt>
                <c:pt idx="91">
                  <c:v>-1.7028041607017191E-2</c:v>
                </c:pt>
                <c:pt idx="92">
                  <c:v>-1.7028041607017191E-2</c:v>
                </c:pt>
                <c:pt idx="93">
                  <c:v>-1.8060121692709617E-2</c:v>
                </c:pt>
                <c:pt idx="94">
                  <c:v>-1.8481231061007179E-2</c:v>
                </c:pt>
                <c:pt idx="95">
                  <c:v>-1.8481748394383466E-2</c:v>
                </c:pt>
                <c:pt idx="96">
                  <c:v>-1.8552105733558488E-2</c:v>
                </c:pt>
                <c:pt idx="97">
                  <c:v>-1.8617807072346927E-2</c:v>
                </c:pt>
                <c:pt idx="98">
                  <c:v>-1.8627119073120094E-2</c:v>
                </c:pt>
                <c:pt idx="99">
                  <c:v>-1.8652985741934441E-2</c:v>
                </c:pt>
                <c:pt idx="100">
                  <c:v>-1.9333796465128041E-2</c:v>
                </c:pt>
                <c:pt idx="101">
                  <c:v>-1.9742489832394718E-2</c:v>
                </c:pt>
                <c:pt idx="102">
                  <c:v>-1.9743007165771001E-2</c:v>
                </c:pt>
                <c:pt idx="103">
                  <c:v>-1.977352983497193E-2</c:v>
                </c:pt>
                <c:pt idx="104">
                  <c:v>-2.2180164701458734E-2</c:v>
                </c:pt>
                <c:pt idx="105">
                  <c:v>-2.2252591374138903E-2</c:v>
                </c:pt>
                <c:pt idx="106">
                  <c:v>-2.2440900723107345E-2</c:v>
                </c:pt>
                <c:pt idx="107">
                  <c:v>-2.2441418056483635E-2</c:v>
                </c:pt>
                <c:pt idx="108">
                  <c:v>-2.2441935389859918E-2</c:v>
                </c:pt>
                <c:pt idx="109">
                  <c:v>-2.3469876808542053E-2</c:v>
                </c:pt>
                <c:pt idx="110">
                  <c:v>-2.3735786163953533E-2</c:v>
                </c:pt>
                <c:pt idx="111">
                  <c:v>-2.3736303497329823E-2</c:v>
                </c:pt>
                <c:pt idx="112">
                  <c:v>-2.3879604842561297E-2</c:v>
                </c:pt>
                <c:pt idx="113">
                  <c:v>-2.3880122175937588E-2</c:v>
                </c:pt>
                <c:pt idx="114">
                  <c:v>-2.3893055510344763E-2</c:v>
                </c:pt>
                <c:pt idx="115">
                  <c:v>-2.3893572843721046E-2</c:v>
                </c:pt>
                <c:pt idx="116">
                  <c:v>-2.3896676843978767E-2</c:v>
                </c:pt>
                <c:pt idx="117">
                  <c:v>-2.3897194177355058E-2</c:v>
                </c:pt>
                <c:pt idx="118">
                  <c:v>-2.3903919511246784E-2</c:v>
                </c:pt>
                <c:pt idx="119">
                  <c:v>-2.3904436844623074E-2</c:v>
                </c:pt>
                <c:pt idx="120">
                  <c:v>-2.5056020940237782E-2</c:v>
                </c:pt>
                <c:pt idx="121">
                  <c:v>-2.6545941063944138E-2</c:v>
                </c:pt>
                <c:pt idx="122">
                  <c:v>-2.7683557158399104E-2</c:v>
                </c:pt>
                <c:pt idx="123">
                  <c:v>-2.7951018513939448E-2</c:v>
                </c:pt>
                <c:pt idx="124">
                  <c:v>-2.9052421272054318E-2</c:v>
                </c:pt>
                <c:pt idx="125">
                  <c:v>-2.9290394625146307E-2</c:v>
                </c:pt>
                <c:pt idx="126">
                  <c:v>-4.1418240965440827E-2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246-4F00-AE3F-56FCF712524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-8869</c:v>
                </c:pt>
                <c:pt idx="1">
                  <c:v>-8861.5</c:v>
                </c:pt>
                <c:pt idx="2">
                  <c:v>-8854.5</c:v>
                </c:pt>
                <c:pt idx="3">
                  <c:v>-8744.5</c:v>
                </c:pt>
                <c:pt idx="4">
                  <c:v>-8009.5</c:v>
                </c:pt>
                <c:pt idx="5">
                  <c:v>-7992</c:v>
                </c:pt>
                <c:pt idx="6">
                  <c:v>-7560</c:v>
                </c:pt>
                <c:pt idx="7">
                  <c:v>-7514</c:v>
                </c:pt>
                <c:pt idx="8">
                  <c:v>-6651</c:v>
                </c:pt>
                <c:pt idx="9">
                  <c:v>-6644</c:v>
                </c:pt>
                <c:pt idx="10">
                  <c:v>-6605</c:v>
                </c:pt>
                <c:pt idx="11">
                  <c:v>-6587</c:v>
                </c:pt>
                <c:pt idx="12">
                  <c:v>-6424.5</c:v>
                </c:pt>
                <c:pt idx="13">
                  <c:v>-6347</c:v>
                </c:pt>
                <c:pt idx="14">
                  <c:v>-6329</c:v>
                </c:pt>
                <c:pt idx="15">
                  <c:v>-6318.5</c:v>
                </c:pt>
                <c:pt idx="16">
                  <c:v>-6251</c:v>
                </c:pt>
                <c:pt idx="17">
                  <c:v>-6208.5</c:v>
                </c:pt>
                <c:pt idx="18">
                  <c:v>-5388</c:v>
                </c:pt>
                <c:pt idx="19">
                  <c:v>-5353</c:v>
                </c:pt>
                <c:pt idx="20">
                  <c:v>-5289.5</c:v>
                </c:pt>
                <c:pt idx="21">
                  <c:v>-5289</c:v>
                </c:pt>
                <c:pt idx="22">
                  <c:v>-5179.5</c:v>
                </c:pt>
                <c:pt idx="23">
                  <c:v>-5077</c:v>
                </c:pt>
                <c:pt idx="24">
                  <c:v>-5073.5</c:v>
                </c:pt>
                <c:pt idx="25">
                  <c:v>-3832</c:v>
                </c:pt>
                <c:pt idx="26">
                  <c:v>-3824.5</c:v>
                </c:pt>
                <c:pt idx="27">
                  <c:v>-3785.5</c:v>
                </c:pt>
                <c:pt idx="28">
                  <c:v>-2459.5</c:v>
                </c:pt>
                <c:pt idx="29">
                  <c:v>-2452.5</c:v>
                </c:pt>
                <c:pt idx="30">
                  <c:v>-2378</c:v>
                </c:pt>
                <c:pt idx="31">
                  <c:v>-1518.5</c:v>
                </c:pt>
                <c:pt idx="32">
                  <c:v>-0.5</c:v>
                </c:pt>
                <c:pt idx="33">
                  <c:v>0</c:v>
                </c:pt>
                <c:pt idx="34">
                  <c:v>59.5</c:v>
                </c:pt>
                <c:pt idx="35">
                  <c:v>1138</c:v>
                </c:pt>
                <c:pt idx="36">
                  <c:v>1149</c:v>
                </c:pt>
                <c:pt idx="37">
                  <c:v>1453.5</c:v>
                </c:pt>
                <c:pt idx="38">
                  <c:v>1524</c:v>
                </c:pt>
                <c:pt idx="39">
                  <c:v>1712</c:v>
                </c:pt>
                <c:pt idx="40">
                  <c:v>2401</c:v>
                </c:pt>
                <c:pt idx="41">
                  <c:v>2716</c:v>
                </c:pt>
                <c:pt idx="42">
                  <c:v>3720.5</c:v>
                </c:pt>
                <c:pt idx="43">
                  <c:v>4032</c:v>
                </c:pt>
                <c:pt idx="44">
                  <c:v>4994</c:v>
                </c:pt>
                <c:pt idx="45">
                  <c:v>5319</c:v>
                </c:pt>
                <c:pt idx="46">
                  <c:v>6288.5</c:v>
                </c:pt>
                <c:pt idx="47">
                  <c:v>6395</c:v>
                </c:pt>
                <c:pt idx="48">
                  <c:v>6766.5</c:v>
                </c:pt>
                <c:pt idx="49">
                  <c:v>7498</c:v>
                </c:pt>
                <c:pt idx="50">
                  <c:v>7905.5</c:v>
                </c:pt>
                <c:pt idx="51">
                  <c:v>8902.5</c:v>
                </c:pt>
                <c:pt idx="52">
                  <c:v>8966</c:v>
                </c:pt>
                <c:pt idx="53">
                  <c:v>10257</c:v>
                </c:pt>
                <c:pt idx="54">
                  <c:v>10661</c:v>
                </c:pt>
                <c:pt idx="55">
                  <c:v>11623</c:v>
                </c:pt>
                <c:pt idx="56">
                  <c:v>13154.5</c:v>
                </c:pt>
                <c:pt idx="57">
                  <c:v>14116</c:v>
                </c:pt>
                <c:pt idx="58">
                  <c:v>15588.5</c:v>
                </c:pt>
                <c:pt idx="59">
                  <c:v>16925.5</c:v>
                </c:pt>
                <c:pt idx="60">
                  <c:v>18114</c:v>
                </c:pt>
                <c:pt idx="61">
                  <c:v>18503.5</c:v>
                </c:pt>
                <c:pt idx="62">
                  <c:v>19653</c:v>
                </c:pt>
                <c:pt idx="63">
                  <c:v>19653</c:v>
                </c:pt>
                <c:pt idx="64">
                  <c:v>20897.5</c:v>
                </c:pt>
                <c:pt idx="65">
                  <c:v>20929.5</c:v>
                </c:pt>
                <c:pt idx="66">
                  <c:v>21990.5</c:v>
                </c:pt>
                <c:pt idx="67">
                  <c:v>23150.5</c:v>
                </c:pt>
                <c:pt idx="68">
                  <c:v>23157.5</c:v>
                </c:pt>
                <c:pt idx="69">
                  <c:v>23494</c:v>
                </c:pt>
                <c:pt idx="70">
                  <c:v>23494.5</c:v>
                </c:pt>
                <c:pt idx="71">
                  <c:v>23544</c:v>
                </c:pt>
                <c:pt idx="72">
                  <c:v>23550.5</c:v>
                </c:pt>
                <c:pt idx="73">
                  <c:v>24573</c:v>
                </c:pt>
                <c:pt idx="74">
                  <c:v>24679.5</c:v>
                </c:pt>
                <c:pt idx="75">
                  <c:v>24782</c:v>
                </c:pt>
                <c:pt idx="76">
                  <c:v>24912.5</c:v>
                </c:pt>
                <c:pt idx="77">
                  <c:v>25662</c:v>
                </c:pt>
                <c:pt idx="78">
                  <c:v>25924</c:v>
                </c:pt>
                <c:pt idx="79">
                  <c:v>25952</c:v>
                </c:pt>
                <c:pt idx="80">
                  <c:v>25952.5</c:v>
                </c:pt>
                <c:pt idx="81">
                  <c:v>25953</c:v>
                </c:pt>
                <c:pt idx="82">
                  <c:v>26250</c:v>
                </c:pt>
                <c:pt idx="83">
                  <c:v>26932</c:v>
                </c:pt>
                <c:pt idx="84">
                  <c:v>27215.5</c:v>
                </c:pt>
                <c:pt idx="85">
                  <c:v>27378</c:v>
                </c:pt>
                <c:pt idx="86">
                  <c:v>27378</c:v>
                </c:pt>
                <c:pt idx="87">
                  <c:v>27378.5</c:v>
                </c:pt>
                <c:pt idx="88">
                  <c:v>28460.5</c:v>
                </c:pt>
                <c:pt idx="89">
                  <c:v>28460.5</c:v>
                </c:pt>
                <c:pt idx="90">
                  <c:v>28502.5</c:v>
                </c:pt>
                <c:pt idx="91">
                  <c:v>28548.5</c:v>
                </c:pt>
                <c:pt idx="92">
                  <c:v>28548.5</c:v>
                </c:pt>
                <c:pt idx="93">
                  <c:v>29546</c:v>
                </c:pt>
                <c:pt idx="94">
                  <c:v>29953</c:v>
                </c:pt>
                <c:pt idx="95">
                  <c:v>29953.5</c:v>
                </c:pt>
                <c:pt idx="96">
                  <c:v>30021.5</c:v>
                </c:pt>
                <c:pt idx="97">
                  <c:v>30085</c:v>
                </c:pt>
                <c:pt idx="98">
                  <c:v>30094</c:v>
                </c:pt>
                <c:pt idx="99">
                  <c:v>30119</c:v>
                </c:pt>
                <c:pt idx="100">
                  <c:v>30777</c:v>
                </c:pt>
                <c:pt idx="101">
                  <c:v>31172</c:v>
                </c:pt>
                <c:pt idx="102">
                  <c:v>31172.5</c:v>
                </c:pt>
                <c:pt idx="103">
                  <c:v>31202</c:v>
                </c:pt>
                <c:pt idx="104">
                  <c:v>33528</c:v>
                </c:pt>
                <c:pt idx="105">
                  <c:v>33598</c:v>
                </c:pt>
                <c:pt idx="106">
                  <c:v>33780</c:v>
                </c:pt>
                <c:pt idx="107">
                  <c:v>33780.5</c:v>
                </c:pt>
                <c:pt idx="108">
                  <c:v>33781</c:v>
                </c:pt>
                <c:pt idx="109">
                  <c:v>34774.5</c:v>
                </c:pt>
                <c:pt idx="110">
                  <c:v>35031.5</c:v>
                </c:pt>
                <c:pt idx="111">
                  <c:v>35032</c:v>
                </c:pt>
                <c:pt idx="112">
                  <c:v>35170.5</c:v>
                </c:pt>
                <c:pt idx="113">
                  <c:v>35171</c:v>
                </c:pt>
                <c:pt idx="114">
                  <c:v>35183.5</c:v>
                </c:pt>
                <c:pt idx="115">
                  <c:v>35184</c:v>
                </c:pt>
                <c:pt idx="116">
                  <c:v>35187</c:v>
                </c:pt>
                <c:pt idx="117">
                  <c:v>35187.5</c:v>
                </c:pt>
                <c:pt idx="118">
                  <c:v>35194</c:v>
                </c:pt>
                <c:pt idx="119">
                  <c:v>35194.5</c:v>
                </c:pt>
                <c:pt idx="120">
                  <c:v>36307.5</c:v>
                </c:pt>
                <c:pt idx="121">
                  <c:v>37747.5</c:v>
                </c:pt>
                <c:pt idx="122">
                  <c:v>38847</c:v>
                </c:pt>
                <c:pt idx="123">
                  <c:v>39105.5</c:v>
                </c:pt>
                <c:pt idx="124">
                  <c:v>40170</c:v>
                </c:pt>
                <c:pt idx="125">
                  <c:v>40400</c:v>
                </c:pt>
                <c:pt idx="126">
                  <c:v>52121.5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93">
                  <c:v>-3.1507600004260894E-2</c:v>
                </c:pt>
                <c:pt idx="100">
                  <c:v>-4.7076200004084967E-2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246-4F00-AE3F-56FCF7125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065544"/>
        <c:axId val="1"/>
      </c:scatterChart>
      <c:valAx>
        <c:axId val="803065544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4730503214458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40961857379768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30655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975124378109453E-2"/>
          <c:y val="0.92000129214617399"/>
          <c:w val="0.9436168240164009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BL Leo - O-C Diagr.</a:t>
            </a:r>
          </a:p>
        </c:rich>
      </c:tx>
      <c:layout>
        <c:manualLayout>
          <c:xMode val="edge"/>
          <c:yMode val="edge"/>
          <c:x val="0.37417253306912795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03985154297808"/>
          <c:y val="0.14723926380368099"/>
          <c:w val="0.80132515111265967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-8869</c:v>
                </c:pt>
                <c:pt idx="1">
                  <c:v>-8861.5</c:v>
                </c:pt>
                <c:pt idx="2">
                  <c:v>-8854.5</c:v>
                </c:pt>
                <c:pt idx="3">
                  <c:v>-8744.5</c:v>
                </c:pt>
                <c:pt idx="4">
                  <c:v>-8009.5</c:v>
                </c:pt>
                <c:pt idx="5">
                  <c:v>-7992</c:v>
                </c:pt>
                <c:pt idx="6">
                  <c:v>-7560</c:v>
                </c:pt>
                <c:pt idx="7">
                  <c:v>-7514</c:v>
                </c:pt>
                <c:pt idx="8">
                  <c:v>-6651</c:v>
                </c:pt>
                <c:pt idx="9">
                  <c:v>-6644</c:v>
                </c:pt>
                <c:pt idx="10">
                  <c:v>-6605</c:v>
                </c:pt>
                <c:pt idx="11">
                  <c:v>-6587</c:v>
                </c:pt>
                <c:pt idx="12">
                  <c:v>-6424.5</c:v>
                </c:pt>
                <c:pt idx="13">
                  <c:v>-6347</c:v>
                </c:pt>
                <c:pt idx="14">
                  <c:v>-6329</c:v>
                </c:pt>
                <c:pt idx="15">
                  <c:v>-6318.5</c:v>
                </c:pt>
                <c:pt idx="16">
                  <c:v>-6251</c:v>
                </c:pt>
                <c:pt idx="17">
                  <c:v>-6208.5</c:v>
                </c:pt>
                <c:pt idx="18">
                  <c:v>-5388</c:v>
                </c:pt>
                <c:pt idx="19">
                  <c:v>-5353</c:v>
                </c:pt>
                <c:pt idx="20">
                  <c:v>-5289.5</c:v>
                </c:pt>
                <c:pt idx="21">
                  <c:v>-5289</c:v>
                </c:pt>
                <c:pt idx="22">
                  <c:v>-5179.5</c:v>
                </c:pt>
                <c:pt idx="23">
                  <c:v>-5077</c:v>
                </c:pt>
                <c:pt idx="24">
                  <c:v>-5073.5</c:v>
                </c:pt>
                <c:pt idx="25">
                  <c:v>-3832</c:v>
                </c:pt>
                <c:pt idx="26">
                  <c:v>-3824.5</c:v>
                </c:pt>
                <c:pt idx="27">
                  <c:v>-3785.5</c:v>
                </c:pt>
                <c:pt idx="28">
                  <c:v>-2459.5</c:v>
                </c:pt>
                <c:pt idx="29">
                  <c:v>-2452.5</c:v>
                </c:pt>
                <c:pt idx="30">
                  <c:v>-2378</c:v>
                </c:pt>
                <c:pt idx="31">
                  <c:v>-1518.5</c:v>
                </c:pt>
                <c:pt idx="32">
                  <c:v>-0.5</c:v>
                </c:pt>
                <c:pt idx="33">
                  <c:v>0</c:v>
                </c:pt>
                <c:pt idx="34">
                  <c:v>59.5</c:v>
                </c:pt>
                <c:pt idx="35">
                  <c:v>1138</c:v>
                </c:pt>
                <c:pt idx="36">
                  <c:v>1149</c:v>
                </c:pt>
                <c:pt idx="37">
                  <c:v>1453.5</c:v>
                </c:pt>
                <c:pt idx="38">
                  <c:v>1524</c:v>
                </c:pt>
                <c:pt idx="39">
                  <c:v>1712</c:v>
                </c:pt>
                <c:pt idx="40">
                  <c:v>2401</c:v>
                </c:pt>
                <c:pt idx="41">
                  <c:v>2716</c:v>
                </c:pt>
                <c:pt idx="42">
                  <c:v>3720.5</c:v>
                </c:pt>
                <c:pt idx="43">
                  <c:v>4032</c:v>
                </c:pt>
                <c:pt idx="44">
                  <c:v>4994</c:v>
                </c:pt>
                <c:pt idx="45">
                  <c:v>5319</c:v>
                </c:pt>
                <c:pt idx="46">
                  <c:v>6288.5</c:v>
                </c:pt>
                <c:pt idx="47">
                  <c:v>6395</c:v>
                </c:pt>
                <c:pt idx="48">
                  <c:v>6766.5</c:v>
                </c:pt>
                <c:pt idx="49">
                  <c:v>7498</c:v>
                </c:pt>
                <c:pt idx="50">
                  <c:v>7905.5</c:v>
                </c:pt>
                <c:pt idx="51">
                  <c:v>8902.5</c:v>
                </c:pt>
                <c:pt idx="52">
                  <c:v>8966</c:v>
                </c:pt>
                <c:pt idx="53">
                  <c:v>10257</c:v>
                </c:pt>
                <c:pt idx="54">
                  <c:v>10661</c:v>
                </c:pt>
                <c:pt idx="55">
                  <c:v>11623</c:v>
                </c:pt>
                <c:pt idx="56">
                  <c:v>13154.5</c:v>
                </c:pt>
                <c:pt idx="57">
                  <c:v>14116</c:v>
                </c:pt>
                <c:pt idx="58">
                  <c:v>15588.5</c:v>
                </c:pt>
                <c:pt idx="59">
                  <c:v>16925.5</c:v>
                </c:pt>
                <c:pt idx="60">
                  <c:v>18114</c:v>
                </c:pt>
                <c:pt idx="61">
                  <c:v>18503.5</c:v>
                </c:pt>
                <c:pt idx="62">
                  <c:v>19653</c:v>
                </c:pt>
                <c:pt idx="63">
                  <c:v>19653</c:v>
                </c:pt>
                <c:pt idx="64">
                  <c:v>20897.5</c:v>
                </c:pt>
                <c:pt idx="65">
                  <c:v>20929.5</c:v>
                </c:pt>
                <c:pt idx="66">
                  <c:v>21990.5</c:v>
                </c:pt>
                <c:pt idx="67">
                  <c:v>23150.5</c:v>
                </c:pt>
                <c:pt idx="68">
                  <c:v>23157.5</c:v>
                </c:pt>
                <c:pt idx="69">
                  <c:v>23494</c:v>
                </c:pt>
                <c:pt idx="70">
                  <c:v>23494.5</c:v>
                </c:pt>
                <c:pt idx="71">
                  <c:v>23544</c:v>
                </c:pt>
                <c:pt idx="72">
                  <c:v>23550.5</c:v>
                </c:pt>
                <c:pt idx="73">
                  <c:v>24573</c:v>
                </c:pt>
                <c:pt idx="74">
                  <c:v>24679.5</c:v>
                </c:pt>
                <c:pt idx="75">
                  <c:v>24782</c:v>
                </c:pt>
                <c:pt idx="76">
                  <c:v>24912.5</c:v>
                </c:pt>
                <c:pt idx="77">
                  <c:v>25662</c:v>
                </c:pt>
                <c:pt idx="78">
                  <c:v>25924</c:v>
                </c:pt>
                <c:pt idx="79">
                  <c:v>25952</c:v>
                </c:pt>
                <c:pt idx="80">
                  <c:v>25952.5</c:v>
                </c:pt>
                <c:pt idx="81">
                  <c:v>25953</c:v>
                </c:pt>
                <c:pt idx="82">
                  <c:v>26250</c:v>
                </c:pt>
                <c:pt idx="83">
                  <c:v>26932</c:v>
                </c:pt>
                <c:pt idx="84">
                  <c:v>27215.5</c:v>
                </c:pt>
                <c:pt idx="85">
                  <c:v>27378</c:v>
                </c:pt>
                <c:pt idx="86">
                  <c:v>27378</c:v>
                </c:pt>
                <c:pt idx="87">
                  <c:v>27378.5</c:v>
                </c:pt>
                <c:pt idx="88">
                  <c:v>28460.5</c:v>
                </c:pt>
                <c:pt idx="89">
                  <c:v>28460.5</c:v>
                </c:pt>
                <c:pt idx="90">
                  <c:v>28502.5</c:v>
                </c:pt>
                <c:pt idx="91">
                  <c:v>28548.5</c:v>
                </c:pt>
                <c:pt idx="92">
                  <c:v>28548.5</c:v>
                </c:pt>
                <c:pt idx="93">
                  <c:v>29546</c:v>
                </c:pt>
                <c:pt idx="94">
                  <c:v>29953</c:v>
                </c:pt>
                <c:pt idx="95">
                  <c:v>29953.5</c:v>
                </c:pt>
                <c:pt idx="96">
                  <c:v>30021.5</c:v>
                </c:pt>
                <c:pt idx="97">
                  <c:v>30085</c:v>
                </c:pt>
                <c:pt idx="98">
                  <c:v>30094</c:v>
                </c:pt>
                <c:pt idx="99">
                  <c:v>30119</c:v>
                </c:pt>
                <c:pt idx="100">
                  <c:v>30777</c:v>
                </c:pt>
                <c:pt idx="101">
                  <c:v>31172</c:v>
                </c:pt>
                <c:pt idx="102">
                  <c:v>31172.5</c:v>
                </c:pt>
                <c:pt idx="103">
                  <c:v>31202</c:v>
                </c:pt>
                <c:pt idx="104">
                  <c:v>33528</c:v>
                </c:pt>
                <c:pt idx="105">
                  <c:v>33598</c:v>
                </c:pt>
                <c:pt idx="106">
                  <c:v>33780</c:v>
                </c:pt>
                <c:pt idx="107">
                  <c:v>33780.5</c:v>
                </c:pt>
                <c:pt idx="108">
                  <c:v>33781</c:v>
                </c:pt>
                <c:pt idx="109">
                  <c:v>34774.5</c:v>
                </c:pt>
                <c:pt idx="110">
                  <c:v>35031.5</c:v>
                </c:pt>
                <c:pt idx="111">
                  <c:v>35032</c:v>
                </c:pt>
                <c:pt idx="112">
                  <c:v>35170.5</c:v>
                </c:pt>
                <c:pt idx="113">
                  <c:v>35171</c:v>
                </c:pt>
                <c:pt idx="114">
                  <c:v>35183.5</c:v>
                </c:pt>
                <c:pt idx="115">
                  <c:v>35184</c:v>
                </c:pt>
                <c:pt idx="116">
                  <c:v>35187</c:v>
                </c:pt>
                <c:pt idx="117">
                  <c:v>35187.5</c:v>
                </c:pt>
                <c:pt idx="118">
                  <c:v>35194</c:v>
                </c:pt>
                <c:pt idx="119">
                  <c:v>35194.5</c:v>
                </c:pt>
                <c:pt idx="120">
                  <c:v>36307.5</c:v>
                </c:pt>
                <c:pt idx="121">
                  <c:v>37747.5</c:v>
                </c:pt>
                <c:pt idx="122">
                  <c:v>38847</c:v>
                </c:pt>
                <c:pt idx="123">
                  <c:v>39105.5</c:v>
                </c:pt>
                <c:pt idx="124">
                  <c:v>40170</c:v>
                </c:pt>
                <c:pt idx="125">
                  <c:v>40400</c:v>
                </c:pt>
                <c:pt idx="126">
                  <c:v>52121.5</c:v>
                </c:pt>
              </c:numCache>
            </c:numRef>
          </c:xVal>
          <c:yVal>
            <c:numRef>
              <c:f>Active!$H$21:$H$989</c:f>
              <c:numCache>
                <c:formatCode>General</c:formatCode>
                <c:ptCount val="969"/>
                <c:pt idx="3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4E-46EA-87D9-14B6ADD4328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32">
                    <c:v>0</c:v>
                  </c:pt>
                  <c:pt idx="33">
                    <c:v>0</c:v>
                  </c:pt>
                  <c:pt idx="56">
                    <c:v>1.6E-2</c:v>
                  </c:pt>
                  <c:pt idx="57">
                    <c:v>3.0000000000000001E-3</c:v>
                  </c:pt>
                  <c:pt idx="58">
                    <c:v>3.0000000000000001E-3</c:v>
                  </c:pt>
                  <c:pt idx="60">
                    <c:v>2E-3</c:v>
                  </c:pt>
                  <c:pt idx="61">
                    <c:v>3.0000000000000001E-3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3.0000000000000001E-3</c:v>
                  </c:pt>
                  <c:pt idx="65">
                    <c:v>1.6000000000000001E-3</c:v>
                  </c:pt>
                  <c:pt idx="66">
                    <c:v>6.0000000000000001E-3</c:v>
                  </c:pt>
                  <c:pt idx="69">
                    <c:v>2.3E-3</c:v>
                  </c:pt>
                  <c:pt idx="70">
                    <c:v>2.7000000000000001E-3</c:v>
                  </c:pt>
                  <c:pt idx="72">
                    <c:v>2.2000000000000001E-3</c:v>
                  </c:pt>
                  <c:pt idx="73">
                    <c:v>4.1000000000000003E-3</c:v>
                  </c:pt>
                  <c:pt idx="75">
                    <c:v>2.3E-3</c:v>
                  </c:pt>
                  <c:pt idx="76">
                    <c:v>2.8E-3</c:v>
                  </c:pt>
                  <c:pt idx="78">
                    <c:v>2.0000000000000001E-4</c:v>
                  </c:pt>
                  <c:pt idx="79">
                    <c:v>2.9999999999999997E-4</c:v>
                  </c:pt>
                  <c:pt idx="80">
                    <c:v>1.8E-3</c:v>
                  </c:pt>
                  <c:pt idx="81">
                    <c:v>1.1999999999999999E-3</c:v>
                  </c:pt>
                  <c:pt idx="84">
                    <c:v>8.0000000000000004E-4</c:v>
                  </c:pt>
                  <c:pt idx="86">
                    <c:v>2.2000000000000001E-3</c:v>
                  </c:pt>
                  <c:pt idx="87">
                    <c:v>4.1000000000000003E-3</c:v>
                  </c:pt>
                  <c:pt idx="88">
                    <c:v>3.7000000000000002E-3</c:v>
                  </c:pt>
                  <c:pt idx="89">
                    <c:v>4.1000000000000003E-3</c:v>
                  </c:pt>
                  <c:pt idx="90">
                    <c:v>1.9E-3</c:v>
                  </c:pt>
                  <c:pt idx="91">
                    <c:v>5.0000000000000001E-3</c:v>
                  </c:pt>
                  <c:pt idx="92">
                    <c:v>5.0000000000000001E-3</c:v>
                  </c:pt>
                  <c:pt idx="93">
                    <c:v>4.0000000000000001E-3</c:v>
                  </c:pt>
                  <c:pt idx="94">
                    <c:v>1E-3</c:v>
                  </c:pt>
                  <c:pt idx="95">
                    <c:v>4.0000000000000002E-4</c:v>
                  </c:pt>
                  <c:pt idx="96">
                    <c:v>2.9999999999999997E-4</c:v>
                  </c:pt>
                  <c:pt idx="98">
                    <c:v>1E-3</c:v>
                  </c:pt>
                  <c:pt idx="99">
                    <c:v>2.0000000000000001E-4</c:v>
                  </c:pt>
                  <c:pt idx="100">
                    <c:v>6.0000000000000001E-3</c:v>
                  </c:pt>
                  <c:pt idx="103">
                    <c:v>1E-3</c:v>
                  </c:pt>
                  <c:pt idx="105">
                    <c:v>1E-4</c:v>
                  </c:pt>
                  <c:pt idx="106">
                    <c:v>2.0999999999999999E-3</c:v>
                  </c:pt>
                  <c:pt idx="107">
                    <c:v>1E-3</c:v>
                  </c:pt>
                  <c:pt idx="108">
                    <c:v>1.4E-3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20">
                    <c:v>2.0000000000000001E-4</c:v>
                  </c:pt>
                  <c:pt idx="121">
                    <c:v>8.0000000000000004E-4</c:v>
                  </c:pt>
                  <c:pt idx="122">
                    <c:v>4.0000000000000002E-4</c:v>
                  </c:pt>
                  <c:pt idx="123">
                    <c:v>5.0000000000000001E-4</c:v>
                  </c:pt>
                  <c:pt idx="124">
                    <c:v>5.9999999999999995E-4</c:v>
                  </c:pt>
                  <c:pt idx="125">
                    <c:v>5.0000000000000001E-4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32">
                    <c:v>0</c:v>
                  </c:pt>
                  <c:pt idx="33">
                    <c:v>0</c:v>
                  </c:pt>
                  <c:pt idx="56">
                    <c:v>1.6E-2</c:v>
                  </c:pt>
                  <c:pt idx="57">
                    <c:v>3.0000000000000001E-3</c:v>
                  </c:pt>
                  <c:pt idx="58">
                    <c:v>3.0000000000000001E-3</c:v>
                  </c:pt>
                  <c:pt idx="60">
                    <c:v>2E-3</c:v>
                  </c:pt>
                  <c:pt idx="61">
                    <c:v>3.0000000000000001E-3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3.0000000000000001E-3</c:v>
                  </c:pt>
                  <c:pt idx="65">
                    <c:v>1.6000000000000001E-3</c:v>
                  </c:pt>
                  <c:pt idx="66">
                    <c:v>6.0000000000000001E-3</c:v>
                  </c:pt>
                  <c:pt idx="69">
                    <c:v>2.3E-3</c:v>
                  </c:pt>
                  <c:pt idx="70">
                    <c:v>2.7000000000000001E-3</c:v>
                  </c:pt>
                  <c:pt idx="72">
                    <c:v>2.2000000000000001E-3</c:v>
                  </c:pt>
                  <c:pt idx="73">
                    <c:v>4.1000000000000003E-3</c:v>
                  </c:pt>
                  <c:pt idx="75">
                    <c:v>2.3E-3</c:v>
                  </c:pt>
                  <c:pt idx="76">
                    <c:v>2.8E-3</c:v>
                  </c:pt>
                  <c:pt idx="78">
                    <c:v>2.0000000000000001E-4</c:v>
                  </c:pt>
                  <c:pt idx="79">
                    <c:v>2.9999999999999997E-4</c:v>
                  </c:pt>
                  <c:pt idx="80">
                    <c:v>1.8E-3</c:v>
                  </c:pt>
                  <c:pt idx="81">
                    <c:v>1.1999999999999999E-3</c:v>
                  </c:pt>
                  <c:pt idx="84">
                    <c:v>8.0000000000000004E-4</c:v>
                  </c:pt>
                  <c:pt idx="86">
                    <c:v>2.2000000000000001E-3</c:v>
                  </c:pt>
                  <c:pt idx="87">
                    <c:v>4.1000000000000003E-3</c:v>
                  </c:pt>
                  <c:pt idx="88">
                    <c:v>3.7000000000000002E-3</c:v>
                  </c:pt>
                  <c:pt idx="89">
                    <c:v>4.1000000000000003E-3</c:v>
                  </c:pt>
                  <c:pt idx="90">
                    <c:v>1.9E-3</c:v>
                  </c:pt>
                  <c:pt idx="91">
                    <c:v>5.0000000000000001E-3</c:v>
                  </c:pt>
                  <c:pt idx="92">
                    <c:v>5.0000000000000001E-3</c:v>
                  </c:pt>
                  <c:pt idx="93">
                    <c:v>4.0000000000000001E-3</c:v>
                  </c:pt>
                  <c:pt idx="94">
                    <c:v>1E-3</c:v>
                  </c:pt>
                  <c:pt idx="95">
                    <c:v>4.0000000000000002E-4</c:v>
                  </c:pt>
                  <c:pt idx="96">
                    <c:v>2.9999999999999997E-4</c:v>
                  </c:pt>
                  <c:pt idx="98">
                    <c:v>1E-3</c:v>
                  </c:pt>
                  <c:pt idx="99">
                    <c:v>2.0000000000000001E-4</c:v>
                  </c:pt>
                  <c:pt idx="100">
                    <c:v>6.0000000000000001E-3</c:v>
                  </c:pt>
                  <c:pt idx="103">
                    <c:v>1E-3</c:v>
                  </c:pt>
                  <c:pt idx="105">
                    <c:v>1E-4</c:v>
                  </c:pt>
                  <c:pt idx="106">
                    <c:v>2.0999999999999999E-3</c:v>
                  </c:pt>
                  <c:pt idx="107">
                    <c:v>1E-3</c:v>
                  </c:pt>
                  <c:pt idx="108">
                    <c:v>1.4E-3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20">
                    <c:v>2.0000000000000001E-4</c:v>
                  </c:pt>
                  <c:pt idx="121">
                    <c:v>8.0000000000000004E-4</c:v>
                  </c:pt>
                  <c:pt idx="122">
                    <c:v>4.0000000000000002E-4</c:v>
                  </c:pt>
                  <c:pt idx="123">
                    <c:v>5.0000000000000001E-4</c:v>
                  </c:pt>
                  <c:pt idx="124">
                    <c:v>5.9999999999999995E-4</c:v>
                  </c:pt>
                  <c:pt idx="12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-8869</c:v>
                </c:pt>
                <c:pt idx="1">
                  <c:v>-8861.5</c:v>
                </c:pt>
                <c:pt idx="2">
                  <c:v>-8854.5</c:v>
                </c:pt>
                <c:pt idx="3">
                  <c:v>-8744.5</c:v>
                </c:pt>
                <c:pt idx="4">
                  <c:v>-8009.5</c:v>
                </c:pt>
                <c:pt idx="5">
                  <c:v>-7992</c:v>
                </c:pt>
                <c:pt idx="6">
                  <c:v>-7560</c:v>
                </c:pt>
                <c:pt idx="7">
                  <c:v>-7514</c:v>
                </c:pt>
                <c:pt idx="8">
                  <c:v>-6651</c:v>
                </c:pt>
                <c:pt idx="9">
                  <c:v>-6644</c:v>
                </c:pt>
                <c:pt idx="10">
                  <c:v>-6605</c:v>
                </c:pt>
                <c:pt idx="11">
                  <c:v>-6587</c:v>
                </c:pt>
                <c:pt idx="12">
                  <c:v>-6424.5</c:v>
                </c:pt>
                <c:pt idx="13">
                  <c:v>-6347</c:v>
                </c:pt>
                <c:pt idx="14">
                  <c:v>-6329</c:v>
                </c:pt>
                <c:pt idx="15">
                  <c:v>-6318.5</c:v>
                </c:pt>
                <c:pt idx="16">
                  <c:v>-6251</c:v>
                </c:pt>
                <c:pt idx="17">
                  <c:v>-6208.5</c:v>
                </c:pt>
                <c:pt idx="18">
                  <c:v>-5388</c:v>
                </c:pt>
                <c:pt idx="19">
                  <c:v>-5353</c:v>
                </c:pt>
                <c:pt idx="20">
                  <c:v>-5289.5</c:v>
                </c:pt>
                <c:pt idx="21">
                  <c:v>-5289</c:v>
                </c:pt>
                <c:pt idx="22">
                  <c:v>-5179.5</c:v>
                </c:pt>
                <c:pt idx="23">
                  <c:v>-5077</c:v>
                </c:pt>
                <c:pt idx="24">
                  <c:v>-5073.5</c:v>
                </c:pt>
                <c:pt idx="25">
                  <c:v>-3832</c:v>
                </c:pt>
                <c:pt idx="26">
                  <c:v>-3824.5</c:v>
                </c:pt>
                <c:pt idx="27">
                  <c:v>-3785.5</c:v>
                </c:pt>
                <c:pt idx="28">
                  <c:v>-2459.5</c:v>
                </c:pt>
                <c:pt idx="29">
                  <c:v>-2452.5</c:v>
                </c:pt>
                <c:pt idx="30">
                  <c:v>-2378</c:v>
                </c:pt>
                <c:pt idx="31">
                  <c:v>-1518.5</c:v>
                </c:pt>
                <c:pt idx="32">
                  <c:v>-0.5</c:v>
                </c:pt>
                <c:pt idx="33">
                  <c:v>0</c:v>
                </c:pt>
                <c:pt idx="34">
                  <c:v>59.5</c:v>
                </c:pt>
                <c:pt idx="35">
                  <c:v>1138</c:v>
                </c:pt>
                <c:pt idx="36">
                  <c:v>1149</c:v>
                </c:pt>
                <c:pt idx="37">
                  <c:v>1453.5</c:v>
                </c:pt>
                <c:pt idx="38">
                  <c:v>1524</c:v>
                </c:pt>
                <c:pt idx="39">
                  <c:v>1712</c:v>
                </c:pt>
                <c:pt idx="40">
                  <c:v>2401</c:v>
                </c:pt>
                <c:pt idx="41">
                  <c:v>2716</c:v>
                </c:pt>
                <c:pt idx="42">
                  <c:v>3720.5</c:v>
                </c:pt>
                <c:pt idx="43">
                  <c:v>4032</c:v>
                </c:pt>
                <c:pt idx="44">
                  <c:v>4994</c:v>
                </c:pt>
                <c:pt idx="45">
                  <c:v>5319</c:v>
                </c:pt>
                <c:pt idx="46">
                  <c:v>6288.5</c:v>
                </c:pt>
                <c:pt idx="47">
                  <c:v>6395</c:v>
                </c:pt>
                <c:pt idx="48">
                  <c:v>6766.5</c:v>
                </c:pt>
                <c:pt idx="49">
                  <c:v>7498</c:v>
                </c:pt>
                <c:pt idx="50">
                  <c:v>7905.5</c:v>
                </c:pt>
                <c:pt idx="51">
                  <c:v>8902.5</c:v>
                </c:pt>
                <c:pt idx="52">
                  <c:v>8966</c:v>
                </c:pt>
                <c:pt idx="53">
                  <c:v>10257</c:v>
                </c:pt>
                <c:pt idx="54">
                  <c:v>10661</c:v>
                </c:pt>
                <c:pt idx="55">
                  <c:v>11623</c:v>
                </c:pt>
                <c:pt idx="56">
                  <c:v>13154.5</c:v>
                </c:pt>
                <c:pt idx="57">
                  <c:v>14116</c:v>
                </c:pt>
                <c:pt idx="58">
                  <c:v>15588.5</c:v>
                </c:pt>
                <c:pt idx="59">
                  <c:v>16925.5</c:v>
                </c:pt>
                <c:pt idx="60">
                  <c:v>18114</c:v>
                </c:pt>
                <c:pt idx="61">
                  <c:v>18503.5</c:v>
                </c:pt>
                <c:pt idx="62">
                  <c:v>19653</c:v>
                </c:pt>
                <c:pt idx="63">
                  <c:v>19653</c:v>
                </c:pt>
                <c:pt idx="64">
                  <c:v>20897.5</c:v>
                </c:pt>
                <c:pt idx="65">
                  <c:v>20929.5</c:v>
                </c:pt>
                <c:pt idx="66">
                  <c:v>21990.5</c:v>
                </c:pt>
                <c:pt idx="67">
                  <c:v>23150.5</c:v>
                </c:pt>
                <c:pt idx="68">
                  <c:v>23157.5</c:v>
                </c:pt>
                <c:pt idx="69">
                  <c:v>23494</c:v>
                </c:pt>
                <c:pt idx="70">
                  <c:v>23494.5</c:v>
                </c:pt>
                <c:pt idx="71">
                  <c:v>23544</c:v>
                </c:pt>
                <c:pt idx="72">
                  <c:v>23550.5</c:v>
                </c:pt>
                <c:pt idx="73">
                  <c:v>24573</c:v>
                </c:pt>
                <c:pt idx="74">
                  <c:v>24679.5</c:v>
                </c:pt>
                <c:pt idx="75">
                  <c:v>24782</c:v>
                </c:pt>
                <c:pt idx="76">
                  <c:v>24912.5</c:v>
                </c:pt>
                <c:pt idx="77">
                  <c:v>25662</c:v>
                </c:pt>
                <c:pt idx="78">
                  <c:v>25924</c:v>
                </c:pt>
                <c:pt idx="79">
                  <c:v>25952</c:v>
                </c:pt>
                <c:pt idx="80">
                  <c:v>25952.5</c:v>
                </c:pt>
                <c:pt idx="81">
                  <c:v>25953</c:v>
                </c:pt>
                <c:pt idx="82">
                  <c:v>26250</c:v>
                </c:pt>
                <c:pt idx="83">
                  <c:v>26932</c:v>
                </c:pt>
                <c:pt idx="84">
                  <c:v>27215.5</c:v>
                </c:pt>
                <c:pt idx="85">
                  <c:v>27378</c:v>
                </c:pt>
                <c:pt idx="86">
                  <c:v>27378</c:v>
                </c:pt>
                <c:pt idx="87">
                  <c:v>27378.5</c:v>
                </c:pt>
                <c:pt idx="88">
                  <c:v>28460.5</c:v>
                </c:pt>
                <c:pt idx="89">
                  <c:v>28460.5</c:v>
                </c:pt>
                <c:pt idx="90">
                  <c:v>28502.5</c:v>
                </c:pt>
                <c:pt idx="91">
                  <c:v>28548.5</c:v>
                </c:pt>
                <c:pt idx="92">
                  <c:v>28548.5</c:v>
                </c:pt>
                <c:pt idx="93">
                  <c:v>29546</c:v>
                </c:pt>
                <c:pt idx="94">
                  <c:v>29953</c:v>
                </c:pt>
                <c:pt idx="95">
                  <c:v>29953.5</c:v>
                </c:pt>
                <c:pt idx="96">
                  <c:v>30021.5</c:v>
                </c:pt>
                <c:pt idx="97">
                  <c:v>30085</c:v>
                </c:pt>
                <c:pt idx="98">
                  <c:v>30094</c:v>
                </c:pt>
                <c:pt idx="99">
                  <c:v>30119</c:v>
                </c:pt>
                <c:pt idx="100">
                  <c:v>30777</c:v>
                </c:pt>
                <c:pt idx="101">
                  <c:v>31172</c:v>
                </c:pt>
                <c:pt idx="102">
                  <c:v>31172.5</c:v>
                </c:pt>
                <c:pt idx="103">
                  <c:v>31202</c:v>
                </c:pt>
                <c:pt idx="104">
                  <c:v>33528</c:v>
                </c:pt>
                <c:pt idx="105">
                  <c:v>33598</c:v>
                </c:pt>
                <c:pt idx="106">
                  <c:v>33780</c:v>
                </c:pt>
                <c:pt idx="107">
                  <c:v>33780.5</c:v>
                </c:pt>
                <c:pt idx="108">
                  <c:v>33781</c:v>
                </c:pt>
                <c:pt idx="109">
                  <c:v>34774.5</c:v>
                </c:pt>
                <c:pt idx="110">
                  <c:v>35031.5</c:v>
                </c:pt>
                <c:pt idx="111">
                  <c:v>35032</c:v>
                </c:pt>
                <c:pt idx="112">
                  <c:v>35170.5</c:v>
                </c:pt>
                <c:pt idx="113">
                  <c:v>35171</c:v>
                </c:pt>
                <c:pt idx="114">
                  <c:v>35183.5</c:v>
                </c:pt>
                <c:pt idx="115">
                  <c:v>35184</c:v>
                </c:pt>
                <c:pt idx="116">
                  <c:v>35187</c:v>
                </c:pt>
                <c:pt idx="117">
                  <c:v>35187.5</c:v>
                </c:pt>
                <c:pt idx="118">
                  <c:v>35194</c:v>
                </c:pt>
                <c:pt idx="119">
                  <c:v>35194.5</c:v>
                </c:pt>
                <c:pt idx="120">
                  <c:v>36307.5</c:v>
                </c:pt>
                <c:pt idx="121">
                  <c:v>37747.5</c:v>
                </c:pt>
                <c:pt idx="122">
                  <c:v>38847</c:v>
                </c:pt>
                <c:pt idx="123">
                  <c:v>39105.5</c:v>
                </c:pt>
                <c:pt idx="124">
                  <c:v>40170</c:v>
                </c:pt>
                <c:pt idx="125">
                  <c:v>40400</c:v>
                </c:pt>
                <c:pt idx="126">
                  <c:v>52121.5</c:v>
                </c:pt>
              </c:numCache>
            </c:numRef>
          </c:xVal>
          <c:yVal>
            <c:numRef>
              <c:f>Active!$I$21:$I$989</c:f>
              <c:numCache>
                <c:formatCode>General</c:formatCode>
                <c:ptCount val="969"/>
                <c:pt idx="0">
                  <c:v>1.4491399997496046E-2</c:v>
                </c:pt>
                <c:pt idx="1">
                  <c:v>-9.8810000054072589E-4</c:v>
                </c:pt>
                <c:pt idx="2">
                  <c:v>-6.5023000061046332E-3</c:v>
                </c:pt>
                <c:pt idx="3">
                  <c:v>-6.8682999990414828E-3</c:v>
                </c:pt>
                <c:pt idx="4">
                  <c:v>-3.8592999990214594E-3</c:v>
                </c:pt>
                <c:pt idx="5">
                  <c:v>4.3551999988267198E-3</c:v>
                </c:pt>
                <c:pt idx="6">
                  <c:v>6.335999998555053E-3</c:v>
                </c:pt>
                <c:pt idx="7">
                  <c:v>9.5283999980892986E-3</c:v>
                </c:pt>
                <c:pt idx="8">
                  <c:v>-3.5794000068563037E-3</c:v>
                </c:pt>
                <c:pt idx="9">
                  <c:v>7.9063999946811236E-3</c:v>
                </c:pt>
                <c:pt idx="10">
                  <c:v>-3.3869999970193021E-3</c:v>
                </c:pt>
                <c:pt idx="11">
                  <c:v>6.8622000035247765E-3</c:v>
                </c:pt>
                <c:pt idx="12">
                  <c:v>2.1397000018623658E-3</c:v>
                </c:pt>
                <c:pt idx="13">
                  <c:v>5.5181999996420927E-3</c:v>
                </c:pt>
                <c:pt idx="14">
                  <c:v>-1.2326000069151632E-3</c:v>
                </c:pt>
                <c:pt idx="15">
                  <c:v>1.4960999978939071E-3</c:v>
                </c:pt>
                <c:pt idx="16">
                  <c:v>-1.1819400002423208E-2</c:v>
                </c:pt>
                <c:pt idx="17">
                  <c:v>-8.8698999970802106E-3</c:v>
                </c:pt>
                <c:pt idx="18">
                  <c:v>7.2800001362338662E-5</c:v>
                </c:pt>
                <c:pt idx="19">
                  <c:v>5.0180000107502565E-4</c:v>
                </c:pt>
                <c:pt idx="20">
                  <c:v>3.6908699999912642E-2</c:v>
                </c:pt>
                <c:pt idx="22">
                  <c:v>-4.4573000050149858E-3</c:v>
                </c:pt>
                <c:pt idx="23">
                  <c:v>-3.3437999954912812E-3</c:v>
                </c:pt>
                <c:pt idx="24">
                  <c:v>-1.0100899999088142E-2</c:v>
                </c:pt>
                <c:pt idx="25">
                  <c:v>1.4059199995244853E-2</c:v>
                </c:pt>
                <c:pt idx="26">
                  <c:v>-7.4203000040142797E-3</c:v>
                </c:pt>
                <c:pt idx="27">
                  <c:v>-7.7137000043876469E-3</c:v>
                </c:pt>
                <c:pt idx="28">
                  <c:v>3.1069999386090785E-4</c:v>
                </c:pt>
                <c:pt idx="29">
                  <c:v>-5.2035000044270419E-3</c:v>
                </c:pt>
                <c:pt idx="30">
                  <c:v>1.3966799997433554E-2</c:v>
                </c:pt>
                <c:pt idx="31">
                  <c:v>9.6161000037682243E-3</c:v>
                </c:pt>
                <c:pt idx="34">
                  <c:v>8.1292999966535717E-3</c:v>
                </c:pt>
                <c:pt idx="35">
                  <c:v>-3.0228000032366253E-3</c:v>
                </c:pt>
                <c:pt idx="36">
                  <c:v>5.7405999978072941E-3</c:v>
                </c:pt>
                <c:pt idx="37">
                  <c:v>-1.2710000009974465E-4</c:v>
                </c:pt>
                <c:pt idx="38">
                  <c:v>-1.1234400000830647E-2</c:v>
                </c:pt>
                <c:pt idx="39">
                  <c:v>-9.1872000048169866E-3</c:v>
                </c:pt>
                <c:pt idx="40">
                  <c:v>6.2939999770605937E-4</c:v>
                </c:pt>
                <c:pt idx="41">
                  <c:v>1.1490400000184309E-2</c:v>
                </c:pt>
                <c:pt idx="42">
                  <c:v>1.9202699993911665E-2</c:v>
                </c:pt>
                <c:pt idx="43">
                  <c:v>2.4820799997542053E-2</c:v>
                </c:pt>
                <c:pt idx="44">
                  <c:v>4.5835999990231358E-3</c:v>
                </c:pt>
                <c:pt idx="45">
                  <c:v>4.1386000011698343E-3</c:v>
                </c:pt>
                <c:pt idx="46">
                  <c:v>4.4218999973963946E-3</c:v>
                </c:pt>
                <c:pt idx="47">
                  <c:v>3.8129999957163818E-3</c:v>
                </c:pt>
                <c:pt idx="48">
                  <c:v>-1.1404900003981311E-2</c:v>
                </c:pt>
                <c:pt idx="49">
                  <c:v>2.3612000004504807E-3</c:v>
                </c:pt>
                <c:pt idx="50">
                  <c:v>-1.0358300001826137E-2</c:v>
                </c:pt>
                <c:pt idx="51">
                  <c:v>-9.1664999999920838E-3</c:v>
                </c:pt>
                <c:pt idx="52">
                  <c:v>2.40400004258845E-4</c:v>
                </c:pt>
                <c:pt idx="53">
                  <c:v>-1.3164200005121529E-2</c:v>
                </c:pt>
                <c:pt idx="54">
                  <c:v>-1.0126599998329766E-2</c:v>
                </c:pt>
                <c:pt idx="55">
                  <c:v>-4.3637999988277443E-3</c:v>
                </c:pt>
                <c:pt idx="56">
                  <c:v>-1.0776999988593161E-3</c:v>
                </c:pt>
                <c:pt idx="57">
                  <c:v>-3.3496000032755546E-3</c:v>
                </c:pt>
                <c:pt idx="58">
                  <c:v>-1.5810000331839547E-4</c:v>
                </c:pt>
                <c:pt idx="59">
                  <c:v>1.2629699995159172E-2</c:v>
                </c:pt>
                <c:pt idx="60">
                  <c:v>-1.3888399997085799E-2</c:v>
                </c:pt>
                <c:pt idx="61">
                  <c:v>-1.4857099995424505E-2</c:v>
                </c:pt>
                <c:pt idx="62">
                  <c:v>-3.0817999941064045E-3</c:v>
                </c:pt>
                <c:pt idx="63">
                  <c:v>-3.0817999941064045E-3</c:v>
                </c:pt>
                <c:pt idx="64">
                  <c:v>-7.7135000028647482E-3</c:v>
                </c:pt>
                <c:pt idx="65">
                  <c:v>-1.1492700003145728E-2</c:v>
                </c:pt>
                <c:pt idx="66">
                  <c:v>-4.8592999955872074E-3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A4E-46EA-87D9-14B6ADD4328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-8869</c:v>
                </c:pt>
                <c:pt idx="1">
                  <c:v>-8861.5</c:v>
                </c:pt>
                <c:pt idx="2">
                  <c:v>-8854.5</c:v>
                </c:pt>
                <c:pt idx="3">
                  <c:v>-8744.5</c:v>
                </c:pt>
                <c:pt idx="4">
                  <c:v>-8009.5</c:v>
                </c:pt>
                <c:pt idx="5">
                  <c:v>-7992</c:v>
                </c:pt>
                <c:pt idx="6">
                  <c:v>-7560</c:v>
                </c:pt>
                <c:pt idx="7">
                  <c:v>-7514</c:v>
                </c:pt>
                <c:pt idx="8">
                  <c:v>-6651</c:v>
                </c:pt>
                <c:pt idx="9">
                  <c:v>-6644</c:v>
                </c:pt>
                <c:pt idx="10">
                  <c:v>-6605</c:v>
                </c:pt>
                <c:pt idx="11">
                  <c:v>-6587</c:v>
                </c:pt>
                <c:pt idx="12">
                  <c:v>-6424.5</c:v>
                </c:pt>
                <c:pt idx="13">
                  <c:v>-6347</c:v>
                </c:pt>
                <c:pt idx="14">
                  <c:v>-6329</c:v>
                </c:pt>
                <c:pt idx="15">
                  <c:v>-6318.5</c:v>
                </c:pt>
                <c:pt idx="16">
                  <c:v>-6251</c:v>
                </c:pt>
                <c:pt idx="17">
                  <c:v>-6208.5</c:v>
                </c:pt>
                <c:pt idx="18">
                  <c:v>-5388</c:v>
                </c:pt>
                <c:pt idx="19">
                  <c:v>-5353</c:v>
                </c:pt>
                <c:pt idx="20">
                  <c:v>-5289.5</c:v>
                </c:pt>
                <c:pt idx="21">
                  <c:v>-5289</c:v>
                </c:pt>
                <c:pt idx="22">
                  <c:v>-5179.5</c:v>
                </c:pt>
                <c:pt idx="23">
                  <c:v>-5077</c:v>
                </c:pt>
                <c:pt idx="24">
                  <c:v>-5073.5</c:v>
                </c:pt>
                <c:pt idx="25">
                  <c:v>-3832</c:v>
                </c:pt>
                <c:pt idx="26">
                  <c:v>-3824.5</c:v>
                </c:pt>
                <c:pt idx="27">
                  <c:v>-3785.5</c:v>
                </c:pt>
                <c:pt idx="28">
                  <c:v>-2459.5</c:v>
                </c:pt>
                <c:pt idx="29">
                  <c:v>-2452.5</c:v>
                </c:pt>
                <c:pt idx="30">
                  <c:v>-2378</c:v>
                </c:pt>
                <c:pt idx="31">
                  <c:v>-1518.5</c:v>
                </c:pt>
                <c:pt idx="32">
                  <c:v>-0.5</c:v>
                </c:pt>
                <c:pt idx="33">
                  <c:v>0</c:v>
                </c:pt>
                <c:pt idx="34">
                  <c:v>59.5</c:v>
                </c:pt>
                <c:pt idx="35">
                  <c:v>1138</c:v>
                </c:pt>
                <c:pt idx="36">
                  <c:v>1149</c:v>
                </c:pt>
                <c:pt idx="37">
                  <c:v>1453.5</c:v>
                </c:pt>
                <c:pt idx="38">
                  <c:v>1524</c:v>
                </c:pt>
                <c:pt idx="39">
                  <c:v>1712</c:v>
                </c:pt>
                <c:pt idx="40">
                  <c:v>2401</c:v>
                </c:pt>
                <c:pt idx="41">
                  <c:v>2716</c:v>
                </c:pt>
                <c:pt idx="42">
                  <c:v>3720.5</c:v>
                </c:pt>
                <c:pt idx="43">
                  <c:v>4032</c:v>
                </c:pt>
                <c:pt idx="44">
                  <c:v>4994</c:v>
                </c:pt>
                <c:pt idx="45">
                  <c:v>5319</c:v>
                </c:pt>
                <c:pt idx="46">
                  <c:v>6288.5</c:v>
                </c:pt>
                <c:pt idx="47">
                  <c:v>6395</c:v>
                </c:pt>
                <c:pt idx="48">
                  <c:v>6766.5</c:v>
                </c:pt>
                <c:pt idx="49">
                  <c:v>7498</c:v>
                </c:pt>
                <c:pt idx="50">
                  <c:v>7905.5</c:v>
                </c:pt>
                <c:pt idx="51">
                  <c:v>8902.5</c:v>
                </c:pt>
                <c:pt idx="52">
                  <c:v>8966</c:v>
                </c:pt>
                <c:pt idx="53">
                  <c:v>10257</c:v>
                </c:pt>
                <c:pt idx="54">
                  <c:v>10661</c:v>
                </c:pt>
                <c:pt idx="55">
                  <c:v>11623</c:v>
                </c:pt>
                <c:pt idx="56">
                  <c:v>13154.5</c:v>
                </c:pt>
                <c:pt idx="57">
                  <c:v>14116</c:v>
                </c:pt>
                <c:pt idx="58">
                  <c:v>15588.5</c:v>
                </c:pt>
                <c:pt idx="59">
                  <c:v>16925.5</c:v>
                </c:pt>
                <c:pt idx="60">
                  <c:v>18114</c:v>
                </c:pt>
                <c:pt idx="61">
                  <c:v>18503.5</c:v>
                </c:pt>
                <c:pt idx="62">
                  <c:v>19653</c:v>
                </c:pt>
                <c:pt idx="63">
                  <c:v>19653</c:v>
                </c:pt>
                <c:pt idx="64">
                  <c:v>20897.5</c:v>
                </c:pt>
                <c:pt idx="65">
                  <c:v>20929.5</c:v>
                </c:pt>
                <c:pt idx="66">
                  <c:v>21990.5</c:v>
                </c:pt>
                <c:pt idx="67">
                  <c:v>23150.5</c:v>
                </c:pt>
                <c:pt idx="68">
                  <c:v>23157.5</c:v>
                </c:pt>
                <c:pt idx="69">
                  <c:v>23494</c:v>
                </c:pt>
                <c:pt idx="70">
                  <c:v>23494.5</c:v>
                </c:pt>
                <c:pt idx="71">
                  <c:v>23544</c:v>
                </c:pt>
                <c:pt idx="72">
                  <c:v>23550.5</c:v>
                </c:pt>
                <c:pt idx="73">
                  <c:v>24573</c:v>
                </c:pt>
                <c:pt idx="74">
                  <c:v>24679.5</c:v>
                </c:pt>
                <c:pt idx="75">
                  <c:v>24782</c:v>
                </c:pt>
                <c:pt idx="76">
                  <c:v>24912.5</c:v>
                </c:pt>
                <c:pt idx="77">
                  <c:v>25662</c:v>
                </c:pt>
                <c:pt idx="78">
                  <c:v>25924</c:v>
                </c:pt>
                <c:pt idx="79">
                  <c:v>25952</c:v>
                </c:pt>
                <c:pt idx="80">
                  <c:v>25952.5</c:v>
                </c:pt>
                <c:pt idx="81">
                  <c:v>25953</c:v>
                </c:pt>
                <c:pt idx="82">
                  <c:v>26250</c:v>
                </c:pt>
                <c:pt idx="83">
                  <c:v>26932</c:v>
                </c:pt>
                <c:pt idx="84">
                  <c:v>27215.5</c:v>
                </c:pt>
                <c:pt idx="85">
                  <c:v>27378</c:v>
                </c:pt>
                <c:pt idx="86">
                  <c:v>27378</c:v>
                </c:pt>
                <c:pt idx="87">
                  <c:v>27378.5</c:v>
                </c:pt>
                <c:pt idx="88">
                  <c:v>28460.5</c:v>
                </c:pt>
                <c:pt idx="89">
                  <c:v>28460.5</c:v>
                </c:pt>
                <c:pt idx="90">
                  <c:v>28502.5</c:v>
                </c:pt>
                <c:pt idx="91">
                  <c:v>28548.5</c:v>
                </c:pt>
                <c:pt idx="92">
                  <c:v>28548.5</c:v>
                </c:pt>
                <c:pt idx="93">
                  <c:v>29546</c:v>
                </c:pt>
                <c:pt idx="94">
                  <c:v>29953</c:v>
                </c:pt>
                <c:pt idx="95">
                  <c:v>29953.5</c:v>
                </c:pt>
                <c:pt idx="96">
                  <c:v>30021.5</c:v>
                </c:pt>
                <c:pt idx="97">
                  <c:v>30085</c:v>
                </c:pt>
                <c:pt idx="98">
                  <c:v>30094</c:v>
                </c:pt>
                <c:pt idx="99">
                  <c:v>30119</c:v>
                </c:pt>
                <c:pt idx="100">
                  <c:v>30777</c:v>
                </c:pt>
                <c:pt idx="101">
                  <c:v>31172</c:v>
                </c:pt>
                <c:pt idx="102">
                  <c:v>31172.5</c:v>
                </c:pt>
                <c:pt idx="103">
                  <c:v>31202</c:v>
                </c:pt>
                <c:pt idx="104">
                  <c:v>33528</c:v>
                </c:pt>
                <c:pt idx="105">
                  <c:v>33598</c:v>
                </c:pt>
                <c:pt idx="106">
                  <c:v>33780</c:v>
                </c:pt>
                <c:pt idx="107">
                  <c:v>33780.5</c:v>
                </c:pt>
                <c:pt idx="108">
                  <c:v>33781</c:v>
                </c:pt>
                <c:pt idx="109">
                  <c:v>34774.5</c:v>
                </c:pt>
                <c:pt idx="110">
                  <c:v>35031.5</c:v>
                </c:pt>
                <c:pt idx="111">
                  <c:v>35032</c:v>
                </c:pt>
                <c:pt idx="112">
                  <c:v>35170.5</c:v>
                </c:pt>
                <c:pt idx="113">
                  <c:v>35171</c:v>
                </c:pt>
                <c:pt idx="114">
                  <c:v>35183.5</c:v>
                </c:pt>
                <c:pt idx="115">
                  <c:v>35184</c:v>
                </c:pt>
                <c:pt idx="116">
                  <c:v>35187</c:v>
                </c:pt>
                <c:pt idx="117">
                  <c:v>35187.5</c:v>
                </c:pt>
                <c:pt idx="118">
                  <c:v>35194</c:v>
                </c:pt>
                <c:pt idx="119">
                  <c:v>35194.5</c:v>
                </c:pt>
                <c:pt idx="120">
                  <c:v>36307.5</c:v>
                </c:pt>
                <c:pt idx="121">
                  <c:v>37747.5</c:v>
                </c:pt>
                <c:pt idx="122">
                  <c:v>38847</c:v>
                </c:pt>
                <c:pt idx="123">
                  <c:v>39105.5</c:v>
                </c:pt>
                <c:pt idx="124">
                  <c:v>40170</c:v>
                </c:pt>
                <c:pt idx="125">
                  <c:v>40400</c:v>
                </c:pt>
                <c:pt idx="126">
                  <c:v>52121.5</c:v>
                </c:pt>
              </c:numCache>
            </c:numRef>
          </c:xVal>
          <c:yVal>
            <c:numRef>
              <c:f>Active!$J$21:$J$989</c:f>
              <c:numCache>
                <c:formatCode>General</c:formatCode>
                <c:ptCount val="969"/>
                <c:pt idx="32">
                  <c:v>-3.470000228844583E-5</c:v>
                </c:pt>
                <c:pt idx="69">
                  <c:v>-1.6216399999393616E-2</c:v>
                </c:pt>
                <c:pt idx="70">
                  <c:v>-1.6681699999026023E-2</c:v>
                </c:pt>
                <c:pt idx="72">
                  <c:v>-1.1895299998286646E-2</c:v>
                </c:pt>
                <c:pt idx="73">
                  <c:v>-1.1833800002932549E-2</c:v>
                </c:pt>
                <c:pt idx="75">
                  <c:v>-1.5829199997824617E-2</c:v>
                </c:pt>
                <c:pt idx="76">
                  <c:v>-1.3772499994956888E-2</c:v>
                </c:pt>
                <c:pt idx="79">
                  <c:v>-1.5831199998501688E-2</c:v>
                </c:pt>
                <c:pt idx="80">
                  <c:v>-1.5696500006015413E-2</c:v>
                </c:pt>
                <c:pt idx="81">
                  <c:v>-1.5361800004029647E-2</c:v>
                </c:pt>
                <c:pt idx="86">
                  <c:v>-1.8066799995722249E-2</c:v>
                </c:pt>
                <c:pt idx="87">
                  <c:v>-1.9432100001722574E-2</c:v>
                </c:pt>
                <c:pt idx="88">
                  <c:v>-1.9141299999319017E-2</c:v>
                </c:pt>
                <c:pt idx="89">
                  <c:v>-1.8741300002147909E-2</c:v>
                </c:pt>
                <c:pt idx="90">
                  <c:v>-1.8126499999198131E-2</c:v>
                </c:pt>
                <c:pt idx="91">
                  <c:v>-1.2734100004308857E-2</c:v>
                </c:pt>
                <c:pt idx="92">
                  <c:v>-1.2734100004308857E-2</c:v>
                </c:pt>
                <c:pt idx="94">
                  <c:v>-2.2061800002120435E-2</c:v>
                </c:pt>
                <c:pt idx="95">
                  <c:v>-2.0927099998516496E-2</c:v>
                </c:pt>
                <c:pt idx="103">
                  <c:v>-2.1481199997651856E-2</c:v>
                </c:pt>
                <c:pt idx="105">
                  <c:v>-2.2598800002015196E-2</c:v>
                </c:pt>
                <c:pt idx="106">
                  <c:v>-2.8667999999015592E-2</c:v>
                </c:pt>
                <c:pt idx="107">
                  <c:v>-2.6433300001372118E-2</c:v>
                </c:pt>
                <c:pt idx="108">
                  <c:v>-2.4098599998978898E-2</c:v>
                </c:pt>
                <c:pt idx="112">
                  <c:v>-2.1667300003173295E-2</c:v>
                </c:pt>
                <c:pt idx="113">
                  <c:v>-2.283259999967413E-2</c:v>
                </c:pt>
                <c:pt idx="120">
                  <c:v>-2.5759500000276603E-2</c:v>
                </c:pt>
                <c:pt idx="121">
                  <c:v>-2.5723500002641231E-2</c:v>
                </c:pt>
                <c:pt idx="122">
                  <c:v>-2.9018199995334726E-2</c:v>
                </c:pt>
                <c:pt idx="123">
                  <c:v>-2.7078300001448952E-2</c:v>
                </c:pt>
                <c:pt idx="124">
                  <c:v>-2.5101999999606051E-2</c:v>
                </c:pt>
                <c:pt idx="125">
                  <c:v>-2.9040000001259614E-2</c:v>
                </c:pt>
                <c:pt idx="126">
                  <c:v>-3.8367899855074938E-2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A4E-46EA-87D9-14B6ADD4328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32">
                    <c:v>0</c:v>
                  </c:pt>
                  <c:pt idx="33">
                    <c:v>0</c:v>
                  </c:pt>
                  <c:pt idx="56">
                    <c:v>1.6E-2</c:v>
                  </c:pt>
                  <c:pt idx="57">
                    <c:v>3.0000000000000001E-3</c:v>
                  </c:pt>
                  <c:pt idx="58">
                    <c:v>3.0000000000000001E-3</c:v>
                  </c:pt>
                  <c:pt idx="60">
                    <c:v>2E-3</c:v>
                  </c:pt>
                  <c:pt idx="61">
                    <c:v>3.0000000000000001E-3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3.0000000000000001E-3</c:v>
                  </c:pt>
                  <c:pt idx="65">
                    <c:v>1.6000000000000001E-3</c:v>
                  </c:pt>
                  <c:pt idx="66">
                    <c:v>6.0000000000000001E-3</c:v>
                  </c:pt>
                  <c:pt idx="69">
                    <c:v>2.3E-3</c:v>
                  </c:pt>
                  <c:pt idx="70">
                    <c:v>2.7000000000000001E-3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32">
                    <c:v>0</c:v>
                  </c:pt>
                  <c:pt idx="33">
                    <c:v>0</c:v>
                  </c:pt>
                  <c:pt idx="56">
                    <c:v>1.6E-2</c:v>
                  </c:pt>
                  <c:pt idx="57">
                    <c:v>3.0000000000000001E-3</c:v>
                  </c:pt>
                  <c:pt idx="58">
                    <c:v>3.0000000000000001E-3</c:v>
                  </c:pt>
                  <c:pt idx="60">
                    <c:v>2E-3</c:v>
                  </c:pt>
                  <c:pt idx="61">
                    <c:v>3.0000000000000001E-3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3.0000000000000001E-3</c:v>
                  </c:pt>
                  <c:pt idx="65">
                    <c:v>1.6000000000000001E-3</c:v>
                  </c:pt>
                  <c:pt idx="66">
                    <c:v>6.0000000000000001E-3</c:v>
                  </c:pt>
                  <c:pt idx="69">
                    <c:v>2.3E-3</c:v>
                  </c:pt>
                  <c:pt idx="70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-8869</c:v>
                </c:pt>
                <c:pt idx="1">
                  <c:v>-8861.5</c:v>
                </c:pt>
                <c:pt idx="2">
                  <c:v>-8854.5</c:v>
                </c:pt>
                <c:pt idx="3">
                  <c:v>-8744.5</c:v>
                </c:pt>
                <c:pt idx="4">
                  <c:v>-8009.5</c:v>
                </c:pt>
                <c:pt idx="5">
                  <c:v>-7992</c:v>
                </c:pt>
                <c:pt idx="6">
                  <c:v>-7560</c:v>
                </c:pt>
                <c:pt idx="7">
                  <c:v>-7514</c:v>
                </c:pt>
                <c:pt idx="8">
                  <c:v>-6651</c:v>
                </c:pt>
                <c:pt idx="9">
                  <c:v>-6644</c:v>
                </c:pt>
                <c:pt idx="10">
                  <c:v>-6605</c:v>
                </c:pt>
                <c:pt idx="11">
                  <c:v>-6587</c:v>
                </c:pt>
                <c:pt idx="12">
                  <c:v>-6424.5</c:v>
                </c:pt>
                <c:pt idx="13">
                  <c:v>-6347</c:v>
                </c:pt>
                <c:pt idx="14">
                  <c:v>-6329</c:v>
                </c:pt>
                <c:pt idx="15">
                  <c:v>-6318.5</c:v>
                </c:pt>
                <c:pt idx="16">
                  <c:v>-6251</c:v>
                </c:pt>
                <c:pt idx="17">
                  <c:v>-6208.5</c:v>
                </c:pt>
                <c:pt idx="18">
                  <c:v>-5388</c:v>
                </c:pt>
                <c:pt idx="19">
                  <c:v>-5353</c:v>
                </c:pt>
                <c:pt idx="20">
                  <c:v>-5289.5</c:v>
                </c:pt>
                <c:pt idx="21">
                  <c:v>-5289</c:v>
                </c:pt>
                <c:pt idx="22">
                  <c:v>-5179.5</c:v>
                </c:pt>
                <c:pt idx="23">
                  <c:v>-5077</c:v>
                </c:pt>
                <c:pt idx="24">
                  <c:v>-5073.5</c:v>
                </c:pt>
                <c:pt idx="25">
                  <c:v>-3832</c:v>
                </c:pt>
                <c:pt idx="26">
                  <c:v>-3824.5</c:v>
                </c:pt>
                <c:pt idx="27">
                  <c:v>-3785.5</c:v>
                </c:pt>
                <c:pt idx="28">
                  <c:v>-2459.5</c:v>
                </c:pt>
                <c:pt idx="29">
                  <c:v>-2452.5</c:v>
                </c:pt>
                <c:pt idx="30">
                  <c:v>-2378</c:v>
                </c:pt>
                <c:pt idx="31">
                  <c:v>-1518.5</c:v>
                </c:pt>
                <c:pt idx="32">
                  <c:v>-0.5</c:v>
                </c:pt>
                <c:pt idx="33">
                  <c:v>0</c:v>
                </c:pt>
                <c:pt idx="34">
                  <c:v>59.5</c:v>
                </c:pt>
                <c:pt idx="35">
                  <c:v>1138</c:v>
                </c:pt>
                <c:pt idx="36">
                  <c:v>1149</c:v>
                </c:pt>
                <c:pt idx="37">
                  <c:v>1453.5</c:v>
                </c:pt>
                <c:pt idx="38">
                  <c:v>1524</c:v>
                </c:pt>
                <c:pt idx="39">
                  <c:v>1712</c:v>
                </c:pt>
                <c:pt idx="40">
                  <c:v>2401</c:v>
                </c:pt>
                <c:pt idx="41">
                  <c:v>2716</c:v>
                </c:pt>
                <c:pt idx="42">
                  <c:v>3720.5</c:v>
                </c:pt>
                <c:pt idx="43">
                  <c:v>4032</c:v>
                </c:pt>
                <c:pt idx="44">
                  <c:v>4994</c:v>
                </c:pt>
                <c:pt idx="45">
                  <c:v>5319</c:v>
                </c:pt>
                <c:pt idx="46">
                  <c:v>6288.5</c:v>
                </c:pt>
                <c:pt idx="47">
                  <c:v>6395</c:v>
                </c:pt>
                <c:pt idx="48">
                  <c:v>6766.5</c:v>
                </c:pt>
                <c:pt idx="49">
                  <c:v>7498</c:v>
                </c:pt>
                <c:pt idx="50">
                  <c:v>7905.5</c:v>
                </c:pt>
                <c:pt idx="51">
                  <c:v>8902.5</c:v>
                </c:pt>
                <c:pt idx="52">
                  <c:v>8966</c:v>
                </c:pt>
                <c:pt idx="53">
                  <c:v>10257</c:v>
                </c:pt>
                <c:pt idx="54">
                  <c:v>10661</c:v>
                </c:pt>
                <c:pt idx="55">
                  <c:v>11623</c:v>
                </c:pt>
                <c:pt idx="56">
                  <c:v>13154.5</c:v>
                </c:pt>
                <c:pt idx="57">
                  <c:v>14116</c:v>
                </c:pt>
                <c:pt idx="58">
                  <c:v>15588.5</c:v>
                </c:pt>
                <c:pt idx="59">
                  <c:v>16925.5</c:v>
                </c:pt>
                <c:pt idx="60">
                  <c:v>18114</c:v>
                </c:pt>
                <c:pt idx="61">
                  <c:v>18503.5</c:v>
                </c:pt>
                <c:pt idx="62">
                  <c:v>19653</c:v>
                </c:pt>
                <c:pt idx="63">
                  <c:v>19653</c:v>
                </c:pt>
                <c:pt idx="64">
                  <c:v>20897.5</c:v>
                </c:pt>
                <c:pt idx="65">
                  <c:v>20929.5</c:v>
                </c:pt>
                <c:pt idx="66">
                  <c:v>21990.5</c:v>
                </c:pt>
                <c:pt idx="67">
                  <c:v>23150.5</c:v>
                </c:pt>
                <c:pt idx="68">
                  <c:v>23157.5</c:v>
                </c:pt>
                <c:pt idx="69">
                  <c:v>23494</c:v>
                </c:pt>
                <c:pt idx="70">
                  <c:v>23494.5</c:v>
                </c:pt>
                <c:pt idx="71">
                  <c:v>23544</c:v>
                </c:pt>
                <c:pt idx="72">
                  <c:v>23550.5</c:v>
                </c:pt>
                <c:pt idx="73">
                  <c:v>24573</c:v>
                </c:pt>
                <c:pt idx="74">
                  <c:v>24679.5</c:v>
                </c:pt>
                <c:pt idx="75">
                  <c:v>24782</c:v>
                </c:pt>
                <c:pt idx="76">
                  <c:v>24912.5</c:v>
                </c:pt>
                <c:pt idx="77">
                  <c:v>25662</c:v>
                </c:pt>
                <c:pt idx="78">
                  <c:v>25924</c:v>
                </c:pt>
                <c:pt idx="79">
                  <c:v>25952</c:v>
                </c:pt>
                <c:pt idx="80">
                  <c:v>25952.5</c:v>
                </c:pt>
                <c:pt idx="81">
                  <c:v>25953</c:v>
                </c:pt>
                <c:pt idx="82">
                  <c:v>26250</c:v>
                </c:pt>
                <c:pt idx="83">
                  <c:v>26932</c:v>
                </c:pt>
                <c:pt idx="84">
                  <c:v>27215.5</c:v>
                </c:pt>
                <c:pt idx="85">
                  <c:v>27378</c:v>
                </c:pt>
                <c:pt idx="86">
                  <c:v>27378</c:v>
                </c:pt>
                <c:pt idx="87">
                  <c:v>27378.5</c:v>
                </c:pt>
                <c:pt idx="88">
                  <c:v>28460.5</c:v>
                </c:pt>
                <c:pt idx="89">
                  <c:v>28460.5</c:v>
                </c:pt>
                <c:pt idx="90">
                  <c:v>28502.5</c:v>
                </c:pt>
                <c:pt idx="91">
                  <c:v>28548.5</c:v>
                </c:pt>
                <c:pt idx="92">
                  <c:v>28548.5</c:v>
                </c:pt>
                <c:pt idx="93">
                  <c:v>29546</c:v>
                </c:pt>
                <c:pt idx="94">
                  <c:v>29953</c:v>
                </c:pt>
                <c:pt idx="95">
                  <c:v>29953.5</c:v>
                </c:pt>
                <c:pt idx="96">
                  <c:v>30021.5</c:v>
                </c:pt>
                <c:pt idx="97">
                  <c:v>30085</c:v>
                </c:pt>
                <c:pt idx="98">
                  <c:v>30094</c:v>
                </c:pt>
                <c:pt idx="99">
                  <c:v>30119</c:v>
                </c:pt>
                <c:pt idx="100">
                  <c:v>30777</c:v>
                </c:pt>
                <c:pt idx="101">
                  <c:v>31172</c:v>
                </c:pt>
                <c:pt idx="102">
                  <c:v>31172.5</c:v>
                </c:pt>
                <c:pt idx="103">
                  <c:v>31202</c:v>
                </c:pt>
                <c:pt idx="104">
                  <c:v>33528</c:v>
                </c:pt>
                <c:pt idx="105">
                  <c:v>33598</c:v>
                </c:pt>
                <c:pt idx="106">
                  <c:v>33780</c:v>
                </c:pt>
                <c:pt idx="107">
                  <c:v>33780.5</c:v>
                </c:pt>
                <c:pt idx="108">
                  <c:v>33781</c:v>
                </c:pt>
                <c:pt idx="109">
                  <c:v>34774.5</c:v>
                </c:pt>
                <c:pt idx="110">
                  <c:v>35031.5</c:v>
                </c:pt>
                <c:pt idx="111">
                  <c:v>35032</c:v>
                </c:pt>
                <c:pt idx="112">
                  <c:v>35170.5</c:v>
                </c:pt>
                <c:pt idx="113">
                  <c:v>35171</c:v>
                </c:pt>
                <c:pt idx="114">
                  <c:v>35183.5</c:v>
                </c:pt>
                <c:pt idx="115">
                  <c:v>35184</c:v>
                </c:pt>
                <c:pt idx="116">
                  <c:v>35187</c:v>
                </c:pt>
                <c:pt idx="117">
                  <c:v>35187.5</c:v>
                </c:pt>
                <c:pt idx="118">
                  <c:v>35194</c:v>
                </c:pt>
                <c:pt idx="119">
                  <c:v>35194.5</c:v>
                </c:pt>
                <c:pt idx="120">
                  <c:v>36307.5</c:v>
                </c:pt>
                <c:pt idx="121">
                  <c:v>37747.5</c:v>
                </c:pt>
                <c:pt idx="122">
                  <c:v>38847</c:v>
                </c:pt>
                <c:pt idx="123">
                  <c:v>39105.5</c:v>
                </c:pt>
                <c:pt idx="124">
                  <c:v>40170</c:v>
                </c:pt>
                <c:pt idx="125">
                  <c:v>40400</c:v>
                </c:pt>
                <c:pt idx="126">
                  <c:v>52121.5</c:v>
                </c:pt>
              </c:numCache>
            </c:numRef>
          </c:xVal>
          <c:yVal>
            <c:numRef>
              <c:f>Active!$K$21:$K$989</c:f>
              <c:numCache>
                <c:formatCode>General</c:formatCode>
                <c:ptCount val="969"/>
                <c:pt idx="96">
                  <c:v>-2.1007899995311163E-2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A4E-46EA-87D9-14B6ADD4328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Krajci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32">
                    <c:v>0</c:v>
                  </c:pt>
                  <c:pt idx="33">
                    <c:v>0</c:v>
                  </c:pt>
                  <c:pt idx="56">
                    <c:v>1.6E-2</c:v>
                  </c:pt>
                  <c:pt idx="57">
                    <c:v>3.0000000000000001E-3</c:v>
                  </c:pt>
                  <c:pt idx="58">
                    <c:v>3.0000000000000001E-3</c:v>
                  </c:pt>
                  <c:pt idx="60">
                    <c:v>2E-3</c:v>
                  </c:pt>
                  <c:pt idx="61">
                    <c:v>3.0000000000000001E-3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3.0000000000000001E-3</c:v>
                  </c:pt>
                  <c:pt idx="65">
                    <c:v>1.6000000000000001E-3</c:v>
                  </c:pt>
                  <c:pt idx="66">
                    <c:v>6.0000000000000001E-3</c:v>
                  </c:pt>
                  <c:pt idx="69">
                    <c:v>2.3E-3</c:v>
                  </c:pt>
                  <c:pt idx="70">
                    <c:v>2.7000000000000001E-3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32">
                    <c:v>0</c:v>
                  </c:pt>
                  <c:pt idx="33">
                    <c:v>0</c:v>
                  </c:pt>
                  <c:pt idx="56">
                    <c:v>1.6E-2</c:v>
                  </c:pt>
                  <c:pt idx="57">
                    <c:v>3.0000000000000001E-3</c:v>
                  </c:pt>
                  <c:pt idx="58">
                    <c:v>3.0000000000000001E-3</c:v>
                  </c:pt>
                  <c:pt idx="60">
                    <c:v>2E-3</c:v>
                  </c:pt>
                  <c:pt idx="61">
                    <c:v>3.0000000000000001E-3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3.0000000000000001E-3</c:v>
                  </c:pt>
                  <c:pt idx="65">
                    <c:v>1.6000000000000001E-3</c:v>
                  </c:pt>
                  <c:pt idx="66">
                    <c:v>6.0000000000000001E-3</c:v>
                  </c:pt>
                  <c:pt idx="69">
                    <c:v>2.3E-3</c:v>
                  </c:pt>
                  <c:pt idx="70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-8869</c:v>
                </c:pt>
                <c:pt idx="1">
                  <c:v>-8861.5</c:v>
                </c:pt>
                <c:pt idx="2">
                  <c:v>-8854.5</c:v>
                </c:pt>
                <c:pt idx="3">
                  <c:v>-8744.5</c:v>
                </c:pt>
                <c:pt idx="4">
                  <c:v>-8009.5</c:v>
                </c:pt>
                <c:pt idx="5">
                  <c:v>-7992</c:v>
                </c:pt>
                <c:pt idx="6">
                  <c:v>-7560</c:v>
                </c:pt>
                <c:pt idx="7">
                  <c:v>-7514</c:v>
                </c:pt>
                <c:pt idx="8">
                  <c:v>-6651</c:v>
                </c:pt>
                <c:pt idx="9">
                  <c:v>-6644</c:v>
                </c:pt>
                <c:pt idx="10">
                  <c:v>-6605</c:v>
                </c:pt>
                <c:pt idx="11">
                  <c:v>-6587</c:v>
                </c:pt>
                <c:pt idx="12">
                  <c:v>-6424.5</c:v>
                </c:pt>
                <c:pt idx="13">
                  <c:v>-6347</c:v>
                </c:pt>
                <c:pt idx="14">
                  <c:v>-6329</c:v>
                </c:pt>
                <c:pt idx="15">
                  <c:v>-6318.5</c:v>
                </c:pt>
                <c:pt idx="16">
                  <c:v>-6251</c:v>
                </c:pt>
                <c:pt idx="17">
                  <c:v>-6208.5</c:v>
                </c:pt>
                <c:pt idx="18">
                  <c:v>-5388</c:v>
                </c:pt>
                <c:pt idx="19">
                  <c:v>-5353</c:v>
                </c:pt>
                <c:pt idx="20">
                  <c:v>-5289.5</c:v>
                </c:pt>
                <c:pt idx="21">
                  <c:v>-5289</c:v>
                </c:pt>
                <c:pt idx="22">
                  <c:v>-5179.5</c:v>
                </c:pt>
                <c:pt idx="23">
                  <c:v>-5077</c:v>
                </c:pt>
                <c:pt idx="24">
                  <c:v>-5073.5</c:v>
                </c:pt>
                <c:pt idx="25">
                  <c:v>-3832</c:v>
                </c:pt>
                <c:pt idx="26">
                  <c:v>-3824.5</c:v>
                </c:pt>
                <c:pt idx="27">
                  <c:v>-3785.5</c:v>
                </c:pt>
                <c:pt idx="28">
                  <c:v>-2459.5</c:v>
                </c:pt>
                <c:pt idx="29">
                  <c:v>-2452.5</c:v>
                </c:pt>
                <c:pt idx="30">
                  <c:v>-2378</c:v>
                </c:pt>
                <c:pt idx="31">
                  <c:v>-1518.5</c:v>
                </c:pt>
                <c:pt idx="32">
                  <c:v>-0.5</c:v>
                </c:pt>
                <c:pt idx="33">
                  <c:v>0</c:v>
                </c:pt>
                <c:pt idx="34">
                  <c:v>59.5</c:v>
                </c:pt>
                <c:pt idx="35">
                  <c:v>1138</c:v>
                </c:pt>
                <c:pt idx="36">
                  <c:v>1149</c:v>
                </c:pt>
                <c:pt idx="37">
                  <c:v>1453.5</c:v>
                </c:pt>
                <c:pt idx="38">
                  <c:v>1524</c:v>
                </c:pt>
                <c:pt idx="39">
                  <c:v>1712</c:v>
                </c:pt>
                <c:pt idx="40">
                  <c:v>2401</c:v>
                </c:pt>
                <c:pt idx="41">
                  <c:v>2716</c:v>
                </c:pt>
                <c:pt idx="42">
                  <c:v>3720.5</c:v>
                </c:pt>
                <c:pt idx="43">
                  <c:v>4032</c:v>
                </c:pt>
                <c:pt idx="44">
                  <c:v>4994</c:v>
                </c:pt>
                <c:pt idx="45">
                  <c:v>5319</c:v>
                </c:pt>
                <c:pt idx="46">
                  <c:v>6288.5</c:v>
                </c:pt>
                <c:pt idx="47">
                  <c:v>6395</c:v>
                </c:pt>
                <c:pt idx="48">
                  <c:v>6766.5</c:v>
                </c:pt>
                <c:pt idx="49">
                  <c:v>7498</c:v>
                </c:pt>
                <c:pt idx="50">
                  <c:v>7905.5</c:v>
                </c:pt>
                <c:pt idx="51">
                  <c:v>8902.5</c:v>
                </c:pt>
                <c:pt idx="52">
                  <c:v>8966</c:v>
                </c:pt>
                <c:pt idx="53">
                  <c:v>10257</c:v>
                </c:pt>
                <c:pt idx="54">
                  <c:v>10661</c:v>
                </c:pt>
                <c:pt idx="55">
                  <c:v>11623</c:v>
                </c:pt>
                <c:pt idx="56">
                  <c:v>13154.5</c:v>
                </c:pt>
                <c:pt idx="57">
                  <c:v>14116</c:v>
                </c:pt>
                <c:pt idx="58">
                  <c:v>15588.5</c:v>
                </c:pt>
                <c:pt idx="59">
                  <c:v>16925.5</c:v>
                </c:pt>
                <c:pt idx="60">
                  <c:v>18114</c:v>
                </c:pt>
                <c:pt idx="61">
                  <c:v>18503.5</c:v>
                </c:pt>
                <c:pt idx="62">
                  <c:v>19653</c:v>
                </c:pt>
                <c:pt idx="63">
                  <c:v>19653</c:v>
                </c:pt>
                <c:pt idx="64">
                  <c:v>20897.5</c:v>
                </c:pt>
                <c:pt idx="65">
                  <c:v>20929.5</c:v>
                </c:pt>
                <c:pt idx="66">
                  <c:v>21990.5</c:v>
                </c:pt>
                <c:pt idx="67">
                  <c:v>23150.5</c:v>
                </c:pt>
                <c:pt idx="68">
                  <c:v>23157.5</c:v>
                </c:pt>
                <c:pt idx="69">
                  <c:v>23494</c:v>
                </c:pt>
                <c:pt idx="70">
                  <c:v>23494.5</c:v>
                </c:pt>
                <c:pt idx="71">
                  <c:v>23544</c:v>
                </c:pt>
                <c:pt idx="72">
                  <c:v>23550.5</c:v>
                </c:pt>
                <c:pt idx="73">
                  <c:v>24573</c:v>
                </c:pt>
                <c:pt idx="74">
                  <c:v>24679.5</c:v>
                </c:pt>
                <c:pt idx="75">
                  <c:v>24782</c:v>
                </c:pt>
                <c:pt idx="76">
                  <c:v>24912.5</c:v>
                </c:pt>
                <c:pt idx="77">
                  <c:v>25662</c:v>
                </c:pt>
                <c:pt idx="78">
                  <c:v>25924</c:v>
                </c:pt>
                <c:pt idx="79">
                  <c:v>25952</c:v>
                </c:pt>
                <c:pt idx="80">
                  <c:v>25952.5</c:v>
                </c:pt>
                <c:pt idx="81">
                  <c:v>25953</c:v>
                </c:pt>
                <c:pt idx="82">
                  <c:v>26250</c:v>
                </c:pt>
                <c:pt idx="83">
                  <c:v>26932</c:v>
                </c:pt>
                <c:pt idx="84">
                  <c:v>27215.5</c:v>
                </c:pt>
                <c:pt idx="85">
                  <c:v>27378</c:v>
                </c:pt>
                <c:pt idx="86">
                  <c:v>27378</c:v>
                </c:pt>
                <c:pt idx="87">
                  <c:v>27378.5</c:v>
                </c:pt>
                <c:pt idx="88">
                  <c:v>28460.5</c:v>
                </c:pt>
                <c:pt idx="89">
                  <c:v>28460.5</c:v>
                </c:pt>
                <c:pt idx="90">
                  <c:v>28502.5</c:v>
                </c:pt>
                <c:pt idx="91">
                  <c:v>28548.5</c:v>
                </c:pt>
                <c:pt idx="92">
                  <c:v>28548.5</c:v>
                </c:pt>
                <c:pt idx="93">
                  <c:v>29546</c:v>
                </c:pt>
                <c:pt idx="94">
                  <c:v>29953</c:v>
                </c:pt>
                <c:pt idx="95">
                  <c:v>29953.5</c:v>
                </c:pt>
                <c:pt idx="96">
                  <c:v>30021.5</c:v>
                </c:pt>
                <c:pt idx="97">
                  <c:v>30085</c:v>
                </c:pt>
                <c:pt idx="98">
                  <c:v>30094</c:v>
                </c:pt>
                <c:pt idx="99">
                  <c:v>30119</c:v>
                </c:pt>
                <c:pt idx="100">
                  <c:v>30777</c:v>
                </c:pt>
                <c:pt idx="101">
                  <c:v>31172</c:v>
                </c:pt>
                <c:pt idx="102">
                  <c:v>31172.5</c:v>
                </c:pt>
                <c:pt idx="103">
                  <c:v>31202</c:v>
                </c:pt>
                <c:pt idx="104">
                  <c:v>33528</c:v>
                </c:pt>
                <c:pt idx="105">
                  <c:v>33598</c:v>
                </c:pt>
                <c:pt idx="106">
                  <c:v>33780</c:v>
                </c:pt>
                <c:pt idx="107">
                  <c:v>33780.5</c:v>
                </c:pt>
                <c:pt idx="108">
                  <c:v>33781</c:v>
                </c:pt>
                <c:pt idx="109">
                  <c:v>34774.5</c:v>
                </c:pt>
                <c:pt idx="110">
                  <c:v>35031.5</c:v>
                </c:pt>
                <c:pt idx="111">
                  <c:v>35032</c:v>
                </c:pt>
                <c:pt idx="112">
                  <c:v>35170.5</c:v>
                </c:pt>
                <c:pt idx="113">
                  <c:v>35171</c:v>
                </c:pt>
                <c:pt idx="114">
                  <c:v>35183.5</c:v>
                </c:pt>
                <c:pt idx="115">
                  <c:v>35184</c:v>
                </c:pt>
                <c:pt idx="116">
                  <c:v>35187</c:v>
                </c:pt>
                <c:pt idx="117">
                  <c:v>35187.5</c:v>
                </c:pt>
                <c:pt idx="118">
                  <c:v>35194</c:v>
                </c:pt>
                <c:pt idx="119">
                  <c:v>35194.5</c:v>
                </c:pt>
                <c:pt idx="120">
                  <c:v>36307.5</c:v>
                </c:pt>
                <c:pt idx="121">
                  <c:v>37747.5</c:v>
                </c:pt>
                <c:pt idx="122">
                  <c:v>38847</c:v>
                </c:pt>
                <c:pt idx="123">
                  <c:v>39105.5</c:v>
                </c:pt>
                <c:pt idx="124">
                  <c:v>40170</c:v>
                </c:pt>
                <c:pt idx="125">
                  <c:v>40400</c:v>
                </c:pt>
                <c:pt idx="126">
                  <c:v>52121.5</c:v>
                </c:pt>
              </c:numCache>
            </c:numRef>
          </c:xVal>
          <c:yVal>
            <c:numRef>
              <c:f>Active!$L$21:$L$989</c:f>
              <c:numCache>
                <c:formatCode>General</c:formatCode>
                <c:ptCount val="969"/>
                <c:pt idx="98">
                  <c:v>-2.0376399996166583E-2</c:v>
                </c:pt>
                <c:pt idx="99">
                  <c:v>-2.1641399995132815E-2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A4E-46EA-87D9-14B6ADD4328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32">
                    <c:v>0</c:v>
                  </c:pt>
                  <c:pt idx="33">
                    <c:v>0</c:v>
                  </c:pt>
                  <c:pt idx="56">
                    <c:v>1.6E-2</c:v>
                  </c:pt>
                  <c:pt idx="57">
                    <c:v>3.0000000000000001E-3</c:v>
                  </c:pt>
                  <c:pt idx="58">
                    <c:v>3.0000000000000001E-3</c:v>
                  </c:pt>
                  <c:pt idx="60">
                    <c:v>2E-3</c:v>
                  </c:pt>
                  <c:pt idx="61">
                    <c:v>3.0000000000000001E-3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3.0000000000000001E-3</c:v>
                  </c:pt>
                  <c:pt idx="65">
                    <c:v>1.6000000000000001E-3</c:v>
                  </c:pt>
                  <c:pt idx="66">
                    <c:v>6.0000000000000001E-3</c:v>
                  </c:pt>
                  <c:pt idx="69">
                    <c:v>2.3E-3</c:v>
                  </c:pt>
                  <c:pt idx="70">
                    <c:v>2.7000000000000001E-3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32">
                    <c:v>0</c:v>
                  </c:pt>
                  <c:pt idx="33">
                    <c:v>0</c:v>
                  </c:pt>
                  <c:pt idx="56">
                    <c:v>1.6E-2</c:v>
                  </c:pt>
                  <c:pt idx="57">
                    <c:v>3.0000000000000001E-3</c:v>
                  </c:pt>
                  <c:pt idx="58">
                    <c:v>3.0000000000000001E-3</c:v>
                  </c:pt>
                  <c:pt idx="60">
                    <c:v>2E-3</c:v>
                  </c:pt>
                  <c:pt idx="61">
                    <c:v>3.0000000000000001E-3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3.0000000000000001E-3</c:v>
                  </c:pt>
                  <c:pt idx="65">
                    <c:v>1.6000000000000001E-3</c:v>
                  </c:pt>
                  <c:pt idx="66">
                    <c:v>6.0000000000000001E-3</c:v>
                  </c:pt>
                  <c:pt idx="69">
                    <c:v>2.3E-3</c:v>
                  </c:pt>
                  <c:pt idx="70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-8869</c:v>
                </c:pt>
                <c:pt idx="1">
                  <c:v>-8861.5</c:v>
                </c:pt>
                <c:pt idx="2">
                  <c:v>-8854.5</c:v>
                </c:pt>
                <c:pt idx="3">
                  <c:v>-8744.5</c:v>
                </c:pt>
                <c:pt idx="4">
                  <c:v>-8009.5</c:v>
                </c:pt>
                <c:pt idx="5">
                  <c:v>-7992</c:v>
                </c:pt>
                <c:pt idx="6">
                  <c:v>-7560</c:v>
                </c:pt>
                <c:pt idx="7">
                  <c:v>-7514</c:v>
                </c:pt>
                <c:pt idx="8">
                  <c:v>-6651</c:v>
                </c:pt>
                <c:pt idx="9">
                  <c:v>-6644</c:v>
                </c:pt>
                <c:pt idx="10">
                  <c:v>-6605</c:v>
                </c:pt>
                <c:pt idx="11">
                  <c:v>-6587</c:v>
                </c:pt>
                <c:pt idx="12">
                  <c:v>-6424.5</c:v>
                </c:pt>
                <c:pt idx="13">
                  <c:v>-6347</c:v>
                </c:pt>
                <c:pt idx="14">
                  <c:v>-6329</c:v>
                </c:pt>
                <c:pt idx="15">
                  <c:v>-6318.5</c:v>
                </c:pt>
                <c:pt idx="16">
                  <c:v>-6251</c:v>
                </c:pt>
                <c:pt idx="17">
                  <c:v>-6208.5</c:v>
                </c:pt>
                <c:pt idx="18">
                  <c:v>-5388</c:v>
                </c:pt>
                <c:pt idx="19">
                  <c:v>-5353</c:v>
                </c:pt>
                <c:pt idx="20">
                  <c:v>-5289.5</c:v>
                </c:pt>
                <c:pt idx="21">
                  <c:v>-5289</c:v>
                </c:pt>
                <c:pt idx="22">
                  <c:v>-5179.5</c:v>
                </c:pt>
                <c:pt idx="23">
                  <c:v>-5077</c:v>
                </c:pt>
                <c:pt idx="24">
                  <c:v>-5073.5</c:v>
                </c:pt>
                <c:pt idx="25">
                  <c:v>-3832</c:v>
                </c:pt>
                <c:pt idx="26">
                  <c:v>-3824.5</c:v>
                </c:pt>
                <c:pt idx="27">
                  <c:v>-3785.5</c:v>
                </c:pt>
                <c:pt idx="28">
                  <c:v>-2459.5</c:v>
                </c:pt>
                <c:pt idx="29">
                  <c:v>-2452.5</c:v>
                </c:pt>
                <c:pt idx="30">
                  <c:v>-2378</c:v>
                </c:pt>
                <c:pt idx="31">
                  <c:v>-1518.5</c:v>
                </c:pt>
                <c:pt idx="32">
                  <c:v>-0.5</c:v>
                </c:pt>
                <c:pt idx="33">
                  <c:v>0</c:v>
                </c:pt>
                <c:pt idx="34">
                  <c:v>59.5</c:v>
                </c:pt>
                <c:pt idx="35">
                  <c:v>1138</c:v>
                </c:pt>
                <c:pt idx="36">
                  <c:v>1149</c:v>
                </c:pt>
                <c:pt idx="37">
                  <c:v>1453.5</c:v>
                </c:pt>
                <c:pt idx="38">
                  <c:v>1524</c:v>
                </c:pt>
                <c:pt idx="39">
                  <c:v>1712</c:v>
                </c:pt>
                <c:pt idx="40">
                  <c:v>2401</c:v>
                </c:pt>
                <c:pt idx="41">
                  <c:v>2716</c:v>
                </c:pt>
                <c:pt idx="42">
                  <c:v>3720.5</c:v>
                </c:pt>
                <c:pt idx="43">
                  <c:v>4032</c:v>
                </c:pt>
                <c:pt idx="44">
                  <c:v>4994</c:v>
                </c:pt>
                <c:pt idx="45">
                  <c:v>5319</c:v>
                </c:pt>
                <c:pt idx="46">
                  <c:v>6288.5</c:v>
                </c:pt>
                <c:pt idx="47">
                  <c:v>6395</c:v>
                </c:pt>
                <c:pt idx="48">
                  <c:v>6766.5</c:v>
                </c:pt>
                <c:pt idx="49">
                  <c:v>7498</c:v>
                </c:pt>
                <c:pt idx="50">
                  <c:v>7905.5</c:v>
                </c:pt>
                <c:pt idx="51">
                  <c:v>8902.5</c:v>
                </c:pt>
                <c:pt idx="52">
                  <c:v>8966</c:v>
                </c:pt>
                <c:pt idx="53">
                  <c:v>10257</c:v>
                </c:pt>
                <c:pt idx="54">
                  <c:v>10661</c:v>
                </c:pt>
                <c:pt idx="55">
                  <c:v>11623</c:v>
                </c:pt>
                <c:pt idx="56">
                  <c:v>13154.5</c:v>
                </c:pt>
                <c:pt idx="57">
                  <c:v>14116</c:v>
                </c:pt>
                <c:pt idx="58">
                  <c:v>15588.5</c:v>
                </c:pt>
                <c:pt idx="59">
                  <c:v>16925.5</c:v>
                </c:pt>
                <c:pt idx="60">
                  <c:v>18114</c:v>
                </c:pt>
                <c:pt idx="61">
                  <c:v>18503.5</c:v>
                </c:pt>
                <c:pt idx="62">
                  <c:v>19653</c:v>
                </c:pt>
                <c:pt idx="63">
                  <c:v>19653</c:v>
                </c:pt>
                <c:pt idx="64">
                  <c:v>20897.5</c:v>
                </c:pt>
                <c:pt idx="65">
                  <c:v>20929.5</c:v>
                </c:pt>
                <c:pt idx="66">
                  <c:v>21990.5</c:v>
                </c:pt>
                <c:pt idx="67">
                  <c:v>23150.5</c:v>
                </c:pt>
                <c:pt idx="68">
                  <c:v>23157.5</c:v>
                </c:pt>
                <c:pt idx="69">
                  <c:v>23494</c:v>
                </c:pt>
                <c:pt idx="70">
                  <c:v>23494.5</c:v>
                </c:pt>
                <c:pt idx="71">
                  <c:v>23544</c:v>
                </c:pt>
                <c:pt idx="72">
                  <c:v>23550.5</c:v>
                </c:pt>
                <c:pt idx="73">
                  <c:v>24573</c:v>
                </c:pt>
                <c:pt idx="74">
                  <c:v>24679.5</c:v>
                </c:pt>
                <c:pt idx="75">
                  <c:v>24782</c:v>
                </c:pt>
                <c:pt idx="76">
                  <c:v>24912.5</c:v>
                </c:pt>
                <c:pt idx="77">
                  <c:v>25662</c:v>
                </c:pt>
                <c:pt idx="78">
                  <c:v>25924</c:v>
                </c:pt>
                <c:pt idx="79">
                  <c:v>25952</c:v>
                </c:pt>
                <c:pt idx="80">
                  <c:v>25952.5</c:v>
                </c:pt>
                <c:pt idx="81">
                  <c:v>25953</c:v>
                </c:pt>
                <c:pt idx="82">
                  <c:v>26250</c:v>
                </c:pt>
                <c:pt idx="83">
                  <c:v>26932</c:v>
                </c:pt>
                <c:pt idx="84">
                  <c:v>27215.5</c:v>
                </c:pt>
                <c:pt idx="85">
                  <c:v>27378</c:v>
                </c:pt>
                <c:pt idx="86">
                  <c:v>27378</c:v>
                </c:pt>
                <c:pt idx="87">
                  <c:v>27378.5</c:v>
                </c:pt>
                <c:pt idx="88">
                  <c:v>28460.5</c:v>
                </c:pt>
                <c:pt idx="89">
                  <c:v>28460.5</c:v>
                </c:pt>
                <c:pt idx="90">
                  <c:v>28502.5</c:v>
                </c:pt>
                <c:pt idx="91">
                  <c:v>28548.5</c:v>
                </c:pt>
                <c:pt idx="92">
                  <c:v>28548.5</c:v>
                </c:pt>
                <c:pt idx="93">
                  <c:v>29546</c:v>
                </c:pt>
                <c:pt idx="94">
                  <c:v>29953</c:v>
                </c:pt>
                <c:pt idx="95">
                  <c:v>29953.5</c:v>
                </c:pt>
                <c:pt idx="96">
                  <c:v>30021.5</c:v>
                </c:pt>
                <c:pt idx="97">
                  <c:v>30085</c:v>
                </c:pt>
                <c:pt idx="98">
                  <c:v>30094</c:v>
                </c:pt>
                <c:pt idx="99">
                  <c:v>30119</c:v>
                </c:pt>
                <c:pt idx="100">
                  <c:v>30777</c:v>
                </c:pt>
                <c:pt idx="101">
                  <c:v>31172</c:v>
                </c:pt>
                <c:pt idx="102">
                  <c:v>31172.5</c:v>
                </c:pt>
                <c:pt idx="103">
                  <c:v>31202</c:v>
                </c:pt>
                <c:pt idx="104">
                  <c:v>33528</c:v>
                </c:pt>
                <c:pt idx="105">
                  <c:v>33598</c:v>
                </c:pt>
                <c:pt idx="106">
                  <c:v>33780</c:v>
                </c:pt>
                <c:pt idx="107">
                  <c:v>33780.5</c:v>
                </c:pt>
                <c:pt idx="108">
                  <c:v>33781</c:v>
                </c:pt>
                <c:pt idx="109">
                  <c:v>34774.5</c:v>
                </c:pt>
                <c:pt idx="110">
                  <c:v>35031.5</c:v>
                </c:pt>
                <c:pt idx="111">
                  <c:v>35032</c:v>
                </c:pt>
                <c:pt idx="112">
                  <c:v>35170.5</c:v>
                </c:pt>
                <c:pt idx="113">
                  <c:v>35171</c:v>
                </c:pt>
                <c:pt idx="114">
                  <c:v>35183.5</c:v>
                </c:pt>
                <c:pt idx="115">
                  <c:v>35184</c:v>
                </c:pt>
                <c:pt idx="116">
                  <c:v>35187</c:v>
                </c:pt>
                <c:pt idx="117">
                  <c:v>35187.5</c:v>
                </c:pt>
                <c:pt idx="118">
                  <c:v>35194</c:v>
                </c:pt>
                <c:pt idx="119">
                  <c:v>35194.5</c:v>
                </c:pt>
                <c:pt idx="120">
                  <c:v>36307.5</c:v>
                </c:pt>
                <c:pt idx="121">
                  <c:v>37747.5</c:v>
                </c:pt>
                <c:pt idx="122">
                  <c:v>38847</c:v>
                </c:pt>
                <c:pt idx="123">
                  <c:v>39105.5</c:v>
                </c:pt>
                <c:pt idx="124">
                  <c:v>40170</c:v>
                </c:pt>
                <c:pt idx="125">
                  <c:v>40400</c:v>
                </c:pt>
                <c:pt idx="126">
                  <c:v>52121.5</c:v>
                </c:pt>
              </c:numCache>
            </c:numRef>
          </c:xVal>
          <c:yVal>
            <c:numRef>
              <c:f>Active!$M$21:$M$989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A4E-46EA-87D9-14B6ADD4328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32">
                    <c:v>0</c:v>
                  </c:pt>
                  <c:pt idx="33">
                    <c:v>0</c:v>
                  </c:pt>
                  <c:pt idx="56">
                    <c:v>1.6E-2</c:v>
                  </c:pt>
                  <c:pt idx="57">
                    <c:v>3.0000000000000001E-3</c:v>
                  </c:pt>
                  <c:pt idx="58">
                    <c:v>3.0000000000000001E-3</c:v>
                  </c:pt>
                  <c:pt idx="60">
                    <c:v>2E-3</c:v>
                  </c:pt>
                  <c:pt idx="61">
                    <c:v>3.0000000000000001E-3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3.0000000000000001E-3</c:v>
                  </c:pt>
                  <c:pt idx="65">
                    <c:v>1.6000000000000001E-3</c:v>
                  </c:pt>
                  <c:pt idx="66">
                    <c:v>6.0000000000000001E-3</c:v>
                  </c:pt>
                  <c:pt idx="69">
                    <c:v>2.3E-3</c:v>
                  </c:pt>
                  <c:pt idx="70">
                    <c:v>2.7000000000000001E-3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32">
                    <c:v>0</c:v>
                  </c:pt>
                  <c:pt idx="33">
                    <c:v>0</c:v>
                  </c:pt>
                  <c:pt idx="56">
                    <c:v>1.6E-2</c:v>
                  </c:pt>
                  <c:pt idx="57">
                    <c:v>3.0000000000000001E-3</c:v>
                  </c:pt>
                  <c:pt idx="58">
                    <c:v>3.0000000000000001E-3</c:v>
                  </c:pt>
                  <c:pt idx="60">
                    <c:v>2E-3</c:v>
                  </c:pt>
                  <c:pt idx="61">
                    <c:v>3.0000000000000001E-3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3.0000000000000001E-3</c:v>
                  </c:pt>
                  <c:pt idx="65">
                    <c:v>1.6000000000000001E-3</c:v>
                  </c:pt>
                  <c:pt idx="66">
                    <c:v>6.0000000000000001E-3</c:v>
                  </c:pt>
                  <c:pt idx="69">
                    <c:v>2.3E-3</c:v>
                  </c:pt>
                  <c:pt idx="70">
                    <c:v>2.7000000000000001E-3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-8869</c:v>
                </c:pt>
                <c:pt idx="1">
                  <c:v>-8861.5</c:v>
                </c:pt>
                <c:pt idx="2">
                  <c:v>-8854.5</c:v>
                </c:pt>
                <c:pt idx="3">
                  <c:v>-8744.5</c:v>
                </c:pt>
                <c:pt idx="4">
                  <c:v>-8009.5</c:v>
                </c:pt>
                <c:pt idx="5">
                  <c:v>-7992</c:v>
                </c:pt>
                <c:pt idx="6">
                  <c:v>-7560</c:v>
                </c:pt>
                <c:pt idx="7">
                  <c:v>-7514</c:v>
                </c:pt>
                <c:pt idx="8">
                  <c:v>-6651</c:v>
                </c:pt>
                <c:pt idx="9">
                  <c:v>-6644</c:v>
                </c:pt>
                <c:pt idx="10">
                  <c:v>-6605</c:v>
                </c:pt>
                <c:pt idx="11">
                  <c:v>-6587</c:v>
                </c:pt>
                <c:pt idx="12">
                  <c:v>-6424.5</c:v>
                </c:pt>
                <c:pt idx="13">
                  <c:v>-6347</c:v>
                </c:pt>
                <c:pt idx="14">
                  <c:v>-6329</c:v>
                </c:pt>
                <c:pt idx="15">
                  <c:v>-6318.5</c:v>
                </c:pt>
                <c:pt idx="16">
                  <c:v>-6251</c:v>
                </c:pt>
                <c:pt idx="17">
                  <c:v>-6208.5</c:v>
                </c:pt>
                <c:pt idx="18">
                  <c:v>-5388</c:v>
                </c:pt>
                <c:pt idx="19">
                  <c:v>-5353</c:v>
                </c:pt>
                <c:pt idx="20">
                  <c:v>-5289.5</c:v>
                </c:pt>
                <c:pt idx="21">
                  <c:v>-5289</c:v>
                </c:pt>
                <c:pt idx="22">
                  <c:v>-5179.5</c:v>
                </c:pt>
                <c:pt idx="23">
                  <c:v>-5077</c:v>
                </c:pt>
                <c:pt idx="24">
                  <c:v>-5073.5</c:v>
                </c:pt>
                <c:pt idx="25">
                  <c:v>-3832</c:v>
                </c:pt>
                <c:pt idx="26">
                  <c:v>-3824.5</c:v>
                </c:pt>
                <c:pt idx="27">
                  <c:v>-3785.5</c:v>
                </c:pt>
                <c:pt idx="28">
                  <c:v>-2459.5</c:v>
                </c:pt>
                <c:pt idx="29">
                  <c:v>-2452.5</c:v>
                </c:pt>
                <c:pt idx="30">
                  <c:v>-2378</c:v>
                </c:pt>
                <c:pt idx="31">
                  <c:v>-1518.5</c:v>
                </c:pt>
                <c:pt idx="32">
                  <c:v>-0.5</c:v>
                </c:pt>
                <c:pt idx="33">
                  <c:v>0</c:v>
                </c:pt>
                <c:pt idx="34">
                  <c:v>59.5</c:v>
                </c:pt>
                <c:pt idx="35">
                  <c:v>1138</c:v>
                </c:pt>
                <c:pt idx="36">
                  <c:v>1149</c:v>
                </c:pt>
                <c:pt idx="37">
                  <c:v>1453.5</c:v>
                </c:pt>
                <c:pt idx="38">
                  <c:v>1524</c:v>
                </c:pt>
                <c:pt idx="39">
                  <c:v>1712</c:v>
                </c:pt>
                <c:pt idx="40">
                  <c:v>2401</c:v>
                </c:pt>
                <c:pt idx="41">
                  <c:v>2716</c:v>
                </c:pt>
                <c:pt idx="42">
                  <c:v>3720.5</c:v>
                </c:pt>
                <c:pt idx="43">
                  <c:v>4032</c:v>
                </c:pt>
                <c:pt idx="44">
                  <c:v>4994</c:v>
                </c:pt>
                <c:pt idx="45">
                  <c:v>5319</c:v>
                </c:pt>
                <c:pt idx="46">
                  <c:v>6288.5</c:v>
                </c:pt>
                <c:pt idx="47">
                  <c:v>6395</c:v>
                </c:pt>
                <c:pt idx="48">
                  <c:v>6766.5</c:v>
                </c:pt>
                <c:pt idx="49">
                  <c:v>7498</c:v>
                </c:pt>
                <c:pt idx="50">
                  <c:v>7905.5</c:v>
                </c:pt>
                <c:pt idx="51">
                  <c:v>8902.5</c:v>
                </c:pt>
                <c:pt idx="52">
                  <c:v>8966</c:v>
                </c:pt>
                <c:pt idx="53">
                  <c:v>10257</c:v>
                </c:pt>
                <c:pt idx="54">
                  <c:v>10661</c:v>
                </c:pt>
                <c:pt idx="55">
                  <c:v>11623</c:v>
                </c:pt>
                <c:pt idx="56">
                  <c:v>13154.5</c:v>
                </c:pt>
                <c:pt idx="57">
                  <c:v>14116</c:v>
                </c:pt>
                <c:pt idx="58">
                  <c:v>15588.5</c:v>
                </c:pt>
                <c:pt idx="59">
                  <c:v>16925.5</c:v>
                </c:pt>
                <c:pt idx="60">
                  <c:v>18114</c:v>
                </c:pt>
                <c:pt idx="61">
                  <c:v>18503.5</c:v>
                </c:pt>
                <c:pt idx="62">
                  <c:v>19653</c:v>
                </c:pt>
                <c:pt idx="63">
                  <c:v>19653</c:v>
                </c:pt>
                <c:pt idx="64">
                  <c:v>20897.5</c:v>
                </c:pt>
                <c:pt idx="65">
                  <c:v>20929.5</c:v>
                </c:pt>
                <c:pt idx="66">
                  <c:v>21990.5</c:v>
                </c:pt>
                <c:pt idx="67">
                  <c:v>23150.5</c:v>
                </c:pt>
                <c:pt idx="68">
                  <c:v>23157.5</c:v>
                </c:pt>
                <c:pt idx="69">
                  <c:v>23494</c:v>
                </c:pt>
                <c:pt idx="70">
                  <c:v>23494.5</c:v>
                </c:pt>
                <c:pt idx="71">
                  <c:v>23544</c:v>
                </c:pt>
                <c:pt idx="72">
                  <c:v>23550.5</c:v>
                </c:pt>
                <c:pt idx="73">
                  <c:v>24573</c:v>
                </c:pt>
                <c:pt idx="74">
                  <c:v>24679.5</c:v>
                </c:pt>
                <c:pt idx="75">
                  <c:v>24782</c:v>
                </c:pt>
                <c:pt idx="76">
                  <c:v>24912.5</c:v>
                </c:pt>
                <c:pt idx="77">
                  <c:v>25662</c:v>
                </c:pt>
                <c:pt idx="78">
                  <c:v>25924</c:v>
                </c:pt>
                <c:pt idx="79">
                  <c:v>25952</c:v>
                </c:pt>
                <c:pt idx="80">
                  <c:v>25952.5</c:v>
                </c:pt>
                <c:pt idx="81">
                  <c:v>25953</c:v>
                </c:pt>
                <c:pt idx="82">
                  <c:v>26250</c:v>
                </c:pt>
                <c:pt idx="83">
                  <c:v>26932</c:v>
                </c:pt>
                <c:pt idx="84">
                  <c:v>27215.5</c:v>
                </c:pt>
                <c:pt idx="85">
                  <c:v>27378</c:v>
                </c:pt>
                <c:pt idx="86">
                  <c:v>27378</c:v>
                </c:pt>
                <c:pt idx="87">
                  <c:v>27378.5</c:v>
                </c:pt>
                <c:pt idx="88">
                  <c:v>28460.5</c:v>
                </c:pt>
                <c:pt idx="89">
                  <c:v>28460.5</c:v>
                </c:pt>
                <c:pt idx="90">
                  <c:v>28502.5</c:v>
                </c:pt>
                <c:pt idx="91">
                  <c:v>28548.5</c:v>
                </c:pt>
                <c:pt idx="92">
                  <c:v>28548.5</c:v>
                </c:pt>
                <c:pt idx="93">
                  <c:v>29546</c:v>
                </c:pt>
                <c:pt idx="94">
                  <c:v>29953</c:v>
                </c:pt>
                <c:pt idx="95">
                  <c:v>29953.5</c:v>
                </c:pt>
                <c:pt idx="96">
                  <c:v>30021.5</c:v>
                </c:pt>
                <c:pt idx="97">
                  <c:v>30085</c:v>
                </c:pt>
                <c:pt idx="98">
                  <c:v>30094</c:v>
                </c:pt>
                <c:pt idx="99">
                  <c:v>30119</c:v>
                </c:pt>
                <c:pt idx="100">
                  <c:v>30777</c:v>
                </c:pt>
                <c:pt idx="101">
                  <c:v>31172</c:v>
                </c:pt>
                <c:pt idx="102">
                  <c:v>31172.5</c:v>
                </c:pt>
                <c:pt idx="103">
                  <c:v>31202</c:v>
                </c:pt>
                <c:pt idx="104">
                  <c:v>33528</c:v>
                </c:pt>
                <c:pt idx="105">
                  <c:v>33598</c:v>
                </c:pt>
                <c:pt idx="106">
                  <c:v>33780</c:v>
                </c:pt>
                <c:pt idx="107">
                  <c:v>33780.5</c:v>
                </c:pt>
                <c:pt idx="108">
                  <c:v>33781</c:v>
                </c:pt>
                <c:pt idx="109">
                  <c:v>34774.5</c:v>
                </c:pt>
                <c:pt idx="110">
                  <c:v>35031.5</c:v>
                </c:pt>
                <c:pt idx="111">
                  <c:v>35032</c:v>
                </c:pt>
                <c:pt idx="112">
                  <c:v>35170.5</c:v>
                </c:pt>
                <c:pt idx="113">
                  <c:v>35171</c:v>
                </c:pt>
                <c:pt idx="114">
                  <c:v>35183.5</c:v>
                </c:pt>
                <c:pt idx="115">
                  <c:v>35184</c:v>
                </c:pt>
                <c:pt idx="116">
                  <c:v>35187</c:v>
                </c:pt>
                <c:pt idx="117">
                  <c:v>35187.5</c:v>
                </c:pt>
                <c:pt idx="118">
                  <c:v>35194</c:v>
                </c:pt>
                <c:pt idx="119">
                  <c:v>35194.5</c:v>
                </c:pt>
                <c:pt idx="120">
                  <c:v>36307.5</c:v>
                </c:pt>
                <c:pt idx="121">
                  <c:v>37747.5</c:v>
                </c:pt>
                <c:pt idx="122">
                  <c:v>38847</c:v>
                </c:pt>
                <c:pt idx="123">
                  <c:v>39105.5</c:v>
                </c:pt>
                <c:pt idx="124">
                  <c:v>40170</c:v>
                </c:pt>
                <c:pt idx="125">
                  <c:v>40400</c:v>
                </c:pt>
                <c:pt idx="126">
                  <c:v>52121.5</c:v>
                </c:pt>
              </c:numCache>
            </c:numRef>
          </c:xVal>
          <c:yVal>
            <c:numRef>
              <c:f>Active!$N$21:$N$989</c:f>
              <c:numCache>
                <c:formatCode>General</c:formatCode>
                <c:ptCount val="969"/>
                <c:pt idx="21">
                  <c:v>-4.0566000025137328E-3</c:v>
                </c:pt>
                <c:pt idx="67">
                  <c:v>-4.3552999995881692E-3</c:v>
                </c:pt>
                <c:pt idx="68">
                  <c:v>-8.4695000041392632E-3</c:v>
                </c:pt>
                <c:pt idx="71">
                  <c:v>4.953600000590086E-3</c:v>
                </c:pt>
                <c:pt idx="74">
                  <c:v>-8.2426999942981638E-3</c:v>
                </c:pt>
                <c:pt idx="77">
                  <c:v>-1.0057200001028832E-2</c:v>
                </c:pt>
                <c:pt idx="78">
                  <c:v>-1.7034399999829475E-2</c:v>
                </c:pt>
                <c:pt idx="82">
                  <c:v>-1.1249999995925464E-2</c:v>
                </c:pt>
                <c:pt idx="83">
                  <c:v>-1.1919199998374097E-2</c:v>
                </c:pt>
                <c:pt idx="84">
                  <c:v>-1.7224300005182158E-2</c:v>
                </c:pt>
                <c:pt idx="85">
                  <c:v>-1.9966799998655915E-2</c:v>
                </c:pt>
                <c:pt idx="97">
                  <c:v>-2.1101000005728565E-2</c:v>
                </c:pt>
                <c:pt idx="101">
                  <c:v>-2.1963200000755023E-2</c:v>
                </c:pt>
                <c:pt idx="102">
                  <c:v>-2.122850000159815E-2</c:v>
                </c:pt>
                <c:pt idx="104">
                  <c:v>-2.1756800000730436E-2</c:v>
                </c:pt>
                <c:pt idx="109">
                  <c:v>-2.2649700003967155E-2</c:v>
                </c:pt>
                <c:pt idx="110">
                  <c:v>-2.3513899999670684E-2</c:v>
                </c:pt>
                <c:pt idx="111">
                  <c:v>-2.2579199998290278E-2</c:v>
                </c:pt>
                <c:pt idx="114">
                  <c:v>-2.2465099995315541E-2</c:v>
                </c:pt>
                <c:pt idx="115">
                  <c:v>-2.4530399998184294E-2</c:v>
                </c:pt>
                <c:pt idx="116">
                  <c:v>-2.2522200000821613E-2</c:v>
                </c:pt>
                <c:pt idx="117">
                  <c:v>-2.1487499994691461E-2</c:v>
                </c:pt>
                <c:pt idx="118">
                  <c:v>-2.1936400000413414E-2</c:v>
                </c:pt>
                <c:pt idx="119">
                  <c:v>-2.540170000429498E-2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A4E-46EA-87D9-14B6ADD4328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-8869</c:v>
                </c:pt>
                <c:pt idx="1">
                  <c:v>-8861.5</c:v>
                </c:pt>
                <c:pt idx="2">
                  <c:v>-8854.5</c:v>
                </c:pt>
                <c:pt idx="3">
                  <c:v>-8744.5</c:v>
                </c:pt>
                <c:pt idx="4">
                  <c:v>-8009.5</c:v>
                </c:pt>
                <c:pt idx="5">
                  <c:v>-7992</c:v>
                </c:pt>
                <c:pt idx="6">
                  <c:v>-7560</c:v>
                </c:pt>
                <c:pt idx="7">
                  <c:v>-7514</c:v>
                </c:pt>
                <c:pt idx="8">
                  <c:v>-6651</c:v>
                </c:pt>
                <c:pt idx="9">
                  <c:v>-6644</c:v>
                </c:pt>
                <c:pt idx="10">
                  <c:v>-6605</c:v>
                </c:pt>
                <c:pt idx="11">
                  <c:v>-6587</c:v>
                </c:pt>
                <c:pt idx="12">
                  <c:v>-6424.5</c:v>
                </c:pt>
                <c:pt idx="13">
                  <c:v>-6347</c:v>
                </c:pt>
                <c:pt idx="14">
                  <c:v>-6329</c:v>
                </c:pt>
                <c:pt idx="15">
                  <c:v>-6318.5</c:v>
                </c:pt>
                <c:pt idx="16">
                  <c:v>-6251</c:v>
                </c:pt>
                <c:pt idx="17">
                  <c:v>-6208.5</c:v>
                </c:pt>
                <c:pt idx="18">
                  <c:v>-5388</c:v>
                </c:pt>
                <c:pt idx="19">
                  <c:v>-5353</c:v>
                </c:pt>
                <c:pt idx="20">
                  <c:v>-5289.5</c:v>
                </c:pt>
                <c:pt idx="21">
                  <c:v>-5289</c:v>
                </c:pt>
                <c:pt idx="22">
                  <c:v>-5179.5</c:v>
                </c:pt>
                <c:pt idx="23">
                  <c:v>-5077</c:v>
                </c:pt>
                <c:pt idx="24">
                  <c:v>-5073.5</c:v>
                </c:pt>
                <c:pt idx="25">
                  <c:v>-3832</c:v>
                </c:pt>
                <c:pt idx="26">
                  <c:v>-3824.5</c:v>
                </c:pt>
                <c:pt idx="27">
                  <c:v>-3785.5</c:v>
                </c:pt>
                <c:pt idx="28">
                  <c:v>-2459.5</c:v>
                </c:pt>
                <c:pt idx="29">
                  <c:v>-2452.5</c:v>
                </c:pt>
                <c:pt idx="30">
                  <c:v>-2378</c:v>
                </c:pt>
                <c:pt idx="31">
                  <c:v>-1518.5</c:v>
                </c:pt>
                <c:pt idx="32">
                  <c:v>-0.5</c:v>
                </c:pt>
                <c:pt idx="33">
                  <c:v>0</c:v>
                </c:pt>
                <c:pt idx="34">
                  <c:v>59.5</c:v>
                </c:pt>
                <c:pt idx="35">
                  <c:v>1138</c:v>
                </c:pt>
                <c:pt idx="36">
                  <c:v>1149</c:v>
                </c:pt>
                <c:pt idx="37">
                  <c:v>1453.5</c:v>
                </c:pt>
                <c:pt idx="38">
                  <c:v>1524</c:v>
                </c:pt>
                <c:pt idx="39">
                  <c:v>1712</c:v>
                </c:pt>
                <c:pt idx="40">
                  <c:v>2401</c:v>
                </c:pt>
                <c:pt idx="41">
                  <c:v>2716</c:v>
                </c:pt>
                <c:pt idx="42">
                  <c:v>3720.5</c:v>
                </c:pt>
                <c:pt idx="43">
                  <c:v>4032</c:v>
                </c:pt>
                <c:pt idx="44">
                  <c:v>4994</c:v>
                </c:pt>
                <c:pt idx="45">
                  <c:v>5319</c:v>
                </c:pt>
                <c:pt idx="46">
                  <c:v>6288.5</c:v>
                </c:pt>
                <c:pt idx="47">
                  <c:v>6395</c:v>
                </c:pt>
                <c:pt idx="48">
                  <c:v>6766.5</c:v>
                </c:pt>
                <c:pt idx="49">
                  <c:v>7498</c:v>
                </c:pt>
                <c:pt idx="50">
                  <c:v>7905.5</c:v>
                </c:pt>
                <c:pt idx="51">
                  <c:v>8902.5</c:v>
                </c:pt>
                <c:pt idx="52">
                  <c:v>8966</c:v>
                </c:pt>
                <c:pt idx="53">
                  <c:v>10257</c:v>
                </c:pt>
                <c:pt idx="54">
                  <c:v>10661</c:v>
                </c:pt>
                <c:pt idx="55">
                  <c:v>11623</c:v>
                </c:pt>
                <c:pt idx="56">
                  <c:v>13154.5</c:v>
                </c:pt>
                <c:pt idx="57">
                  <c:v>14116</c:v>
                </c:pt>
                <c:pt idx="58">
                  <c:v>15588.5</c:v>
                </c:pt>
                <c:pt idx="59">
                  <c:v>16925.5</c:v>
                </c:pt>
                <c:pt idx="60">
                  <c:v>18114</c:v>
                </c:pt>
                <c:pt idx="61">
                  <c:v>18503.5</c:v>
                </c:pt>
                <c:pt idx="62">
                  <c:v>19653</c:v>
                </c:pt>
                <c:pt idx="63">
                  <c:v>19653</c:v>
                </c:pt>
                <c:pt idx="64">
                  <c:v>20897.5</c:v>
                </c:pt>
                <c:pt idx="65">
                  <c:v>20929.5</c:v>
                </c:pt>
                <c:pt idx="66">
                  <c:v>21990.5</c:v>
                </c:pt>
                <c:pt idx="67">
                  <c:v>23150.5</c:v>
                </c:pt>
                <c:pt idx="68">
                  <c:v>23157.5</c:v>
                </c:pt>
                <c:pt idx="69">
                  <c:v>23494</c:v>
                </c:pt>
                <c:pt idx="70">
                  <c:v>23494.5</c:v>
                </c:pt>
                <c:pt idx="71">
                  <c:v>23544</c:v>
                </c:pt>
                <c:pt idx="72">
                  <c:v>23550.5</c:v>
                </c:pt>
                <c:pt idx="73">
                  <c:v>24573</c:v>
                </c:pt>
                <c:pt idx="74">
                  <c:v>24679.5</c:v>
                </c:pt>
                <c:pt idx="75">
                  <c:v>24782</c:v>
                </c:pt>
                <c:pt idx="76">
                  <c:v>24912.5</c:v>
                </c:pt>
                <c:pt idx="77">
                  <c:v>25662</c:v>
                </c:pt>
                <c:pt idx="78">
                  <c:v>25924</c:v>
                </c:pt>
                <c:pt idx="79">
                  <c:v>25952</c:v>
                </c:pt>
                <c:pt idx="80">
                  <c:v>25952.5</c:v>
                </c:pt>
                <c:pt idx="81">
                  <c:v>25953</c:v>
                </c:pt>
                <c:pt idx="82">
                  <c:v>26250</c:v>
                </c:pt>
                <c:pt idx="83">
                  <c:v>26932</c:v>
                </c:pt>
                <c:pt idx="84">
                  <c:v>27215.5</c:v>
                </c:pt>
                <c:pt idx="85">
                  <c:v>27378</c:v>
                </c:pt>
                <c:pt idx="86">
                  <c:v>27378</c:v>
                </c:pt>
                <c:pt idx="87">
                  <c:v>27378.5</c:v>
                </c:pt>
                <c:pt idx="88">
                  <c:v>28460.5</c:v>
                </c:pt>
                <c:pt idx="89">
                  <c:v>28460.5</c:v>
                </c:pt>
                <c:pt idx="90">
                  <c:v>28502.5</c:v>
                </c:pt>
                <c:pt idx="91">
                  <c:v>28548.5</c:v>
                </c:pt>
                <c:pt idx="92">
                  <c:v>28548.5</c:v>
                </c:pt>
                <c:pt idx="93">
                  <c:v>29546</c:v>
                </c:pt>
                <c:pt idx="94">
                  <c:v>29953</c:v>
                </c:pt>
                <c:pt idx="95">
                  <c:v>29953.5</c:v>
                </c:pt>
                <c:pt idx="96">
                  <c:v>30021.5</c:v>
                </c:pt>
                <c:pt idx="97">
                  <c:v>30085</c:v>
                </c:pt>
                <c:pt idx="98">
                  <c:v>30094</c:v>
                </c:pt>
                <c:pt idx="99">
                  <c:v>30119</c:v>
                </c:pt>
                <c:pt idx="100">
                  <c:v>30777</c:v>
                </c:pt>
                <c:pt idx="101">
                  <c:v>31172</c:v>
                </c:pt>
                <c:pt idx="102">
                  <c:v>31172.5</c:v>
                </c:pt>
                <c:pt idx="103">
                  <c:v>31202</c:v>
                </c:pt>
                <c:pt idx="104">
                  <c:v>33528</c:v>
                </c:pt>
                <c:pt idx="105">
                  <c:v>33598</c:v>
                </c:pt>
                <c:pt idx="106">
                  <c:v>33780</c:v>
                </c:pt>
                <c:pt idx="107">
                  <c:v>33780.5</c:v>
                </c:pt>
                <c:pt idx="108">
                  <c:v>33781</c:v>
                </c:pt>
                <c:pt idx="109">
                  <c:v>34774.5</c:v>
                </c:pt>
                <c:pt idx="110">
                  <c:v>35031.5</c:v>
                </c:pt>
                <c:pt idx="111">
                  <c:v>35032</c:v>
                </c:pt>
                <c:pt idx="112">
                  <c:v>35170.5</c:v>
                </c:pt>
                <c:pt idx="113">
                  <c:v>35171</c:v>
                </c:pt>
                <c:pt idx="114">
                  <c:v>35183.5</c:v>
                </c:pt>
                <c:pt idx="115">
                  <c:v>35184</c:v>
                </c:pt>
                <c:pt idx="116">
                  <c:v>35187</c:v>
                </c:pt>
                <c:pt idx="117">
                  <c:v>35187.5</c:v>
                </c:pt>
                <c:pt idx="118">
                  <c:v>35194</c:v>
                </c:pt>
                <c:pt idx="119">
                  <c:v>35194.5</c:v>
                </c:pt>
                <c:pt idx="120">
                  <c:v>36307.5</c:v>
                </c:pt>
                <c:pt idx="121">
                  <c:v>37747.5</c:v>
                </c:pt>
                <c:pt idx="122">
                  <c:v>38847</c:v>
                </c:pt>
                <c:pt idx="123">
                  <c:v>39105.5</c:v>
                </c:pt>
                <c:pt idx="124">
                  <c:v>40170</c:v>
                </c:pt>
                <c:pt idx="125">
                  <c:v>40400</c:v>
                </c:pt>
                <c:pt idx="126">
                  <c:v>52121.5</c:v>
                </c:pt>
              </c:numCache>
            </c:numRef>
          </c:xVal>
          <c:yVal>
            <c:numRef>
              <c:f>Active!$O$21:$O$989</c:f>
              <c:numCache>
                <c:formatCode>General</c:formatCode>
                <c:ptCount val="969"/>
                <c:pt idx="21">
                  <c:v>1.7982494633200841E-2</c:v>
                </c:pt>
                <c:pt idx="32">
                  <c:v>1.2510659512213976E-2</c:v>
                </c:pt>
                <c:pt idx="73">
                  <c:v>-1.2914723932159804E-2</c:v>
                </c:pt>
                <c:pt idx="74">
                  <c:v>-1.3024915941308921E-2</c:v>
                </c:pt>
                <c:pt idx="75">
                  <c:v>-1.3130969283447744E-2</c:v>
                </c:pt>
                <c:pt idx="76">
                  <c:v>-1.3265993294658631E-2</c:v>
                </c:pt>
                <c:pt idx="77">
                  <c:v>-1.4041476025712742E-2</c:v>
                </c:pt>
                <c:pt idx="78">
                  <c:v>-1.431255871488709E-2</c:v>
                </c:pt>
                <c:pt idx="79">
                  <c:v>-1.4341529383959158E-2</c:v>
                </c:pt>
                <c:pt idx="80">
                  <c:v>-1.4342046717335445E-2</c:v>
                </c:pt>
                <c:pt idx="81">
                  <c:v>-1.4342564050711732E-2</c:v>
                </c:pt>
                <c:pt idx="82">
                  <c:v>-1.4649860076226172E-2</c:v>
                </c:pt>
                <c:pt idx="83">
                  <c:v>-1.5355502801481544E-2</c:v>
                </c:pt>
                <c:pt idx="84">
                  <c:v>-1.5648830825836235E-2</c:v>
                </c:pt>
                <c:pt idx="85">
                  <c:v>-1.5816964173129486E-2</c:v>
                </c:pt>
                <c:pt idx="86">
                  <c:v>-1.5816964173129486E-2</c:v>
                </c:pt>
                <c:pt idx="87">
                  <c:v>-1.5817481506505773E-2</c:v>
                </c:pt>
                <c:pt idx="88">
                  <c:v>-1.6936990932790691E-2</c:v>
                </c:pt>
                <c:pt idx="89">
                  <c:v>-1.6936990932790691E-2</c:v>
                </c:pt>
                <c:pt idx="90">
                  <c:v>-1.6980446936398792E-2</c:v>
                </c:pt>
                <c:pt idx="91">
                  <c:v>-1.7028041607017191E-2</c:v>
                </c:pt>
                <c:pt idx="92">
                  <c:v>-1.7028041607017191E-2</c:v>
                </c:pt>
                <c:pt idx="93">
                  <c:v>-1.8060121692709617E-2</c:v>
                </c:pt>
                <c:pt idx="94">
                  <c:v>-1.8481231061007179E-2</c:v>
                </c:pt>
                <c:pt idx="95">
                  <c:v>-1.8481748394383466E-2</c:v>
                </c:pt>
                <c:pt idx="96">
                  <c:v>-1.8552105733558488E-2</c:v>
                </c:pt>
                <c:pt idx="97">
                  <c:v>-1.8617807072346927E-2</c:v>
                </c:pt>
                <c:pt idx="98">
                  <c:v>-1.8627119073120094E-2</c:v>
                </c:pt>
                <c:pt idx="99">
                  <c:v>-1.8652985741934441E-2</c:v>
                </c:pt>
                <c:pt idx="100">
                  <c:v>-1.9333796465128041E-2</c:v>
                </c:pt>
                <c:pt idx="101">
                  <c:v>-1.9742489832394718E-2</c:v>
                </c:pt>
                <c:pt idx="102">
                  <c:v>-1.9743007165771001E-2</c:v>
                </c:pt>
                <c:pt idx="103">
                  <c:v>-1.977352983497193E-2</c:v>
                </c:pt>
                <c:pt idx="104">
                  <c:v>-2.2180164701458734E-2</c:v>
                </c:pt>
                <c:pt idx="105">
                  <c:v>-2.2252591374138903E-2</c:v>
                </c:pt>
                <c:pt idx="106">
                  <c:v>-2.2440900723107345E-2</c:v>
                </c:pt>
                <c:pt idx="107">
                  <c:v>-2.2441418056483635E-2</c:v>
                </c:pt>
                <c:pt idx="108">
                  <c:v>-2.2441935389859918E-2</c:v>
                </c:pt>
                <c:pt idx="109">
                  <c:v>-2.3469876808542053E-2</c:v>
                </c:pt>
                <c:pt idx="110">
                  <c:v>-2.3735786163953533E-2</c:v>
                </c:pt>
                <c:pt idx="111">
                  <c:v>-2.3736303497329823E-2</c:v>
                </c:pt>
                <c:pt idx="112">
                  <c:v>-2.3879604842561297E-2</c:v>
                </c:pt>
                <c:pt idx="113">
                  <c:v>-2.3880122175937588E-2</c:v>
                </c:pt>
                <c:pt idx="114">
                  <c:v>-2.3893055510344763E-2</c:v>
                </c:pt>
                <c:pt idx="115">
                  <c:v>-2.3893572843721046E-2</c:v>
                </c:pt>
                <c:pt idx="116">
                  <c:v>-2.3896676843978767E-2</c:v>
                </c:pt>
                <c:pt idx="117">
                  <c:v>-2.3897194177355058E-2</c:v>
                </c:pt>
                <c:pt idx="118">
                  <c:v>-2.3903919511246784E-2</c:v>
                </c:pt>
                <c:pt idx="119">
                  <c:v>-2.3904436844623074E-2</c:v>
                </c:pt>
                <c:pt idx="120">
                  <c:v>-2.5056020940237782E-2</c:v>
                </c:pt>
                <c:pt idx="121">
                  <c:v>-2.6545941063944138E-2</c:v>
                </c:pt>
                <c:pt idx="122">
                  <c:v>-2.7683557158399104E-2</c:v>
                </c:pt>
                <c:pt idx="123">
                  <c:v>-2.7951018513939448E-2</c:v>
                </c:pt>
                <c:pt idx="124">
                  <c:v>-2.9052421272054318E-2</c:v>
                </c:pt>
                <c:pt idx="125">
                  <c:v>-2.9290394625146307E-2</c:v>
                </c:pt>
                <c:pt idx="126">
                  <c:v>-4.1418240965440827E-2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A4E-46EA-87D9-14B6ADD43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063904"/>
        <c:axId val="1"/>
      </c:scatterChart>
      <c:valAx>
        <c:axId val="803063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17915558568417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324503311258277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30639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45050494516"/>
          <c:y val="0.92024539877300615"/>
          <c:w val="0.83774903964818959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352425</xdr:colOff>
      <xdr:row>18</xdr:row>
      <xdr:rowOff>38100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E150DDD8-35A5-4CD9-1FB8-13650CD40F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0</xdr:row>
      <xdr:rowOff>9525</xdr:rowOff>
    </xdr:from>
    <xdr:to>
      <xdr:col>27</xdr:col>
      <xdr:colOff>76200</xdr:colOff>
      <xdr:row>18</xdr:row>
      <xdr:rowOff>9525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6B4EBA00-2A0C-16E7-64F0-C5CFF23CD7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52" TargetMode="External"/><Relationship Id="rId13" Type="http://schemas.openxmlformats.org/officeDocument/2006/relationships/hyperlink" Target="http://www.konkoly.hu/cgi-bin/IBVS?5583" TargetMode="External"/><Relationship Id="rId18" Type="http://schemas.openxmlformats.org/officeDocument/2006/relationships/hyperlink" Target="http://www.konkoly.hu/cgi-bin/IBVS?5602" TargetMode="External"/><Relationship Id="rId26" Type="http://schemas.openxmlformats.org/officeDocument/2006/relationships/hyperlink" Target="http://vsolj.cetus-net.org/no45.pdf" TargetMode="External"/><Relationship Id="rId39" Type="http://schemas.openxmlformats.org/officeDocument/2006/relationships/hyperlink" Target="http://vsolj.cetus-net.org/no48.pdf" TargetMode="External"/><Relationship Id="rId3" Type="http://schemas.openxmlformats.org/officeDocument/2006/relationships/hyperlink" Target="http://www.konkoly.hu/cgi-bin/IBVS?5263" TargetMode="External"/><Relationship Id="rId21" Type="http://schemas.openxmlformats.org/officeDocument/2006/relationships/hyperlink" Target="http://www.konkoly.hu/cgi-bin/IBVS?5592" TargetMode="External"/><Relationship Id="rId34" Type="http://schemas.openxmlformats.org/officeDocument/2006/relationships/hyperlink" Target="http://www.bav-astro.de/sfs/BAVM_link.php?BAVMnr=201" TargetMode="External"/><Relationship Id="rId42" Type="http://schemas.openxmlformats.org/officeDocument/2006/relationships/hyperlink" Target="http://www.konkoly.hu/cgi-bin/IBVS?5945" TargetMode="External"/><Relationship Id="rId7" Type="http://schemas.openxmlformats.org/officeDocument/2006/relationships/hyperlink" Target="http://var.astro.cz/oejv/issues/oejv0107.pdf" TargetMode="External"/><Relationship Id="rId12" Type="http://schemas.openxmlformats.org/officeDocument/2006/relationships/hyperlink" Target="http://www.konkoly.hu/cgi-bin/IBVS?5583" TargetMode="External"/><Relationship Id="rId17" Type="http://schemas.openxmlformats.org/officeDocument/2006/relationships/hyperlink" Target="http://www.bav-astro.de/sfs/BAVM_link.php?BAVMnr=172" TargetMode="External"/><Relationship Id="rId25" Type="http://schemas.openxmlformats.org/officeDocument/2006/relationships/hyperlink" Target="http://www.konkoly.hu/cgi-bin/IBVS?5741" TargetMode="External"/><Relationship Id="rId33" Type="http://schemas.openxmlformats.org/officeDocument/2006/relationships/hyperlink" Target="http://www.bav-astro.de/sfs/BAVM_link.php?BAVMnr=201" TargetMode="External"/><Relationship Id="rId38" Type="http://schemas.openxmlformats.org/officeDocument/2006/relationships/hyperlink" Target="http://vsolj.cetus-net.org/no48.pdf" TargetMode="External"/><Relationship Id="rId46" Type="http://schemas.openxmlformats.org/officeDocument/2006/relationships/hyperlink" Target="http://www.konkoly.hu/cgi-bin/IBVS?6029" TargetMode="External"/><Relationship Id="rId2" Type="http://schemas.openxmlformats.org/officeDocument/2006/relationships/hyperlink" Target="http://www.konkoly.hu/cgi-bin/IBVS?5263" TargetMode="External"/><Relationship Id="rId16" Type="http://schemas.openxmlformats.org/officeDocument/2006/relationships/hyperlink" Target="http://www.bav-astro.de/sfs/BAVM_link.php?BAVMnr=172" TargetMode="External"/><Relationship Id="rId20" Type="http://schemas.openxmlformats.org/officeDocument/2006/relationships/hyperlink" Target="http://www.konkoly.hu/cgi-bin/IBVS?5592" TargetMode="External"/><Relationship Id="rId29" Type="http://schemas.openxmlformats.org/officeDocument/2006/relationships/hyperlink" Target="http://www.bav-astro.de/sfs/BAVM_link.php?BAVMnr=186" TargetMode="External"/><Relationship Id="rId41" Type="http://schemas.openxmlformats.org/officeDocument/2006/relationships/hyperlink" Target="http://www.konkoly.hu/cgi-bin/IBVS?5894" TargetMode="External"/><Relationship Id="rId1" Type="http://schemas.openxmlformats.org/officeDocument/2006/relationships/hyperlink" Target="http://www.konkoly.hu/cgi-bin/IBVS?5263" TargetMode="External"/><Relationship Id="rId6" Type="http://schemas.openxmlformats.org/officeDocument/2006/relationships/hyperlink" Target="http://www.konkoly.hu/cgi-bin/IBVS?5287" TargetMode="External"/><Relationship Id="rId11" Type="http://schemas.openxmlformats.org/officeDocument/2006/relationships/hyperlink" Target="http://var.astro.cz/oejv/issues/oejv0074.pdf" TargetMode="External"/><Relationship Id="rId24" Type="http://schemas.openxmlformats.org/officeDocument/2006/relationships/hyperlink" Target="http://vsolj.cetus-net.org/no44.pdf" TargetMode="External"/><Relationship Id="rId32" Type="http://schemas.openxmlformats.org/officeDocument/2006/relationships/hyperlink" Target="http://vsolj.cetus-net.org/no48.pdf" TargetMode="External"/><Relationship Id="rId37" Type="http://schemas.openxmlformats.org/officeDocument/2006/relationships/hyperlink" Target="http://vsolj.cetus-net.org/no48.pdf" TargetMode="External"/><Relationship Id="rId40" Type="http://schemas.openxmlformats.org/officeDocument/2006/relationships/hyperlink" Target="http://vsolj.cetus-net.org/no48.pdf" TargetMode="External"/><Relationship Id="rId45" Type="http://schemas.openxmlformats.org/officeDocument/2006/relationships/hyperlink" Target="http://www.konkoly.hu/cgi-bin/IBVS?6029" TargetMode="External"/><Relationship Id="rId5" Type="http://schemas.openxmlformats.org/officeDocument/2006/relationships/hyperlink" Target="http://www.konkoly.hu/cgi-bin/IBVS?5287" TargetMode="External"/><Relationship Id="rId15" Type="http://schemas.openxmlformats.org/officeDocument/2006/relationships/hyperlink" Target="http://www.konkoly.hu/cgi-bin/IBVS?5583" TargetMode="External"/><Relationship Id="rId23" Type="http://schemas.openxmlformats.org/officeDocument/2006/relationships/hyperlink" Target="http://vsolj.cetus-net.org/no44.pdf" TargetMode="External"/><Relationship Id="rId28" Type="http://schemas.openxmlformats.org/officeDocument/2006/relationships/hyperlink" Target="http://www.bav-astro.de/sfs/BAVM_link.php?BAVMnr=186" TargetMode="External"/><Relationship Id="rId36" Type="http://schemas.openxmlformats.org/officeDocument/2006/relationships/hyperlink" Target="http://vsolj.cetus-net.org/no48.pdf" TargetMode="External"/><Relationship Id="rId10" Type="http://schemas.openxmlformats.org/officeDocument/2006/relationships/hyperlink" Target="http://www.konkoly.hu/cgi-bin/IBVS?5583" TargetMode="External"/><Relationship Id="rId19" Type="http://schemas.openxmlformats.org/officeDocument/2006/relationships/hyperlink" Target="http://www.konkoly.hu/cgi-bin/IBVS?5603" TargetMode="External"/><Relationship Id="rId31" Type="http://schemas.openxmlformats.org/officeDocument/2006/relationships/hyperlink" Target="http://vsolj.cetus-net.org/no48.pdf" TargetMode="External"/><Relationship Id="rId44" Type="http://schemas.openxmlformats.org/officeDocument/2006/relationships/hyperlink" Target="http://www.konkoly.hu/cgi-bin/IBVS?5992" TargetMode="External"/><Relationship Id="rId4" Type="http://schemas.openxmlformats.org/officeDocument/2006/relationships/hyperlink" Target="http://www.konkoly.hu/cgi-bin/IBVS?5287" TargetMode="External"/><Relationship Id="rId9" Type="http://schemas.openxmlformats.org/officeDocument/2006/relationships/hyperlink" Target="http://www.konkoly.hu/cgi-bin/IBVS?5583" TargetMode="External"/><Relationship Id="rId14" Type="http://schemas.openxmlformats.org/officeDocument/2006/relationships/hyperlink" Target="http://www.konkoly.hu/cgi-bin/IBVS?5583" TargetMode="External"/><Relationship Id="rId22" Type="http://schemas.openxmlformats.org/officeDocument/2006/relationships/hyperlink" Target="http://var.astro.cz/oejv/issues/oejv0003.pdf" TargetMode="External"/><Relationship Id="rId27" Type="http://schemas.openxmlformats.org/officeDocument/2006/relationships/hyperlink" Target="http://www.bav-astro.de/sfs/BAVM_link.php?BAVMnr=186" TargetMode="External"/><Relationship Id="rId30" Type="http://schemas.openxmlformats.org/officeDocument/2006/relationships/hyperlink" Target="http://www.bav-astro.de/sfs/BAVM_link.php?BAVMnr=203" TargetMode="External"/><Relationship Id="rId35" Type="http://schemas.openxmlformats.org/officeDocument/2006/relationships/hyperlink" Target="http://vsolj.cetus-net.org/no48.pdf" TargetMode="External"/><Relationship Id="rId43" Type="http://schemas.openxmlformats.org/officeDocument/2006/relationships/hyperlink" Target="http://www.konkoly.hu/cgi-bin/IBVS?59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70"/>
  <sheetViews>
    <sheetView tabSelected="1" workbookViewId="0">
      <pane xSplit="14" ySplit="22" topLeftCell="O129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95</v>
      </c>
    </row>
    <row r="2" spans="1:6" x14ac:dyDescent="0.2">
      <c r="A2" t="s">
        <v>24</v>
      </c>
      <c r="B2" s="11" t="s">
        <v>91</v>
      </c>
    </row>
    <row r="4" spans="1:6" ht="14.25" thickTop="1" thickBot="1" x14ac:dyDescent="0.25">
      <c r="A4" s="7" t="s">
        <v>0</v>
      </c>
      <c r="C4" s="3">
        <v>44648.756000000001</v>
      </c>
      <c r="D4" s="4">
        <v>0.28193059999999998</v>
      </c>
    </row>
    <row r="5" spans="1:6" ht="13.5" thickTop="1" x14ac:dyDescent="0.2">
      <c r="A5" s="20" t="s">
        <v>96</v>
      </c>
      <c r="B5" s="21"/>
      <c r="C5" s="22">
        <v>-9.5</v>
      </c>
      <c r="D5" s="21" t="s">
        <v>97</v>
      </c>
    </row>
    <row r="6" spans="1:6" x14ac:dyDescent="0.2">
      <c r="A6" s="7" t="s">
        <v>1</v>
      </c>
    </row>
    <row r="7" spans="1:6" x14ac:dyDescent="0.2">
      <c r="A7" t="s">
        <v>2</v>
      </c>
      <c r="C7">
        <f>+C4</f>
        <v>44648.756000000001</v>
      </c>
    </row>
    <row r="8" spans="1:6" x14ac:dyDescent="0.2">
      <c r="A8" t="s">
        <v>3</v>
      </c>
      <c r="C8">
        <f>+D4</f>
        <v>0.28193059999999998</v>
      </c>
    </row>
    <row r="9" spans="1:6" x14ac:dyDescent="0.2">
      <c r="A9" s="35" t="s">
        <v>103</v>
      </c>
      <c r="B9" s="36">
        <v>92</v>
      </c>
      <c r="C9" s="33" t="str">
        <f>"F"&amp;B9</f>
        <v>F92</v>
      </c>
      <c r="D9" s="34" t="str">
        <f>"G"&amp;B9</f>
        <v>G92</v>
      </c>
    </row>
    <row r="10" spans="1:6" ht="13.5" thickBot="1" x14ac:dyDescent="0.25">
      <c r="A10" s="21"/>
      <c r="B10" s="21"/>
      <c r="C10" s="6" t="s">
        <v>20</v>
      </c>
      <c r="D10" s="6" t="s">
        <v>21</v>
      </c>
      <c r="E10" s="21"/>
    </row>
    <row r="11" spans="1:6" x14ac:dyDescent="0.2">
      <c r="A11" s="21" t="s">
        <v>16</v>
      </c>
      <c r="B11" s="21"/>
      <c r="C11" s="32">
        <f ca="1">INTERCEPT(INDIRECT($D$9):G989,INDIRECT($C$9):F989)</f>
        <v>1.251014217883769E-2</v>
      </c>
      <c r="D11" s="5"/>
      <c r="E11" s="21"/>
    </row>
    <row r="12" spans="1:6" x14ac:dyDescent="0.2">
      <c r="A12" s="21" t="s">
        <v>17</v>
      </c>
      <c r="B12" s="21"/>
      <c r="C12" s="32">
        <f ca="1">SLOPE(INDIRECT($D$9):G989,INDIRECT($C$9):F989)</f>
        <v>-1.0346667525738613E-6</v>
      </c>
      <c r="D12" s="5"/>
      <c r="E12" s="21"/>
    </row>
    <row r="13" spans="1:6" x14ac:dyDescent="0.2">
      <c r="A13" s="21" t="s">
        <v>19</v>
      </c>
      <c r="B13" s="21"/>
      <c r="C13" s="5" t="s">
        <v>14</v>
      </c>
    </row>
    <row r="14" spans="1:6" x14ac:dyDescent="0.2">
      <c r="A14" s="21"/>
      <c r="B14" s="21"/>
      <c r="C14" s="21"/>
    </row>
    <row r="15" spans="1:6" x14ac:dyDescent="0.2">
      <c r="A15" s="23" t="s">
        <v>18</v>
      </c>
      <c r="B15" s="21"/>
      <c r="C15" s="24">
        <f ca="1">(C7+C11)+(C8+C12)*INT(MAX(F21:F3530))</f>
        <v>59343.219384876371</v>
      </c>
      <c r="E15" s="25" t="s">
        <v>110</v>
      </c>
      <c r="F15" s="22">
        <v>1</v>
      </c>
    </row>
    <row r="16" spans="1:6" x14ac:dyDescent="0.2">
      <c r="A16" s="27" t="s">
        <v>4</v>
      </c>
      <c r="B16" s="21"/>
      <c r="C16" s="28">
        <f ca="1">+C8+C12</f>
        <v>0.28192956533324742</v>
      </c>
      <c r="E16" s="25" t="s">
        <v>98</v>
      </c>
      <c r="F16" s="26">
        <f ca="1">NOW()+15018.5+$C$5/24</f>
        <v>60357.755914699075</v>
      </c>
    </row>
    <row r="17" spans="1:31" ht="13.5" thickBot="1" x14ac:dyDescent="0.25">
      <c r="A17" s="25" t="s">
        <v>94</v>
      </c>
      <c r="B17" s="21"/>
      <c r="C17" s="21">
        <f>COUNT(C21:C2188)</f>
        <v>127</v>
      </c>
      <c r="E17" s="25" t="s">
        <v>111</v>
      </c>
      <c r="F17" s="26">
        <f ca="1">ROUND(2*(F16-$C$7)/$C$8,0)/2+F15</f>
        <v>55720.5</v>
      </c>
    </row>
    <row r="18" spans="1:31" ht="14.25" thickTop="1" thickBot="1" x14ac:dyDescent="0.25">
      <c r="A18" s="27" t="s">
        <v>5</v>
      </c>
      <c r="B18" s="21"/>
      <c r="C18" s="30">
        <f ca="1">+C15</f>
        <v>59343.219384876371</v>
      </c>
      <c r="D18" s="31">
        <f ca="1">+C16</f>
        <v>0.28192956533324742</v>
      </c>
      <c r="E18" s="25" t="s">
        <v>99</v>
      </c>
      <c r="F18" s="34">
        <f ca="1">ROUND(2*(F16-$C$15)/$C$16,0)/2+F15</f>
        <v>3599.5</v>
      </c>
    </row>
    <row r="19" spans="1:31" ht="13.5" thickTop="1" x14ac:dyDescent="0.2">
      <c r="E19" s="25" t="s">
        <v>100</v>
      </c>
      <c r="F19" s="29">
        <f ca="1">+$C$15+$C$16*F18-15018.5-$C$5/24</f>
        <v>45339.920688626727</v>
      </c>
    </row>
    <row r="20" spans="1:31" ht="13.5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12</v>
      </c>
      <c r="I20" s="9" t="s">
        <v>74</v>
      </c>
      <c r="J20" s="9" t="s">
        <v>78</v>
      </c>
      <c r="K20" s="9" t="s">
        <v>119</v>
      </c>
      <c r="L20" s="9" t="s">
        <v>79</v>
      </c>
      <c r="M20" s="9" t="s">
        <v>25</v>
      </c>
      <c r="N20" s="9" t="s">
        <v>26</v>
      </c>
      <c r="O20" s="9" t="s">
        <v>23</v>
      </c>
      <c r="P20" s="8" t="s">
        <v>22</v>
      </c>
      <c r="Q20" s="6" t="s">
        <v>15</v>
      </c>
      <c r="U20" s="63" t="s">
        <v>566</v>
      </c>
    </row>
    <row r="21" spans="1:31" x14ac:dyDescent="0.2">
      <c r="A21" t="s">
        <v>28</v>
      </c>
      <c r="B21" s="5"/>
      <c r="C21" s="17">
        <v>42148.328000000001</v>
      </c>
      <c r="D21" s="17"/>
      <c r="E21">
        <f t="shared" ref="E21:E52" si="0">+(C21-C$7)/C$8</f>
        <v>-8868.9485994070892</v>
      </c>
      <c r="F21">
        <f t="shared" ref="F21:F52" si="1">ROUND(2*E21,0)/2</f>
        <v>-8869</v>
      </c>
      <c r="G21">
        <f t="shared" ref="G21:G52" si="2">+C21-(C$7+F21*C$8)</f>
        <v>1.4491399997496046E-2</v>
      </c>
      <c r="I21">
        <f t="shared" ref="I21:I41" si="3">+G21</f>
        <v>1.4491399997496046E-2</v>
      </c>
      <c r="Q21" s="2">
        <f t="shared" ref="Q21:Q52" si="4">+C21-15018.5</f>
        <v>27129.828000000001</v>
      </c>
      <c r="AA21">
        <v>6</v>
      </c>
      <c r="AC21" t="s">
        <v>27</v>
      </c>
      <c r="AE21" t="s">
        <v>29</v>
      </c>
    </row>
    <row r="22" spans="1:31" x14ac:dyDescent="0.2">
      <c r="A22" t="s">
        <v>28</v>
      </c>
      <c r="B22" s="5" t="s">
        <v>73</v>
      </c>
      <c r="C22" s="17">
        <v>42150.427000000003</v>
      </c>
      <c r="D22" s="17"/>
      <c r="E22">
        <f t="shared" si="0"/>
        <v>-8861.5035047632227</v>
      </c>
      <c r="F22">
        <f t="shared" si="1"/>
        <v>-8861.5</v>
      </c>
      <c r="G22">
        <f t="shared" si="2"/>
        <v>-9.8810000054072589E-4</v>
      </c>
      <c r="I22">
        <f t="shared" si="3"/>
        <v>-9.8810000054072589E-4</v>
      </c>
      <c r="Q22" s="2">
        <f t="shared" si="4"/>
        <v>27131.927000000003</v>
      </c>
      <c r="AA22">
        <v>11</v>
      </c>
      <c r="AC22" t="s">
        <v>27</v>
      </c>
      <c r="AE22" t="s">
        <v>29</v>
      </c>
    </row>
    <row r="23" spans="1:31" x14ac:dyDescent="0.2">
      <c r="A23" t="s">
        <v>28</v>
      </c>
      <c r="B23" s="5" t="s">
        <v>73</v>
      </c>
      <c r="C23" s="17">
        <v>42152.394999999997</v>
      </c>
      <c r="D23" s="17"/>
      <c r="E23">
        <f t="shared" si="0"/>
        <v>-8854.5230634773397</v>
      </c>
      <c r="F23">
        <f t="shared" si="1"/>
        <v>-8854.5</v>
      </c>
      <c r="G23">
        <f t="shared" si="2"/>
        <v>-6.5023000061046332E-3</v>
      </c>
      <c r="I23">
        <f t="shared" si="3"/>
        <v>-6.5023000061046332E-3</v>
      </c>
      <c r="Q23" s="2">
        <f t="shared" si="4"/>
        <v>27133.894999999997</v>
      </c>
      <c r="AA23">
        <v>9</v>
      </c>
      <c r="AC23" t="s">
        <v>27</v>
      </c>
      <c r="AE23" t="s">
        <v>29</v>
      </c>
    </row>
    <row r="24" spans="1:31" x14ac:dyDescent="0.2">
      <c r="A24" t="s">
        <v>28</v>
      </c>
      <c r="B24" s="5" t="s">
        <v>73</v>
      </c>
      <c r="C24" s="17">
        <v>42183.406999999999</v>
      </c>
      <c r="D24" s="17"/>
      <c r="E24">
        <f t="shared" si="0"/>
        <v>-8744.5243616691569</v>
      </c>
      <c r="F24">
        <f t="shared" si="1"/>
        <v>-8744.5</v>
      </c>
      <c r="G24">
        <f t="shared" si="2"/>
        <v>-6.8682999990414828E-3</v>
      </c>
      <c r="I24">
        <f t="shared" si="3"/>
        <v>-6.8682999990414828E-3</v>
      </c>
      <c r="Q24" s="2">
        <f t="shared" si="4"/>
        <v>27164.906999999999</v>
      </c>
      <c r="AA24">
        <v>7</v>
      </c>
      <c r="AC24" t="s">
        <v>27</v>
      </c>
      <c r="AE24" t="s">
        <v>29</v>
      </c>
    </row>
    <row r="25" spans="1:31" x14ac:dyDescent="0.2">
      <c r="A25" t="s">
        <v>30</v>
      </c>
      <c r="B25" s="5" t="s">
        <v>73</v>
      </c>
      <c r="C25" s="17">
        <v>42390.629000000001</v>
      </c>
      <c r="D25" s="17"/>
      <c r="E25">
        <f t="shared" si="0"/>
        <v>-8009.5136888298066</v>
      </c>
      <c r="F25">
        <f t="shared" si="1"/>
        <v>-8009.5</v>
      </c>
      <c r="G25">
        <f t="shared" si="2"/>
        <v>-3.8592999990214594E-3</v>
      </c>
      <c r="I25">
        <f t="shared" si="3"/>
        <v>-3.8592999990214594E-3</v>
      </c>
      <c r="Q25" s="2">
        <f t="shared" si="4"/>
        <v>27372.129000000001</v>
      </c>
      <c r="AA25">
        <v>7</v>
      </c>
      <c r="AC25" t="s">
        <v>27</v>
      </c>
      <c r="AE25" t="s">
        <v>29</v>
      </c>
    </row>
    <row r="26" spans="1:31" x14ac:dyDescent="0.2">
      <c r="A26" t="s">
        <v>30</v>
      </c>
      <c r="B26" s="5"/>
      <c r="C26" s="17">
        <v>42395.571000000004</v>
      </c>
      <c r="D26" s="17"/>
      <c r="E26">
        <f t="shared" si="0"/>
        <v>-7991.9845522266751</v>
      </c>
      <c r="F26">
        <f t="shared" si="1"/>
        <v>-7992</v>
      </c>
      <c r="G26">
        <f t="shared" si="2"/>
        <v>4.3551999988267198E-3</v>
      </c>
      <c r="I26">
        <f t="shared" si="3"/>
        <v>4.3551999988267198E-3</v>
      </c>
      <c r="Q26" s="2">
        <f t="shared" si="4"/>
        <v>27377.071000000004</v>
      </c>
      <c r="AA26">
        <v>6</v>
      </c>
      <c r="AC26" t="s">
        <v>27</v>
      </c>
      <c r="AE26" t="s">
        <v>29</v>
      </c>
    </row>
    <row r="27" spans="1:31" x14ac:dyDescent="0.2">
      <c r="A27" t="s">
        <v>31</v>
      </c>
      <c r="B27" s="5" t="s">
        <v>73</v>
      </c>
      <c r="C27" s="17">
        <v>42517.366999999998</v>
      </c>
      <c r="D27" s="17"/>
      <c r="E27">
        <f t="shared" si="0"/>
        <v>-7559.9775263841639</v>
      </c>
      <c r="F27">
        <f t="shared" si="1"/>
        <v>-7560</v>
      </c>
      <c r="G27">
        <f t="shared" si="2"/>
        <v>6.335999998555053E-3</v>
      </c>
      <c r="I27">
        <f t="shared" si="3"/>
        <v>6.335999998555053E-3</v>
      </c>
      <c r="Q27" s="2">
        <f t="shared" si="4"/>
        <v>27498.866999999998</v>
      </c>
      <c r="AA27">
        <v>6</v>
      </c>
      <c r="AC27" t="s">
        <v>27</v>
      </c>
      <c r="AE27" t="s">
        <v>29</v>
      </c>
    </row>
    <row r="28" spans="1:31" x14ac:dyDescent="0.2">
      <c r="A28" t="s">
        <v>31</v>
      </c>
      <c r="B28" s="5" t="s">
        <v>73</v>
      </c>
      <c r="C28" s="17">
        <v>42530.339</v>
      </c>
      <c r="D28" s="17"/>
      <c r="E28">
        <f t="shared" si="0"/>
        <v>-7513.9662030301124</v>
      </c>
      <c r="F28">
        <f t="shared" si="1"/>
        <v>-7514</v>
      </c>
      <c r="G28">
        <f t="shared" si="2"/>
        <v>9.5283999980892986E-3</v>
      </c>
      <c r="I28">
        <f t="shared" si="3"/>
        <v>9.5283999980892986E-3</v>
      </c>
      <c r="Q28" s="2">
        <f t="shared" si="4"/>
        <v>27511.839</v>
      </c>
      <c r="AA28">
        <v>10</v>
      </c>
      <c r="AC28" t="s">
        <v>27</v>
      </c>
      <c r="AE28" t="s">
        <v>29</v>
      </c>
    </row>
    <row r="29" spans="1:31" x14ac:dyDescent="0.2">
      <c r="A29" t="s">
        <v>32</v>
      </c>
      <c r="B29" s="5"/>
      <c r="C29" s="17">
        <v>42773.631999999998</v>
      </c>
      <c r="D29" s="17"/>
      <c r="E29">
        <f t="shared" si="0"/>
        <v>-6651.0126960322987</v>
      </c>
      <c r="F29">
        <f t="shared" si="1"/>
        <v>-6651</v>
      </c>
      <c r="G29">
        <f t="shared" si="2"/>
        <v>-3.5794000068563037E-3</v>
      </c>
      <c r="I29">
        <f t="shared" si="3"/>
        <v>-3.5794000068563037E-3</v>
      </c>
      <c r="Q29" s="2">
        <f t="shared" si="4"/>
        <v>27755.131999999998</v>
      </c>
      <c r="AA29">
        <v>8</v>
      </c>
      <c r="AC29" t="s">
        <v>27</v>
      </c>
      <c r="AE29" t="s">
        <v>29</v>
      </c>
    </row>
    <row r="30" spans="1:31" x14ac:dyDescent="0.2">
      <c r="A30" t="s">
        <v>32</v>
      </c>
      <c r="B30" s="5"/>
      <c r="C30" s="17">
        <v>42775.616999999998</v>
      </c>
      <c r="D30" s="17"/>
      <c r="E30">
        <f t="shared" si="0"/>
        <v>-6643.971956219023</v>
      </c>
      <c r="F30">
        <f t="shared" si="1"/>
        <v>-6644</v>
      </c>
      <c r="G30">
        <f t="shared" si="2"/>
        <v>7.9063999946811236E-3</v>
      </c>
      <c r="I30">
        <f t="shared" si="3"/>
        <v>7.9063999946811236E-3</v>
      </c>
      <c r="Q30" s="2">
        <f t="shared" si="4"/>
        <v>27757.116999999998</v>
      </c>
      <c r="AA30">
        <v>6</v>
      </c>
      <c r="AC30" t="s">
        <v>27</v>
      </c>
      <c r="AE30" t="s">
        <v>29</v>
      </c>
    </row>
    <row r="31" spans="1:31" x14ac:dyDescent="0.2">
      <c r="A31" t="s">
        <v>33</v>
      </c>
      <c r="B31" s="5"/>
      <c r="C31" s="17">
        <v>42786.601000000002</v>
      </c>
      <c r="D31" s="17"/>
      <c r="E31">
        <f t="shared" si="0"/>
        <v>-6605.0120135948318</v>
      </c>
      <c r="F31">
        <f t="shared" si="1"/>
        <v>-6605</v>
      </c>
      <c r="G31">
        <f t="shared" si="2"/>
        <v>-3.3869999970193021E-3</v>
      </c>
      <c r="I31">
        <f t="shared" si="3"/>
        <v>-3.3869999970193021E-3</v>
      </c>
      <c r="Q31" s="2">
        <f t="shared" si="4"/>
        <v>27768.101000000002</v>
      </c>
      <c r="AA31">
        <v>7</v>
      </c>
      <c r="AC31" t="s">
        <v>27</v>
      </c>
      <c r="AE31" t="s">
        <v>29</v>
      </c>
    </row>
    <row r="32" spans="1:31" x14ac:dyDescent="0.2">
      <c r="A32" t="s">
        <v>33</v>
      </c>
      <c r="B32" s="5"/>
      <c r="C32" s="17">
        <v>42791.686000000002</v>
      </c>
      <c r="D32" s="17"/>
      <c r="E32">
        <f t="shared" si="0"/>
        <v>-6586.9756599673819</v>
      </c>
      <c r="F32">
        <f t="shared" si="1"/>
        <v>-6587</v>
      </c>
      <c r="G32">
        <f t="shared" si="2"/>
        <v>6.8622000035247765E-3</v>
      </c>
      <c r="I32">
        <f t="shared" si="3"/>
        <v>6.8622000035247765E-3</v>
      </c>
      <c r="Q32" s="2">
        <f t="shared" si="4"/>
        <v>27773.186000000002</v>
      </c>
      <c r="AA32">
        <v>6</v>
      </c>
      <c r="AC32" t="s">
        <v>27</v>
      </c>
      <c r="AE32" t="s">
        <v>29</v>
      </c>
    </row>
    <row r="33" spans="1:31" x14ac:dyDescent="0.2">
      <c r="A33" t="s">
        <v>33</v>
      </c>
      <c r="B33" s="5" t="s">
        <v>73</v>
      </c>
      <c r="C33" s="17">
        <v>42837.495000000003</v>
      </c>
      <c r="D33" s="17"/>
      <c r="E33">
        <f t="shared" si="0"/>
        <v>-6424.492410543583</v>
      </c>
      <c r="F33">
        <f t="shared" si="1"/>
        <v>-6424.5</v>
      </c>
      <c r="G33">
        <f t="shared" si="2"/>
        <v>2.1397000018623658E-3</v>
      </c>
      <c r="I33">
        <f t="shared" si="3"/>
        <v>2.1397000018623658E-3</v>
      </c>
      <c r="Q33" s="2">
        <f t="shared" si="4"/>
        <v>27818.995000000003</v>
      </c>
      <c r="AA33">
        <v>10</v>
      </c>
      <c r="AC33" t="s">
        <v>27</v>
      </c>
      <c r="AE33" t="s">
        <v>29</v>
      </c>
    </row>
    <row r="34" spans="1:31" x14ac:dyDescent="0.2">
      <c r="A34" t="s">
        <v>34</v>
      </c>
      <c r="B34" s="5"/>
      <c r="C34" s="17">
        <v>42859.347999999998</v>
      </c>
      <c r="D34" s="17"/>
      <c r="E34">
        <f t="shared" si="0"/>
        <v>-6346.9804270980276</v>
      </c>
      <c r="F34">
        <f t="shared" si="1"/>
        <v>-6347</v>
      </c>
      <c r="G34">
        <f t="shared" si="2"/>
        <v>5.5181999996420927E-3</v>
      </c>
      <c r="I34">
        <f t="shared" si="3"/>
        <v>5.5181999996420927E-3</v>
      </c>
      <c r="Q34" s="2">
        <f t="shared" si="4"/>
        <v>27840.847999999998</v>
      </c>
      <c r="AA34">
        <v>6</v>
      </c>
      <c r="AC34" t="s">
        <v>27</v>
      </c>
      <c r="AE34" t="s">
        <v>29</v>
      </c>
    </row>
    <row r="35" spans="1:31" x14ac:dyDescent="0.2">
      <c r="A35" t="s">
        <v>34</v>
      </c>
      <c r="B35" s="5"/>
      <c r="C35" s="17">
        <v>42864.415999999997</v>
      </c>
      <c r="D35" s="17"/>
      <c r="E35">
        <f t="shared" si="0"/>
        <v>-6329.0043719979458</v>
      </c>
      <c r="F35">
        <f t="shared" si="1"/>
        <v>-6329</v>
      </c>
      <c r="G35">
        <f t="shared" si="2"/>
        <v>-1.2326000069151632E-3</v>
      </c>
      <c r="I35">
        <f t="shared" si="3"/>
        <v>-1.2326000069151632E-3</v>
      </c>
      <c r="Q35" s="2">
        <f t="shared" si="4"/>
        <v>27845.915999999997</v>
      </c>
      <c r="AA35">
        <v>4</v>
      </c>
      <c r="AC35" t="s">
        <v>27</v>
      </c>
      <c r="AE35" t="s">
        <v>29</v>
      </c>
    </row>
    <row r="36" spans="1:31" x14ac:dyDescent="0.2">
      <c r="A36" t="s">
        <v>34</v>
      </c>
      <c r="B36" s="5" t="s">
        <v>73</v>
      </c>
      <c r="C36" s="17">
        <v>42867.379000000001</v>
      </c>
      <c r="D36" s="17"/>
      <c r="E36">
        <f t="shared" si="0"/>
        <v>-6318.4946933748961</v>
      </c>
      <c r="F36">
        <f t="shared" si="1"/>
        <v>-6318.5</v>
      </c>
      <c r="G36">
        <f t="shared" si="2"/>
        <v>1.4960999978939071E-3</v>
      </c>
      <c r="I36">
        <f t="shared" si="3"/>
        <v>1.4960999978939071E-3</v>
      </c>
      <c r="Q36" s="2">
        <f t="shared" si="4"/>
        <v>27848.879000000001</v>
      </c>
      <c r="AA36">
        <v>7</v>
      </c>
      <c r="AC36" t="s">
        <v>27</v>
      </c>
      <c r="AE36" t="s">
        <v>29</v>
      </c>
    </row>
    <row r="37" spans="1:31" x14ac:dyDescent="0.2">
      <c r="A37" t="s">
        <v>34</v>
      </c>
      <c r="B37" s="5"/>
      <c r="C37" s="17">
        <v>42886.396000000001</v>
      </c>
      <c r="D37" s="17"/>
      <c r="E37">
        <f t="shared" si="0"/>
        <v>-6251.0419230832013</v>
      </c>
      <c r="F37">
        <f t="shared" si="1"/>
        <v>-6251</v>
      </c>
      <c r="G37">
        <f t="shared" si="2"/>
        <v>-1.1819400002423208E-2</v>
      </c>
      <c r="I37">
        <f t="shared" si="3"/>
        <v>-1.1819400002423208E-2</v>
      </c>
      <c r="Q37" s="2">
        <f t="shared" si="4"/>
        <v>27867.896000000001</v>
      </c>
      <c r="AA37">
        <v>7</v>
      </c>
      <c r="AC37" t="s">
        <v>27</v>
      </c>
      <c r="AE37" t="s">
        <v>29</v>
      </c>
    </row>
    <row r="38" spans="1:31" x14ac:dyDescent="0.2">
      <c r="A38" t="s">
        <v>34</v>
      </c>
      <c r="B38" s="5" t="s">
        <v>73</v>
      </c>
      <c r="C38" s="17">
        <v>42898.381000000001</v>
      </c>
      <c r="D38" s="17"/>
      <c r="E38">
        <f t="shared" si="0"/>
        <v>-6208.5314612887005</v>
      </c>
      <c r="F38">
        <f t="shared" si="1"/>
        <v>-6208.5</v>
      </c>
      <c r="G38">
        <f t="shared" si="2"/>
        <v>-8.8698999970802106E-3</v>
      </c>
      <c r="I38">
        <f t="shared" si="3"/>
        <v>-8.8698999970802106E-3</v>
      </c>
      <c r="Q38" s="2">
        <f t="shared" si="4"/>
        <v>27879.881000000001</v>
      </c>
      <c r="AA38">
        <v>6</v>
      </c>
      <c r="AC38" t="s">
        <v>27</v>
      </c>
      <c r="AE38" t="s">
        <v>29</v>
      </c>
    </row>
    <row r="39" spans="1:31" x14ac:dyDescent="0.2">
      <c r="A39" t="s">
        <v>35</v>
      </c>
      <c r="B39" s="5"/>
      <c r="C39" s="17">
        <v>43129.714</v>
      </c>
      <c r="D39" s="17"/>
      <c r="E39">
        <f t="shared" si="0"/>
        <v>-5387.9997417804288</v>
      </c>
      <c r="F39">
        <f t="shared" si="1"/>
        <v>-5388</v>
      </c>
      <c r="G39">
        <f t="shared" si="2"/>
        <v>7.2800001362338662E-5</v>
      </c>
      <c r="I39">
        <f t="shared" si="3"/>
        <v>7.2800001362338662E-5</v>
      </c>
      <c r="Q39" s="2">
        <f t="shared" si="4"/>
        <v>28111.214</v>
      </c>
      <c r="AA39">
        <v>6</v>
      </c>
      <c r="AC39" t="s">
        <v>27</v>
      </c>
      <c r="AE39" t="s">
        <v>29</v>
      </c>
    </row>
    <row r="40" spans="1:31" x14ac:dyDescent="0.2">
      <c r="A40" t="s">
        <v>35</v>
      </c>
      <c r="B40" s="5"/>
      <c r="C40" s="17">
        <v>43139.582000000002</v>
      </c>
      <c r="D40" s="17"/>
      <c r="E40">
        <f t="shared" si="0"/>
        <v>-5352.9982201293478</v>
      </c>
      <c r="F40">
        <f t="shared" si="1"/>
        <v>-5353</v>
      </c>
      <c r="G40">
        <f t="shared" si="2"/>
        <v>5.0180000107502565E-4</v>
      </c>
      <c r="I40">
        <f t="shared" si="3"/>
        <v>5.0180000107502565E-4</v>
      </c>
      <c r="Q40" s="2">
        <f t="shared" si="4"/>
        <v>28121.082000000002</v>
      </c>
      <c r="AA40">
        <v>6</v>
      </c>
      <c r="AC40" t="s">
        <v>27</v>
      </c>
      <c r="AE40" t="s">
        <v>29</v>
      </c>
    </row>
    <row r="41" spans="1:31" x14ac:dyDescent="0.2">
      <c r="A41" t="s">
        <v>36</v>
      </c>
      <c r="B41" s="5"/>
      <c r="C41" s="17">
        <v>43157.521000000001</v>
      </c>
      <c r="D41" s="17"/>
      <c r="E41">
        <f t="shared" si="0"/>
        <v>-5289.3690858672335</v>
      </c>
      <c r="F41">
        <f t="shared" si="1"/>
        <v>-5289.5</v>
      </c>
      <c r="G41">
        <f t="shared" si="2"/>
        <v>3.6908699999912642E-2</v>
      </c>
      <c r="I41">
        <f t="shared" si="3"/>
        <v>3.6908699999912642E-2</v>
      </c>
      <c r="Q41" s="2">
        <f t="shared" si="4"/>
        <v>28139.021000000001</v>
      </c>
      <c r="AA41">
        <v>7</v>
      </c>
      <c r="AC41" t="s">
        <v>27</v>
      </c>
      <c r="AE41" t="s">
        <v>29</v>
      </c>
    </row>
    <row r="42" spans="1:31" x14ac:dyDescent="0.2">
      <c r="A42" s="60" t="s">
        <v>193</v>
      </c>
      <c r="B42" s="62" t="s">
        <v>75</v>
      </c>
      <c r="C42" s="61">
        <v>43157.620999999999</v>
      </c>
      <c r="D42" s="38"/>
      <c r="E42">
        <f t="shared" si="0"/>
        <v>-5289.014388647427</v>
      </c>
      <c r="F42">
        <f t="shared" si="1"/>
        <v>-5289</v>
      </c>
      <c r="G42">
        <f t="shared" si="2"/>
        <v>-4.0566000025137328E-3</v>
      </c>
      <c r="N42">
        <f>G42</f>
        <v>-4.0566000025137328E-3</v>
      </c>
      <c r="O42">
        <f ca="1">+C$11+C$12*$F42</f>
        <v>1.7982494633200841E-2</v>
      </c>
      <c r="Q42" s="2">
        <f t="shared" si="4"/>
        <v>28139.120999999999</v>
      </c>
    </row>
    <row r="43" spans="1:31" x14ac:dyDescent="0.2">
      <c r="A43" t="s">
        <v>36</v>
      </c>
      <c r="B43" s="5" t="s">
        <v>73</v>
      </c>
      <c r="C43" s="17">
        <v>43188.491999999998</v>
      </c>
      <c r="D43" s="17"/>
      <c r="E43">
        <f t="shared" si="0"/>
        <v>-5179.5158099191895</v>
      </c>
      <c r="F43">
        <f t="shared" si="1"/>
        <v>-5179.5</v>
      </c>
      <c r="G43">
        <f t="shared" si="2"/>
        <v>-4.4573000050149858E-3</v>
      </c>
      <c r="I43">
        <f t="shared" ref="I43:I52" si="5">+G43</f>
        <v>-4.4573000050149858E-3</v>
      </c>
      <c r="Q43" s="2">
        <f t="shared" si="4"/>
        <v>28169.991999999998</v>
      </c>
      <c r="AA43">
        <v>6</v>
      </c>
      <c r="AC43" t="s">
        <v>27</v>
      </c>
      <c r="AE43" t="s">
        <v>29</v>
      </c>
    </row>
    <row r="44" spans="1:31" x14ac:dyDescent="0.2">
      <c r="A44" t="s">
        <v>37</v>
      </c>
      <c r="B44" s="5"/>
      <c r="C44" s="17">
        <v>43217.391000000003</v>
      </c>
      <c r="D44" s="17"/>
      <c r="E44">
        <f t="shared" si="0"/>
        <v>-5077.0118603656292</v>
      </c>
      <c r="F44">
        <f t="shared" si="1"/>
        <v>-5077</v>
      </c>
      <c r="G44">
        <f t="shared" si="2"/>
        <v>-3.3437999954912812E-3</v>
      </c>
      <c r="I44">
        <f t="shared" si="5"/>
        <v>-3.3437999954912812E-3</v>
      </c>
      <c r="Q44" s="2">
        <f t="shared" si="4"/>
        <v>28198.891000000003</v>
      </c>
      <c r="AA44">
        <v>4</v>
      </c>
      <c r="AC44" t="s">
        <v>27</v>
      </c>
      <c r="AE44" t="s">
        <v>29</v>
      </c>
    </row>
    <row r="45" spans="1:31" x14ac:dyDescent="0.2">
      <c r="A45" t="s">
        <v>37</v>
      </c>
      <c r="B45" s="5" t="s">
        <v>73</v>
      </c>
      <c r="C45" s="17">
        <v>43218.370999999999</v>
      </c>
      <c r="D45" s="17"/>
      <c r="E45">
        <f t="shared" si="0"/>
        <v>-5073.5358276114839</v>
      </c>
      <c r="F45">
        <f t="shared" si="1"/>
        <v>-5073.5</v>
      </c>
      <c r="G45">
        <f t="shared" si="2"/>
        <v>-1.0100899999088142E-2</v>
      </c>
      <c r="I45">
        <f t="shared" si="5"/>
        <v>-1.0100899999088142E-2</v>
      </c>
      <c r="Q45" s="2">
        <f t="shared" si="4"/>
        <v>28199.870999999999</v>
      </c>
      <c r="AA45">
        <v>5</v>
      </c>
      <c r="AC45" t="s">
        <v>27</v>
      </c>
      <c r="AE45" t="s">
        <v>29</v>
      </c>
    </row>
    <row r="46" spans="1:31" x14ac:dyDescent="0.2">
      <c r="A46" t="s">
        <v>38</v>
      </c>
      <c r="B46" s="5"/>
      <c r="C46" s="17">
        <v>43568.411999999997</v>
      </c>
      <c r="D46" s="17"/>
      <c r="E46">
        <f t="shared" si="0"/>
        <v>-3831.9501324084886</v>
      </c>
      <c r="F46">
        <f t="shared" si="1"/>
        <v>-3832</v>
      </c>
      <c r="G46">
        <f t="shared" si="2"/>
        <v>1.4059199995244853E-2</v>
      </c>
      <c r="I46">
        <f t="shared" si="5"/>
        <v>1.4059199995244853E-2</v>
      </c>
      <c r="Q46" s="2">
        <f t="shared" si="4"/>
        <v>28549.911999999997</v>
      </c>
      <c r="AA46">
        <v>7</v>
      </c>
      <c r="AC46" t="s">
        <v>27</v>
      </c>
      <c r="AE46" t="s">
        <v>29</v>
      </c>
    </row>
    <row r="47" spans="1:31" x14ac:dyDescent="0.2">
      <c r="A47" t="s">
        <v>39</v>
      </c>
      <c r="B47" s="5" t="s">
        <v>73</v>
      </c>
      <c r="C47" s="17">
        <v>43570.504999999997</v>
      </c>
      <c r="D47" s="17"/>
      <c r="E47">
        <f t="shared" si="0"/>
        <v>-3824.5263195978155</v>
      </c>
      <c r="F47">
        <f t="shared" si="1"/>
        <v>-3824.5</v>
      </c>
      <c r="G47">
        <f t="shared" si="2"/>
        <v>-7.4203000040142797E-3</v>
      </c>
      <c r="I47">
        <f t="shared" si="5"/>
        <v>-7.4203000040142797E-3</v>
      </c>
      <c r="Q47" s="2">
        <f t="shared" si="4"/>
        <v>28552.004999999997</v>
      </c>
      <c r="AA47">
        <v>7</v>
      </c>
      <c r="AC47" t="s">
        <v>27</v>
      </c>
      <c r="AE47" t="s">
        <v>29</v>
      </c>
    </row>
    <row r="48" spans="1:31" x14ac:dyDescent="0.2">
      <c r="A48" t="s">
        <v>39</v>
      </c>
      <c r="B48" s="5" t="s">
        <v>73</v>
      </c>
      <c r="C48" s="17">
        <v>43581.5</v>
      </c>
      <c r="D48" s="17"/>
      <c r="E48">
        <f t="shared" si="0"/>
        <v>-3785.5273602794491</v>
      </c>
      <c r="F48">
        <f t="shared" si="1"/>
        <v>-3785.5</v>
      </c>
      <c r="G48">
        <f t="shared" si="2"/>
        <v>-7.7137000043876469E-3</v>
      </c>
      <c r="I48">
        <f t="shared" si="5"/>
        <v>-7.7137000043876469E-3</v>
      </c>
      <c r="Q48" s="2">
        <f t="shared" si="4"/>
        <v>28563</v>
      </c>
      <c r="AA48">
        <v>10</v>
      </c>
      <c r="AC48" t="s">
        <v>27</v>
      </c>
      <c r="AE48" t="s">
        <v>29</v>
      </c>
    </row>
    <row r="49" spans="1:31" x14ac:dyDescent="0.2">
      <c r="A49" t="s">
        <v>40</v>
      </c>
      <c r="B49" s="5" t="s">
        <v>73</v>
      </c>
      <c r="C49" s="17">
        <v>43955.347999999998</v>
      </c>
      <c r="D49" s="17"/>
      <c r="E49">
        <f t="shared" si="0"/>
        <v>-2459.4988979557493</v>
      </c>
      <c r="F49">
        <f t="shared" si="1"/>
        <v>-2459.5</v>
      </c>
      <c r="G49">
        <f t="shared" si="2"/>
        <v>3.1069999386090785E-4</v>
      </c>
      <c r="I49">
        <f t="shared" si="5"/>
        <v>3.1069999386090785E-4</v>
      </c>
      <c r="Q49" s="2">
        <f t="shared" si="4"/>
        <v>28936.847999999998</v>
      </c>
      <c r="AA49">
        <v>7</v>
      </c>
      <c r="AC49" t="s">
        <v>27</v>
      </c>
      <c r="AE49" t="s">
        <v>29</v>
      </c>
    </row>
    <row r="50" spans="1:31" x14ac:dyDescent="0.2">
      <c r="A50" t="s">
        <v>40</v>
      </c>
      <c r="B50" s="5" t="s">
        <v>73</v>
      </c>
      <c r="C50" s="17">
        <v>43957.315999999999</v>
      </c>
      <c r="D50" s="17"/>
      <c r="E50">
        <f t="shared" si="0"/>
        <v>-2452.5184566698413</v>
      </c>
      <c r="F50">
        <f t="shared" si="1"/>
        <v>-2452.5</v>
      </c>
      <c r="G50">
        <f t="shared" si="2"/>
        <v>-5.2035000044270419E-3</v>
      </c>
      <c r="I50">
        <f t="shared" si="5"/>
        <v>-5.2035000044270419E-3</v>
      </c>
      <c r="Q50" s="2">
        <f t="shared" si="4"/>
        <v>28938.815999999999</v>
      </c>
      <c r="AA50">
        <v>6</v>
      </c>
      <c r="AC50" t="s">
        <v>27</v>
      </c>
      <c r="AE50" t="s">
        <v>29</v>
      </c>
    </row>
    <row r="51" spans="1:31" x14ac:dyDescent="0.2">
      <c r="A51" t="s">
        <v>41</v>
      </c>
      <c r="B51" s="5"/>
      <c r="C51" s="17">
        <v>43978.339</v>
      </c>
      <c r="D51" s="17"/>
      <c r="E51">
        <f t="shared" si="0"/>
        <v>-2377.9504601487079</v>
      </c>
      <c r="F51">
        <f t="shared" si="1"/>
        <v>-2378</v>
      </c>
      <c r="G51">
        <f t="shared" si="2"/>
        <v>1.3966799997433554E-2</v>
      </c>
      <c r="I51">
        <f t="shared" si="5"/>
        <v>1.3966799997433554E-2</v>
      </c>
      <c r="Q51" s="2">
        <f t="shared" si="4"/>
        <v>28959.839</v>
      </c>
      <c r="AA51">
        <v>7</v>
      </c>
      <c r="AC51" t="s">
        <v>27</v>
      </c>
      <c r="AE51" t="s">
        <v>29</v>
      </c>
    </row>
    <row r="52" spans="1:31" x14ac:dyDescent="0.2">
      <c r="A52" t="s">
        <v>42</v>
      </c>
      <c r="B52" s="5" t="s">
        <v>73</v>
      </c>
      <c r="C52" s="17">
        <v>44220.654000000002</v>
      </c>
      <c r="D52" s="17"/>
      <c r="E52">
        <f t="shared" si="0"/>
        <v>-1518.465891960642</v>
      </c>
      <c r="F52">
        <f t="shared" si="1"/>
        <v>-1518.5</v>
      </c>
      <c r="G52">
        <f t="shared" si="2"/>
        <v>9.6161000037682243E-3</v>
      </c>
      <c r="I52">
        <f t="shared" si="5"/>
        <v>9.6161000037682243E-3</v>
      </c>
      <c r="Q52" s="2">
        <f t="shared" si="4"/>
        <v>29202.154000000002</v>
      </c>
      <c r="AA52">
        <v>6</v>
      </c>
      <c r="AC52" t="s">
        <v>27</v>
      </c>
      <c r="AE52" t="s">
        <v>29</v>
      </c>
    </row>
    <row r="53" spans="1:31" x14ac:dyDescent="0.2">
      <c r="A53" s="41" t="s">
        <v>112</v>
      </c>
      <c r="B53" s="42" t="s">
        <v>73</v>
      </c>
      <c r="C53" s="41">
        <v>44648.614999999998</v>
      </c>
      <c r="D53" s="41" t="s">
        <v>113</v>
      </c>
      <c r="E53">
        <f t="shared" ref="E53:E84" si="6">+(C53-C$7)/C$8</f>
        <v>-0.50012307994683669</v>
      </c>
      <c r="F53">
        <f t="shared" ref="F53:F84" si="7">ROUND(2*E53,0)/2</f>
        <v>-0.5</v>
      </c>
      <c r="G53">
        <f t="shared" ref="G53:G84" si="8">+C53-(C$7+F53*C$8)</f>
        <v>-3.470000228844583E-5</v>
      </c>
      <c r="J53">
        <f>G53</f>
        <v>-3.470000228844583E-5</v>
      </c>
      <c r="O53">
        <f ca="1">+C$11+C$12*$F53</f>
        <v>1.2510659512213976E-2</v>
      </c>
      <c r="Q53" s="2">
        <f t="shared" ref="Q53:Q84" si="9">+C53-15018.5</f>
        <v>29630.114999999998</v>
      </c>
    </row>
    <row r="54" spans="1:31" x14ac:dyDescent="0.2">
      <c r="A54" t="s">
        <v>12</v>
      </c>
      <c r="B54" s="5"/>
      <c r="C54" s="17">
        <v>44648.756000000001</v>
      </c>
      <c r="D54" s="17" t="s">
        <v>14</v>
      </c>
      <c r="E54">
        <f t="shared" si="6"/>
        <v>0</v>
      </c>
      <c r="F54">
        <f t="shared" si="7"/>
        <v>0</v>
      </c>
      <c r="G54">
        <f t="shared" si="8"/>
        <v>0</v>
      </c>
      <c r="H54">
        <f>+G54</f>
        <v>0</v>
      </c>
      <c r="Q54" s="2">
        <f t="shared" si="9"/>
        <v>29630.256000000001</v>
      </c>
    </row>
    <row r="55" spans="1:31" x14ac:dyDescent="0.2">
      <c r="A55" t="s">
        <v>43</v>
      </c>
      <c r="B55" s="5" t="s">
        <v>73</v>
      </c>
      <c r="C55" s="17">
        <v>44665.538999999997</v>
      </c>
      <c r="D55" s="17"/>
      <c r="E55">
        <f t="shared" si="6"/>
        <v>59.528834401075336</v>
      </c>
      <c r="F55">
        <f t="shared" si="7"/>
        <v>59.5</v>
      </c>
      <c r="G55">
        <f t="shared" si="8"/>
        <v>8.1292999966535717E-3</v>
      </c>
      <c r="I55">
        <f t="shared" ref="I55:I87" si="10">+G55</f>
        <v>8.1292999966535717E-3</v>
      </c>
      <c r="Q55" s="2">
        <f t="shared" si="9"/>
        <v>29647.038999999997</v>
      </c>
      <c r="AA55">
        <v>6</v>
      </c>
      <c r="AC55" t="s">
        <v>27</v>
      </c>
      <c r="AE55" t="s">
        <v>29</v>
      </c>
    </row>
    <row r="56" spans="1:31" x14ac:dyDescent="0.2">
      <c r="A56" t="s">
        <v>44</v>
      </c>
      <c r="B56" s="5"/>
      <c r="C56" s="17">
        <v>44969.59</v>
      </c>
      <c r="D56" s="17"/>
      <c r="E56">
        <f t="shared" si="6"/>
        <v>1137.989278212423</v>
      </c>
      <c r="F56">
        <f t="shared" si="7"/>
        <v>1138</v>
      </c>
      <c r="G56">
        <f t="shared" si="8"/>
        <v>-3.0228000032366253E-3</v>
      </c>
      <c r="I56">
        <f t="shared" si="10"/>
        <v>-3.0228000032366253E-3</v>
      </c>
      <c r="Q56" s="2">
        <f t="shared" si="9"/>
        <v>29951.089999999997</v>
      </c>
      <c r="AA56">
        <v>7</v>
      </c>
      <c r="AC56" t="s">
        <v>27</v>
      </c>
      <c r="AE56" t="s">
        <v>29</v>
      </c>
    </row>
    <row r="57" spans="1:31" x14ac:dyDescent="0.2">
      <c r="A57" t="s">
        <v>44</v>
      </c>
      <c r="B57" s="5"/>
      <c r="C57" s="17">
        <v>44972.7</v>
      </c>
      <c r="D57" s="17"/>
      <c r="E57">
        <f t="shared" si="6"/>
        <v>1149.0203617485861</v>
      </c>
      <c r="F57">
        <f t="shared" si="7"/>
        <v>1149</v>
      </c>
      <c r="G57">
        <f t="shared" si="8"/>
        <v>5.7405999978072941E-3</v>
      </c>
      <c r="I57">
        <f t="shared" si="10"/>
        <v>5.7405999978072941E-3</v>
      </c>
      <c r="Q57" s="2">
        <f t="shared" si="9"/>
        <v>29954.199999999997</v>
      </c>
      <c r="AA57">
        <v>8</v>
      </c>
      <c r="AC57" t="s">
        <v>27</v>
      </c>
      <c r="AE57" t="s">
        <v>29</v>
      </c>
    </row>
    <row r="58" spans="1:31" x14ac:dyDescent="0.2">
      <c r="A58" t="s">
        <v>45</v>
      </c>
      <c r="B58" s="5" t="s">
        <v>73</v>
      </c>
      <c r="C58" s="17">
        <v>45058.542000000001</v>
      </c>
      <c r="D58" s="17"/>
      <c r="E58">
        <f t="shared" si="6"/>
        <v>1453.499549179834</v>
      </c>
      <c r="F58">
        <f t="shared" si="7"/>
        <v>1453.5</v>
      </c>
      <c r="G58">
        <f t="shared" si="8"/>
        <v>-1.2710000009974465E-4</v>
      </c>
      <c r="I58">
        <f t="shared" si="10"/>
        <v>-1.2710000009974465E-4</v>
      </c>
      <c r="Q58" s="2">
        <f t="shared" si="9"/>
        <v>30040.042000000001</v>
      </c>
      <c r="AA58">
        <v>6</v>
      </c>
      <c r="AC58" t="s">
        <v>27</v>
      </c>
      <c r="AE58" t="s">
        <v>29</v>
      </c>
    </row>
    <row r="59" spans="1:31" x14ac:dyDescent="0.2">
      <c r="A59" t="s">
        <v>46</v>
      </c>
      <c r="B59" s="5"/>
      <c r="C59" s="17">
        <v>45078.406999999999</v>
      </c>
      <c r="D59" s="17"/>
      <c r="E59">
        <f t="shared" si="6"/>
        <v>1523.9601518955305</v>
      </c>
      <c r="F59">
        <f t="shared" si="7"/>
        <v>1524</v>
      </c>
      <c r="G59">
        <f t="shared" si="8"/>
        <v>-1.1234400000830647E-2</v>
      </c>
      <c r="I59">
        <f t="shared" si="10"/>
        <v>-1.1234400000830647E-2</v>
      </c>
      <c r="Q59" s="2">
        <f t="shared" si="9"/>
        <v>30059.906999999999</v>
      </c>
      <c r="AA59">
        <v>6</v>
      </c>
      <c r="AC59" t="s">
        <v>27</v>
      </c>
      <c r="AE59" t="s">
        <v>29</v>
      </c>
    </row>
    <row r="60" spans="1:31" x14ac:dyDescent="0.2">
      <c r="A60" t="s">
        <v>47</v>
      </c>
      <c r="B60" s="5"/>
      <c r="C60" s="17">
        <v>45131.411999999997</v>
      </c>
      <c r="D60" s="17"/>
      <c r="E60">
        <f t="shared" si="6"/>
        <v>1711.9674132570053</v>
      </c>
      <c r="F60">
        <f t="shared" si="7"/>
        <v>1712</v>
      </c>
      <c r="G60">
        <f t="shared" si="8"/>
        <v>-9.1872000048169866E-3</v>
      </c>
      <c r="I60">
        <f t="shared" si="10"/>
        <v>-9.1872000048169866E-3</v>
      </c>
      <c r="Q60" s="2">
        <f t="shared" si="9"/>
        <v>30112.911999999997</v>
      </c>
      <c r="AA60">
        <v>5</v>
      </c>
      <c r="AC60" t="s">
        <v>27</v>
      </c>
      <c r="AE60" t="s">
        <v>29</v>
      </c>
    </row>
    <row r="61" spans="1:31" x14ac:dyDescent="0.2">
      <c r="A61" t="s">
        <v>48</v>
      </c>
      <c r="B61" s="5"/>
      <c r="C61" s="17">
        <v>45325.671999999999</v>
      </c>
      <c r="D61" s="17"/>
      <c r="E61">
        <f t="shared" si="6"/>
        <v>2401.0022324642928</v>
      </c>
      <c r="F61">
        <f t="shared" si="7"/>
        <v>2401</v>
      </c>
      <c r="G61">
        <f t="shared" si="8"/>
        <v>6.2939999770605937E-4</v>
      </c>
      <c r="I61">
        <f t="shared" si="10"/>
        <v>6.2939999770605937E-4</v>
      </c>
      <c r="Q61" s="2">
        <f t="shared" si="9"/>
        <v>30307.171999999999</v>
      </c>
      <c r="AA61">
        <v>6</v>
      </c>
      <c r="AC61" t="s">
        <v>27</v>
      </c>
      <c r="AE61" t="s">
        <v>29</v>
      </c>
    </row>
    <row r="62" spans="1:31" x14ac:dyDescent="0.2">
      <c r="A62" t="s">
        <v>49</v>
      </c>
      <c r="B62" s="5"/>
      <c r="C62" s="17">
        <v>45414.491000000002</v>
      </c>
      <c r="D62" s="17"/>
      <c r="E62">
        <f t="shared" si="6"/>
        <v>2716.0407561293478</v>
      </c>
      <c r="F62">
        <f t="shared" si="7"/>
        <v>2716</v>
      </c>
      <c r="G62">
        <f t="shared" si="8"/>
        <v>1.1490400000184309E-2</v>
      </c>
      <c r="I62">
        <f t="shared" si="10"/>
        <v>1.1490400000184309E-2</v>
      </c>
      <c r="Q62" s="2">
        <f t="shared" si="9"/>
        <v>30395.991000000002</v>
      </c>
      <c r="AA62">
        <v>6</v>
      </c>
      <c r="AC62" t="s">
        <v>27</v>
      </c>
      <c r="AE62" t="s">
        <v>29</v>
      </c>
    </row>
    <row r="63" spans="1:31" x14ac:dyDescent="0.2">
      <c r="A63" t="s">
        <v>50</v>
      </c>
      <c r="B63" s="5" t="s">
        <v>73</v>
      </c>
      <c r="C63" s="17">
        <v>45697.697999999997</v>
      </c>
      <c r="D63" s="17"/>
      <c r="E63">
        <f t="shared" si="6"/>
        <v>3720.5681114430131</v>
      </c>
      <c r="F63">
        <f t="shared" si="7"/>
        <v>3720.5</v>
      </c>
      <c r="G63">
        <f t="shared" si="8"/>
        <v>1.9202699993911665E-2</v>
      </c>
      <c r="I63">
        <f t="shared" si="10"/>
        <v>1.9202699993911665E-2</v>
      </c>
      <c r="Q63" s="2">
        <f t="shared" si="9"/>
        <v>30679.197999999997</v>
      </c>
      <c r="AA63">
        <v>6</v>
      </c>
      <c r="AC63" t="s">
        <v>27</v>
      </c>
      <c r="AE63" t="s">
        <v>29</v>
      </c>
    </row>
    <row r="64" spans="1:31" x14ac:dyDescent="0.2">
      <c r="A64" t="s">
        <v>51</v>
      </c>
      <c r="B64" s="5"/>
      <c r="C64" s="17">
        <v>45785.525000000001</v>
      </c>
      <c r="D64" s="17"/>
      <c r="E64">
        <f t="shared" si="6"/>
        <v>4032.0880386875365</v>
      </c>
      <c r="F64">
        <f t="shared" si="7"/>
        <v>4032</v>
      </c>
      <c r="G64">
        <f t="shared" si="8"/>
        <v>2.4820799997542053E-2</v>
      </c>
      <c r="I64">
        <f t="shared" si="10"/>
        <v>2.4820799997542053E-2</v>
      </c>
      <c r="Q64" s="2">
        <f t="shared" si="9"/>
        <v>30767.025000000001</v>
      </c>
      <c r="AA64">
        <v>4</v>
      </c>
      <c r="AC64" t="s">
        <v>27</v>
      </c>
      <c r="AE64" t="s">
        <v>29</v>
      </c>
    </row>
    <row r="65" spans="1:31" x14ac:dyDescent="0.2">
      <c r="A65" t="s">
        <v>52</v>
      </c>
      <c r="B65" s="5"/>
      <c r="C65" s="17">
        <v>46056.722000000002</v>
      </c>
      <c r="D65" s="17"/>
      <c r="E65">
        <f t="shared" si="6"/>
        <v>4994.0162579017688</v>
      </c>
      <c r="F65">
        <f t="shared" si="7"/>
        <v>4994</v>
      </c>
      <c r="G65">
        <f t="shared" si="8"/>
        <v>4.5835999990231358E-3</v>
      </c>
      <c r="I65">
        <f t="shared" si="10"/>
        <v>4.5835999990231358E-3</v>
      </c>
      <c r="Q65" s="2">
        <f t="shared" si="9"/>
        <v>31038.222000000002</v>
      </c>
      <c r="AA65">
        <v>6</v>
      </c>
      <c r="AC65" t="s">
        <v>27</v>
      </c>
      <c r="AE65" t="s">
        <v>29</v>
      </c>
    </row>
    <row r="66" spans="1:31" x14ac:dyDescent="0.2">
      <c r="A66" t="s">
        <v>53</v>
      </c>
      <c r="B66" s="5"/>
      <c r="C66" s="17">
        <v>46148.349000000002</v>
      </c>
      <c r="D66" s="17"/>
      <c r="E66">
        <f t="shared" si="6"/>
        <v>5319.0146794991424</v>
      </c>
      <c r="F66">
        <f t="shared" si="7"/>
        <v>5319</v>
      </c>
      <c r="G66">
        <f t="shared" si="8"/>
        <v>4.1386000011698343E-3</v>
      </c>
      <c r="I66">
        <f t="shared" si="10"/>
        <v>4.1386000011698343E-3</v>
      </c>
      <c r="Q66" s="2">
        <f t="shared" si="9"/>
        <v>31129.849000000002</v>
      </c>
      <c r="AA66">
        <v>5</v>
      </c>
      <c r="AC66" t="s">
        <v>27</v>
      </c>
      <c r="AE66" t="s">
        <v>29</v>
      </c>
    </row>
    <row r="67" spans="1:31" x14ac:dyDescent="0.2">
      <c r="A67" t="s">
        <v>54</v>
      </c>
      <c r="B67" s="5" t="s">
        <v>73</v>
      </c>
      <c r="C67" s="17">
        <v>46421.680999999997</v>
      </c>
      <c r="D67" s="17"/>
      <c r="E67">
        <f t="shared" si="6"/>
        <v>6288.5156843563482</v>
      </c>
      <c r="F67">
        <f t="shared" si="7"/>
        <v>6288.5</v>
      </c>
      <c r="G67">
        <f t="shared" si="8"/>
        <v>4.4218999973963946E-3</v>
      </c>
      <c r="I67">
        <f t="shared" si="10"/>
        <v>4.4218999973963946E-3</v>
      </c>
      <c r="Q67" s="2">
        <f t="shared" si="9"/>
        <v>31403.180999999997</v>
      </c>
      <c r="AA67">
        <v>7</v>
      </c>
      <c r="AC67" t="s">
        <v>27</v>
      </c>
      <c r="AE67" t="s">
        <v>29</v>
      </c>
    </row>
    <row r="68" spans="1:31" x14ac:dyDescent="0.2">
      <c r="A68" t="s">
        <v>54</v>
      </c>
      <c r="B68" s="5"/>
      <c r="C68" s="17">
        <v>46451.705999999998</v>
      </c>
      <c r="D68" s="17"/>
      <c r="E68">
        <f t="shared" si="6"/>
        <v>6395.0135246049813</v>
      </c>
      <c r="F68">
        <f t="shared" si="7"/>
        <v>6395</v>
      </c>
      <c r="G68">
        <f t="shared" si="8"/>
        <v>3.8129999957163818E-3</v>
      </c>
      <c r="I68">
        <f t="shared" si="10"/>
        <v>3.8129999957163818E-3</v>
      </c>
      <c r="Q68" s="2">
        <f t="shared" si="9"/>
        <v>31433.205999999998</v>
      </c>
      <c r="AA68">
        <v>6</v>
      </c>
      <c r="AC68" t="s">
        <v>27</v>
      </c>
      <c r="AE68" t="s">
        <v>29</v>
      </c>
    </row>
    <row r="69" spans="1:31" x14ac:dyDescent="0.2">
      <c r="A69" t="s">
        <v>55</v>
      </c>
      <c r="B69" s="5" t="s">
        <v>73</v>
      </c>
      <c r="C69" s="17">
        <v>46556.428</v>
      </c>
      <c r="D69" s="17"/>
      <c r="E69">
        <f t="shared" si="6"/>
        <v>6766.4595471367738</v>
      </c>
      <c r="F69">
        <f t="shared" si="7"/>
        <v>6766.5</v>
      </c>
      <c r="G69">
        <f t="shared" si="8"/>
        <v>-1.1404900003981311E-2</v>
      </c>
      <c r="I69">
        <f t="shared" si="10"/>
        <v>-1.1404900003981311E-2</v>
      </c>
      <c r="Q69" s="2">
        <f t="shared" si="9"/>
        <v>31537.928</v>
      </c>
      <c r="AA69">
        <v>6</v>
      </c>
      <c r="AC69" t="s">
        <v>27</v>
      </c>
      <c r="AE69" t="s">
        <v>29</v>
      </c>
    </row>
    <row r="70" spans="1:31" x14ac:dyDescent="0.2">
      <c r="A70" t="s">
        <v>56</v>
      </c>
      <c r="B70" s="5"/>
      <c r="C70" s="17">
        <v>46762.673999999999</v>
      </c>
      <c r="D70" s="17"/>
      <c r="E70">
        <f t="shared" si="6"/>
        <v>7498.0083751107468</v>
      </c>
      <c r="F70">
        <f t="shared" si="7"/>
        <v>7498</v>
      </c>
      <c r="G70">
        <f t="shared" si="8"/>
        <v>2.3612000004504807E-3</v>
      </c>
      <c r="I70">
        <f t="shared" si="10"/>
        <v>2.3612000004504807E-3</v>
      </c>
      <c r="Q70" s="2">
        <f t="shared" si="9"/>
        <v>31744.173999999999</v>
      </c>
      <c r="AA70">
        <v>6</v>
      </c>
      <c r="AC70" t="s">
        <v>27</v>
      </c>
      <c r="AE70" t="s">
        <v>29</v>
      </c>
    </row>
    <row r="71" spans="1:31" x14ac:dyDescent="0.2">
      <c r="A71" t="s">
        <v>57</v>
      </c>
      <c r="B71" s="5" t="s">
        <v>73</v>
      </c>
      <c r="C71" s="17">
        <v>46877.548000000003</v>
      </c>
      <c r="D71" s="17"/>
      <c r="E71">
        <f t="shared" si="6"/>
        <v>7905.4632593978858</v>
      </c>
      <c r="F71">
        <f t="shared" si="7"/>
        <v>7905.5</v>
      </c>
      <c r="G71">
        <f t="shared" si="8"/>
        <v>-1.0358300001826137E-2</v>
      </c>
      <c r="I71">
        <f t="shared" si="10"/>
        <v>-1.0358300001826137E-2</v>
      </c>
      <c r="Q71" s="2">
        <f t="shared" si="9"/>
        <v>31859.048000000003</v>
      </c>
      <c r="AA71">
        <v>5</v>
      </c>
      <c r="AC71" t="s">
        <v>27</v>
      </c>
      <c r="AE71" t="s">
        <v>29</v>
      </c>
    </row>
    <row r="72" spans="1:31" x14ac:dyDescent="0.2">
      <c r="A72" t="s">
        <v>58</v>
      </c>
      <c r="B72" s="5" t="s">
        <v>73</v>
      </c>
      <c r="C72" s="17">
        <v>47158.633999999998</v>
      </c>
      <c r="D72" s="17"/>
      <c r="E72">
        <f t="shared" si="6"/>
        <v>8902.4674866793357</v>
      </c>
      <c r="F72">
        <f t="shared" si="7"/>
        <v>8902.5</v>
      </c>
      <c r="G72">
        <f t="shared" si="8"/>
        <v>-9.1664999999920838E-3</v>
      </c>
      <c r="I72">
        <f t="shared" si="10"/>
        <v>-9.1664999999920838E-3</v>
      </c>
      <c r="Q72" s="2">
        <f t="shared" si="9"/>
        <v>32140.133999999998</v>
      </c>
      <c r="AA72">
        <v>7</v>
      </c>
      <c r="AC72" t="s">
        <v>27</v>
      </c>
      <c r="AE72" t="s">
        <v>29</v>
      </c>
    </row>
    <row r="73" spans="1:31" x14ac:dyDescent="0.2">
      <c r="A73" t="s">
        <v>59</v>
      </c>
      <c r="B73" s="5"/>
      <c r="C73" s="17">
        <v>47176.546000000002</v>
      </c>
      <c r="D73" s="17"/>
      <c r="E73">
        <f t="shared" si="6"/>
        <v>8966.000852692121</v>
      </c>
      <c r="F73">
        <f t="shared" si="7"/>
        <v>8966</v>
      </c>
      <c r="G73">
        <f t="shared" si="8"/>
        <v>2.40400004258845E-4</v>
      </c>
      <c r="I73">
        <f t="shared" si="10"/>
        <v>2.40400004258845E-4</v>
      </c>
      <c r="Q73" s="2">
        <f t="shared" si="9"/>
        <v>32158.046000000002</v>
      </c>
      <c r="AA73">
        <v>6</v>
      </c>
      <c r="AC73" t="s">
        <v>27</v>
      </c>
      <c r="AE73" t="s">
        <v>29</v>
      </c>
    </row>
    <row r="74" spans="1:31" x14ac:dyDescent="0.2">
      <c r="A74" t="s">
        <v>60</v>
      </c>
      <c r="B74" s="5"/>
      <c r="C74" s="17">
        <v>47540.504999999997</v>
      </c>
      <c r="D74" s="17"/>
      <c r="E74">
        <f t="shared" si="6"/>
        <v>10256.953306948577</v>
      </c>
      <c r="F74">
        <f t="shared" si="7"/>
        <v>10257</v>
      </c>
      <c r="G74">
        <f t="shared" si="8"/>
        <v>-1.3164200005121529E-2</v>
      </c>
      <c r="I74">
        <f t="shared" si="10"/>
        <v>-1.3164200005121529E-2</v>
      </c>
      <c r="Q74" s="2">
        <f t="shared" si="9"/>
        <v>32522.004999999997</v>
      </c>
      <c r="AA74">
        <v>4</v>
      </c>
      <c r="AC74" t="s">
        <v>27</v>
      </c>
      <c r="AE74" t="s">
        <v>29</v>
      </c>
    </row>
    <row r="75" spans="1:31" x14ac:dyDescent="0.2">
      <c r="A75" t="s">
        <v>61</v>
      </c>
      <c r="B75" s="5"/>
      <c r="C75" s="17">
        <v>47654.408000000003</v>
      </c>
      <c r="D75" s="17"/>
      <c r="E75">
        <f t="shared" si="6"/>
        <v>10660.964081231346</v>
      </c>
      <c r="F75">
        <f t="shared" si="7"/>
        <v>10661</v>
      </c>
      <c r="G75">
        <f t="shared" si="8"/>
        <v>-1.0126599998329766E-2</v>
      </c>
      <c r="I75">
        <f t="shared" si="10"/>
        <v>-1.0126599998329766E-2</v>
      </c>
      <c r="Q75" s="2">
        <f t="shared" si="9"/>
        <v>32635.908000000003</v>
      </c>
      <c r="AA75">
        <v>6</v>
      </c>
      <c r="AC75" t="s">
        <v>27</v>
      </c>
      <c r="AE75" t="s">
        <v>29</v>
      </c>
    </row>
    <row r="76" spans="1:31" x14ac:dyDescent="0.2">
      <c r="A76" t="s">
        <v>62</v>
      </c>
      <c r="B76" s="5"/>
      <c r="C76" s="17">
        <v>47925.631000000001</v>
      </c>
      <c r="D76" s="17"/>
      <c r="E76">
        <f t="shared" si="6"/>
        <v>11622.984521722723</v>
      </c>
      <c r="F76">
        <f t="shared" si="7"/>
        <v>11623</v>
      </c>
      <c r="G76">
        <f t="shared" si="8"/>
        <v>-4.3637999988277443E-3</v>
      </c>
      <c r="I76">
        <f t="shared" si="10"/>
        <v>-4.3637999988277443E-3</v>
      </c>
      <c r="Q76" s="2">
        <f t="shared" si="9"/>
        <v>32907.131000000001</v>
      </c>
      <c r="AA76">
        <v>6</v>
      </c>
      <c r="AC76" t="s">
        <v>27</v>
      </c>
      <c r="AE76" t="s">
        <v>29</v>
      </c>
    </row>
    <row r="77" spans="1:31" x14ac:dyDescent="0.2">
      <c r="A77" t="s">
        <v>63</v>
      </c>
      <c r="B77" s="5" t="s">
        <v>73</v>
      </c>
      <c r="C77" s="17">
        <v>48357.411</v>
      </c>
      <c r="D77" s="17">
        <v>1.6E-2</v>
      </c>
      <c r="E77">
        <f t="shared" si="6"/>
        <v>13154.496177428058</v>
      </c>
      <c r="F77">
        <f t="shared" si="7"/>
        <v>13154.5</v>
      </c>
      <c r="G77">
        <f t="shared" si="8"/>
        <v>-1.0776999988593161E-3</v>
      </c>
      <c r="I77">
        <f t="shared" si="10"/>
        <v>-1.0776999988593161E-3</v>
      </c>
      <c r="Q77" s="2">
        <f t="shared" si="9"/>
        <v>33338.911</v>
      </c>
      <c r="AA77">
        <v>8</v>
      </c>
      <c r="AC77" t="s">
        <v>27</v>
      </c>
      <c r="AE77" t="s">
        <v>29</v>
      </c>
    </row>
    <row r="78" spans="1:31" x14ac:dyDescent="0.2">
      <c r="A78" t="s">
        <v>64</v>
      </c>
      <c r="B78" s="5"/>
      <c r="C78" s="17">
        <v>48628.485000000001</v>
      </c>
      <c r="D78" s="17">
        <v>3.0000000000000001E-3</v>
      </c>
      <c r="E78">
        <f t="shared" si="6"/>
        <v>14115.988119061923</v>
      </c>
      <c r="F78">
        <f t="shared" si="7"/>
        <v>14116</v>
      </c>
      <c r="G78">
        <f t="shared" si="8"/>
        <v>-3.3496000032755546E-3</v>
      </c>
      <c r="I78">
        <f t="shared" si="10"/>
        <v>-3.3496000032755546E-3</v>
      </c>
      <c r="Q78" s="2">
        <f t="shared" si="9"/>
        <v>33609.985000000001</v>
      </c>
      <c r="AA78">
        <v>6</v>
      </c>
      <c r="AC78" t="s">
        <v>27</v>
      </c>
      <c r="AE78" t="s">
        <v>29</v>
      </c>
    </row>
    <row r="79" spans="1:31" x14ac:dyDescent="0.2">
      <c r="A79" t="s">
        <v>65</v>
      </c>
      <c r="B79" s="5" t="s">
        <v>73</v>
      </c>
      <c r="C79" s="17">
        <v>49043.631000000001</v>
      </c>
      <c r="D79" s="17">
        <v>3.0000000000000001E-3</v>
      </c>
      <c r="E79">
        <f t="shared" si="6"/>
        <v>15588.499439223697</v>
      </c>
      <c r="F79">
        <f t="shared" si="7"/>
        <v>15588.5</v>
      </c>
      <c r="G79">
        <f t="shared" si="8"/>
        <v>-1.5810000331839547E-4</v>
      </c>
      <c r="I79">
        <f t="shared" si="10"/>
        <v>-1.5810000331839547E-4</v>
      </c>
      <c r="Q79" s="2">
        <f t="shared" si="9"/>
        <v>34025.131000000001</v>
      </c>
      <c r="AA79">
        <v>6</v>
      </c>
      <c r="AC79" t="s">
        <v>27</v>
      </c>
      <c r="AE79" t="s">
        <v>29</v>
      </c>
    </row>
    <row r="80" spans="1:31" x14ac:dyDescent="0.2">
      <c r="A80" t="s">
        <v>66</v>
      </c>
      <c r="B80" s="5" t="s">
        <v>73</v>
      </c>
      <c r="C80" s="17">
        <v>49420.584999999999</v>
      </c>
      <c r="D80" s="17"/>
      <c r="E80">
        <f t="shared" si="6"/>
        <v>16925.544797194765</v>
      </c>
      <c r="F80">
        <f t="shared" si="7"/>
        <v>16925.5</v>
      </c>
      <c r="G80">
        <f t="shared" si="8"/>
        <v>1.2629699995159172E-2</v>
      </c>
      <c r="I80">
        <f t="shared" si="10"/>
        <v>1.2629699995159172E-2</v>
      </c>
      <c r="Q80" s="2">
        <f t="shared" si="9"/>
        <v>34402.084999999999</v>
      </c>
      <c r="AA80">
        <v>7</v>
      </c>
      <c r="AC80" t="s">
        <v>27</v>
      </c>
      <c r="AE80" t="s">
        <v>29</v>
      </c>
    </row>
    <row r="81" spans="1:31" x14ac:dyDescent="0.2">
      <c r="A81" t="s">
        <v>67</v>
      </c>
      <c r="B81" s="5"/>
      <c r="C81" s="17">
        <v>49755.633000000002</v>
      </c>
      <c r="D81" s="17">
        <v>2E-3</v>
      </c>
      <c r="E81">
        <f t="shared" si="6"/>
        <v>18113.950738231328</v>
      </c>
      <c r="F81">
        <f t="shared" si="7"/>
        <v>18114</v>
      </c>
      <c r="G81">
        <f t="shared" si="8"/>
        <v>-1.3888399997085799E-2</v>
      </c>
      <c r="I81">
        <f t="shared" si="10"/>
        <v>-1.3888399997085799E-2</v>
      </c>
      <c r="Q81" s="2">
        <f t="shared" si="9"/>
        <v>34737.133000000002</v>
      </c>
      <c r="AA81">
        <v>6</v>
      </c>
      <c r="AC81" t="s">
        <v>27</v>
      </c>
      <c r="AE81" t="s">
        <v>29</v>
      </c>
    </row>
    <row r="82" spans="1:31" x14ac:dyDescent="0.2">
      <c r="A82" t="s">
        <v>68</v>
      </c>
      <c r="B82" s="5" t="s">
        <v>73</v>
      </c>
      <c r="C82" s="17">
        <v>49865.444000000003</v>
      </c>
      <c r="D82" s="17">
        <v>3.0000000000000001E-3</v>
      </c>
      <c r="E82">
        <f t="shared" si="6"/>
        <v>18503.447302279365</v>
      </c>
      <c r="F82">
        <f t="shared" si="7"/>
        <v>18503.5</v>
      </c>
      <c r="G82">
        <f t="shared" si="8"/>
        <v>-1.4857099995424505E-2</v>
      </c>
      <c r="I82">
        <f t="shared" si="10"/>
        <v>-1.4857099995424505E-2</v>
      </c>
      <c r="Q82" s="2">
        <f t="shared" si="9"/>
        <v>34846.944000000003</v>
      </c>
      <c r="AA82">
        <v>5</v>
      </c>
      <c r="AC82" t="s">
        <v>27</v>
      </c>
      <c r="AE82" t="s">
        <v>29</v>
      </c>
    </row>
    <row r="83" spans="1:31" x14ac:dyDescent="0.2">
      <c r="A83" t="s">
        <v>69</v>
      </c>
      <c r="B83" s="5"/>
      <c r="C83" s="17">
        <v>50189.535000000003</v>
      </c>
      <c r="D83" s="17">
        <v>5.0000000000000001E-3</v>
      </c>
      <c r="E83">
        <f t="shared" si="6"/>
        <v>19652.989068941089</v>
      </c>
      <c r="F83">
        <f t="shared" si="7"/>
        <v>19653</v>
      </c>
      <c r="G83">
        <f t="shared" si="8"/>
        <v>-3.0817999941064045E-3</v>
      </c>
      <c r="I83">
        <f t="shared" si="10"/>
        <v>-3.0817999941064045E-3</v>
      </c>
      <c r="Q83" s="2">
        <f t="shared" si="9"/>
        <v>35171.035000000003</v>
      </c>
      <c r="AA83">
        <v>6</v>
      </c>
      <c r="AC83" t="s">
        <v>27</v>
      </c>
      <c r="AE83" t="s">
        <v>29</v>
      </c>
    </row>
    <row r="84" spans="1:31" x14ac:dyDescent="0.2">
      <c r="A84" s="12" t="s">
        <v>69</v>
      </c>
      <c r="B84" s="5"/>
      <c r="C84" s="17">
        <v>50189.535000000003</v>
      </c>
      <c r="D84" s="17">
        <v>5.0000000000000001E-3</v>
      </c>
      <c r="E84">
        <f t="shared" si="6"/>
        <v>19652.989068941089</v>
      </c>
      <c r="F84">
        <f t="shared" si="7"/>
        <v>19653</v>
      </c>
      <c r="G84">
        <f t="shared" si="8"/>
        <v>-3.0817999941064045E-3</v>
      </c>
      <c r="I84">
        <f t="shared" si="10"/>
        <v>-3.0817999941064045E-3</v>
      </c>
      <c r="Q84" s="2">
        <f t="shared" si="9"/>
        <v>35171.035000000003</v>
      </c>
      <c r="AA84">
        <v>6</v>
      </c>
      <c r="AC84" t="s">
        <v>27</v>
      </c>
      <c r="AE84" t="s">
        <v>29</v>
      </c>
    </row>
    <row r="85" spans="1:31" x14ac:dyDescent="0.2">
      <c r="A85" s="12" t="s">
        <v>70</v>
      </c>
      <c r="B85" s="5" t="s">
        <v>73</v>
      </c>
      <c r="C85" s="17">
        <v>50540.392999999996</v>
      </c>
      <c r="D85" s="17">
        <v>3.0000000000000001E-3</v>
      </c>
      <c r="E85">
        <f t="shared" ref="E85:E116" si="11">+(C85-C$7)/C$8</f>
        <v>20897.472640429933</v>
      </c>
      <c r="F85">
        <f t="shared" ref="F85:F116" si="12">ROUND(2*E85,0)/2</f>
        <v>20897.5</v>
      </c>
      <c r="G85">
        <f t="shared" ref="G85:G113" si="13">+C85-(C$7+F85*C$8)</f>
        <v>-7.7135000028647482E-3</v>
      </c>
      <c r="I85">
        <f t="shared" si="10"/>
        <v>-7.7135000028647482E-3</v>
      </c>
      <c r="Q85" s="2">
        <f t="shared" ref="Q85:Q116" si="14">+C85-15018.5</f>
        <v>35521.892999999996</v>
      </c>
      <c r="AA85">
        <v>5</v>
      </c>
      <c r="AC85" t="s">
        <v>27</v>
      </c>
      <c r="AE85" t="s">
        <v>29</v>
      </c>
    </row>
    <row r="86" spans="1:31" x14ac:dyDescent="0.2">
      <c r="A86" s="12" t="s">
        <v>70</v>
      </c>
      <c r="B86" s="5" t="s">
        <v>73</v>
      </c>
      <c r="C86" s="17">
        <v>50549.411</v>
      </c>
      <c r="D86" s="17">
        <v>1.6000000000000001E-3</v>
      </c>
      <c r="E86">
        <f t="shared" si="11"/>
        <v>20929.459235712617</v>
      </c>
      <c r="F86">
        <f t="shared" si="12"/>
        <v>20929.5</v>
      </c>
      <c r="G86">
        <f t="shared" si="13"/>
        <v>-1.1492700003145728E-2</v>
      </c>
      <c r="I86">
        <f t="shared" si="10"/>
        <v>-1.1492700003145728E-2</v>
      </c>
      <c r="Q86" s="2">
        <f t="shared" si="14"/>
        <v>35530.911</v>
      </c>
      <c r="AA86">
        <v>12</v>
      </c>
      <c r="AC86" t="s">
        <v>71</v>
      </c>
      <c r="AE86" t="s">
        <v>29</v>
      </c>
    </row>
    <row r="87" spans="1:31" x14ac:dyDescent="0.2">
      <c r="A87" s="12" t="s">
        <v>72</v>
      </c>
      <c r="B87" s="5" t="s">
        <v>73</v>
      </c>
      <c r="C87" s="17">
        <v>50848.546000000002</v>
      </c>
      <c r="D87" s="17">
        <v>6.0000000000000001E-3</v>
      </c>
      <c r="E87">
        <f t="shared" si="11"/>
        <v>21990.482764198001</v>
      </c>
      <c r="F87">
        <f t="shared" si="12"/>
        <v>21990.5</v>
      </c>
      <c r="G87">
        <f t="shared" si="13"/>
        <v>-4.8592999955872074E-3</v>
      </c>
      <c r="I87">
        <f t="shared" si="10"/>
        <v>-4.8592999955872074E-3</v>
      </c>
      <c r="Q87" s="2">
        <f t="shared" si="14"/>
        <v>35830.046000000002</v>
      </c>
      <c r="AA87">
        <v>6</v>
      </c>
      <c r="AC87" t="s">
        <v>27</v>
      </c>
      <c r="AE87" t="s">
        <v>29</v>
      </c>
    </row>
    <row r="88" spans="1:31" x14ac:dyDescent="0.2">
      <c r="A88" s="12" t="s">
        <v>80</v>
      </c>
      <c r="B88" s="5"/>
      <c r="C88" s="17">
        <v>51175.586000000003</v>
      </c>
      <c r="D88" s="17"/>
      <c r="E88">
        <f t="shared" si="11"/>
        <v>23150.484551871992</v>
      </c>
      <c r="F88">
        <f t="shared" si="12"/>
        <v>23150.5</v>
      </c>
      <c r="G88">
        <f t="shared" si="13"/>
        <v>-4.3552999995881692E-3</v>
      </c>
      <c r="N88">
        <f>G88</f>
        <v>-4.3552999995881692E-3</v>
      </c>
      <c r="Q88" s="2">
        <f t="shared" si="14"/>
        <v>36157.086000000003</v>
      </c>
    </row>
    <row r="89" spans="1:31" x14ac:dyDescent="0.2">
      <c r="A89" s="12" t="s">
        <v>81</v>
      </c>
      <c r="B89" s="5"/>
      <c r="C89" s="17">
        <v>51177.555399999997</v>
      </c>
      <c r="D89" s="17"/>
      <c r="E89">
        <f t="shared" si="11"/>
        <v>23157.469958918955</v>
      </c>
      <c r="F89">
        <f t="shared" si="12"/>
        <v>23157.5</v>
      </c>
      <c r="G89">
        <f t="shared" si="13"/>
        <v>-8.4695000041392632E-3</v>
      </c>
      <c r="N89">
        <f>G89</f>
        <v>-8.4695000041392632E-3</v>
      </c>
      <c r="Q89" s="2">
        <f t="shared" si="14"/>
        <v>36159.055399999997</v>
      </c>
    </row>
    <row r="90" spans="1:31" ht="12.75" customHeight="1" x14ac:dyDescent="0.2">
      <c r="A90" s="12" t="s">
        <v>76</v>
      </c>
      <c r="B90" s="10" t="s">
        <v>75</v>
      </c>
      <c r="C90" s="18">
        <v>51272.417300000001</v>
      </c>
      <c r="D90" s="18">
        <v>2.3E-3</v>
      </c>
      <c r="E90">
        <f t="shared" si="11"/>
        <v>23493.942480880047</v>
      </c>
      <c r="F90">
        <f t="shared" si="12"/>
        <v>23494</v>
      </c>
      <c r="G90">
        <f t="shared" si="13"/>
        <v>-1.6216399999393616E-2</v>
      </c>
      <c r="J90">
        <f>+G90</f>
        <v>-1.6216399999393616E-2</v>
      </c>
      <c r="Q90" s="2">
        <f t="shared" si="14"/>
        <v>36253.917300000001</v>
      </c>
    </row>
    <row r="91" spans="1:31" ht="12.75" customHeight="1" x14ac:dyDescent="0.2">
      <c r="A91" s="12" t="s">
        <v>76</v>
      </c>
      <c r="B91" s="10" t="s">
        <v>73</v>
      </c>
      <c r="C91" s="18">
        <v>51272.557800000002</v>
      </c>
      <c r="D91" s="19">
        <v>2.7000000000000001E-3</v>
      </c>
      <c r="E91">
        <f t="shared" si="11"/>
        <v>23494.44083047389</v>
      </c>
      <c r="F91">
        <f t="shared" si="12"/>
        <v>23494.5</v>
      </c>
      <c r="G91">
        <f t="shared" si="13"/>
        <v>-1.6681699999026023E-2</v>
      </c>
      <c r="J91">
        <f>+G91</f>
        <v>-1.6681699999026023E-2</v>
      </c>
      <c r="Q91" s="2">
        <f t="shared" si="14"/>
        <v>36254.057800000002</v>
      </c>
    </row>
    <row r="92" spans="1:31" x14ac:dyDescent="0.2">
      <c r="A92" s="12" t="s">
        <v>82</v>
      </c>
      <c r="B92" s="5"/>
      <c r="C92" s="17">
        <v>51286.535000000003</v>
      </c>
      <c r="D92" s="17"/>
      <c r="E92">
        <f t="shared" si="11"/>
        <v>23544.017570281492</v>
      </c>
      <c r="F92">
        <f t="shared" si="12"/>
        <v>23544</v>
      </c>
      <c r="G92">
        <f t="shared" si="13"/>
        <v>4.953600000590086E-3</v>
      </c>
      <c r="N92">
        <f>G92</f>
        <v>4.953600000590086E-3</v>
      </c>
      <c r="Q92" s="2">
        <f t="shared" si="14"/>
        <v>36268.035000000003</v>
      </c>
    </row>
    <row r="93" spans="1:31" ht="12.75" customHeight="1" x14ac:dyDescent="0.2">
      <c r="A93" s="12" t="s">
        <v>76</v>
      </c>
      <c r="B93" s="10" t="s">
        <v>73</v>
      </c>
      <c r="C93" s="18">
        <v>51288.350700000003</v>
      </c>
      <c r="D93" s="18">
        <v>2.2000000000000001E-3</v>
      </c>
      <c r="E93">
        <f t="shared" si="11"/>
        <v>23550.457807701619</v>
      </c>
      <c r="F93">
        <f t="shared" si="12"/>
        <v>23550.5</v>
      </c>
      <c r="G93">
        <f t="shared" si="13"/>
        <v>-1.1895299998286646E-2</v>
      </c>
      <c r="J93">
        <f>+G93</f>
        <v>-1.1895299998286646E-2</v>
      </c>
      <c r="Q93" s="2">
        <f t="shared" si="14"/>
        <v>36269.850700000003</v>
      </c>
    </row>
    <row r="94" spans="1:31" ht="12.75" customHeight="1" x14ac:dyDescent="0.2">
      <c r="A94" s="12" t="s">
        <v>77</v>
      </c>
      <c r="B94" s="10" t="s">
        <v>75</v>
      </c>
      <c r="C94" s="18">
        <v>51576.624799999998</v>
      </c>
      <c r="D94" s="18">
        <v>4.1000000000000003E-3</v>
      </c>
      <c r="E94">
        <f t="shared" si="11"/>
        <v>24572.958025840391</v>
      </c>
      <c r="F94">
        <f t="shared" si="12"/>
        <v>24573</v>
      </c>
      <c r="G94">
        <f t="shared" si="13"/>
        <v>-1.1833800002932549E-2</v>
      </c>
      <c r="J94">
        <f>+G94</f>
        <v>-1.1833800002932549E-2</v>
      </c>
      <c r="O94">
        <f t="shared" ref="O94:O117" ca="1" si="15">+C$11+C$12*$F94</f>
        <v>-1.2914723932159804E-2</v>
      </c>
      <c r="Q94" s="2">
        <f t="shared" si="14"/>
        <v>36558.124799999998</v>
      </c>
    </row>
    <row r="95" spans="1:31" x14ac:dyDescent="0.2">
      <c r="A95" s="12" t="s">
        <v>83</v>
      </c>
      <c r="B95" s="5"/>
      <c r="C95" s="17">
        <v>51606.654000000002</v>
      </c>
      <c r="D95" s="17"/>
      <c r="E95">
        <f t="shared" si="11"/>
        <v>24679.470763372268</v>
      </c>
      <c r="F95">
        <f t="shared" si="12"/>
        <v>24679.5</v>
      </c>
      <c r="G95">
        <f t="shared" si="13"/>
        <v>-8.2426999942981638E-3</v>
      </c>
      <c r="N95">
        <f>G95</f>
        <v>-8.2426999942981638E-3</v>
      </c>
      <c r="O95">
        <f t="shared" ca="1" si="15"/>
        <v>-1.3024915941308921E-2</v>
      </c>
      <c r="Q95" s="2">
        <f t="shared" si="14"/>
        <v>36588.154000000002</v>
      </c>
    </row>
    <row r="96" spans="1:31" ht="12.75" customHeight="1" x14ac:dyDescent="0.2">
      <c r="A96" s="12" t="s">
        <v>77</v>
      </c>
      <c r="B96" s="39" t="s">
        <v>75</v>
      </c>
      <c r="C96" s="40">
        <v>51635.544300000001</v>
      </c>
      <c r="D96" s="40">
        <v>2.3E-3</v>
      </c>
      <c r="E96">
        <f t="shared" si="11"/>
        <v>24781.943854267683</v>
      </c>
      <c r="F96">
        <f t="shared" si="12"/>
        <v>24782</v>
      </c>
      <c r="G96">
        <f t="shared" si="13"/>
        <v>-1.5829199997824617E-2</v>
      </c>
      <c r="J96">
        <f>+G96</f>
        <v>-1.5829199997824617E-2</v>
      </c>
      <c r="O96">
        <f t="shared" ca="1" si="15"/>
        <v>-1.3130969283447744E-2</v>
      </c>
      <c r="Q96" s="2">
        <f t="shared" si="14"/>
        <v>36617.044300000001</v>
      </c>
    </row>
    <row r="97" spans="1:17" ht="12.75" customHeight="1" x14ac:dyDescent="0.2">
      <c r="A97" s="12" t="s">
        <v>77</v>
      </c>
      <c r="B97" s="39" t="s">
        <v>73</v>
      </c>
      <c r="C97" s="40">
        <v>51672.338300000003</v>
      </c>
      <c r="D97" s="40">
        <v>2.8E-3</v>
      </c>
      <c r="E97">
        <f t="shared" si="11"/>
        <v>24912.45114932541</v>
      </c>
      <c r="F97">
        <f t="shared" si="12"/>
        <v>24912.5</v>
      </c>
      <c r="G97">
        <f t="shared" si="13"/>
        <v>-1.3772499994956888E-2</v>
      </c>
      <c r="J97">
        <f>+G97</f>
        <v>-1.3772499994956888E-2</v>
      </c>
      <c r="O97">
        <f t="shared" ca="1" si="15"/>
        <v>-1.3265993294658631E-2</v>
      </c>
      <c r="Q97" s="2">
        <f t="shared" si="14"/>
        <v>36653.838300000003</v>
      </c>
    </row>
    <row r="98" spans="1:17" x14ac:dyDescent="0.2">
      <c r="A98" s="12" t="s">
        <v>84</v>
      </c>
      <c r="B98" s="37"/>
      <c r="C98" s="38">
        <v>51883.648999999998</v>
      </c>
      <c r="D98" s="38"/>
      <c r="E98">
        <f t="shared" si="11"/>
        <v>25661.964327391197</v>
      </c>
      <c r="F98">
        <f t="shared" si="12"/>
        <v>25662</v>
      </c>
      <c r="G98">
        <f t="shared" si="13"/>
        <v>-1.0057200001028832E-2</v>
      </c>
      <c r="N98">
        <f>G98</f>
        <v>-1.0057200001028832E-2</v>
      </c>
      <c r="O98">
        <f t="shared" ca="1" si="15"/>
        <v>-1.4041476025712742E-2</v>
      </c>
      <c r="Q98" s="2">
        <f t="shared" si="14"/>
        <v>36865.148999999998</v>
      </c>
    </row>
    <row r="99" spans="1:17" x14ac:dyDescent="0.2">
      <c r="A99" s="16" t="s">
        <v>108</v>
      </c>
      <c r="B99" s="37" t="s">
        <v>75</v>
      </c>
      <c r="C99" s="38">
        <v>51957.507839999998</v>
      </c>
      <c r="D99" s="38">
        <v>2.0000000000000001E-4</v>
      </c>
      <c r="E99">
        <f t="shared" si="11"/>
        <v>25923.939579456779</v>
      </c>
      <c r="F99">
        <f t="shared" si="12"/>
        <v>25924</v>
      </c>
      <c r="G99">
        <f t="shared" si="13"/>
        <v>-1.7034399999829475E-2</v>
      </c>
      <c r="N99">
        <f>G99</f>
        <v>-1.7034399999829475E-2</v>
      </c>
      <c r="O99">
        <f t="shared" ca="1" si="15"/>
        <v>-1.431255871488709E-2</v>
      </c>
      <c r="Q99" s="2">
        <f t="shared" si="14"/>
        <v>36939.007839999998</v>
      </c>
    </row>
    <row r="100" spans="1:17" x14ac:dyDescent="0.2">
      <c r="A100" s="12" t="s">
        <v>85</v>
      </c>
      <c r="B100" s="37" t="s">
        <v>75</v>
      </c>
      <c r="C100" s="38">
        <v>51965.403100000003</v>
      </c>
      <c r="D100" s="38">
        <v>2.9999999999999997E-4</v>
      </c>
      <c r="E100">
        <f t="shared" si="11"/>
        <v>25951.943847173745</v>
      </c>
      <c r="F100">
        <f t="shared" si="12"/>
        <v>25952</v>
      </c>
      <c r="G100">
        <f t="shared" si="13"/>
        <v>-1.5831199998501688E-2</v>
      </c>
      <c r="J100">
        <f>G100</f>
        <v>-1.5831199998501688E-2</v>
      </c>
      <c r="O100">
        <f t="shared" ca="1" si="15"/>
        <v>-1.4341529383959158E-2</v>
      </c>
      <c r="Q100" s="2">
        <f t="shared" si="14"/>
        <v>36946.903100000003</v>
      </c>
    </row>
    <row r="101" spans="1:17" x14ac:dyDescent="0.2">
      <c r="A101" s="13" t="s">
        <v>90</v>
      </c>
      <c r="B101" s="39" t="s">
        <v>73</v>
      </c>
      <c r="C101" s="40">
        <v>51965.544199999997</v>
      </c>
      <c r="D101" s="40">
        <v>1.8E-3</v>
      </c>
      <c r="E101">
        <f t="shared" si="11"/>
        <v>25952.444324950877</v>
      </c>
      <c r="F101">
        <f t="shared" si="12"/>
        <v>25952.5</v>
      </c>
      <c r="G101">
        <f t="shared" si="13"/>
        <v>-1.5696500006015413E-2</v>
      </c>
      <c r="J101">
        <f>G101</f>
        <v>-1.5696500006015413E-2</v>
      </c>
      <c r="O101">
        <f t="shared" ca="1" si="15"/>
        <v>-1.4342046717335445E-2</v>
      </c>
      <c r="Q101" s="2">
        <f t="shared" si="14"/>
        <v>36947.044199999997</v>
      </c>
    </row>
    <row r="102" spans="1:17" x14ac:dyDescent="0.2">
      <c r="A102" s="13" t="s">
        <v>90</v>
      </c>
      <c r="B102" s="39" t="s">
        <v>75</v>
      </c>
      <c r="C102" s="40">
        <v>51965.6855</v>
      </c>
      <c r="D102" s="40">
        <v>1.1999999999999999E-3</v>
      </c>
      <c r="E102">
        <f t="shared" si="11"/>
        <v>25952.945512122482</v>
      </c>
      <c r="F102">
        <f t="shared" si="12"/>
        <v>25953</v>
      </c>
      <c r="G102">
        <f t="shared" si="13"/>
        <v>-1.5361800004029647E-2</v>
      </c>
      <c r="J102">
        <f>G102</f>
        <v>-1.5361800004029647E-2</v>
      </c>
      <c r="O102">
        <f t="shared" ca="1" si="15"/>
        <v>-1.4342564050711732E-2</v>
      </c>
      <c r="Q102" s="2">
        <f t="shared" si="14"/>
        <v>36947.1855</v>
      </c>
    </row>
    <row r="103" spans="1:17" x14ac:dyDescent="0.2">
      <c r="A103" s="12" t="s">
        <v>86</v>
      </c>
      <c r="B103" s="37"/>
      <c r="C103" s="38">
        <v>52049.423000000003</v>
      </c>
      <c r="D103" s="38"/>
      <c r="E103">
        <f t="shared" si="11"/>
        <v>26249.96009656278</v>
      </c>
      <c r="F103">
        <f t="shared" si="12"/>
        <v>26250</v>
      </c>
      <c r="G103">
        <f t="shared" si="13"/>
        <v>-1.1249999995925464E-2</v>
      </c>
      <c r="N103">
        <f>G103</f>
        <v>-1.1249999995925464E-2</v>
      </c>
      <c r="O103">
        <f t="shared" ca="1" si="15"/>
        <v>-1.4649860076226172E-2</v>
      </c>
      <c r="Q103" s="2">
        <f t="shared" si="14"/>
        <v>37030.923000000003</v>
      </c>
    </row>
    <row r="104" spans="1:17" x14ac:dyDescent="0.2">
      <c r="A104" s="12" t="s">
        <v>87</v>
      </c>
      <c r="B104" s="37"/>
      <c r="C104" s="38">
        <v>52241.699000000001</v>
      </c>
      <c r="D104" s="38"/>
      <c r="E104">
        <f t="shared" si="11"/>
        <v>26931.957722928975</v>
      </c>
      <c r="F104">
        <f t="shared" si="12"/>
        <v>26932</v>
      </c>
      <c r="G104">
        <f t="shared" si="13"/>
        <v>-1.1919199998374097E-2</v>
      </c>
      <c r="N104">
        <f>G104</f>
        <v>-1.1919199998374097E-2</v>
      </c>
      <c r="O104">
        <f t="shared" ca="1" si="15"/>
        <v>-1.5355502801481544E-2</v>
      </c>
      <c r="Q104" s="2">
        <f t="shared" si="14"/>
        <v>37223.199000000001</v>
      </c>
    </row>
    <row r="105" spans="1:17" x14ac:dyDescent="0.2">
      <c r="A105" s="38" t="s">
        <v>107</v>
      </c>
      <c r="B105" s="37" t="s">
        <v>73</v>
      </c>
      <c r="C105" s="38">
        <v>52321.621019999999</v>
      </c>
      <c r="D105" s="38">
        <v>8.0000000000000004E-4</v>
      </c>
      <c r="E105">
        <f t="shared" si="11"/>
        <v>27215.43890588676</v>
      </c>
      <c r="F105">
        <f t="shared" si="12"/>
        <v>27215.5</v>
      </c>
      <c r="G105">
        <f t="shared" si="13"/>
        <v>-1.7224300005182158E-2</v>
      </c>
      <c r="N105">
        <f>G105</f>
        <v>-1.7224300005182158E-2</v>
      </c>
      <c r="O105">
        <f t="shared" ca="1" si="15"/>
        <v>-1.5648830825836235E-2</v>
      </c>
      <c r="Q105" s="2">
        <f t="shared" si="14"/>
        <v>37303.121019999999</v>
      </c>
    </row>
    <row r="106" spans="1:17" x14ac:dyDescent="0.2">
      <c r="A106" s="12" t="s">
        <v>88</v>
      </c>
      <c r="B106" s="37"/>
      <c r="C106" s="38">
        <v>52367.432000000001</v>
      </c>
      <c r="D106" s="38"/>
      <c r="E106">
        <f t="shared" si="11"/>
        <v>27377.929178315517</v>
      </c>
      <c r="F106">
        <f t="shared" si="12"/>
        <v>27378</v>
      </c>
      <c r="G106">
        <f t="shared" si="13"/>
        <v>-1.9966799998655915E-2</v>
      </c>
      <c r="N106">
        <f>G106</f>
        <v>-1.9966799998655915E-2</v>
      </c>
      <c r="O106">
        <f t="shared" ca="1" si="15"/>
        <v>-1.5816964173129486E-2</v>
      </c>
      <c r="Q106" s="2">
        <f t="shared" si="14"/>
        <v>37348.932000000001</v>
      </c>
    </row>
    <row r="107" spans="1:17" x14ac:dyDescent="0.2">
      <c r="A107" s="13" t="s">
        <v>90</v>
      </c>
      <c r="B107" s="39" t="s">
        <v>75</v>
      </c>
      <c r="C107" s="40">
        <v>52367.433900000004</v>
      </c>
      <c r="D107" s="40">
        <v>2.2000000000000001E-3</v>
      </c>
      <c r="E107">
        <f t="shared" si="11"/>
        <v>27377.935917562703</v>
      </c>
      <c r="F107">
        <f t="shared" si="12"/>
        <v>27378</v>
      </c>
      <c r="G107">
        <f t="shared" si="13"/>
        <v>-1.8066799995722249E-2</v>
      </c>
      <c r="J107">
        <f t="shared" ref="J107:J113" si="16">G107</f>
        <v>-1.8066799995722249E-2</v>
      </c>
      <c r="O107">
        <f t="shared" ca="1" si="15"/>
        <v>-1.5816964173129486E-2</v>
      </c>
      <c r="Q107" s="2">
        <f t="shared" si="14"/>
        <v>37348.933900000004</v>
      </c>
    </row>
    <row r="108" spans="1:17" x14ac:dyDescent="0.2">
      <c r="A108" s="13" t="s">
        <v>90</v>
      </c>
      <c r="B108" s="39" t="s">
        <v>73</v>
      </c>
      <c r="C108" s="40">
        <v>52367.573499999999</v>
      </c>
      <c r="D108" s="40">
        <v>4.1000000000000003E-3</v>
      </c>
      <c r="E108">
        <f t="shared" si="11"/>
        <v>27378.431074881541</v>
      </c>
      <c r="F108">
        <f t="shared" si="12"/>
        <v>27378.5</v>
      </c>
      <c r="G108">
        <f t="shared" si="13"/>
        <v>-1.9432100001722574E-2</v>
      </c>
      <c r="J108">
        <f t="shared" si="16"/>
        <v>-1.9432100001722574E-2</v>
      </c>
      <c r="O108">
        <f t="shared" ca="1" si="15"/>
        <v>-1.5817481506505773E-2</v>
      </c>
      <c r="Q108" s="2">
        <f t="shared" si="14"/>
        <v>37349.073499999999</v>
      </c>
    </row>
    <row r="109" spans="1:17" x14ac:dyDescent="0.2">
      <c r="A109" s="13" t="s">
        <v>90</v>
      </c>
      <c r="B109" s="39" t="s">
        <v>73</v>
      </c>
      <c r="C109" s="40">
        <v>52672.6227</v>
      </c>
      <c r="D109" s="40">
        <v>3.7000000000000002E-3</v>
      </c>
      <c r="E109">
        <f t="shared" si="11"/>
        <v>28460.432106341061</v>
      </c>
      <c r="F109">
        <f t="shared" si="12"/>
        <v>28460.5</v>
      </c>
      <c r="G109">
        <f t="shared" si="13"/>
        <v>-1.9141299999319017E-2</v>
      </c>
      <c r="J109">
        <f t="shared" si="16"/>
        <v>-1.9141299999319017E-2</v>
      </c>
      <c r="O109">
        <f t="shared" ca="1" si="15"/>
        <v>-1.6936990932790691E-2</v>
      </c>
      <c r="Q109" s="2">
        <f t="shared" si="14"/>
        <v>37654.1227</v>
      </c>
    </row>
    <row r="110" spans="1:17" x14ac:dyDescent="0.2">
      <c r="A110" s="13" t="s">
        <v>90</v>
      </c>
      <c r="B110" s="39" t="s">
        <v>73</v>
      </c>
      <c r="C110" s="40">
        <v>52672.623099999997</v>
      </c>
      <c r="D110" s="40">
        <v>4.1000000000000003E-3</v>
      </c>
      <c r="E110">
        <f t="shared" si="11"/>
        <v>28460.433525129931</v>
      </c>
      <c r="F110">
        <f t="shared" si="12"/>
        <v>28460.5</v>
      </c>
      <c r="G110">
        <f t="shared" si="13"/>
        <v>-1.8741300002147909E-2</v>
      </c>
      <c r="J110">
        <f t="shared" si="16"/>
        <v>-1.8741300002147909E-2</v>
      </c>
      <c r="O110">
        <f t="shared" ca="1" si="15"/>
        <v>-1.6936990932790691E-2</v>
      </c>
      <c r="Q110" s="2">
        <f t="shared" si="14"/>
        <v>37654.123099999997</v>
      </c>
    </row>
    <row r="111" spans="1:17" x14ac:dyDescent="0.2">
      <c r="A111" s="13" t="s">
        <v>90</v>
      </c>
      <c r="B111" s="39" t="s">
        <v>73</v>
      </c>
      <c r="C111" s="40">
        <v>52684.464800000002</v>
      </c>
      <c r="D111" s="40">
        <v>1.9E-3</v>
      </c>
      <c r="E111">
        <f t="shared" si="11"/>
        <v>28502.435705808453</v>
      </c>
      <c r="F111">
        <f t="shared" si="12"/>
        <v>28502.5</v>
      </c>
      <c r="G111">
        <f t="shared" si="13"/>
        <v>-1.8126499999198131E-2</v>
      </c>
      <c r="J111">
        <f t="shared" si="16"/>
        <v>-1.8126499999198131E-2</v>
      </c>
      <c r="O111">
        <f t="shared" ca="1" si="15"/>
        <v>-1.6980446936398792E-2</v>
      </c>
      <c r="Q111" s="2">
        <f t="shared" si="14"/>
        <v>37665.964800000002</v>
      </c>
    </row>
    <row r="112" spans="1:17" x14ac:dyDescent="0.2">
      <c r="A112" s="12" t="s">
        <v>89</v>
      </c>
      <c r="B112" s="37" t="s">
        <v>73</v>
      </c>
      <c r="C112" s="38">
        <v>52697.438999999998</v>
      </c>
      <c r="D112" s="38">
        <v>5.0000000000000001E-3</v>
      </c>
      <c r="E112">
        <f t="shared" si="11"/>
        <v>28548.454832501324</v>
      </c>
      <c r="F112">
        <f t="shared" si="12"/>
        <v>28548.5</v>
      </c>
      <c r="G112">
        <f t="shared" si="13"/>
        <v>-1.2734100004308857E-2</v>
      </c>
      <c r="J112">
        <f t="shared" si="16"/>
        <v>-1.2734100004308857E-2</v>
      </c>
      <c r="O112">
        <f t="shared" ca="1" si="15"/>
        <v>-1.7028041607017191E-2</v>
      </c>
      <c r="Q112" s="2">
        <f t="shared" si="14"/>
        <v>37678.938999999998</v>
      </c>
    </row>
    <row r="113" spans="1:24" x14ac:dyDescent="0.2">
      <c r="A113" s="16" t="s">
        <v>89</v>
      </c>
      <c r="B113" s="37" t="s">
        <v>73</v>
      </c>
      <c r="C113" s="38">
        <v>52697.438999999998</v>
      </c>
      <c r="D113" s="38">
        <v>5.0000000000000001E-3</v>
      </c>
      <c r="E113">
        <f t="shared" si="11"/>
        <v>28548.454832501324</v>
      </c>
      <c r="F113">
        <f t="shared" si="12"/>
        <v>28548.5</v>
      </c>
      <c r="G113">
        <f t="shared" si="13"/>
        <v>-1.2734100004308857E-2</v>
      </c>
      <c r="J113">
        <f t="shared" si="16"/>
        <v>-1.2734100004308857E-2</v>
      </c>
      <c r="O113">
        <f t="shared" ca="1" si="15"/>
        <v>-1.7028041607017191E-2</v>
      </c>
      <c r="Q113" s="2">
        <f t="shared" si="14"/>
        <v>37678.938999999998</v>
      </c>
    </row>
    <row r="114" spans="1:24" x14ac:dyDescent="0.2">
      <c r="A114" s="38" t="s">
        <v>104</v>
      </c>
      <c r="B114" s="37" t="s">
        <v>75</v>
      </c>
      <c r="C114" s="38">
        <v>52978.646000000001</v>
      </c>
      <c r="D114" s="38">
        <v>4.0000000000000001E-3</v>
      </c>
      <c r="E114">
        <f t="shared" si="11"/>
        <v>29545.888243418773</v>
      </c>
      <c r="F114">
        <f t="shared" si="12"/>
        <v>29546</v>
      </c>
      <c r="O114">
        <f t="shared" ca="1" si="15"/>
        <v>-1.8060121692709617E-2</v>
      </c>
      <c r="Q114" s="2">
        <f t="shared" si="14"/>
        <v>37960.146000000001</v>
      </c>
      <c r="U114" s="34">
        <v>-3.1507600004260894E-2</v>
      </c>
    </row>
    <row r="115" spans="1:24" x14ac:dyDescent="0.2">
      <c r="A115" s="14" t="s">
        <v>93</v>
      </c>
      <c r="B115" s="39"/>
      <c r="C115" s="38">
        <v>53093.4012</v>
      </c>
      <c r="D115" s="38">
        <v>1E-3</v>
      </c>
      <c r="E115">
        <f t="shared" si="11"/>
        <v>29952.92174740876</v>
      </c>
      <c r="F115">
        <f t="shared" si="12"/>
        <v>29953</v>
      </c>
      <c r="G115">
        <f t="shared" ref="G115:G120" si="17">+C115-(C$7+F115*C$8)</f>
        <v>-2.2061800002120435E-2</v>
      </c>
      <c r="J115">
        <f>G115</f>
        <v>-2.2061800002120435E-2</v>
      </c>
      <c r="O115">
        <f t="shared" ca="1" si="15"/>
        <v>-1.8481231061007179E-2</v>
      </c>
      <c r="Q115" s="2">
        <f t="shared" si="14"/>
        <v>38074.9012</v>
      </c>
    </row>
    <row r="116" spans="1:24" x14ac:dyDescent="0.2">
      <c r="A116" s="14" t="s">
        <v>93</v>
      </c>
      <c r="B116" s="39"/>
      <c r="C116" s="38">
        <v>53093.543299999998</v>
      </c>
      <c r="D116" s="38">
        <v>4.0000000000000002E-4</v>
      </c>
      <c r="E116">
        <f t="shared" si="11"/>
        <v>29953.425772158102</v>
      </c>
      <c r="F116">
        <f t="shared" si="12"/>
        <v>29953.5</v>
      </c>
      <c r="G116">
        <f t="shared" si="17"/>
        <v>-2.0927099998516496E-2</v>
      </c>
      <c r="J116">
        <f>G116</f>
        <v>-2.0927099998516496E-2</v>
      </c>
      <c r="O116">
        <f t="shared" ca="1" si="15"/>
        <v>-1.8481748394383466E-2</v>
      </c>
      <c r="Q116" s="2">
        <f t="shared" si="14"/>
        <v>38075.043299999998</v>
      </c>
    </row>
    <row r="117" spans="1:24" x14ac:dyDescent="0.2">
      <c r="A117" s="15" t="s">
        <v>92</v>
      </c>
      <c r="B117" s="37"/>
      <c r="C117" s="38">
        <v>53112.714500000002</v>
      </c>
      <c r="D117" s="43">
        <v>2.9999999999999997E-4</v>
      </c>
      <c r="E117">
        <f t="shared" ref="E117:E146" si="18">+(C117-C$7)/C$8</f>
        <v>30021.425485562762</v>
      </c>
      <c r="F117">
        <f t="shared" ref="F117:F146" si="19">ROUND(2*E117,0)/2</f>
        <v>30021.5</v>
      </c>
      <c r="G117">
        <f t="shared" si="17"/>
        <v>-2.1007899995311163E-2</v>
      </c>
      <c r="K117">
        <f>G117</f>
        <v>-2.1007899995311163E-2</v>
      </c>
      <c r="O117">
        <f t="shared" ca="1" si="15"/>
        <v>-1.8552105733558488E-2</v>
      </c>
      <c r="Q117" s="2">
        <f t="shared" ref="Q117:Q146" si="20">+C117-15018.5</f>
        <v>38094.214500000002</v>
      </c>
      <c r="X117" s="72" t="s">
        <v>569</v>
      </c>
    </row>
    <row r="118" spans="1:24" x14ac:dyDescent="0.2">
      <c r="A118" s="60" t="s">
        <v>439</v>
      </c>
      <c r="B118" s="62" t="s">
        <v>75</v>
      </c>
      <c r="C118" s="61">
        <v>53130.616999999998</v>
      </c>
      <c r="D118" s="38"/>
      <c r="E118">
        <f t="shared" si="18"/>
        <v>30084.925155339639</v>
      </c>
      <c r="F118">
        <f t="shared" si="19"/>
        <v>30085</v>
      </c>
      <c r="G118">
        <f t="shared" si="17"/>
        <v>-2.1101000005728565E-2</v>
      </c>
      <c r="N118">
        <f>G118</f>
        <v>-2.1101000005728565E-2</v>
      </c>
      <c r="O118">
        <f t="shared" ref="O118:O146" ca="1" si="21">+C$11+C$12*$F118</f>
        <v>-1.8617807072346927E-2</v>
      </c>
      <c r="Q118" s="2">
        <f t="shared" si="20"/>
        <v>38112.116999999998</v>
      </c>
    </row>
    <row r="119" spans="1:24" x14ac:dyDescent="0.2">
      <c r="A119" s="12" t="s">
        <v>79</v>
      </c>
      <c r="B119" s="37" t="s">
        <v>75</v>
      </c>
      <c r="C119" s="38">
        <v>53133.155100000004</v>
      </c>
      <c r="D119" s="38">
        <v>1E-3</v>
      </c>
      <c r="E119">
        <f t="shared" si="18"/>
        <v>30093.927725475714</v>
      </c>
      <c r="F119">
        <f t="shared" si="19"/>
        <v>30094</v>
      </c>
      <c r="G119">
        <f t="shared" si="17"/>
        <v>-2.0376399996166583E-2</v>
      </c>
      <c r="L119">
        <f>G119</f>
        <v>-2.0376399996166583E-2</v>
      </c>
      <c r="O119">
        <f t="shared" ca="1" si="21"/>
        <v>-1.8627119073120094E-2</v>
      </c>
      <c r="Q119" s="2">
        <f t="shared" si="20"/>
        <v>38114.655100000004</v>
      </c>
    </row>
    <row r="120" spans="1:24" x14ac:dyDescent="0.2">
      <c r="A120" s="12" t="s">
        <v>79</v>
      </c>
      <c r="B120" s="37"/>
      <c r="C120" s="38">
        <v>53140.202100000002</v>
      </c>
      <c r="D120" s="38">
        <v>2.0000000000000001E-4</v>
      </c>
      <c r="E120">
        <f t="shared" si="18"/>
        <v>30118.923238555879</v>
      </c>
      <c r="F120">
        <f t="shared" si="19"/>
        <v>30119</v>
      </c>
      <c r="G120">
        <f t="shared" si="17"/>
        <v>-2.1641399995132815E-2</v>
      </c>
      <c r="L120">
        <f>G120</f>
        <v>-2.1641399995132815E-2</v>
      </c>
      <c r="O120">
        <f t="shared" ca="1" si="21"/>
        <v>-1.8652985741934441E-2</v>
      </c>
      <c r="Q120" s="2">
        <f t="shared" si="20"/>
        <v>38121.702100000002</v>
      </c>
    </row>
    <row r="121" spans="1:24" x14ac:dyDescent="0.2">
      <c r="A121" s="44" t="s">
        <v>115</v>
      </c>
      <c r="B121" s="45" t="s">
        <v>75</v>
      </c>
      <c r="C121" s="44">
        <v>53325.686999999998</v>
      </c>
      <c r="D121" s="44">
        <v>6.0000000000000001E-3</v>
      </c>
      <c r="E121">
        <f t="shared" si="18"/>
        <v>30776.833022027397</v>
      </c>
      <c r="F121">
        <f t="shared" si="19"/>
        <v>30777</v>
      </c>
      <c r="O121">
        <f t="shared" ca="1" si="21"/>
        <v>-1.9333796465128041E-2</v>
      </c>
      <c r="Q121" s="2">
        <f t="shared" si="20"/>
        <v>38307.186999999998</v>
      </c>
      <c r="U121">
        <f>+C121-(C$7+F121*C$8)</f>
        <v>-4.7076200004084967E-2</v>
      </c>
    </row>
    <row r="122" spans="1:24" x14ac:dyDescent="0.2">
      <c r="A122" s="60" t="s">
        <v>460</v>
      </c>
      <c r="B122" s="62" t="s">
        <v>75</v>
      </c>
      <c r="C122" s="61">
        <v>53437.074699999997</v>
      </c>
      <c r="D122" s="38"/>
      <c r="E122">
        <f t="shared" si="18"/>
        <v>31171.922097140206</v>
      </c>
      <c r="F122">
        <f t="shared" si="19"/>
        <v>31172</v>
      </c>
      <c r="G122">
        <f t="shared" ref="G122:G146" si="22">+C122-(C$7+F122*C$8)</f>
        <v>-2.1963200000755023E-2</v>
      </c>
      <c r="N122">
        <f>G122</f>
        <v>-2.1963200000755023E-2</v>
      </c>
      <c r="O122">
        <f t="shared" ca="1" si="21"/>
        <v>-1.9742489832394718E-2</v>
      </c>
      <c r="Q122" s="2">
        <f t="shared" si="20"/>
        <v>38418.574699999997</v>
      </c>
    </row>
    <row r="123" spans="1:24" x14ac:dyDescent="0.2">
      <c r="A123" s="60" t="s">
        <v>460</v>
      </c>
      <c r="B123" s="62" t="s">
        <v>73</v>
      </c>
      <c r="C123" s="61">
        <v>53437.216399999998</v>
      </c>
      <c r="D123" s="38"/>
      <c r="E123">
        <f t="shared" si="18"/>
        <v>31172.424703100682</v>
      </c>
      <c r="F123">
        <f t="shared" si="19"/>
        <v>31172.5</v>
      </c>
      <c r="G123">
        <f t="shared" si="22"/>
        <v>-2.122850000159815E-2</v>
      </c>
      <c r="N123">
        <f>G123</f>
        <v>-2.122850000159815E-2</v>
      </c>
      <c r="O123">
        <f t="shared" ca="1" si="21"/>
        <v>-1.9743007165771001E-2</v>
      </c>
      <c r="Q123" s="2">
        <f t="shared" si="20"/>
        <v>38418.716399999998</v>
      </c>
    </row>
    <row r="124" spans="1:24" x14ac:dyDescent="0.2">
      <c r="A124" s="16" t="s">
        <v>101</v>
      </c>
      <c r="B124" s="39" t="s">
        <v>75</v>
      </c>
      <c r="C124" s="40">
        <v>53445.533100000001</v>
      </c>
      <c r="D124" s="40">
        <v>1E-3</v>
      </c>
      <c r="E124">
        <f t="shared" si="18"/>
        <v>31201.923806780818</v>
      </c>
      <c r="F124">
        <f t="shared" si="19"/>
        <v>31202</v>
      </c>
      <c r="G124">
        <f t="shared" si="22"/>
        <v>-2.1481199997651856E-2</v>
      </c>
      <c r="J124">
        <f>G124</f>
        <v>-2.1481199997651856E-2</v>
      </c>
      <c r="O124">
        <f t="shared" ca="1" si="21"/>
        <v>-1.977352983497193E-2</v>
      </c>
      <c r="Q124" s="2">
        <f t="shared" si="20"/>
        <v>38427.033100000001</v>
      </c>
    </row>
    <row r="125" spans="1:24" x14ac:dyDescent="0.2">
      <c r="A125" s="60" t="s">
        <v>476</v>
      </c>
      <c r="B125" s="62" t="s">
        <v>75</v>
      </c>
      <c r="C125" s="61">
        <v>54101.303399999997</v>
      </c>
      <c r="D125" s="38"/>
      <c r="E125">
        <f t="shared" si="18"/>
        <v>33527.922829235271</v>
      </c>
      <c r="F125">
        <f t="shared" si="19"/>
        <v>33528</v>
      </c>
      <c r="G125">
        <f t="shared" si="22"/>
        <v>-2.1756800000730436E-2</v>
      </c>
      <c r="N125">
        <f>G125</f>
        <v>-2.1756800000730436E-2</v>
      </c>
      <c r="O125">
        <f t="shared" ca="1" si="21"/>
        <v>-2.2180164701458734E-2</v>
      </c>
      <c r="Q125" s="2">
        <f t="shared" si="20"/>
        <v>39082.803399999997</v>
      </c>
    </row>
    <row r="126" spans="1:24" x14ac:dyDescent="0.2">
      <c r="A126" s="66" t="s">
        <v>567</v>
      </c>
      <c r="B126" s="67" t="s">
        <v>75</v>
      </c>
      <c r="C126" s="68">
        <v>54121.037700000001</v>
      </c>
      <c r="D126" s="68">
        <v>1E-4</v>
      </c>
      <c r="E126">
        <f t="shared" si="18"/>
        <v>33597.919842684692</v>
      </c>
      <c r="F126">
        <f t="shared" si="19"/>
        <v>33598</v>
      </c>
      <c r="G126">
        <f t="shared" si="22"/>
        <v>-2.2598800002015196E-2</v>
      </c>
      <c r="J126">
        <f>G126</f>
        <v>-2.2598800002015196E-2</v>
      </c>
      <c r="O126">
        <f t="shared" ca="1" si="21"/>
        <v>-2.2252591374138903E-2</v>
      </c>
      <c r="Q126" s="2">
        <f t="shared" si="20"/>
        <v>39102.537700000001</v>
      </c>
    </row>
    <row r="127" spans="1:24" x14ac:dyDescent="0.2">
      <c r="A127" s="38" t="s">
        <v>102</v>
      </c>
      <c r="B127" s="39"/>
      <c r="C127" s="38">
        <v>54172.343000000001</v>
      </c>
      <c r="D127" s="38">
        <v>2.0999999999999999E-3</v>
      </c>
      <c r="E127">
        <f t="shared" si="18"/>
        <v>33779.898315401028</v>
      </c>
      <c r="F127">
        <f t="shared" si="19"/>
        <v>33780</v>
      </c>
      <c r="G127">
        <f t="shared" si="22"/>
        <v>-2.8667999999015592E-2</v>
      </c>
      <c r="J127">
        <f>G127</f>
        <v>-2.8667999999015592E-2</v>
      </c>
      <c r="O127">
        <f t="shared" ca="1" si="21"/>
        <v>-2.2440900723107345E-2</v>
      </c>
      <c r="Q127" s="2">
        <f t="shared" si="20"/>
        <v>39153.843000000001</v>
      </c>
    </row>
    <row r="128" spans="1:24" x14ac:dyDescent="0.2">
      <c r="A128" s="38" t="s">
        <v>102</v>
      </c>
      <c r="B128" s="39"/>
      <c r="C128" s="38">
        <v>54172.486199999999</v>
      </c>
      <c r="D128" s="38">
        <v>1E-3</v>
      </c>
      <c r="E128">
        <f t="shared" si="18"/>
        <v>33780.406241819794</v>
      </c>
      <c r="F128">
        <f t="shared" si="19"/>
        <v>33780.5</v>
      </c>
      <c r="G128">
        <f t="shared" si="22"/>
        <v>-2.6433300001372118E-2</v>
      </c>
      <c r="J128">
        <f>G128</f>
        <v>-2.6433300001372118E-2</v>
      </c>
      <c r="O128">
        <f t="shared" ca="1" si="21"/>
        <v>-2.2441418056483635E-2</v>
      </c>
      <c r="Q128" s="2">
        <f t="shared" si="20"/>
        <v>39153.986199999999</v>
      </c>
    </row>
    <row r="129" spans="1:17" x14ac:dyDescent="0.2">
      <c r="A129" s="38" t="s">
        <v>102</v>
      </c>
      <c r="B129" s="39"/>
      <c r="C129" s="38">
        <v>54172.629500000003</v>
      </c>
      <c r="D129" s="38">
        <v>1.4E-3</v>
      </c>
      <c r="E129">
        <f t="shared" si="18"/>
        <v>33780.914522935796</v>
      </c>
      <c r="F129">
        <f t="shared" si="19"/>
        <v>33781</v>
      </c>
      <c r="G129">
        <f t="shared" si="22"/>
        <v>-2.4098599998978898E-2</v>
      </c>
      <c r="J129">
        <f>G129</f>
        <v>-2.4098599998978898E-2</v>
      </c>
      <c r="O129">
        <f t="shared" ca="1" si="21"/>
        <v>-2.2441935389859918E-2</v>
      </c>
      <c r="Q129" s="2">
        <f t="shared" si="20"/>
        <v>39154.129500000003</v>
      </c>
    </row>
    <row r="130" spans="1:17" x14ac:dyDescent="0.2">
      <c r="A130" s="60" t="s">
        <v>496</v>
      </c>
      <c r="B130" s="62" t="s">
        <v>73</v>
      </c>
      <c r="C130" s="61">
        <v>54452.728999999999</v>
      </c>
      <c r="D130" s="38"/>
      <c r="E130">
        <f t="shared" si="18"/>
        <v>34774.419662143802</v>
      </c>
      <c r="F130">
        <f t="shared" si="19"/>
        <v>34774.5</v>
      </c>
      <c r="G130">
        <f t="shared" si="22"/>
        <v>-2.2649700003967155E-2</v>
      </c>
      <c r="N130">
        <f>G130</f>
        <v>-2.2649700003967155E-2</v>
      </c>
      <c r="O130">
        <f t="shared" ca="1" si="21"/>
        <v>-2.3469876808542053E-2</v>
      </c>
      <c r="Q130" s="2">
        <f t="shared" si="20"/>
        <v>39434.228999999999</v>
      </c>
    </row>
    <row r="131" spans="1:17" x14ac:dyDescent="0.2">
      <c r="A131" s="60" t="s">
        <v>503</v>
      </c>
      <c r="B131" s="62" t="s">
        <v>73</v>
      </c>
      <c r="C131" s="61">
        <v>54525.184300000001</v>
      </c>
      <c r="D131" s="38"/>
      <c r="E131">
        <f t="shared" si="18"/>
        <v>35031.416596850431</v>
      </c>
      <c r="F131">
        <f t="shared" si="19"/>
        <v>35031.5</v>
      </c>
      <c r="G131">
        <f t="shared" si="22"/>
        <v>-2.3513899999670684E-2</v>
      </c>
      <c r="N131">
        <f>G131</f>
        <v>-2.3513899999670684E-2</v>
      </c>
      <c r="O131">
        <f t="shared" ca="1" si="21"/>
        <v>-2.3735786163953533E-2</v>
      </c>
      <c r="Q131" s="2">
        <f t="shared" si="20"/>
        <v>39506.684300000001</v>
      </c>
    </row>
    <row r="132" spans="1:17" x14ac:dyDescent="0.2">
      <c r="A132" s="60" t="s">
        <v>503</v>
      </c>
      <c r="B132" s="62" t="s">
        <v>75</v>
      </c>
      <c r="C132" s="61">
        <v>54525.326200000003</v>
      </c>
      <c r="D132" s="38"/>
      <c r="E132">
        <f t="shared" si="18"/>
        <v>35031.919912205354</v>
      </c>
      <c r="F132">
        <f t="shared" si="19"/>
        <v>35032</v>
      </c>
      <c r="G132">
        <f t="shared" si="22"/>
        <v>-2.2579199998290278E-2</v>
      </c>
      <c r="N132">
        <f>G132</f>
        <v>-2.2579199998290278E-2</v>
      </c>
      <c r="O132">
        <f t="shared" ca="1" si="21"/>
        <v>-2.3736303497329823E-2</v>
      </c>
      <c r="Q132" s="2">
        <f t="shared" si="20"/>
        <v>39506.826200000003</v>
      </c>
    </row>
    <row r="133" spans="1:17" x14ac:dyDescent="0.2">
      <c r="A133" s="38" t="s">
        <v>105</v>
      </c>
      <c r="B133" s="37" t="s">
        <v>75</v>
      </c>
      <c r="C133" s="38">
        <v>54564.374499999998</v>
      </c>
      <c r="D133" s="38">
        <v>2.0000000000000001E-4</v>
      </c>
      <c r="E133">
        <f t="shared" si="18"/>
        <v>35170.423146689282</v>
      </c>
      <c r="F133">
        <f t="shared" si="19"/>
        <v>35170.5</v>
      </c>
      <c r="G133">
        <f t="shared" si="22"/>
        <v>-2.1667300003173295E-2</v>
      </c>
      <c r="J133">
        <f>G133</f>
        <v>-2.1667300003173295E-2</v>
      </c>
      <c r="O133">
        <f t="shared" ca="1" si="21"/>
        <v>-2.3879604842561297E-2</v>
      </c>
      <c r="Q133" s="2">
        <f t="shared" si="20"/>
        <v>39545.874499999998</v>
      </c>
    </row>
    <row r="134" spans="1:17" x14ac:dyDescent="0.2">
      <c r="A134" s="38" t="s">
        <v>105</v>
      </c>
      <c r="B134" s="37" t="s">
        <v>75</v>
      </c>
      <c r="C134" s="38">
        <v>54564.514300000003</v>
      </c>
      <c r="D134" s="38">
        <v>2.0000000000000001E-4</v>
      </c>
      <c r="E134">
        <f t="shared" si="18"/>
        <v>35170.919013402599</v>
      </c>
      <c r="F134">
        <f t="shared" si="19"/>
        <v>35171</v>
      </c>
      <c r="G134">
        <f t="shared" si="22"/>
        <v>-2.283259999967413E-2</v>
      </c>
      <c r="J134">
        <f>G134</f>
        <v>-2.283259999967413E-2</v>
      </c>
      <c r="O134">
        <f t="shared" ca="1" si="21"/>
        <v>-2.3880122175937588E-2</v>
      </c>
      <c r="Q134" s="2">
        <f t="shared" si="20"/>
        <v>39546.014300000003</v>
      </c>
    </row>
    <row r="135" spans="1:17" x14ac:dyDescent="0.2">
      <c r="A135" s="60" t="s">
        <v>503</v>
      </c>
      <c r="B135" s="62" t="s">
        <v>73</v>
      </c>
      <c r="C135" s="61">
        <v>54568.038800000002</v>
      </c>
      <c r="D135" s="38"/>
      <c r="E135">
        <f t="shared" si="18"/>
        <v>35183.420316914875</v>
      </c>
      <c r="F135">
        <f t="shared" si="19"/>
        <v>35183.5</v>
      </c>
      <c r="G135">
        <f t="shared" si="22"/>
        <v>-2.2465099995315541E-2</v>
      </c>
      <c r="N135">
        <f>G135</f>
        <v>-2.2465099995315541E-2</v>
      </c>
      <c r="O135">
        <f t="shared" ca="1" si="21"/>
        <v>-2.3893055510344763E-2</v>
      </c>
      <c r="Q135" s="2">
        <f t="shared" si="20"/>
        <v>39549.538800000002</v>
      </c>
    </row>
    <row r="136" spans="1:17" x14ac:dyDescent="0.2">
      <c r="A136" s="60" t="s">
        <v>503</v>
      </c>
      <c r="B136" s="62" t="s">
        <v>75</v>
      </c>
      <c r="C136" s="61">
        <v>54568.1777</v>
      </c>
      <c r="D136" s="38"/>
      <c r="E136">
        <f t="shared" si="18"/>
        <v>35183.912991353187</v>
      </c>
      <c r="F136">
        <f t="shared" si="19"/>
        <v>35184</v>
      </c>
      <c r="G136">
        <f t="shared" si="22"/>
        <v>-2.4530399998184294E-2</v>
      </c>
      <c r="N136">
        <f>G136</f>
        <v>-2.4530399998184294E-2</v>
      </c>
      <c r="O136">
        <f t="shared" ca="1" si="21"/>
        <v>-2.3893572843721046E-2</v>
      </c>
      <c r="Q136" s="2">
        <f t="shared" si="20"/>
        <v>39549.6777</v>
      </c>
    </row>
    <row r="137" spans="1:17" x14ac:dyDescent="0.2">
      <c r="A137" s="60" t="s">
        <v>503</v>
      </c>
      <c r="B137" s="62" t="s">
        <v>75</v>
      </c>
      <c r="C137" s="61">
        <v>54569.025500000003</v>
      </c>
      <c r="D137" s="38"/>
      <c r="E137">
        <f t="shared" si="18"/>
        <v>35186.920114382767</v>
      </c>
      <c r="F137">
        <f t="shared" si="19"/>
        <v>35187</v>
      </c>
      <c r="G137">
        <f t="shared" si="22"/>
        <v>-2.2522200000821613E-2</v>
      </c>
      <c r="N137">
        <f>G137</f>
        <v>-2.2522200000821613E-2</v>
      </c>
      <c r="O137">
        <f t="shared" ca="1" si="21"/>
        <v>-2.3896676843978767E-2</v>
      </c>
      <c r="Q137" s="2">
        <f t="shared" si="20"/>
        <v>39550.525500000003</v>
      </c>
    </row>
    <row r="138" spans="1:17" x14ac:dyDescent="0.2">
      <c r="A138" s="60" t="s">
        <v>503</v>
      </c>
      <c r="B138" s="62" t="s">
        <v>73</v>
      </c>
      <c r="C138" s="61">
        <v>54569.167500000003</v>
      </c>
      <c r="D138" s="38"/>
      <c r="E138">
        <f t="shared" si="18"/>
        <v>35187.423784434905</v>
      </c>
      <c r="F138">
        <f t="shared" si="19"/>
        <v>35187.5</v>
      </c>
      <c r="G138">
        <f t="shared" si="22"/>
        <v>-2.1487499994691461E-2</v>
      </c>
      <c r="N138">
        <f>G138</f>
        <v>-2.1487499994691461E-2</v>
      </c>
      <c r="O138">
        <f t="shared" ca="1" si="21"/>
        <v>-2.3897194177355058E-2</v>
      </c>
      <c r="Q138" s="2">
        <f t="shared" si="20"/>
        <v>39550.667500000003</v>
      </c>
    </row>
    <row r="139" spans="1:17" x14ac:dyDescent="0.2">
      <c r="A139" s="60" t="s">
        <v>503</v>
      </c>
      <c r="B139" s="62" t="s">
        <v>75</v>
      </c>
      <c r="C139" s="61">
        <v>54570.999600000003</v>
      </c>
      <c r="D139" s="38"/>
      <c r="E139">
        <f t="shared" si="18"/>
        <v>35193.922192199083</v>
      </c>
      <c r="F139">
        <f t="shared" si="19"/>
        <v>35194</v>
      </c>
      <c r="G139">
        <f t="shared" si="22"/>
        <v>-2.1936400000413414E-2</v>
      </c>
      <c r="N139">
        <f>G139</f>
        <v>-2.1936400000413414E-2</v>
      </c>
      <c r="O139">
        <f t="shared" ca="1" si="21"/>
        <v>-2.3903919511246784E-2</v>
      </c>
      <c r="Q139" s="2">
        <f t="shared" si="20"/>
        <v>39552.499600000003</v>
      </c>
    </row>
    <row r="140" spans="1:17" x14ac:dyDescent="0.2">
      <c r="A140" s="60" t="s">
        <v>503</v>
      </c>
      <c r="B140" s="62" t="s">
        <v>73</v>
      </c>
      <c r="C140" s="61">
        <v>54571.1371</v>
      </c>
      <c r="D140" s="38"/>
      <c r="E140">
        <f t="shared" si="18"/>
        <v>35194.409900876315</v>
      </c>
      <c r="F140">
        <f t="shared" si="19"/>
        <v>35194.5</v>
      </c>
      <c r="G140">
        <f t="shared" si="22"/>
        <v>-2.540170000429498E-2</v>
      </c>
      <c r="N140">
        <f>G140</f>
        <v>-2.540170000429498E-2</v>
      </c>
      <c r="O140">
        <f t="shared" ca="1" si="21"/>
        <v>-2.3904436844623074E-2</v>
      </c>
      <c r="Q140" s="2">
        <f t="shared" si="20"/>
        <v>39552.6371</v>
      </c>
    </row>
    <row r="141" spans="1:17" x14ac:dyDescent="0.2">
      <c r="A141" s="38" t="s">
        <v>106</v>
      </c>
      <c r="B141" s="37" t="s">
        <v>73</v>
      </c>
      <c r="C141" s="38">
        <v>54884.925499999998</v>
      </c>
      <c r="D141" s="38">
        <v>2.0000000000000001E-4</v>
      </c>
      <c r="E141">
        <f t="shared" si="18"/>
        <v>36307.408631769649</v>
      </c>
      <c r="F141">
        <f t="shared" si="19"/>
        <v>36307.5</v>
      </c>
      <c r="G141">
        <f t="shared" si="22"/>
        <v>-2.5759500000276603E-2</v>
      </c>
      <c r="J141">
        <f t="shared" ref="J141:J146" si="23">G141</f>
        <v>-2.5759500000276603E-2</v>
      </c>
      <c r="O141">
        <f t="shared" ca="1" si="21"/>
        <v>-2.5056020940237782E-2</v>
      </c>
      <c r="Q141" s="2">
        <f t="shared" si="20"/>
        <v>39866.425499999998</v>
      </c>
    </row>
    <row r="142" spans="1:17" x14ac:dyDescent="0.2">
      <c r="A142" s="44" t="s">
        <v>109</v>
      </c>
      <c r="B142" s="45" t="s">
        <v>73</v>
      </c>
      <c r="C142" s="44">
        <v>55290.905599999998</v>
      </c>
      <c r="D142" s="44">
        <v>8.0000000000000004E-4</v>
      </c>
      <c r="E142">
        <f t="shared" si="18"/>
        <v>37747.408759460654</v>
      </c>
      <c r="F142">
        <f t="shared" si="19"/>
        <v>37747.5</v>
      </c>
      <c r="G142">
        <f t="shared" si="22"/>
        <v>-2.5723500002641231E-2</v>
      </c>
      <c r="J142">
        <f t="shared" si="23"/>
        <v>-2.5723500002641231E-2</v>
      </c>
      <c r="O142">
        <f t="shared" ca="1" si="21"/>
        <v>-2.6545941063944138E-2</v>
      </c>
      <c r="Q142" s="2">
        <f t="shared" si="20"/>
        <v>40272.405599999998</v>
      </c>
    </row>
    <row r="143" spans="1:17" x14ac:dyDescent="0.2">
      <c r="A143" s="44" t="s">
        <v>114</v>
      </c>
      <c r="B143" s="45" t="s">
        <v>75</v>
      </c>
      <c r="C143" s="44">
        <v>55600.885000000002</v>
      </c>
      <c r="D143" s="44">
        <v>4.0000000000000002E-4</v>
      </c>
      <c r="E143">
        <f t="shared" si="18"/>
        <v>38846.89707325137</v>
      </c>
      <c r="F143">
        <f t="shared" si="19"/>
        <v>38847</v>
      </c>
      <c r="G143">
        <f t="shared" si="22"/>
        <v>-2.9018199995334726E-2</v>
      </c>
      <c r="J143">
        <f t="shared" si="23"/>
        <v>-2.9018199995334726E-2</v>
      </c>
      <c r="O143">
        <f t="shared" ca="1" si="21"/>
        <v>-2.7683557158399104E-2</v>
      </c>
      <c r="Q143" s="2">
        <f t="shared" si="20"/>
        <v>40582.385000000002</v>
      </c>
    </row>
    <row r="144" spans="1:17" x14ac:dyDescent="0.2">
      <c r="A144" s="44" t="s">
        <v>114</v>
      </c>
      <c r="B144" s="45" t="s">
        <v>73</v>
      </c>
      <c r="C144" s="44">
        <v>55673.766000000003</v>
      </c>
      <c r="D144" s="44">
        <v>5.0000000000000001E-4</v>
      </c>
      <c r="E144">
        <f t="shared" si="18"/>
        <v>39105.403954022739</v>
      </c>
      <c r="F144">
        <f t="shared" si="19"/>
        <v>39105.5</v>
      </c>
      <c r="G144">
        <f t="shared" si="22"/>
        <v>-2.7078300001448952E-2</v>
      </c>
      <c r="J144">
        <f t="shared" si="23"/>
        <v>-2.7078300001448952E-2</v>
      </c>
      <c r="O144">
        <f t="shared" ca="1" si="21"/>
        <v>-2.7951018513939448E-2</v>
      </c>
      <c r="Q144" s="2">
        <f t="shared" si="20"/>
        <v>40655.266000000003</v>
      </c>
    </row>
    <row r="145" spans="1:17" x14ac:dyDescent="0.2">
      <c r="A145" s="64" t="s">
        <v>116</v>
      </c>
      <c r="B145" s="65" t="s">
        <v>75</v>
      </c>
      <c r="C145" s="64">
        <v>55973.883099999999</v>
      </c>
      <c r="D145" s="64">
        <v>5.9999999999999995E-4</v>
      </c>
      <c r="E145">
        <f t="shared" si="18"/>
        <v>40169.91096390388</v>
      </c>
      <c r="F145">
        <f t="shared" si="19"/>
        <v>40170</v>
      </c>
      <c r="G145">
        <f t="shared" si="22"/>
        <v>-2.5101999999606051E-2</v>
      </c>
      <c r="J145">
        <f t="shared" si="23"/>
        <v>-2.5101999999606051E-2</v>
      </c>
      <c r="O145">
        <f t="shared" ca="1" si="21"/>
        <v>-2.9052421272054318E-2</v>
      </c>
      <c r="Q145" s="2">
        <f t="shared" si="20"/>
        <v>40955.383099999999</v>
      </c>
    </row>
    <row r="146" spans="1:17" x14ac:dyDescent="0.2">
      <c r="A146" s="64" t="s">
        <v>116</v>
      </c>
      <c r="B146" s="65" t="s">
        <v>75</v>
      </c>
      <c r="C146" s="64">
        <v>56038.7232</v>
      </c>
      <c r="D146" s="64">
        <v>5.0000000000000001E-4</v>
      </c>
      <c r="E146">
        <f t="shared" si="18"/>
        <v>40399.896995927367</v>
      </c>
      <c r="F146">
        <f t="shared" si="19"/>
        <v>40400</v>
      </c>
      <c r="G146">
        <f t="shared" si="22"/>
        <v>-2.9040000001259614E-2</v>
      </c>
      <c r="J146">
        <f t="shared" si="23"/>
        <v>-2.9040000001259614E-2</v>
      </c>
      <c r="O146">
        <f t="shared" ca="1" si="21"/>
        <v>-2.9290394625146307E-2</v>
      </c>
      <c r="Q146" s="2">
        <f t="shared" si="20"/>
        <v>41020.2232</v>
      </c>
    </row>
    <row r="147" spans="1:17" x14ac:dyDescent="0.2">
      <c r="A147" s="69" t="s">
        <v>568</v>
      </c>
      <c r="B147" s="70" t="s">
        <v>75</v>
      </c>
      <c r="C147" s="71">
        <v>59343.363400000148</v>
      </c>
      <c r="D147" s="69"/>
      <c r="E147">
        <f t="shared" ref="E147" si="24">+(C147-C$7)/C$8</f>
        <v>52121.363910125925</v>
      </c>
      <c r="F147">
        <f t="shared" ref="F147" si="25">ROUND(2*E147,0)/2</f>
        <v>52121.5</v>
      </c>
      <c r="G147">
        <f t="shared" ref="G147" si="26">+C147-(C$7+F147*C$8)</f>
        <v>-3.8367899855074938E-2</v>
      </c>
      <c r="J147">
        <f t="shared" ref="J147" si="27">G147</f>
        <v>-3.8367899855074938E-2</v>
      </c>
      <c r="O147">
        <f t="shared" ref="O147" ca="1" si="28">+C$11+C$12*$F147</f>
        <v>-4.1418240965440827E-2</v>
      </c>
      <c r="Q147" s="2">
        <f t="shared" ref="Q147" si="29">+C147-15018.5</f>
        <v>44324.863400000148</v>
      </c>
    </row>
    <row r="148" spans="1:17" x14ac:dyDescent="0.2">
      <c r="A148" s="12"/>
      <c r="B148" s="12"/>
      <c r="C148" s="38"/>
      <c r="D148" s="38"/>
    </row>
    <row r="149" spans="1:17" x14ac:dyDescent="0.2">
      <c r="A149" s="12"/>
      <c r="B149" s="12"/>
      <c r="C149" s="38"/>
      <c r="D149" s="38"/>
    </row>
    <row r="150" spans="1:17" x14ac:dyDescent="0.2">
      <c r="A150" s="12"/>
      <c r="B150" s="12"/>
      <c r="C150" s="38"/>
      <c r="D150" s="38"/>
    </row>
    <row r="151" spans="1:17" x14ac:dyDescent="0.2">
      <c r="A151" s="12"/>
      <c r="B151" s="12"/>
      <c r="C151" s="38"/>
      <c r="D151" s="38"/>
    </row>
    <row r="152" spans="1:17" x14ac:dyDescent="0.2">
      <c r="A152" s="12"/>
      <c r="B152" s="12"/>
      <c r="C152" s="38"/>
      <c r="D152" s="38"/>
    </row>
    <row r="153" spans="1:17" x14ac:dyDescent="0.2">
      <c r="A153" s="12"/>
      <c r="B153" s="12"/>
      <c r="C153" s="38"/>
      <c r="D153" s="38"/>
    </row>
    <row r="154" spans="1:17" x14ac:dyDescent="0.2">
      <c r="A154" s="12"/>
      <c r="B154" s="12"/>
      <c r="C154" s="38"/>
      <c r="D154" s="38"/>
    </row>
    <row r="155" spans="1:17" x14ac:dyDescent="0.2">
      <c r="A155" s="12"/>
      <c r="B155" s="12"/>
      <c r="C155" s="38"/>
      <c r="D155" s="38"/>
    </row>
    <row r="156" spans="1:17" x14ac:dyDescent="0.2">
      <c r="A156" s="12"/>
      <c r="B156" s="12"/>
      <c r="C156" s="38"/>
      <c r="D156" s="38"/>
    </row>
    <row r="157" spans="1:17" x14ac:dyDescent="0.2">
      <c r="C157" s="17"/>
      <c r="D157" s="17"/>
    </row>
    <row r="158" spans="1:17" x14ac:dyDescent="0.2">
      <c r="C158" s="17"/>
      <c r="D158" s="17"/>
    </row>
    <row r="159" spans="1:17" x14ac:dyDescent="0.2">
      <c r="C159" s="17"/>
      <c r="D159" s="17"/>
    </row>
    <row r="160" spans="1:17" x14ac:dyDescent="0.2">
      <c r="C160" s="17"/>
      <c r="D160" s="17"/>
    </row>
    <row r="161" spans="3:4" x14ac:dyDescent="0.2">
      <c r="C161" s="17"/>
      <c r="D161" s="17"/>
    </row>
    <row r="162" spans="3:4" x14ac:dyDescent="0.2">
      <c r="C162" s="17"/>
      <c r="D162" s="17"/>
    </row>
    <row r="163" spans="3:4" x14ac:dyDescent="0.2">
      <c r="C163" s="17"/>
      <c r="D163" s="17"/>
    </row>
    <row r="164" spans="3:4" x14ac:dyDescent="0.2">
      <c r="C164" s="17"/>
      <c r="D164" s="17"/>
    </row>
    <row r="165" spans="3:4" x14ac:dyDescent="0.2">
      <c r="C165" s="17"/>
      <c r="D165" s="17"/>
    </row>
    <row r="166" spans="3:4" x14ac:dyDescent="0.2">
      <c r="C166" s="17"/>
      <c r="D166" s="17"/>
    </row>
    <row r="167" spans="3:4" x14ac:dyDescent="0.2">
      <c r="C167" s="17"/>
      <c r="D167" s="17"/>
    </row>
    <row r="168" spans="3:4" x14ac:dyDescent="0.2">
      <c r="C168" s="17"/>
      <c r="D168" s="17"/>
    </row>
    <row r="169" spans="3:4" x14ac:dyDescent="0.2">
      <c r="C169" s="17"/>
      <c r="D169" s="17"/>
    </row>
    <row r="170" spans="3:4" x14ac:dyDescent="0.2">
      <c r="C170" s="17"/>
      <c r="D170" s="17"/>
    </row>
    <row r="171" spans="3:4" x14ac:dyDescent="0.2">
      <c r="C171" s="17"/>
      <c r="D171" s="17"/>
    </row>
    <row r="172" spans="3:4" x14ac:dyDescent="0.2">
      <c r="C172" s="17"/>
      <c r="D172" s="17"/>
    </row>
    <row r="173" spans="3:4" x14ac:dyDescent="0.2">
      <c r="C173" s="17"/>
      <c r="D173" s="17"/>
    </row>
    <row r="174" spans="3:4" x14ac:dyDescent="0.2">
      <c r="C174" s="17"/>
      <c r="D174" s="17"/>
    </row>
    <row r="175" spans="3:4" x14ac:dyDescent="0.2">
      <c r="C175" s="17"/>
      <c r="D175" s="17"/>
    </row>
    <row r="176" spans="3:4" x14ac:dyDescent="0.2">
      <c r="C176" s="17"/>
      <c r="D176" s="17"/>
    </row>
    <row r="177" spans="3:4" x14ac:dyDescent="0.2">
      <c r="C177" s="17"/>
      <c r="D177" s="17"/>
    </row>
    <row r="178" spans="3:4" x14ac:dyDescent="0.2">
      <c r="C178" s="17"/>
      <c r="D178" s="17"/>
    </row>
    <row r="179" spans="3:4" x14ac:dyDescent="0.2">
      <c r="C179" s="17"/>
      <c r="D179" s="17"/>
    </row>
    <row r="180" spans="3:4" x14ac:dyDescent="0.2">
      <c r="C180" s="17"/>
      <c r="D180" s="17"/>
    </row>
    <row r="181" spans="3:4" x14ac:dyDescent="0.2">
      <c r="C181" s="17"/>
      <c r="D181" s="17"/>
    </row>
    <row r="182" spans="3:4" x14ac:dyDescent="0.2">
      <c r="C182" s="17"/>
      <c r="D182" s="17"/>
    </row>
    <row r="183" spans="3:4" x14ac:dyDescent="0.2">
      <c r="C183" s="17"/>
      <c r="D183" s="17"/>
    </row>
    <row r="184" spans="3:4" x14ac:dyDescent="0.2">
      <c r="C184" s="17"/>
      <c r="D184" s="17"/>
    </row>
    <row r="185" spans="3:4" x14ac:dyDescent="0.2">
      <c r="C185" s="17"/>
      <c r="D185" s="17"/>
    </row>
    <row r="186" spans="3:4" x14ac:dyDescent="0.2">
      <c r="C186" s="17"/>
      <c r="D186" s="17"/>
    </row>
    <row r="187" spans="3:4" x14ac:dyDescent="0.2">
      <c r="C187" s="17"/>
      <c r="D187" s="17"/>
    </row>
    <row r="188" spans="3:4" x14ac:dyDescent="0.2">
      <c r="C188" s="17"/>
      <c r="D188" s="17"/>
    </row>
    <row r="189" spans="3:4" x14ac:dyDescent="0.2">
      <c r="C189" s="17"/>
      <c r="D189" s="17"/>
    </row>
    <row r="190" spans="3:4" x14ac:dyDescent="0.2">
      <c r="C190" s="17"/>
      <c r="D190" s="17"/>
    </row>
    <row r="191" spans="3:4" x14ac:dyDescent="0.2">
      <c r="C191" s="17"/>
      <c r="D191" s="17"/>
    </row>
    <row r="192" spans="3:4" x14ac:dyDescent="0.2">
      <c r="C192" s="17"/>
      <c r="D192" s="17"/>
    </row>
    <row r="193" spans="3:4" x14ac:dyDescent="0.2">
      <c r="C193" s="17"/>
      <c r="D193" s="17"/>
    </row>
    <row r="194" spans="3:4" x14ac:dyDescent="0.2">
      <c r="C194" s="17"/>
      <c r="D194" s="17"/>
    </row>
    <row r="195" spans="3:4" x14ac:dyDescent="0.2">
      <c r="C195" s="17"/>
      <c r="D195" s="17"/>
    </row>
    <row r="196" spans="3:4" x14ac:dyDescent="0.2">
      <c r="C196" s="17"/>
      <c r="D196" s="17"/>
    </row>
    <row r="197" spans="3:4" x14ac:dyDescent="0.2">
      <c r="C197" s="17"/>
      <c r="D197" s="17"/>
    </row>
    <row r="198" spans="3:4" x14ac:dyDescent="0.2">
      <c r="C198" s="17"/>
      <c r="D198" s="17"/>
    </row>
    <row r="199" spans="3:4" x14ac:dyDescent="0.2">
      <c r="C199" s="17"/>
      <c r="D199" s="17"/>
    </row>
    <row r="200" spans="3:4" x14ac:dyDescent="0.2">
      <c r="C200" s="17"/>
      <c r="D200" s="17"/>
    </row>
    <row r="201" spans="3:4" x14ac:dyDescent="0.2">
      <c r="C201" s="17"/>
      <c r="D201" s="17"/>
    </row>
    <row r="202" spans="3:4" x14ac:dyDescent="0.2">
      <c r="C202" s="17"/>
      <c r="D202" s="17"/>
    </row>
    <row r="203" spans="3:4" x14ac:dyDescent="0.2">
      <c r="C203" s="17"/>
      <c r="D203" s="17"/>
    </row>
    <row r="204" spans="3:4" x14ac:dyDescent="0.2">
      <c r="C204" s="17"/>
      <c r="D204" s="17"/>
    </row>
    <row r="205" spans="3:4" x14ac:dyDescent="0.2">
      <c r="C205" s="17"/>
      <c r="D205" s="17"/>
    </row>
    <row r="206" spans="3:4" x14ac:dyDescent="0.2">
      <c r="C206" s="17"/>
      <c r="D206" s="17"/>
    </row>
    <row r="207" spans="3:4" x14ac:dyDescent="0.2">
      <c r="C207" s="17"/>
      <c r="D207" s="17"/>
    </row>
    <row r="208" spans="3:4" x14ac:dyDescent="0.2">
      <c r="C208" s="17"/>
      <c r="D208" s="17"/>
    </row>
    <row r="209" spans="3:4" x14ac:dyDescent="0.2">
      <c r="C209" s="17"/>
      <c r="D209" s="17"/>
    </row>
    <row r="210" spans="3:4" x14ac:dyDescent="0.2">
      <c r="C210" s="17"/>
      <c r="D210" s="17"/>
    </row>
    <row r="211" spans="3:4" x14ac:dyDescent="0.2">
      <c r="C211" s="17"/>
      <c r="D211" s="17"/>
    </row>
    <row r="212" spans="3:4" x14ac:dyDescent="0.2">
      <c r="C212" s="17"/>
      <c r="D212" s="17"/>
    </row>
    <row r="213" spans="3:4" x14ac:dyDescent="0.2">
      <c r="C213" s="17"/>
      <c r="D213" s="17"/>
    </row>
    <row r="214" spans="3:4" x14ac:dyDescent="0.2">
      <c r="C214" s="17"/>
      <c r="D214" s="17"/>
    </row>
    <row r="215" spans="3:4" x14ac:dyDescent="0.2">
      <c r="C215" s="17"/>
      <c r="D215" s="17"/>
    </row>
    <row r="216" spans="3:4" x14ac:dyDescent="0.2">
      <c r="C216" s="17"/>
      <c r="D216" s="17"/>
    </row>
    <row r="217" spans="3:4" x14ac:dyDescent="0.2">
      <c r="C217" s="17"/>
      <c r="D217" s="17"/>
    </row>
    <row r="218" spans="3:4" x14ac:dyDescent="0.2">
      <c r="C218" s="17"/>
      <c r="D218" s="17"/>
    </row>
    <row r="219" spans="3:4" x14ac:dyDescent="0.2">
      <c r="C219" s="17"/>
      <c r="D219" s="17"/>
    </row>
    <row r="220" spans="3:4" x14ac:dyDescent="0.2">
      <c r="C220" s="17"/>
      <c r="D220" s="17"/>
    </row>
    <row r="221" spans="3:4" x14ac:dyDescent="0.2">
      <c r="C221" s="17"/>
      <c r="D221" s="17"/>
    </row>
    <row r="222" spans="3:4" x14ac:dyDescent="0.2">
      <c r="C222" s="17"/>
      <c r="D222" s="17"/>
    </row>
    <row r="223" spans="3:4" x14ac:dyDescent="0.2">
      <c r="C223" s="17"/>
      <c r="D223" s="17"/>
    </row>
    <row r="224" spans="3:4" x14ac:dyDescent="0.2">
      <c r="C224" s="17"/>
      <c r="D224" s="17"/>
    </row>
    <row r="225" spans="3:4" x14ac:dyDescent="0.2">
      <c r="C225" s="17"/>
      <c r="D225" s="17"/>
    </row>
    <row r="226" spans="3:4" x14ac:dyDescent="0.2">
      <c r="C226" s="17"/>
      <c r="D226" s="17"/>
    </row>
    <row r="227" spans="3:4" x14ac:dyDescent="0.2">
      <c r="C227" s="17"/>
      <c r="D227" s="17"/>
    </row>
    <row r="228" spans="3:4" x14ac:dyDescent="0.2">
      <c r="C228" s="17"/>
      <c r="D228" s="17"/>
    </row>
    <row r="229" spans="3:4" x14ac:dyDescent="0.2">
      <c r="C229" s="17"/>
      <c r="D229" s="17"/>
    </row>
    <row r="230" spans="3:4" x14ac:dyDescent="0.2">
      <c r="C230" s="17"/>
      <c r="D230" s="17"/>
    </row>
    <row r="231" spans="3:4" x14ac:dyDescent="0.2">
      <c r="C231" s="17"/>
      <c r="D231" s="17"/>
    </row>
    <row r="232" spans="3:4" x14ac:dyDescent="0.2">
      <c r="C232" s="17"/>
      <c r="D232" s="17"/>
    </row>
    <row r="233" spans="3:4" x14ac:dyDescent="0.2">
      <c r="C233" s="17"/>
      <c r="D233" s="17"/>
    </row>
    <row r="234" spans="3:4" x14ac:dyDescent="0.2">
      <c r="C234" s="17"/>
      <c r="D234" s="17"/>
    </row>
    <row r="235" spans="3:4" x14ac:dyDescent="0.2">
      <c r="C235" s="17"/>
      <c r="D235" s="17"/>
    </row>
    <row r="236" spans="3:4" x14ac:dyDescent="0.2">
      <c r="C236" s="17"/>
      <c r="D236" s="17"/>
    </row>
    <row r="237" spans="3:4" x14ac:dyDescent="0.2">
      <c r="C237" s="17"/>
      <c r="D237" s="17"/>
    </row>
    <row r="238" spans="3:4" x14ac:dyDescent="0.2">
      <c r="C238" s="17"/>
      <c r="D238" s="17"/>
    </row>
    <row r="239" spans="3:4" x14ac:dyDescent="0.2">
      <c r="C239" s="17"/>
      <c r="D239" s="17"/>
    </row>
    <row r="240" spans="3:4" x14ac:dyDescent="0.2">
      <c r="C240" s="17"/>
      <c r="D240" s="17"/>
    </row>
    <row r="241" spans="3:4" x14ac:dyDescent="0.2">
      <c r="C241" s="17"/>
      <c r="D241" s="17"/>
    </row>
    <row r="242" spans="3:4" x14ac:dyDescent="0.2">
      <c r="C242" s="17"/>
      <c r="D242" s="17"/>
    </row>
    <row r="243" spans="3:4" x14ac:dyDescent="0.2">
      <c r="C243" s="17"/>
      <c r="D243" s="17"/>
    </row>
    <row r="244" spans="3:4" x14ac:dyDescent="0.2">
      <c r="C244" s="17"/>
      <c r="D244" s="17"/>
    </row>
    <row r="245" spans="3:4" x14ac:dyDescent="0.2">
      <c r="C245" s="17"/>
      <c r="D245" s="17"/>
    </row>
    <row r="246" spans="3:4" x14ac:dyDescent="0.2">
      <c r="C246" s="17"/>
      <c r="D246" s="17"/>
    </row>
    <row r="247" spans="3:4" x14ac:dyDescent="0.2">
      <c r="C247" s="17"/>
      <c r="D247" s="17"/>
    </row>
    <row r="248" spans="3:4" x14ac:dyDescent="0.2">
      <c r="C248" s="17"/>
      <c r="D248" s="17"/>
    </row>
    <row r="249" spans="3:4" x14ac:dyDescent="0.2">
      <c r="C249" s="17"/>
      <c r="D249" s="17"/>
    </row>
    <row r="250" spans="3:4" x14ac:dyDescent="0.2">
      <c r="C250" s="17"/>
      <c r="D250" s="17"/>
    </row>
    <row r="251" spans="3:4" x14ac:dyDescent="0.2">
      <c r="C251" s="17"/>
      <c r="D251" s="17"/>
    </row>
    <row r="252" spans="3:4" x14ac:dyDescent="0.2">
      <c r="C252" s="17"/>
      <c r="D252" s="17"/>
    </row>
    <row r="253" spans="3:4" x14ac:dyDescent="0.2">
      <c r="C253" s="17"/>
      <c r="D253" s="17"/>
    </row>
    <row r="254" spans="3:4" x14ac:dyDescent="0.2">
      <c r="C254" s="17"/>
      <c r="D254" s="17"/>
    </row>
    <row r="255" spans="3:4" x14ac:dyDescent="0.2">
      <c r="C255" s="17"/>
      <c r="D255" s="17"/>
    </row>
    <row r="256" spans="3:4" x14ac:dyDescent="0.2">
      <c r="C256" s="17"/>
      <c r="D256" s="17"/>
    </row>
    <row r="257" spans="3:4" x14ac:dyDescent="0.2">
      <c r="C257" s="17"/>
      <c r="D257" s="17"/>
    </row>
    <row r="258" spans="3:4" x14ac:dyDescent="0.2">
      <c r="C258" s="17"/>
      <c r="D258" s="17"/>
    </row>
    <row r="259" spans="3:4" x14ac:dyDescent="0.2">
      <c r="C259" s="17"/>
      <c r="D259" s="17"/>
    </row>
    <row r="260" spans="3:4" x14ac:dyDescent="0.2">
      <c r="C260" s="17"/>
      <c r="D260" s="17"/>
    </row>
    <row r="261" spans="3:4" x14ac:dyDescent="0.2">
      <c r="C261" s="17"/>
      <c r="D261" s="17"/>
    </row>
    <row r="262" spans="3:4" x14ac:dyDescent="0.2">
      <c r="C262" s="17"/>
      <c r="D262" s="17"/>
    </row>
    <row r="263" spans="3:4" x14ac:dyDescent="0.2">
      <c r="C263" s="17"/>
      <c r="D263" s="17"/>
    </row>
    <row r="264" spans="3:4" x14ac:dyDescent="0.2">
      <c r="C264" s="17"/>
      <c r="D264" s="17"/>
    </row>
    <row r="265" spans="3:4" x14ac:dyDescent="0.2">
      <c r="C265" s="17"/>
      <c r="D265" s="17"/>
    </row>
    <row r="266" spans="3:4" x14ac:dyDescent="0.2">
      <c r="C266" s="17"/>
      <c r="D266" s="17"/>
    </row>
    <row r="267" spans="3:4" x14ac:dyDescent="0.2">
      <c r="C267" s="17"/>
      <c r="D267" s="17"/>
    </row>
    <row r="268" spans="3:4" x14ac:dyDescent="0.2">
      <c r="C268" s="17"/>
      <c r="D268" s="17"/>
    </row>
    <row r="269" spans="3:4" x14ac:dyDescent="0.2">
      <c r="C269" s="17"/>
      <c r="D269" s="17"/>
    </row>
    <row r="270" spans="3:4" x14ac:dyDescent="0.2">
      <c r="C270" s="17"/>
      <c r="D270" s="17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98"/>
  <sheetViews>
    <sheetView topLeftCell="A91" workbookViewId="0">
      <selection activeCell="A114" sqref="A114:C129"/>
    </sheetView>
  </sheetViews>
  <sheetFormatPr defaultRowHeight="12.75" x14ac:dyDescent="0.2"/>
  <cols>
    <col min="1" max="1" width="19.7109375" style="47" customWidth="1"/>
    <col min="2" max="2" width="4.42578125" style="21" customWidth="1"/>
    <col min="3" max="3" width="12.7109375" style="47" customWidth="1"/>
    <col min="4" max="4" width="5.42578125" style="21" customWidth="1"/>
    <col min="5" max="5" width="14.85546875" style="21" customWidth="1"/>
    <col min="6" max="6" width="9.140625" style="21"/>
    <col min="7" max="7" width="12" style="21" customWidth="1"/>
    <col min="8" max="8" width="14.140625" style="47" customWidth="1"/>
    <col min="9" max="9" width="22.5703125" style="21" customWidth="1"/>
    <col min="10" max="10" width="25.140625" style="21" customWidth="1"/>
    <col min="11" max="11" width="15.7109375" style="21" customWidth="1"/>
    <col min="12" max="12" width="14.140625" style="21" customWidth="1"/>
    <col min="13" max="13" width="9.5703125" style="21" customWidth="1"/>
    <col min="14" max="14" width="14.140625" style="21" customWidth="1"/>
    <col min="15" max="15" width="23.42578125" style="21" customWidth="1"/>
    <col min="16" max="16" width="16.5703125" style="21" customWidth="1"/>
    <col min="17" max="17" width="41" style="21" customWidth="1"/>
    <col min="18" max="16384" width="9.140625" style="21"/>
  </cols>
  <sheetData>
    <row r="1" spans="1:16" ht="15.75" x14ac:dyDescent="0.25">
      <c r="A1" s="46" t="s">
        <v>117</v>
      </c>
      <c r="I1" s="48" t="s">
        <v>118</v>
      </c>
      <c r="J1" s="49" t="s">
        <v>119</v>
      </c>
    </row>
    <row r="2" spans="1:16" x14ac:dyDescent="0.2">
      <c r="I2" s="50" t="s">
        <v>120</v>
      </c>
      <c r="J2" s="51" t="s">
        <v>113</v>
      </c>
    </row>
    <row r="3" spans="1:16" x14ac:dyDescent="0.2">
      <c r="A3" s="52" t="s">
        <v>121</v>
      </c>
      <c r="I3" s="50" t="s">
        <v>122</v>
      </c>
      <c r="J3" s="51" t="s">
        <v>123</v>
      </c>
    </row>
    <row r="4" spans="1:16" x14ac:dyDescent="0.2">
      <c r="I4" s="50" t="s">
        <v>124</v>
      </c>
      <c r="J4" s="51" t="s">
        <v>123</v>
      </c>
    </row>
    <row r="5" spans="1:16" ht="13.5" thickBot="1" x14ac:dyDescent="0.25">
      <c r="I5" s="53" t="s">
        <v>125</v>
      </c>
      <c r="J5" s="54" t="s">
        <v>126</v>
      </c>
    </row>
    <row r="10" spans="1:16" ht="13.5" thickBot="1" x14ac:dyDescent="0.25"/>
    <row r="11" spans="1:16" ht="12.75" customHeight="1" thickBot="1" x14ac:dyDescent="0.25">
      <c r="A11" s="47" t="str">
        <f t="shared" ref="A11:A42" si="0">P11</f>
        <v> BBS 15 </v>
      </c>
      <c r="B11" s="5" t="str">
        <f t="shared" ref="B11:B42" si="1">IF(H11=INT(H11),"I","II")</f>
        <v>I</v>
      </c>
      <c r="C11" s="47">
        <f t="shared" ref="C11:C42" si="2">1*G11</f>
        <v>42148.328000000001</v>
      </c>
      <c r="D11" s="21" t="str">
        <f t="shared" ref="D11:D42" si="3">VLOOKUP(F11,I$1:J$5,2,FALSE)</f>
        <v>vis</v>
      </c>
      <c r="E11" s="55">
        <f>VLOOKUP(C11,Active!C$21:E$971,3,FALSE)</f>
        <v>-8868.9485994070892</v>
      </c>
      <c r="F11" s="5" t="s">
        <v>125</v>
      </c>
      <c r="G11" s="21" t="str">
        <f t="shared" ref="G11:G42" si="4">MID(I11,3,LEN(I11)-3)</f>
        <v>42148.328</v>
      </c>
      <c r="H11" s="47">
        <f t="shared" ref="H11:H42" si="5">1*K11</f>
        <v>-8869</v>
      </c>
      <c r="I11" s="56" t="s">
        <v>128</v>
      </c>
      <c r="J11" s="57" t="s">
        <v>129</v>
      </c>
      <c r="K11" s="56">
        <v>-8869</v>
      </c>
      <c r="L11" s="56" t="s">
        <v>130</v>
      </c>
      <c r="M11" s="57" t="s">
        <v>131</v>
      </c>
      <c r="N11" s="57"/>
      <c r="O11" s="58" t="s">
        <v>132</v>
      </c>
      <c r="P11" s="58" t="s">
        <v>133</v>
      </c>
    </row>
    <row r="12" spans="1:16" ht="12.75" customHeight="1" thickBot="1" x14ac:dyDescent="0.25">
      <c r="A12" s="47" t="str">
        <f t="shared" si="0"/>
        <v> BBS 15 </v>
      </c>
      <c r="B12" s="5" t="str">
        <f t="shared" si="1"/>
        <v>II</v>
      </c>
      <c r="C12" s="47">
        <f t="shared" si="2"/>
        <v>42150.427000000003</v>
      </c>
      <c r="D12" s="21" t="str">
        <f t="shared" si="3"/>
        <v>vis</v>
      </c>
      <c r="E12" s="55">
        <f>VLOOKUP(C12,Active!C$21:E$971,3,FALSE)</f>
        <v>-8861.5035047632227</v>
      </c>
      <c r="F12" s="5" t="s">
        <v>125</v>
      </c>
      <c r="G12" s="21" t="str">
        <f t="shared" si="4"/>
        <v>42150.427</v>
      </c>
      <c r="H12" s="47">
        <f t="shared" si="5"/>
        <v>-8861.5</v>
      </c>
      <c r="I12" s="56" t="s">
        <v>134</v>
      </c>
      <c r="J12" s="57" t="s">
        <v>135</v>
      </c>
      <c r="K12" s="56">
        <v>-8861.5</v>
      </c>
      <c r="L12" s="56" t="s">
        <v>136</v>
      </c>
      <c r="M12" s="57" t="s">
        <v>131</v>
      </c>
      <c r="N12" s="57"/>
      <c r="O12" s="58" t="s">
        <v>132</v>
      </c>
      <c r="P12" s="58" t="s">
        <v>133</v>
      </c>
    </row>
    <row r="13" spans="1:16" ht="12.75" customHeight="1" thickBot="1" x14ac:dyDescent="0.25">
      <c r="A13" s="47" t="str">
        <f t="shared" si="0"/>
        <v> BBS 15 </v>
      </c>
      <c r="B13" s="5" t="str">
        <f t="shared" si="1"/>
        <v>II</v>
      </c>
      <c r="C13" s="47">
        <f t="shared" si="2"/>
        <v>42152.394999999997</v>
      </c>
      <c r="D13" s="21" t="str">
        <f t="shared" si="3"/>
        <v>vis</v>
      </c>
      <c r="E13" s="55">
        <f>VLOOKUP(C13,Active!C$21:E$971,3,FALSE)</f>
        <v>-8854.5230634773397</v>
      </c>
      <c r="F13" s="5" t="s">
        <v>125</v>
      </c>
      <c r="G13" s="21" t="str">
        <f t="shared" si="4"/>
        <v>42152.395</v>
      </c>
      <c r="H13" s="47">
        <f t="shared" si="5"/>
        <v>-8854.5</v>
      </c>
      <c r="I13" s="56" t="s">
        <v>137</v>
      </c>
      <c r="J13" s="57" t="s">
        <v>138</v>
      </c>
      <c r="K13" s="56">
        <v>-8854.5</v>
      </c>
      <c r="L13" s="56" t="s">
        <v>139</v>
      </c>
      <c r="M13" s="57" t="s">
        <v>131</v>
      </c>
      <c r="N13" s="57"/>
      <c r="O13" s="58" t="s">
        <v>132</v>
      </c>
      <c r="P13" s="58" t="s">
        <v>133</v>
      </c>
    </row>
    <row r="14" spans="1:16" ht="12.75" customHeight="1" thickBot="1" x14ac:dyDescent="0.25">
      <c r="A14" s="47" t="str">
        <f t="shared" si="0"/>
        <v> BBS 15 </v>
      </c>
      <c r="B14" s="5" t="str">
        <f t="shared" si="1"/>
        <v>II</v>
      </c>
      <c r="C14" s="47">
        <f t="shared" si="2"/>
        <v>42183.406999999999</v>
      </c>
      <c r="D14" s="21" t="str">
        <f t="shared" si="3"/>
        <v>vis</v>
      </c>
      <c r="E14" s="55">
        <f>VLOOKUP(C14,Active!C$21:E$971,3,FALSE)</f>
        <v>-8744.5243616691569</v>
      </c>
      <c r="F14" s="5" t="s">
        <v>125</v>
      </c>
      <c r="G14" s="21" t="str">
        <f t="shared" si="4"/>
        <v>42183.407</v>
      </c>
      <c r="H14" s="47">
        <f t="shared" si="5"/>
        <v>-8744.5</v>
      </c>
      <c r="I14" s="56" t="s">
        <v>140</v>
      </c>
      <c r="J14" s="57" t="s">
        <v>141</v>
      </c>
      <c r="K14" s="56">
        <v>-8744.5</v>
      </c>
      <c r="L14" s="56" t="s">
        <v>139</v>
      </c>
      <c r="M14" s="57" t="s">
        <v>131</v>
      </c>
      <c r="N14" s="57"/>
      <c r="O14" s="58" t="s">
        <v>132</v>
      </c>
      <c r="P14" s="58" t="s">
        <v>133</v>
      </c>
    </row>
    <row r="15" spans="1:16" ht="12.75" customHeight="1" thickBot="1" x14ac:dyDescent="0.25">
      <c r="A15" s="47" t="str">
        <f t="shared" si="0"/>
        <v> BBS 19 </v>
      </c>
      <c r="B15" s="5" t="str">
        <f t="shared" si="1"/>
        <v>II</v>
      </c>
      <c r="C15" s="47">
        <f t="shared" si="2"/>
        <v>42390.629000000001</v>
      </c>
      <c r="D15" s="21" t="str">
        <f t="shared" si="3"/>
        <v>vis</v>
      </c>
      <c r="E15" s="55">
        <f>VLOOKUP(C15,Active!C$21:E$971,3,FALSE)</f>
        <v>-8009.5136888298066</v>
      </c>
      <c r="F15" s="5" t="s">
        <v>125</v>
      </c>
      <c r="G15" s="21" t="str">
        <f t="shared" si="4"/>
        <v>42390.629</v>
      </c>
      <c r="H15" s="47">
        <f t="shared" si="5"/>
        <v>-8009.5</v>
      </c>
      <c r="I15" s="56" t="s">
        <v>142</v>
      </c>
      <c r="J15" s="57" t="s">
        <v>143</v>
      </c>
      <c r="K15" s="56">
        <v>-8009.5</v>
      </c>
      <c r="L15" s="56" t="s">
        <v>144</v>
      </c>
      <c r="M15" s="57" t="s">
        <v>131</v>
      </c>
      <c r="N15" s="57"/>
      <c r="O15" s="58" t="s">
        <v>132</v>
      </c>
      <c r="P15" s="58" t="s">
        <v>145</v>
      </c>
    </row>
    <row r="16" spans="1:16" ht="12.75" customHeight="1" thickBot="1" x14ac:dyDescent="0.25">
      <c r="A16" s="47" t="str">
        <f t="shared" si="0"/>
        <v> BBS 19 </v>
      </c>
      <c r="B16" s="5" t="str">
        <f t="shared" si="1"/>
        <v>I</v>
      </c>
      <c r="C16" s="47">
        <f t="shared" si="2"/>
        <v>42395.571000000004</v>
      </c>
      <c r="D16" s="21" t="str">
        <f t="shared" si="3"/>
        <v>vis</v>
      </c>
      <c r="E16" s="55">
        <f>VLOOKUP(C16,Active!C$21:E$971,3,FALSE)</f>
        <v>-7991.9845522266751</v>
      </c>
      <c r="F16" s="5" t="s">
        <v>125</v>
      </c>
      <c r="G16" s="21" t="str">
        <f t="shared" si="4"/>
        <v>42395.571</v>
      </c>
      <c r="H16" s="47">
        <f t="shared" si="5"/>
        <v>-7992</v>
      </c>
      <c r="I16" s="56" t="s">
        <v>146</v>
      </c>
      <c r="J16" s="57" t="s">
        <v>147</v>
      </c>
      <c r="K16" s="56">
        <v>-7992</v>
      </c>
      <c r="L16" s="56" t="s">
        <v>148</v>
      </c>
      <c r="M16" s="57" t="s">
        <v>131</v>
      </c>
      <c r="N16" s="57"/>
      <c r="O16" s="58" t="s">
        <v>132</v>
      </c>
      <c r="P16" s="58" t="s">
        <v>145</v>
      </c>
    </row>
    <row r="17" spans="1:16" ht="12.75" customHeight="1" thickBot="1" x14ac:dyDescent="0.25">
      <c r="A17" s="47" t="str">
        <f t="shared" si="0"/>
        <v> BBS 22 </v>
      </c>
      <c r="B17" s="5" t="str">
        <f t="shared" si="1"/>
        <v>I</v>
      </c>
      <c r="C17" s="47">
        <f t="shared" si="2"/>
        <v>42517.366999999998</v>
      </c>
      <c r="D17" s="21" t="str">
        <f t="shared" si="3"/>
        <v>vis</v>
      </c>
      <c r="E17" s="55">
        <f>VLOOKUP(C17,Active!C$21:E$971,3,FALSE)</f>
        <v>-7559.9775263841639</v>
      </c>
      <c r="F17" s="5" t="s">
        <v>125</v>
      </c>
      <c r="G17" s="21" t="str">
        <f t="shared" si="4"/>
        <v>42517.367</v>
      </c>
      <c r="H17" s="47">
        <f t="shared" si="5"/>
        <v>-7560</v>
      </c>
      <c r="I17" s="56" t="s">
        <v>149</v>
      </c>
      <c r="J17" s="57" t="s">
        <v>150</v>
      </c>
      <c r="K17" s="56">
        <v>-7560</v>
      </c>
      <c r="L17" s="56" t="s">
        <v>151</v>
      </c>
      <c r="M17" s="57" t="s">
        <v>131</v>
      </c>
      <c r="N17" s="57"/>
      <c r="O17" s="58" t="s">
        <v>132</v>
      </c>
      <c r="P17" s="58" t="s">
        <v>152</v>
      </c>
    </row>
    <row r="18" spans="1:16" ht="12.75" customHeight="1" thickBot="1" x14ac:dyDescent="0.25">
      <c r="A18" s="47" t="str">
        <f t="shared" si="0"/>
        <v> BBS 22 </v>
      </c>
      <c r="B18" s="5" t="str">
        <f t="shared" si="1"/>
        <v>I</v>
      </c>
      <c r="C18" s="47">
        <f t="shared" si="2"/>
        <v>42530.339</v>
      </c>
      <c r="D18" s="21" t="str">
        <f t="shared" si="3"/>
        <v>vis</v>
      </c>
      <c r="E18" s="55">
        <f>VLOOKUP(C18,Active!C$21:E$971,3,FALSE)</f>
        <v>-7513.9662030301124</v>
      </c>
      <c r="F18" s="5" t="s">
        <v>125</v>
      </c>
      <c r="G18" s="21" t="str">
        <f t="shared" si="4"/>
        <v>42530.339</v>
      </c>
      <c r="H18" s="47">
        <f t="shared" si="5"/>
        <v>-7514</v>
      </c>
      <c r="I18" s="56" t="s">
        <v>153</v>
      </c>
      <c r="J18" s="57" t="s">
        <v>154</v>
      </c>
      <c r="K18" s="56">
        <v>-7514</v>
      </c>
      <c r="L18" s="56" t="s">
        <v>155</v>
      </c>
      <c r="M18" s="57" t="s">
        <v>131</v>
      </c>
      <c r="N18" s="57"/>
      <c r="O18" s="58" t="s">
        <v>132</v>
      </c>
      <c r="P18" s="58" t="s">
        <v>152</v>
      </c>
    </row>
    <row r="19" spans="1:16" ht="12.75" customHeight="1" thickBot="1" x14ac:dyDescent="0.25">
      <c r="A19" s="47" t="str">
        <f t="shared" si="0"/>
        <v> BBS 25 </v>
      </c>
      <c r="B19" s="5" t="str">
        <f t="shared" si="1"/>
        <v>I</v>
      </c>
      <c r="C19" s="47">
        <f t="shared" si="2"/>
        <v>42773.631999999998</v>
      </c>
      <c r="D19" s="21" t="str">
        <f t="shared" si="3"/>
        <v>vis</v>
      </c>
      <c r="E19" s="55">
        <f>VLOOKUP(C19,Active!C$21:E$971,3,FALSE)</f>
        <v>-6651.0126960322987</v>
      </c>
      <c r="F19" s="5" t="s">
        <v>125</v>
      </c>
      <c r="G19" s="21" t="str">
        <f t="shared" si="4"/>
        <v>42773.632</v>
      </c>
      <c r="H19" s="47">
        <f t="shared" si="5"/>
        <v>-6651</v>
      </c>
      <c r="I19" s="56" t="s">
        <v>156</v>
      </c>
      <c r="J19" s="57" t="s">
        <v>157</v>
      </c>
      <c r="K19" s="56">
        <v>-6651</v>
      </c>
      <c r="L19" s="56" t="s">
        <v>144</v>
      </c>
      <c r="M19" s="57" t="s">
        <v>131</v>
      </c>
      <c r="N19" s="57"/>
      <c r="O19" s="58" t="s">
        <v>132</v>
      </c>
      <c r="P19" s="58" t="s">
        <v>158</v>
      </c>
    </row>
    <row r="20" spans="1:16" ht="12.75" customHeight="1" thickBot="1" x14ac:dyDescent="0.25">
      <c r="A20" s="47" t="str">
        <f t="shared" si="0"/>
        <v> BBS 25 </v>
      </c>
      <c r="B20" s="5" t="str">
        <f t="shared" si="1"/>
        <v>I</v>
      </c>
      <c r="C20" s="47">
        <f t="shared" si="2"/>
        <v>42775.616999999998</v>
      </c>
      <c r="D20" s="21" t="str">
        <f t="shared" si="3"/>
        <v>vis</v>
      </c>
      <c r="E20" s="55">
        <f>VLOOKUP(C20,Active!C$21:E$971,3,FALSE)</f>
        <v>-6643.971956219023</v>
      </c>
      <c r="F20" s="5" t="s">
        <v>125</v>
      </c>
      <c r="G20" s="21" t="str">
        <f t="shared" si="4"/>
        <v>42775.617</v>
      </c>
      <c r="H20" s="47">
        <f t="shared" si="5"/>
        <v>-6644</v>
      </c>
      <c r="I20" s="56" t="s">
        <v>159</v>
      </c>
      <c r="J20" s="57" t="s">
        <v>160</v>
      </c>
      <c r="K20" s="56">
        <v>-6644</v>
      </c>
      <c r="L20" s="56" t="s">
        <v>161</v>
      </c>
      <c r="M20" s="57" t="s">
        <v>131</v>
      </c>
      <c r="N20" s="57"/>
      <c r="O20" s="58" t="s">
        <v>132</v>
      </c>
      <c r="P20" s="58" t="s">
        <v>158</v>
      </c>
    </row>
    <row r="21" spans="1:16" ht="12.75" customHeight="1" thickBot="1" x14ac:dyDescent="0.25">
      <c r="A21" s="47" t="str">
        <f t="shared" si="0"/>
        <v> BBS 26 </v>
      </c>
      <c r="B21" s="5" t="str">
        <f t="shared" si="1"/>
        <v>I</v>
      </c>
      <c r="C21" s="47">
        <f t="shared" si="2"/>
        <v>42786.601000000002</v>
      </c>
      <c r="D21" s="21" t="str">
        <f t="shared" si="3"/>
        <v>vis</v>
      </c>
      <c r="E21" s="55">
        <f>VLOOKUP(C21,Active!C$21:E$971,3,FALSE)</f>
        <v>-6605.0120135948318</v>
      </c>
      <c r="F21" s="5" t="s">
        <v>125</v>
      </c>
      <c r="G21" s="21" t="str">
        <f t="shared" si="4"/>
        <v>42786.601</v>
      </c>
      <c r="H21" s="47">
        <f t="shared" si="5"/>
        <v>-6605</v>
      </c>
      <c r="I21" s="56" t="s">
        <v>162</v>
      </c>
      <c r="J21" s="57" t="s">
        <v>163</v>
      </c>
      <c r="K21" s="56">
        <v>-6605</v>
      </c>
      <c r="L21" s="56" t="s">
        <v>127</v>
      </c>
      <c r="M21" s="57" t="s">
        <v>131</v>
      </c>
      <c r="N21" s="57"/>
      <c r="O21" s="58" t="s">
        <v>132</v>
      </c>
      <c r="P21" s="58" t="s">
        <v>164</v>
      </c>
    </row>
    <row r="22" spans="1:16" ht="12.75" customHeight="1" thickBot="1" x14ac:dyDescent="0.25">
      <c r="A22" s="47" t="str">
        <f t="shared" si="0"/>
        <v> BBS 26 </v>
      </c>
      <c r="B22" s="5" t="str">
        <f t="shared" si="1"/>
        <v>I</v>
      </c>
      <c r="C22" s="47">
        <f t="shared" si="2"/>
        <v>42791.686000000002</v>
      </c>
      <c r="D22" s="21" t="str">
        <f t="shared" si="3"/>
        <v>vis</v>
      </c>
      <c r="E22" s="55">
        <f>VLOOKUP(C22,Active!C$21:E$971,3,FALSE)</f>
        <v>-6586.9756599673819</v>
      </c>
      <c r="F22" s="5" t="s">
        <v>125</v>
      </c>
      <c r="G22" s="21" t="str">
        <f t="shared" si="4"/>
        <v>42791.686</v>
      </c>
      <c r="H22" s="47">
        <f t="shared" si="5"/>
        <v>-6587</v>
      </c>
      <c r="I22" s="56" t="s">
        <v>165</v>
      </c>
      <c r="J22" s="57" t="s">
        <v>166</v>
      </c>
      <c r="K22" s="56">
        <v>-6587</v>
      </c>
      <c r="L22" s="56" t="s">
        <v>167</v>
      </c>
      <c r="M22" s="57" t="s">
        <v>131</v>
      </c>
      <c r="N22" s="57"/>
      <c r="O22" s="58" t="s">
        <v>132</v>
      </c>
      <c r="P22" s="58" t="s">
        <v>164</v>
      </c>
    </row>
    <row r="23" spans="1:16" ht="12.75" customHeight="1" thickBot="1" x14ac:dyDescent="0.25">
      <c r="A23" s="47" t="str">
        <f t="shared" si="0"/>
        <v> BBS 26 </v>
      </c>
      <c r="B23" s="5" t="str">
        <f t="shared" si="1"/>
        <v>II</v>
      </c>
      <c r="C23" s="47">
        <f t="shared" si="2"/>
        <v>42837.495000000003</v>
      </c>
      <c r="D23" s="21" t="str">
        <f t="shared" si="3"/>
        <v>vis</v>
      </c>
      <c r="E23" s="55">
        <f>VLOOKUP(C23,Active!C$21:E$971,3,FALSE)</f>
        <v>-6424.492410543583</v>
      </c>
      <c r="F23" s="5" t="s">
        <v>125</v>
      </c>
      <c r="G23" s="21" t="str">
        <f t="shared" si="4"/>
        <v>42837.495</v>
      </c>
      <c r="H23" s="47">
        <f t="shared" si="5"/>
        <v>-6424.5</v>
      </c>
      <c r="I23" s="56" t="s">
        <v>168</v>
      </c>
      <c r="J23" s="57" t="s">
        <v>169</v>
      </c>
      <c r="K23" s="56">
        <v>-6424.5</v>
      </c>
      <c r="L23" s="56" t="s">
        <v>170</v>
      </c>
      <c r="M23" s="57" t="s">
        <v>131</v>
      </c>
      <c r="N23" s="57"/>
      <c r="O23" s="58" t="s">
        <v>132</v>
      </c>
      <c r="P23" s="58" t="s">
        <v>164</v>
      </c>
    </row>
    <row r="24" spans="1:16" ht="12.75" customHeight="1" thickBot="1" x14ac:dyDescent="0.25">
      <c r="A24" s="47" t="str">
        <f t="shared" si="0"/>
        <v> BBS 27 </v>
      </c>
      <c r="B24" s="5" t="str">
        <f t="shared" si="1"/>
        <v>I</v>
      </c>
      <c r="C24" s="47">
        <f t="shared" si="2"/>
        <v>42859.347999999998</v>
      </c>
      <c r="D24" s="21" t="str">
        <f t="shared" si="3"/>
        <v>vis</v>
      </c>
      <c r="E24" s="55">
        <f>VLOOKUP(C24,Active!C$21:E$971,3,FALSE)</f>
        <v>-6346.9804270980276</v>
      </c>
      <c r="F24" s="5" t="s">
        <v>125</v>
      </c>
      <c r="G24" s="21" t="str">
        <f t="shared" si="4"/>
        <v>42859.348</v>
      </c>
      <c r="H24" s="47">
        <f t="shared" si="5"/>
        <v>-6347</v>
      </c>
      <c r="I24" s="56" t="s">
        <v>171</v>
      </c>
      <c r="J24" s="57" t="s">
        <v>172</v>
      </c>
      <c r="K24" s="56">
        <v>-6347</v>
      </c>
      <c r="L24" s="56" t="s">
        <v>151</v>
      </c>
      <c r="M24" s="57" t="s">
        <v>131</v>
      </c>
      <c r="N24" s="57"/>
      <c r="O24" s="58" t="s">
        <v>132</v>
      </c>
      <c r="P24" s="58" t="s">
        <v>173</v>
      </c>
    </row>
    <row r="25" spans="1:16" ht="12.75" customHeight="1" thickBot="1" x14ac:dyDescent="0.25">
      <c r="A25" s="47" t="str">
        <f t="shared" si="0"/>
        <v> BBS 27 </v>
      </c>
      <c r="B25" s="5" t="str">
        <f t="shared" si="1"/>
        <v>I</v>
      </c>
      <c r="C25" s="47">
        <f t="shared" si="2"/>
        <v>42864.415999999997</v>
      </c>
      <c r="D25" s="21" t="str">
        <f t="shared" si="3"/>
        <v>vis</v>
      </c>
      <c r="E25" s="55">
        <f>VLOOKUP(C25,Active!C$21:E$971,3,FALSE)</f>
        <v>-6329.0043719979458</v>
      </c>
      <c r="F25" s="5" t="s">
        <v>125</v>
      </c>
      <c r="G25" s="21" t="str">
        <f t="shared" si="4"/>
        <v>42864.416</v>
      </c>
      <c r="H25" s="47">
        <f t="shared" si="5"/>
        <v>-6329</v>
      </c>
      <c r="I25" s="56" t="s">
        <v>174</v>
      </c>
      <c r="J25" s="57" t="s">
        <v>175</v>
      </c>
      <c r="K25" s="56">
        <v>-6329</v>
      </c>
      <c r="L25" s="56" t="s">
        <v>136</v>
      </c>
      <c r="M25" s="57" t="s">
        <v>131</v>
      </c>
      <c r="N25" s="57"/>
      <c r="O25" s="58" t="s">
        <v>132</v>
      </c>
      <c r="P25" s="58" t="s">
        <v>173</v>
      </c>
    </row>
    <row r="26" spans="1:16" ht="12.75" customHeight="1" thickBot="1" x14ac:dyDescent="0.25">
      <c r="A26" s="47" t="str">
        <f t="shared" si="0"/>
        <v> BBS 27 </v>
      </c>
      <c r="B26" s="5" t="str">
        <f t="shared" si="1"/>
        <v>II</v>
      </c>
      <c r="C26" s="47">
        <f t="shared" si="2"/>
        <v>42867.379000000001</v>
      </c>
      <c r="D26" s="21" t="str">
        <f t="shared" si="3"/>
        <v>vis</v>
      </c>
      <c r="E26" s="55">
        <f>VLOOKUP(C26,Active!C$21:E$971,3,FALSE)</f>
        <v>-6318.4946933748961</v>
      </c>
      <c r="F26" s="5" t="s">
        <v>125</v>
      </c>
      <c r="G26" s="21" t="str">
        <f t="shared" si="4"/>
        <v>42867.379</v>
      </c>
      <c r="H26" s="47">
        <f t="shared" si="5"/>
        <v>-6318.5</v>
      </c>
      <c r="I26" s="56" t="s">
        <v>176</v>
      </c>
      <c r="J26" s="57" t="s">
        <v>177</v>
      </c>
      <c r="K26" s="56">
        <v>-6318.5</v>
      </c>
      <c r="L26" s="56" t="s">
        <v>178</v>
      </c>
      <c r="M26" s="57" t="s">
        <v>131</v>
      </c>
      <c r="N26" s="57"/>
      <c r="O26" s="58" t="s">
        <v>132</v>
      </c>
      <c r="P26" s="58" t="s">
        <v>173</v>
      </c>
    </row>
    <row r="27" spans="1:16" ht="12.75" customHeight="1" thickBot="1" x14ac:dyDescent="0.25">
      <c r="A27" s="47" t="str">
        <f t="shared" si="0"/>
        <v> BBS 27 </v>
      </c>
      <c r="B27" s="5" t="str">
        <f t="shared" si="1"/>
        <v>I</v>
      </c>
      <c r="C27" s="47">
        <f t="shared" si="2"/>
        <v>42886.396000000001</v>
      </c>
      <c r="D27" s="21" t="str">
        <f t="shared" si="3"/>
        <v>vis</v>
      </c>
      <c r="E27" s="55">
        <f>VLOOKUP(C27,Active!C$21:E$971,3,FALSE)</f>
        <v>-6251.0419230832013</v>
      </c>
      <c r="F27" s="5" t="s">
        <v>125</v>
      </c>
      <c r="G27" s="21" t="str">
        <f t="shared" si="4"/>
        <v>42886.396</v>
      </c>
      <c r="H27" s="47">
        <f t="shared" si="5"/>
        <v>-6251</v>
      </c>
      <c r="I27" s="56" t="s">
        <v>179</v>
      </c>
      <c r="J27" s="57" t="s">
        <v>180</v>
      </c>
      <c r="K27" s="56">
        <v>-6251</v>
      </c>
      <c r="L27" s="56" t="s">
        <v>181</v>
      </c>
      <c r="M27" s="57" t="s">
        <v>131</v>
      </c>
      <c r="N27" s="57"/>
      <c r="O27" s="58" t="s">
        <v>132</v>
      </c>
      <c r="P27" s="58" t="s">
        <v>173</v>
      </c>
    </row>
    <row r="28" spans="1:16" ht="12.75" customHeight="1" thickBot="1" x14ac:dyDescent="0.25">
      <c r="A28" s="47" t="str">
        <f t="shared" si="0"/>
        <v> BBS 27 </v>
      </c>
      <c r="B28" s="5" t="str">
        <f t="shared" si="1"/>
        <v>II</v>
      </c>
      <c r="C28" s="47">
        <f t="shared" si="2"/>
        <v>42898.381000000001</v>
      </c>
      <c r="D28" s="21" t="str">
        <f t="shared" si="3"/>
        <v>vis</v>
      </c>
      <c r="E28" s="55">
        <f>VLOOKUP(C28,Active!C$21:E$971,3,FALSE)</f>
        <v>-6208.5314612887005</v>
      </c>
      <c r="F28" s="5" t="s">
        <v>125</v>
      </c>
      <c r="G28" s="21" t="str">
        <f t="shared" si="4"/>
        <v>42898.381</v>
      </c>
      <c r="H28" s="47">
        <f t="shared" si="5"/>
        <v>-6208.5</v>
      </c>
      <c r="I28" s="56" t="s">
        <v>182</v>
      </c>
      <c r="J28" s="57" t="s">
        <v>183</v>
      </c>
      <c r="K28" s="56">
        <v>-6208.5</v>
      </c>
      <c r="L28" s="56" t="s">
        <v>184</v>
      </c>
      <c r="M28" s="57" t="s">
        <v>131</v>
      </c>
      <c r="N28" s="57"/>
      <c r="O28" s="58" t="s">
        <v>132</v>
      </c>
      <c r="P28" s="58" t="s">
        <v>173</v>
      </c>
    </row>
    <row r="29" spans="1:16" ht="12.75" customHeight="1" thickBot="1" x14ac:dyDescent="0.25">
      <c r="A29" s="47" t="str">
        <f t="shared" si="0"/>
        <v> BBS 31 </v>
      </c>
      <c r="B29" s="5" t="str">
        <f t="shared" si="1"/>
        <v>I</v>
      </c>
      <c r="C29" s="47">
        <f t="shared" si="2"/>
        <v>43129.714</v>
      </c>
      <c r="D29" s="21" t="str">
        <f t="shared" si="3"/>
        <v>vis</v>
      </c>
      <c r="E29" s="55">
        <f>VLOOKUP(C29,Active!C$21:E$971,3,FALSE)</f>
        <v>-5387.9997417804288</v>
      </c>
      <c r="F29" s="5" t="s">
        <v>125</v>
      </c>
      <c r="G29" s="21" t="str">
        <f t="shared" si="4"/>
        <v>43129.714</v>
      </c>
      <c r="H29" s="47">
        <f t="shared" si="5"/>
        <v>-5388</v>
      </c>
      <c r="I29" s="56" t="s">
        <v>185</v>
      </c>
      <c r="J29" s="57" t="s">
        <v>186</v>
      </c>
      <c r="K29" s="56">
        <v>-5388</v>
      </c>
      <c r="L29" s="56" t="s">
        <v>187</v>
      </c>
      <c r="M29" s="57" t="s">
        <v>131</v>
      </c>
      <c r="N29" s="57"/>
      <c r="O29" s="58" t="s">
        <v>132</v>
      </c>
      <c r="P29" s="58" t="s">
        <v>188</v>
      </c>
    </row>
    <row r="30" spans="1:16" ht="12.75" customHeight="1" thickBot="1" x14ac:dyDescent="0.25">
      <c r="A30" s="47" t="str">
        <f t="shared" si="0"/>
        <v> BBS 31 </v>
      </c>
      <c r="B30" s="5" t="str">
        <f t="shared" si="1"/>
        <v>I</v>
      </c>
      <c r="C30" s="47">
        <f t="shared" si="2"/>
        <v>43139.582000000002</v>
      </c>
      <c r="D30" s="21" t="str">
        <f t="shared" si="3"/>
        <v>vis</v>
      </c>
      <c r="E30" s="55">
        <f>VLOOKUP(C30,Active!C$21:E$971,3,FALSE)</f>
        <v>-5352.9982201293478</v>
      </c>
      <c r="F30" s="5" t="s">
        <v>125</v>
      </c>
      <c r="G30" s="21" t="str">
        <f t="shared" si="4"/>
        <v>43139.582</v>
      </c>
      <c r="H30" s="47">
        <f t="shared" si="5"/>
        <v>-5353</v>
      </c>
      <c r="I30" s="56" t="s">
        <v>189</v>
      </c>
      <c r="J30" s="57" t="s">
        <v>190</v>
      </c>
      <c r="K30" s="56">
        <v>-5353</v>
      </c>
      <c r="L30" s="56" t="s">
        <v>178</v>
      </c>
      <c r="M30" s="57" t="s">
        <v>131</v>
      </c>
      <c r="N30" s="57"/>
      <c r="O30" s="58" t="s">
        <v>132</v>
      </c>
      <c r="P30" s="58" t="s">
        <v>188</v>
      </c>
    </row>
    <row r="31" spans="1:16" ht="12.75" customHeight="1" thickBot="1" x14ac:dyDescent="0.25">
      <c r="A31" s="47" t="str">
        <f t="shared" si="0"/>
        <v> BBS 32 </v>
      </c>
      <c r="B31" s="5" t="str">
        <f t="shared" si="1"/>
        <v>II</v>
      </c>
      <c r="C31" s="47">
        <f t="shared" si="2"/>
        <v>43188.491999999998</v>
      </c>
      <c r="D31" s="21" t="str">
        <f t="shared" si="3"/>
        <v>vis</v>
      </c>
      <c r="E31" s="55">
        <f>VLOOKUP(C31,Active!C$21:E$971,3,FALSE)</f>
        <v>-5179.5158099191895</v>
      </c>
      <c r="F31" s="5" t="s">
        <v>125</v>
      </c>
      <c r="G31" s="21" t="str">
        <f t="shared" si="4"/>
        <v>43188.492</v>
      </c>
      <c r="H31" s="47">
        <f t="shared" si="5"/>
        <v>-5179.5</v>
      </c>
      <c r="I31" s="56" t="s">
        <v>194</v>
      </c>
      <c r="J31" s="57" t="s">
        <v>195</v>
      </c>
      <c r="K31" s="56">
        <v>-5179.5</v>
      </c>
      <c r="L31" s="56" t="s">
        <v>144</v>
      </c>
      <c r="M31" s="57" t="s">
        <v>131</v>
      </c>
      <c r="N31" s="57"/>
      <c r="O31" s="58" t="s">
        <v>132</v>
      </c>
      <c r="P31" s="58" t="s">
        <v>193</v>
      </c>
    </row>
    <row r="32" spans="1:16" ht="12.75" customHeight="1" thickBot="1" x14ac:dyDescent="0.25">
      <c r="A32" s="47" t="str">
        <f t="shared" si="0"/>
        <v> BBS 33 </v>
      </c>
      <c r="B32" s="5" t="str">
        <f t="shared" si="1"/>
        <v>I</v>
      </c>
      <c r="C32" s="47">
        <f t="shared" si="2"/>
        <v>43217.391000000003</v>
      </c>
      <c r="D32" s="21" t="str">
        <f t="shared" si="3"/>
        <v>vis</v>
      </c>
      <c r="E32" s="55">
        <f>VLOOKUP(C32,Active!C$21:E$971,3,FALSE)</f>
        <v>-5077.0118603656292</v>
      </c>
      <c r="F32" s="5" t="s">
        <v>125</v>
      </c>
      <c r="G32" s="21" t="str">
        <f t="shared" si="4"/>
        <v>43217.391</v>
      </c>
      <c r="H32" s="47">
        <f t="shared" si="5"/>
        <v>-5077</v>
      </c>
      <c r="I32" s="56" t="s">
        <v>196</v>
      </c>
      <c r="J32" s="57" t="s">
        <v>197</v>
      </c>
      <c r="K32" s="56">
        <v>-5077</v>
      </c>
      <c r="L32" s="56" t="s">
        <v>127</v>
      </c>
      <c r="M32" s="57" t="s">
        <v>131</v>
      </c>
      <c r="N32" s="57"/>
      <c r="O32" s="58" t="s">
        <v>132</v>
      </c>
      <c r="P32" s="58" t="s">
        <v>198</v>
      </c>
    </row>
    <row r="33" spans="1:16" ht="12.75" customHeight="1" thickBot="1" x14ac:dyDescent="0.25">
      <c r="A33" s="47" t="str">
        <f t="shared" si="0"/>
        <v> BBS 33 </v>
      </c>
      <c r="B33" s="5" t="str">
        <f t="shared" si="1"/>
        <v>II</v>
      </c>
      <c r="C33" s="47">
        <f t="shared" si="2"/>
        <v>43218.370999999999</v>
      </c>
      <c r="D33" s="21" t="str">
        <f t="shared" si="3"/>
        <v>vis</v>
      </c>
      <c r="E33" s="55">
        <f>VLOOKUP(C33,Active!C$21:E$971,3,FALSE)</f>
        <v>-5073.5358276114839</v>
      </c>
      <c r="F33" s="5" t="s">
        <v>125</v>
      </c>
      <c r="G33" s="21" t="str">
        <f t="shared" si="4"/>
        <v>43218.371</v>
      </c>
      <c r="H33" s="47">
        <f t="shared" si="5"/>
        <v>-5073.5</v>
      </c>
      <c r="I33" s="56" t="s">
        <v>199</v>
      </c>
      <c r="J33" s="57" t="s">
        <v>200</v>
      </c>
      <c r="K33" s="56">
        <v>-5073.5</v>
      </c>
      <c r="L33" s="56" t="s">
        <v>201</v>
      </c>
      <c r="M33" s="57" t="s">
        <v>131</v>
      </c>
      <c r="N33" s="57"/>
      <c r="O33" s="58" t="s">
        <v>132</v>
      </c>
      <c r="P33" s="58" t="s">
        <v>198</v>
      </c>
    </row>
    <row r="34" spans="1:16" ht="12.75" customHeight="1" thickBot="1" x14ac:dyDescent="0.25">
      <c r="A34" s="47" t="str">
        <f t="shared" si="0"/>
        <v> BBS 36 </v>
      </c>
      <c r="B34" s="5" t="str">
        <f t="shared" si="1"/>
        <v>I</v>
      </c>
      <c r="C34" s="47">
        <f t="shared" si="2"/>
        <v>43568.411999999997</v>
      </c>
      <c r="D34" s="21" t="str">
        <f t="shared" si="3"/>
        <v>vis</v>
      </c>
      <c r="E34" s="55">
        <f>VLOOKUP(C34,Active!C$21:E$971,3,FALSE)</f>
        <v>-3831.9501324084886</v>
      </c>
      <c r="F34" s="5" t="s">
        <v>125</v>
      </c>
      <c r="G34" s="21" t="str">
        <f t="shared" si="4"/>
        <v>43568.412</v>
      </c>
      <c r="H34" s="47">
        <f t="shared" si="5"/>
        <v>-3832</v>
      </c>
      <c r="I34" s="56" t="s">
        <v>202</v>
      </c>
      <c r="J34" s="57" t="s">
        <v>203</v>
      </c>
      <c r="K34" s="56">
        <v>-3832</v>
      </c>
      <c r="L34" s="56" t="s">
        <v>130</v>
      </c>
      <c r="M34" s="57" t="s">
        <v>131</v>
      </c>
      <c r="N34" s="57"/>
      <c r="O34" s="58" t="s">
        <v>132</v>
      </c>
      <c r="P34" s="58" t="s">
        <v>204</v>
      </c>
    </row>
    <row r="35" spans="1:16" ht="12.75" customHeight="1" thickBot="1" x14ac:dyDescent="0.25">
      <c r="A35" s="47" t="str">
        <f t="shared" si="0"/>
        <v> BBS 37 </v>
      </c>
      <c r="B35" s="5" t="str">
        <f t="shared" si="1"/>
        <v>II</v>
      </c>
      <c r="C35" s="47">
        <f t="shared" si="2"/>
        <v>43570.504999999997</v>
      </c>
      <c r="D35" s="21" t="str">
        <f t="shared" si="3"/>
        <v>vis</v>
      </c>
      <c r="E35" s="55">
        <f>VLOOKUP(C35,Active!C$21:E$971,3,FALSE)</f>
        <v>-3824.5263195978155</v>
      </c>
      <c r="F35" s="5" t="s">
        <v>125</v>
      </c>
      <c r="G35" s="21" t="str">
        <f t="shared" si="4"/>
        <v>43570.505</v>
      </c>
      <c r="H35" s="47">
        <f t="shared" si="5"/>
        <v>-3824.5</v>
      </c>
      <c r="I35" s="56" t="s">
        <v>205</v>
      </c>
      <c r="J35" s="57" t="s">
        <v>206</v>
      </c>
      <c r="K35" s="56">
        <v>-3824.5</v>
      </c>
      <c r="L35" s="56" t="s">
        <v>139</v>
      </c>
      <c r="M35" s="57" t="s">
        <v>131</v>
      </c>
      <c r="N35" s="57"/>
      <c r="O35" s="58" t="s">
        <v>132</v>
      </c>
      <c r="P35" s="58" t="s">
        <v>207</v>
      </c>
    </row>
    <row r="36" spans="1:16" ht="12.75" customHeight="1" thickBot="1" x14ac:dyDescent="0.25">
      <c r="A36" s="47" t="str">
        <f t="shared" si="0"/>
        <v> BBS 37 </v>
      </c>
      <c r="B36" s="5" t="str">
        <f t="shared" si="1"/>
        <v>II</v>
      </c>
      <c r="C36" s="47">
        <f t="shared" si="2"/>
        <v>43581.5</v>
      </c>
      <c r="D36" s="21" t="str">
        <f t="shared" si="3"/>
        <v>vis</v>
      </c>
      <c r="E36" s="55">
        <f>VLOOKUP(C36,Active!C$21:E$971,3,FALSE)</f>
        <v>-3785.5273602794491</v>
      </c>
      <c r="F36" s="5" t="s">
        <v>125</v>
      </c>
      <c r="G36" s="21" t="str">
        <f t="shared" si="4"/>
        <v>43581.500</v>
      </c>
      <c r="H36" s="47">
        <f t="shared" si="5"/>
        <v>-3785.5</v>
      </c>
      <c r="I36" s="56" t="s">
        <v>208</v>
      </c>
      <c r="J36" s="57" t="s">
        <v>209</v>
      </c>
      <c r="K36" s="56">
        <v>-3785.5</v>
      </c>
      <c r="L36" s="56" t="s">
        <v>210</v>
      </c>
      <c r="M36" s="57" t="s">
        <v>131</v>
      </c>
      <c r="N36" s="57"/>
      <c r="O36" s="58" t="s">
        <v>132</v>
      </c>
      <c r="P36" s="58" t="s">
        <v>207</v>
      </c>
    </row>
    <row r="37" spans="1:16" ht="12.75" customHeight="1" thickBot="1" x14ac:dyDescent="0.25">
      <c r="A37" s="47" t="str">
        <f t="shared" si="0"/>
        <v> BBS 42 </v>
      </c>
      <c r="B37" s="5" t="str">
        <f t="shared" si="1"/>
        <v>II</v>
      </c>
      <c r="C37" s="47">
        <f t="shared" si="2"/>
        <v>43955.347999999998</v>
      </c>
      <c r="D37" s="21" t="str">
        <f t="shared" si="3"/>
        <v>vis</v>
      </c>
      <c r="E37" s="55">
        <f>VLOOKUP(C37,Active!C$21:E$971,3,FALSE)</f>
        <v>-2459.4988979557493</v>
      </c>
      <c r="F37" s="5" t="s">
        <v>125</v>
      </c>
      <c r="G37" s="21" t="str">
        <f t="shared" si="4"/>
        <v>43955.348</v>
      </c>
      <c r="H37" s="47">
        <f t="shared" si="5"/>
        <v>-2459.5</v>
      </c>
      <c r="I37" s="56" t="s">
        <v>211</v>
      </c>
      <c r="J37" s="57" t="s">
        <v>212</v>
      </c>
      <c r="K37" s="56">
        <v>-2459.5</v>
      </c>
      <c r="L37" s="56" t="s">
        <v>187</v>
      </c>
      <c r="M37" s="57" t="s">
        <v>131</v>
      </c>
      <c r="N37" s="57"/>
      <c r="O37" s="58" t="s">
        <v>132</v>
      </c>
      <c r="P37" s="58" t="s">
        <v>213</v>
      </c>
    </row>
    <row r="38" spans="1:16" ht="12.75" customHeight="1" thickBot="1" x14ac:dyDescent="0.25">
      <c r="A38" s="47" t="str">
        <f t="shared" si="0"/>
        <v> BBS 42 </v>
      </c>
      <c r="B38" s="5" t="str">
        <f t="shared" si="1"/>
        <v>II</v>
      </c>
      <c r="C38" s="47">
        <f t="shared" si="2"/>
        <v>43957.315999999999</v>
      </c>
      <c r="D38" s="21" t="str">
        <f t="shared" si="3"/>
        <v>vis</v>
      </c>
      <c r="E38" s="55">
        <f>VLOOKUP(C38,Active!C$21:E$971,3,FALSE)</f>
        <v>-2452.5184566698413</v>
      </c>
      <c r="F38" s="5" t="s">
        <v>125</v>
      </c>
      <c r="G38" s="21" t="str">
        <f t="shared" si="4"/>
        <v>43957.316</v>
      </c>
      <c r="H38" s="47">
        <f t="shared" si="5"/>
        <v>-2452.5</v>
      </c>
      <c r="I38" s="56" t="s">
        <v>214</v>
      </c>
      <c r="J38" s="57" t="s">
        <v>215</v>
      </c>
      <c r="K38" s="56">
        <v>-2452.5</v>
      </c>
      <c r="L38" s="56" t="s">
        <v>216</v>
      </c>
      <c r="M38" s="57" t="s">
        <v>131</v>
      </c>
      <c r="N38" s="57"/>
      <c r="O38" s="58" t="s">
        <v>132</v>
      </c>
      <c r="P38" s="58" t="s">
        <v>213</v>
      </c>
    </row>
    <row r="39" spans="1:16" ht="12.75" customHeight="1" thickBot="1" x14ac:dyDescent="0.25">
      <c r="A39" s="47" t="str">
        <f t="shared" si="0"/>
        <v> BBS 43 </v>
      </c>
      <c r="B39" s="5" t="str">
        <f t="shared" si="1"/>
        <v>I</v>
      </c>
      <c r="C39" s="47">
        <f t="shared" si="2"/>
        <v>43978.339</v>
      </c>
      <c r="D39" s="21" t="str">
        <f t="shared" si="3"/>
        <v>vis</v>
      </c>
      <c r="E39" s="55">
        <f>VLOOKUP(C39,Active!C$21:E$971,3,FALSE)</f>
        <v>-2377.9504601487079</v>
      </c>
      <c r="F39" s="5" t="s">
        <v>125</v>
      </c>
      <c r="G39" s="21" t="str">
        <f t="shared" si="4"/>
        <v>43978.339</v>
      </c>
      <c r="H39" s="47">
        <f t="shared" si="5"/>
        <v>-2378</v>
      </c>
      <c r="I39" s="56" t="s">
        <v>217</v>
      </c>
      <c r="J39" s="57" t="s">
        <v>218</v>
      </c>
      <c r="K39" s="56">
        <v>-2378</v>
      </c>
      <c r="L39" s="56" t="s">
        <v>130</v>
      </c>
      <c r="M39" s="57" t="s">
        <v>131</v>
      </c>
      <c r="N39" s="57"/>
      <c r="O39" s="58" t="s">
        <v>132</v>
      </c>
      <c r="P39" s="58" t="s">
        <v>219</v>
      </c>
    </row>
    <row r="40" spans="1:16" ht="12.75" customHeight="1" thickBot="1" x14ac:dyDescent="0.25">
      <c r="A40" s="47" t="str">
        <f t="shared" si="0"/>
        <v> BBS 46 </v>
      </c>
      <c r="B40" s="5" t="str">
        <f t="shared" si="1"/>
        <v>II</v>
      </c>
      <c r="C40" s="47">
        <f t="shared" si="2"/>
        <v>44220.654000000002</v>
      </c>
      <c r="D40" s="21" t="str">
        <f t="shared" si="3"/>
        <v>vis</v>
      </c>
      <c r="E40" s="55">
        <f>VLOOKUP(C40,Active!C$21:E$971,3,FALSE)</f>
        <v>-1518.465891960642</v>
      </c>
      <c r="F40" s="5" t="s">
        <v>125</v>
      </c>
      <c r="G40" s="21" t="str">
        <f t="shared" si="4"/>
        <v>44220.654</v>
      </c>
      <c r="H40" s="47">
        <f t="shared" si="5"/>
        <v>-1518.5</v>
      </c>
      <c r="I40" s="56" t="s">
        <v>220</v>
      </c>
      <c r="J40" s="57" t="s">
        <v>221</v>
      </c>
      <c r="K40" s="56">
        <v>-1518.5</v>
      </c>
      <c r="L40" s="56" t="s">
        <v>155</v>
      </c>
      <c r="M40" s="57" t="s">
        <v>131</v>
      </c>
      <c r="N40" s="57"/>
      <c r="O40" s="58" t="s">
        <v>132</v>
      </c>
      <c r="P40" s="58" t="s">
        <v>222</v>
      </c>
    </row>
    <row r="41" spans="1:16" ht="12.75" customHeight="1" thickBot="1" x14ac:dyDescent="0.25">
      <c r="A41" s="47" t="str">
        <f t="shared" si="0"/>
        <v> BBS 53 </v>
      </c>
      <c r="B41" s="5" t="str">
        <f t="shared" si="1"/>
        <v>II</v>
      </c>
      <c r="C41" s="47">
        <f t="shared" si="2"/>
        <v>44665.538999999997</v>
      </c>
      <c r="D41" s="21" t="str">
        <f t="shared" si="3"/>
        <v>vis</v>
      </c>
      <c r="E41" s="55">
        <f>VLOOKUP(C41,Active!C$21:E$971,3,FALSE)</f>
        <v>59.528834401075336</v>
      </c>
      <c r="F41" s="5" t="s">
        <v>125</v>
      </c>
      <c r="G41" s="21" t="str">
        <f t="shared" si="4"/>
        <v>44665.539</v>
      </c>
      <c r="H41" s="47">
        <f t="shared" si="5"/>
        <v>59.5</v>
      </c>
      <c r="I41" s="56" t="s">
        <v>223</v>
      </c>
      <c r="J41" s="57" t="s">
        <v>224</v>
      </c>
      <c r="K41" s="56">
        <v>59.5</v>
      </c>
      <c r="L41" s="56" t="s">
        <v>161</v>
      </c>
      <c r="M41" s="57" t="s">
        <v>131</v>
      </c>
      <c r="N41" s="57"/>
      <c r="O41" s="58" t="s">
        <v>132</v>
      </c>
      <c r="P41" s="58" t="s">
        <v>225</v>
      </c>
    </row>
    <row r="42" spans="1:16" ht="12.75" customHeight="1" thickBot="1" x14ac:dyDescent="0.25">
      <c r="A42" s="47" t="str">
        <f t="shared" si="0"/>
        <v> BBS 58 </v>
      </c>
      <c r="B42" s="5" t="str">
        <f t="shared" si="1"/>
        <v>I</v>
      </c>
      <c r="C42" s="47">
        <f t="shared" si="2"/>
        <v>44969.59</v>
      </c>
      <c r="D42" s="21" t="str">
        <f t="shared" si="3"/>
        <v>vis</v>
      </c>
      <c r="E42" s="55">
        <f>VLOOKUP(C42,Active!C$21:E$971,3,FALSE)</f>
        <v>1137.989278212423</v>
      </c>
      <c r="F42" s="5" t="s">
        <v>125</v>
      </c>
      <c r="G42" s="21" t="str">
        <f t="shared" si="4"/>
        <v>44969.590</v>
      </c>
      <c r="H42" s="47">
        <f t="shared" si="5"/>
        <v>1138</v>
      </c>
      <c r="I42" s="56" t="s">
        <v>226</v>
      </c>
      <c r="J42" s="57" t="s">
        <v>227</v>
      </c>
      <c r="K42" s="56">
        <v>1138</v>
      </c>
      <c r="L42" s="56" t="s">
        <v>127</v>
      </c>
      <c r="M42" s="57" t="s">
        <v>131</v>
      </c>
      <c r="N42" s="57"/>
      <c r="O42" s="58" t="s">
        <v>132</v>
      </c>
      <c r="P42" s="58" t="s">
        <v>228</v>
      </c>
    </row>
    <row r="43" spans="1:16" ht="12.75" customHeight="1" thickBot="1" x14ac:dyDescent="0.25">
      <c r="A43" s="47" t="str">
        <f t="shared" ref="A43:A74" si="6">P43</f>
        <v> BBS 58 </v>
      </c>
      <c r="B43" s="5" t="str">
        <f t="shared" ref="B43:B74" si="7">IF(H43=INT(H43),"I","II")</f>
        <v>I</v>
      </c>
      <c r="C43" s="47">
        <f t="shared" ref="C43:C74" si="8">1*G43</f>
        <v>44972.7</v>
      </c>
      <c r="D43" s="21" t="str">
        <f t="shared" ref="D43:D74" si="9">VLOOKUP(F43,I$1:J$5,2,FALSE)</f>
        <v>vis</v>
      </c>
      <c r="E43" s="55">
        <f>VLOOKUP(C43,Active!C$21:E$971,3,FALSE)</f>
        <v>1149.0203617485861</v>
      </c>
      <c r="F43" s="5" t="s">
        <v>125</v>
      </c>
      <c r="G43" s="21" t="str">
        <f t="shared" ref="G43:G74" si="10">MID(I43,3,LEN(I43)-3)</f>
        <v>44972.700</v>
      </c>
      <c r="H43" s="47">
        <f t="shared" ref="H43:H74" si="11">1*K43</f>
        <v>1149</v>
      </c>
      <c r="I43" s="56" t="s">
        <v>229</v>
      </c>
      <c r="J43" s="57" t="s">
        <v>230</v>
      </c>
      <c r="K43" s="56">
        <v>1149</v>
      </c>
      <c r="L43" s="56" t="s">
        <v>151</v>
      </c>
      <c r="M43" s="57" t="s">
        <v>131</v>
      </c>
      <c r="N43" s="57"/>
      <c r="O43" s="58" t="s">
        <v>132</v>
      </c>
      <c r="P43" s="58" t="s">
        <v>228</v>
      </c>
    </row>
    <row r="44" spans="1:16" ht="12.75" customHeight="1" thickBot="1" x14ac:dyDescent="0.25">
      <c r="A44" s="47" t="str">
        <f t="shared" si="6"/>
        <v> BBS 59 </v>
      </c>
      <c r="B44" s="5" t="str">
        <f t="shared" si="7"/>
        <v>II</v>
      </c>
      <c r="C44" s="47">
        <f t="shared" si="8"/>
        <v>45058.542000000001</v>
      </c>
      <c r="D44" s="21" t="str">
        <f t="shared" si="9"/>
        <v>vis</v>
      </c>
      <c r="E44" s="55">
        <f>VLOOKUP(C44,Active!C$21:E$971,3,FALSE)</f>
        <v>1453.499549179834</v>
      </c>
      <c r="F44" s="5" t="s">
        <v>125</v>
      </c>
      <c r="G44" s="21" t="str">
        <f t="shared" si="10"/>
        <v>45058.542</v>
      </c>
      <c r="H44" s="47">
        <f t="shared" si="11"/>
        <v>1453.5</v>
      </c>
      <c r="I44" s="56" t="s">
        <v>231</v>
      </c>
      <c r="J44" s="57" t="s">
        <v>232</v>
      </c>
      <c r="K44" s="56">
        <v>1453.5</v>
      </c>
      <c r="L44" s="56" t="s">
        <v>233</v>
      </c>
      <c r="M44" s="57" t="s">
        <v>131</v>
      </c>
      <c r="N44" s="57"/>
      <c r="O44" s="58" t="s">
        <v>132</v>
      </c>
      <c r="P44" s="58" t="s">
        <v>234</v>
      </c>
    </row>
    <row r="45" spans="1:16" ht="12.75" customHeight="1" thickBot="1" x14ac:dyDescent="0.25">
      <c r="A45" s="47" t="str">
        <f t="shared" si="6"/>
        <v> BBS 60 </v>
      </c>
      <c r="B45" s="5" t="str">
        <f t="shared" si="7"/>
        <v>I</v>
      </c>
      <c r="C45" s="47">
        <f t="shared" si="8"/>
        <v>45078.406999999999</v>
      </c>
      <c r="D45" s="21" t="str">
        <f t="shared" si="9"/>
        <v>vis</v>
      </c>
      <c r="E45" s="55">
        <f>VLOOKUP(C45,Active!C$21:E$971,3,FALSE)</f>
        <v>1523.9601518955305</v>
      </c>
      <c r="F45" s="5" t="s">
        <v>125</v>
      </c>
      <c r="G45" s="21" t="str">
        <f t="shared" si="10"/>
        <v>45078.407</v>
      </c>
      <c r="H45" s="47">
        <f t="shared" si="11"/>
        <v>1524</v>
      </c>
      <c r="I45" s="56" t="s">
        <v>235</v>
      </c>
      <c r="J45" s="57" t="s">
        <v>236</v>
      </c>
      <c r="K45" s="56">
        <v>1524</v>
      </c>
      <c r="L45" s="56" t="s">
        <v>237</v>
      </c>
      <c r="M45" s="57" t="s">
        <v>131</v>
      </c>
      <c r="N45" s="57"/>
      <c r="O45" s="58" t="s">
        <v>132</v>
      </c>
      <c r="P45" s="58" t="s">
        <v>238</v>
      </c>
    </row>
    <row r="46" spans="1:16" ht="12.75" customHeight="1" thickBot="1" x14ac:dyDescent="0.25">
      <c r="A46" s="47" t="str">
        <f t="shared" si="6"/>
        <v> BBS 61 </v>
      </c>
      <c r="B46" s="5" t="str">
        <f t="shared" si="7"/>
        <v>I</v>
      </c>
      <c r="C46" s="47">
        <f t="shared" si="8"/>
        <v>45131.411999999997</v>
      </c>
      <c r="D46" s="21" t="str">
        <f t="shared" si="9"/>
        <v>vis</v>
      </c>
      <c r="E46" s="55">
        <f>VLOOKUP(C46,Active!C$21:E$971,3,FALSE)</f>
        <v>1711.9674132570053</v>
      </c>
      <c r="F46" s="5" t="s">
        <v>125</v>
      </c>
      <c r="G46" s="21" t="str">
        <f t="shared" si="10"/>
        <v>45131.412</v>
      </c>
      <c r="H46" s="47">
        <f t="shared" si="11"/>
        <v>1712</v>
      </c>
      <c r="I46" s="56" t="s">
        <v>239</v>
      </c>
      <c r="J46" s="57" t="s">
        <v>240</v>
      </c>
      <c r="K46" s="56">
        <v>1712</v>
      </c>
      <c r="L46" s="56" t="s">
        <v>184</v>
      </c>
      <c r="M46" s="57" t="s">
        <v>131</v>
      </c>
      <c r="N46" s="57"/>
      <c r="O46" s="58" t="s">
        <v>132</v>
      </c>
      <c r="P46" s="58" t="s">
        <v>241</v>
      </c>
    </row>
    <row r="47" spans="1:16" ht="12.75" customHeight="1" thickBot="1" x14ac:dyDescent="0.25">
      <c r="A47" s="47" t="str">
        <f t="shared" si="6"/>
        <v> BBS 64 </v>
      </c>
      <c r="B47" s="5" t="str">
        <f t="shared" si="7"/>
        <v>I</v>
      </c>
      <c r="C47" s="47">
        <f t="shared" si="8"/>
        <v>45325.671999999999</v>
      </c>
      <c r="D47" s="21" t="str">
        <f t="shared" si="9"/>
        <v>vis</v>
      </c>
      <c r="E47" s="55">
        <f>VLOOKUP(C47,Active!C$21:E$971,3,FALSE)</f>
        <v>2401.0022324642928</v>
      </c>
      <c r="F47" s="5" t="s">
        <v>125</v>
      </c>
      <c r="G47" s="21" t="str">
        <f t="shared" si="10"/>
        <v>45325.672</v>
      </c>
      <c r="H47" s="47">
        <f t="shared" si="11"/>
        <v>2401</v>
      </c>
      <c r="I47" s="56" t="s">
        <v>242</v>
      </c>
      <c r="J47" s="57" t="s">
        <v>243</v>
      </c>
      <c r="K47" s="56">
        <v>2401</v>
      </c>
      <c r="L47" s="56" t="s">
        <v>178</v>
      </c>
      <c r="M47" s="57" t="s">
        <v>131</v>
      </c>
      <c r="N47" s="57"/>
      <c r="O47" s="58" t="s">
        <v>132</v>
      </c>
      <c r="P47" s="58" t="s">
        <v>244</v>
      </c>
    </row>
    <row r="48" spans="1:16" ht="12.75" customHeight="1" thickBot="1" x14ac:dyDescent="0.25">
      <c r="A48" s="47" t="str">
        <f t="shared" si="6"/>
        <v> BBS 65 </v>
      </c>
      <c r="B48" s="5" t="str">
        <f t="shared" si="7"/>
        <v>I</v>
      </c>
      <c r="C48" s="47">
        <f t="shared" si="8"/>
        <v>45414.491000000002</v>
      </c>
      <c r="D48" s="21" t="str">
        <f t="shared" si="9"/>
        <v>vis</v>
      </c>
      <c r="E48" s="55">
        <f>VLOOKUP(C48,Active!C$21:E$971,3,FALSE)</f>
        <v>2716.0407561293478</v>
      </c>
      <c r="F48" s="5" t="s">
        <v>125</v>
      </c>
      <c r="G48" s="21" t="str">
        <f t="shared" si="10"/>
        <v>45414.491</v>
      </c>
      <c r="H48" s="47">
        <f t="shared" si="11"/>
        <v>2716</v>
      </c>
      <c r="I48" s="56" t="s">
        <v>245</v>
      </c>
      <c r="J48" s="57" t="s">
        <v>246</v>
      </c>
      <c r="K48" s="56">
        <v>2716</v>
      </c>
      <c r="L48" s="56" t="s">
        <v>247</v>
      </c>
      <c r="M48" s="57" t="s">
        <v>131</v>
      </c>
      <c r="N48" s="57"/>
      <c r="O48" s="58" t="s">
        <v>132</v>
      </c>
      <c r="P48" s="58" t="s">
        <v>248</v>
      </c>
    </row>
    <row r="49" spans="1:16" ht="12.75" customHeight="1" thickBot="1" x14ac:dyDescent="0.25">
      <c r="A49" s="47" t="str">
        <f t="shared" si="6"/>
        <v> BBS 70 </v>
      </c>
      <c r="B49" s="5" t="str">
        <f t="shared" si="7"/>
        <v>II</v>
      </c>
      <c r="C49" s="47">
        <f t="shared" si="8"/>
        <v>45697.697999999997</v>
      </c>
      <c r="D49" s="21" t="str">
        <f t="shared" si="9"/>
        <v>vis</v>
      </c>
      <c r="E49" s="55">
        <f>VLOOKUP(C49,Active!C$21:E$971,3,FALSE)</f>
        <v>3720.5681114430131</v>
      </c>
      <c r="F49" s="5" t="s">
        <v>125</v>
      </c>
      <c r="G49" s="21" t="str">
        <f t="shared" si="10"/>
        <v>45697.698</v>
      </c>
      <c r="H49" s="47">
        <f t="shared" si="11"/>
        <v>3720.5</v>
      </c>
      <c r="I49" s="56" t="s">
        <v>249</v>
      </c>
      <c r="J49" s="57" t="s">
        <v>250</v>
      </c>
      <c r="K49" s="56">
        <v>3720.5</v>
      </c>
      <c r="L49" s="56" t="s">
        <v>251</v>
      </c>
      <c r="M49" s="57" t="s">
        <v>131</v>
      </c>
      <c r="N49" s="57"/>
      <c r="O49" s="58" t="s">
        <v>132</v>
      </c>
      <c r="P49" s="58" t="s">
        <v>252</v>
      </c>
    </row>
    <row r="50" spans="1:16" ht="12.75" customHeight="1" thickBot="1" x14ac:dyDescent="0.25">
      <c r="A50" s="47" t="str">
        <f t="shared" si="6"/>
        <v> BBS 71 </v>
      </c>
      <c r="B50" s="5" t="str">
        <f t="shared" si="7"/>
        <v>I</v>
      </c>
      <c r="C50" s="47">
        <f t="shared" si="8"/>
        <v>45785.525000000001</v>
      </c>
      <c r="D50" s="21" t="str">
        <f t="shared" si="9"/>
        <v>vis</v>
      </c>
      <c r="E50" s="55">
        <f>VLOOKUP(C50,Active!C$21:E$971,3,FALSE)</f>
        <v>4032.0880386875365</v>
      </c>
      <c r="F50" s="5" t="s">
        <v>125</v>
      </c>
      <c r="G50" s="21" t="str">
        <f t="shared" si="10"/>
        <v>45785.525</v>
      </c>
      <c r="H50" s="47">
        <f t="shared" si="11"/>
        <v>4032</v>
      </c>
      <c r="I50" s="56" t="s">
        <v>253</v>
      </c>
      <c r="J50" s="57" t="s">
        <v>254</v>
      </c>
      <c r="K50" s="56">
        <v>4032</v>
      </c>
      <c r="L50" s="56" t="s">
        <v>255</v>
      </c>
      <c r="M50" s="57" t="s">
        <v>131</v>
      </c>
      <c r="N50" s="57"/>
      <c r="O50" s="58" t="s">
        <v>132</v>
      </c>
      <c r="P50" s="58" t="s">
        <v>256</v>
      </c>
    </row>
    <row r="51" spans="1:16" ht="12.75" customHeight="1" thickBot="1" x14ac:dyDescent="0.25">
      <c r="A51" s="47" t="str">
        <f t="shared" si="6"/>
        <v> BBS 75 </v>
      </c>
      <c r="B51" s="5" t="str">
        <f t="shared" si="7"/>
        <v>I</v>
      </c>
      <c r="C51" s="47">
        <f t="shared" si="8"/>
        <v>46056.722000000002</v>
      </c>
      <c r="D51" s="21" t="str">
        <f t="shared" si="9"/>
        <v>vis</v>
      </c>
      <c r="E51" s="55">
        <f>VLOOKUP(C51,Active!C$21:E$971,3,FALSE)</f>
        <v>4994.0162579017688</v>
      </c>
      <c r="F51" s="5" t="s">
        <v>125</v>
      </c>
      <c r="G51" s="21" t="str">
        <f t="shared" si="10"/>
        <v>46056.722</v>
      </c>
      <c r="H51" s="47">
        <f t="shared" si="11"/>
        <v>4994</v>
      </c>
      <c r="I51" s="56" t="s">
        <v>257</v>
      </c>
      <c r="J51" s="57" t="s">
        <v>258</v>
      </c>
      <c r="K51" s="56">
        <v>4994</v>
      </c>
      <c r="L51" s="56" t="s">
        <v>259</v>
      </c>
      <c r="M51" s="57" t="s">
        <v>131</v>
      </c>
      <c r="N51" s="57"/>
      <c r="O51" s="58" t="s">
        <v>132</v>
      </c>
      <c r="P51" s="58" t="s">
        <v>260</v>
      </c>
    </row>
    <row r="52" spans="1:16" ht="12.75" customHeight="1" thickBot="1" x14ac:dyDescent="0.25">
      <c r="A52" s="47" t="str">
        <f t="shared" si="6"/>
        <v> BBS 76 </v>
      </c>
      <c r="B52" s="5" t="str">
        <f t="shared" si="7"/>
        <v>I</v>
      </c>
      <c r="C52" s="47">
        <f t="shared" si="8"/>
        <v>46148.349000000002</v>
      </c>
      <c r="D52" s="21" t="str">
        <f t="shared" si="9"/>
        <v>vis</v>
      </c>
      <c r="E52" s="55">
        <f>VLOOKUP(C52,Active!C$21:E$971,3,FALSE)</f>
        <v>5319.0146794991424</v>
      </c>
      <c r="F52" s="5" t="s">
        <v>125</v>
      </c>
      <c r="G52" s="21" t="str">
        <f t="shared" si="10"/>
        <v>46148.349</v>
      </c>
      <c r="H52" s="47">
        <f t="shared" si="11"/>
        <v>5319</v>
      </c>
      <c r="I52" s="56" t="s">
        <v>261</v>
      </c>
      <c r="J52" s="57" t="s">
        <v>262</v>
      </c>
      <c r="K52" s="56">
        <v>5319</v>
      </c>
      <c r="L52" s="56" t="s">
        <v>148</v>
      </c>
      <c r="M52" s="57" t="s">
        <v>131</v>
      </c>
      <c r="N52" s="57"/>
      <c r="O52" s="58" t="s">
        <v>132</v>
      </c>
      <c r="P52" s="58" t="s">
        <v>263</v>
      </c>
    </row>
    <row r="53" spans="1:16" ht="12.75" customHeight="1" thickBot="1" x14ac:dyDescent="0.25">
      <c r="A53" s="47" t="str">
        <f t="shared" si="6"/>
        <v> BBS 79 </v>
      </c>
      <c r="B53" s="5" t="str">
        <f t="shared" si="7"/>
        <v>II</v>
      </c>
      <c r="C53" s="47">
        <f t="shared" si="8"/>
        <v>46421.680999999997</v>
      </c>
      <c r="D53" s="21" t="str">
        <f t="shared" si="9"/>
        <v>vis</v>
      </c>
      <c r="E53" s="55">
        <f>VLOOKUP(C53,Active!C$21:E$971,3,FALSE)</f>
        <v>6288.5156843563482</v>
      </c>
      <c r="F53" s="5" t="s">
        <v>125</v>
      </c>
      <c r="G53" s="21" t="str">
        <f t="shared" si="10"/>
        <v>46421.681</v>
      </c>
      <c r="H53" s="47">
        <f t="shared" si="11"/>
        <v>6288.5</v>
      </c>
      <c r="I53" s="56" t="s">
        <v>264</v>
      </c>
      <c r="J53" s="57" t="s">
        <v>265</v>
      </c>
      <c r="K53" s="56">
        <v>6288.5</v>
      </c>
      <c r="L53" s="56" t="s">
        <v>148</v>
      </c>
      <c r="M53" s="57" t="s">
        <v>131</v>
      </c>
      <c r="N53" s="57"/>
      <c r="O53" s="58" t="s">
        <v>132</v>
      </c>
      <c r="P53" s="58" t="s">
        <v>266</v>
      </c>
    </row>
    <row r="54" spans="1:16" ht="12.75" customHeight="1" thickBot="1" x14ac:dyDescent="0.25">
      <c r="A54" s="47" t="str">
        <f t="shared" si="6"/>
        <v> BBS 79 </v>
      </c>
      <c r="B54" s="5" t="str">
        <f t="shared" si="7"/>
        <v>I</v>
      </c>
      <c r="C54" s="47">
        <f t="shared" si="8"/>
        <v>46451.705999999998</v>
      </c>
      <c r="D54" s="21" t="str">
        <f t="shared" si="9"/>
        <v>vis</v>
      </c>
      <c r="E54" s="55">
        <f>VLOOKUP(C54,Active!C$21:E$971,3,FALSE)</f>
        <v>6395.0135246049813</v>
      </c>
      <c r="F54" s="5" t="s">
        <v>125</v>
      </c>
      <c r="G54" s="21" t="str">
        <f t="shared" si="10"/>
        <v>46451.706</v>
      </c>
      <c r="H54" s="47">
        <f t="shared" si="11"/>
        <v>6395</v>
      </c>
      <c r="I54" s="56" t="s">
        <v>267</v>
      </c>
      <c r="J54" s="57" t="s">
        <v>268</v>
      </c>
      <c r="K54" s="56">
        <v>6395</v>
      </c>
      <c r="L54" s="56" t="s">
        <v>148</v>
      </c>
      <c r="M54" s="57" t="s">
        <v>131</v>
      </c>
      <c r="N54" s="57"/>
      <c r="O54" s="58" t="s">
        <v>132</v>
      </c>
      <c r="P54" s="58" t="s">
        <v>266</v>
      </c>
    </row>
    <row r="55" spans="1:16" ht="12.75" customHeight="1" thickBot="1" x14ac:dyDescent="0.25">
      <c r="A55" s="47" t="str">
        <f t="shared" si="6"/>
        <v> BBS 80 </v>
      </c>
      <c r="B55" s="5" t="str">
        <f t="shared" si="7"/>
        <v>II</v>
      </c>
      <c r="C55" s="47">
        <f t="shared" si="8"/>
        <v>46556.428</v>
      </c>
      <c r="D55" s="21" t="str">
        <f t="shared" si="9"/>
        <v>vis</v>
      </c>
      <c r="E55" s="55">
        <f>VLOOKUP(C55,Active!C$21:E$971,3,FALSE)</f>
        <v>6766.4595471367738</v>
      </c>
      <c r="F55" s="5" t="s">
        <v>125</v>
      </c>
      <c r="G55" s="21" t="str">
        <f t="shared" si="10"/>
        <v>46556.428</v>
      </c>
      <c r="H55" s="47">
        <f t="shared" si="11"/>
        <v>6766.5</v>
      </c>
      <c r="I55" s="56" t="s">
        <v>269</v>
      </c>
      <c r="J55" s="57" t="s">
        <v>270</v>
      </c>
      <c r="K55" s="56">
        <v>6766.5</v>
      </c>
      <c r="L55" s="56" t="s">
        <v>237</v>
      </c>
      <c r="M55" s="57" t="s">
        <v>131</v>
      </c>
      <c r="N55" s="57"/>
      <c r="O55" s="58" t="s">
        <v>132</v>
      </c>
      <c r="P55" s="58" t="s">
        <v>271</v>
      </c>
    </row>
    <row r="56" spans="1:16" ht="12.75" customHeight="1" thickBot="1" x14ac:dyDescent="0.25">
      <c r="A56" s="47" t="str">
        <f t="shared" si="6"/>
        <v> BBS 82 </v>
      </c>
      <c r="B56" s="5" t="str">
        <f t="shared" si="7"/>
        <v>I</v>
      </c>
      <c r="C56" s="47">
        <f t="shared" si="8"/>
        <v>46762.673999999999</v>
      </c>
      <c r="D56" s="21" t="str">
        <f t="shared" si="9"/>
        <v>vis</v>
      </c>
      <c r="E56" s="55">
        <f>VLOOKUP(C56,Active!C$21:E$971,3,FALSE)</f>
        <v>7498.0083751107468</v>
      </c>
      <c r="F56" s="5" t="s">
        <v>125</v>
      </c>
      <c r="G56" s="21" t="str">
        <f t="shared" si="10"/>
        <v>46762.674</v>
      </c>
      <c r="H56" s="47">
        <f t="shared" si="11"/>
        <v>7498</v>
      </c>
      <c r="I56" s="56" t="s">
        <v>272</v>
      </c>
      <c r="J56" s="57" t="s">
        <v>273</v>
      </c>
      <c r="K56" s="56">
        <v>7498</v>
      </c>
      <c r="L56" s="56" t="s">
        <v>170</v>
      </c>
      <c r="M56" s="57" t="s">
        <v>131</v>
      </c>
      <c r="N56" s="57"/>
      <c r="O56" s="58" t="s">
        <v>132</v>
      </c>
      <c r="P56" s="58" t="s">
        <v>274</v>
      </c>
    </row>
    <row r="57" spans="1:16" ht="12.75" customHeight="1" thickBot="1" x14ac:dyDescent="0.25">
      <c r="A57" s="47" t="str">
        <f t="shared" si="6"/>
        <v> BBS 83 </v>
      </c>
      <c r="B57" s="5" t="str">
        <f t="shared" si="7"/>
        <v>II</v>
      </c>
      <c r="C57" s="47">
        <f t="shared" si="8"/>
        <v>46877.548000000003</v>
      </c>
      <c r="D57" s="21" t="str">
        <f t="shared" si="9"/>
        <v>vis</v>
      </c>
      <c r="E57" s="55">
        <f>VLOOKUP(C57,Active!C$21:E$971,3,FALSE)</f>
        <v>7905.4632593978858</v>
      </c>
      <c r="F57" s="5" t="s">
        <v>125</v>
      </c>
      <c r="G57" s="21" t="str">
        <f t="shared" si="10"/>
        <v>46877.548</v>
      </c>
      <c r="H57" s="47">
        <f t="shared" si="11"/>
        <v>7905.5</v>
      </c>
      <c r="I57" s="56" t="s">
        <v>275</v>
      </c>
      <c r="J57" s="57" t="s">
        <v>276</v>
      </c>
      <c r="K57" s="56">
        <v>7905.5</v>
      </c>
      <c r="L57" s="56" t="s">
        <v>201</v>
      </c>
      <c r="M57" s="57" t="s">
        <v>131</v>
      </c>
      <c r="N57" s="57"/>
      <c r="O57" s="58" t="s">
        <v>132</v>
      </c>
      <c r="P57" s="58" t="s">
        <v>277</v>
      </c>
    </row>
    <row r="58" spans="1:16" ht="12.75" customHeight="1" thickBot="1" x14ac:dyDescent="0.25">
      <c r="A58" s="47" t="str">
        <f t="shared" si="6"/>
        <v> BBS 86 </v>
      </c>
      <c r="B58" s="5" t="str">
        <f t="shared" si="7"/>
        <v>II</v>
      </c>
      <c r="C58" s="47">
        <f t="shared" si="8"/>
        <v>47158.633999999998</v>
      </c>
      <c r="D58" s="21" t="str">
        <f t="shared" si="9"/>
        <v>vis</v>
      </c>
      <c r="E58" s="55">
        <f>VLOOKUP(C58,Active!C$21:E$971,3,FALSE)</f>
        <v>8902.4674866793357</v>
      </c>
      <c r="F58" s="5" t="s">
        <v>125</v>
      </c>
      <c r="G58" s="21" t="str">
        <f t="shared" si="10"/>
        <v>47158.634</v>
      </c>
      <c r="H58" s="47">
        <f t="shared" si="11"/>
        <v>8902.5</v>
      </c>
      <c r="I58" s="56" t="s">
        <v>278</v>
      </c>
      <c r="J58" s="57" t="s">
        <v>279</v>
      </c>
      <c r="K58" s="56">
        <v>8902.5</v>
      </c>
      <c r="L58" s="56" t="s">
        <v>184</v>
      </c>
      <c r="M58" s="57" t="s">
        <v>131</v>
      </c>
      <c r="N58" s="57"/>
      <c r="O58" s="58" t="s">
        <v>132</v>
      </c>
      <c r="P58" s="58" t="s">
        <v>280</v>
      </c>
    </row>
    <row r="59" spans="1:16" ht="12.75" customHeight="1" thickBot="1" x14ac:dyDescent="0.25">
      <c r="A59" s="47" t="str">
        <f t="shared" si="6"/>
        <v> BBS 87 </v>
      </c>
      <c r="B59" s="5" t="str">
        <f t="shared" si="7"/>
        <v>I</v>
      </c>
      <c r="C59" s="47">
        <f t="shared" si="8"/>
        <v>47176.546000000002</v>
      </c>
      <c r="D59" s="21" t="str">
        <f t="shared" si="9"/>
        <v>vis</v>
      </c>
      <c r="E59" s="55">
        <f>VLOOKUP(C59,Active!C$21:E$971,3,FALSE)</f>
        <v>8966.000852692121</v>
      </c>
      <c r="F59" s="5" t="s">
        <v>125</v>
      </c>
      <c r="G59" s="21" t="str">
        <f t="shared" si="10"/>
        <v>47176.546</v>
      </c>
      <c r="H59" s="47">
        <f t="shared" si="11"/>
        <v>8966</v>
      </c>
      <c r="I59" s="56" t="s">
        <v>281</v>
      </c>
      <c r="J59" s="57" t="s">
        <v>282</v>
      </c>
      <c r="K59" s="56">
        <v>8966</v>
      </c>
      <c r="L59" s="56" t="s">
        <v>187</v>
      </c>
      <c r="M59" s="57" t="s">
        <v>131</v>
      </c>
      <c r="N59" s="57"/>
      <c r="O59" s="58" t="s">
        <v>132</v>
      </c>
      <c r="P59" s="58" t="s">
        <v>283</v>
      </c>
    </row>
    <row r="60" spans="1:16" ht="12.75" customHeight="1" thickBot="1" x14ac:dyDescent="0.25">
      <c r="A60" s="47" t="str">
        <f t="shared" si="6"/>
        <v> BBS 91 </v>
      </c>
      <c r="B60" s="5" t="str">
        <f t="shared" si="7"/>
        <v>I</v>
      </c>
      <c r="C60" s="47">
        <f t="shared" si="8"/>
        <v>47540.504999999997</v>
      </c>
      <c r="D60" s="21" t="str">
        <f t="shared" si="9"/>
        <v>vis</v>
      </c>
      <c r="E60" s="55">
        <f>VLOOKUP(C60,Active!C$21:E$971,3,FALSE)</f>
        <v>10256.953306948577</v>
      </c>
      <c r="F60" s="5" t="s">
        <v>125</v>
      </c>
      <c r="G60" s="21" t="str">
        <f t="shared" si="10"/>
        <v>47540.505</v>
      </c>
      <c r="H60" s="47">
        <f t="shared" si="11"/>
        <v>10257</v>
      </c>
      <c r="I60" s="56" t="s">
        <v>284</v>
      </c>
      <c r="J60" s="57" t="s">
        <v>285</v>
      </c>
      <c r="K60" s="56">
        <v>10257</v>
      </c>
      <c r="L60" s="56" t="s">
        <v>286</v>
      </c>
      <c r="M60" s="57" t="s">
        <v>131</v>
      </c>
      <c r="N60" s="57"/>
      <c r="O60" s="58" t="s">
        <v>132</v>
      </c>
      <c r="P60" s="58" t="s">
        <v>287</v>
      </c>
    </row>
    <row r="61" spans="1:16" ht="12.75" customHeight="1" thickBot="1" x14ac:dyDescent="0.25">
      <c r="A61" s="47" t="str">
        <f t="shared" si="6"/>
        <v> BBS 92 </v>
      </c>
      <c r="B61" s="5" t="str">
        <f t="shared" si="7"/>
        <v>I</v>
      </c>
      <c r="C61" s="47">
        <f t="shared" si="8"/>
        <v>47654.408000000003</v>
      </c>
      <c r="D61" s="21" t="str">
        <f t="shared" si="9"/>
        <v>vis</v>
      </c>
      <c r="E61" s="55">
        <f>VLOOKUP(C61,Active!C$21:E$971,3,FALSE)</f>
        <v>10660.964081231346</v>
      </c>
      <c r="F61" s="5" t="s">
        <v>125</v>
      </c>
      <c r="G61" s="21" t="str">
        <f t="shared" si="10"/>
        <v>47654.408</v>
      </c>
      <c r="H61" s="47">
        <f t="shared" si="11"/>
        <v>10661</v>
      </c>
      <c r="I61" s="56" t="s">
        <v>288</v>
      </c>
      <c r="J61" s="57" t="s">
        <v>289</v>
      </c>
      <c r="K61" s="56">
        <v>10661</v>
      </c>
      <c r="L61" s="56" t="s">
        <v>201</v>
      </c>
      <c r="M61" s="57" t="s">
        <v>131</v>
      </c>
      <c r="N61" s="57"/>
      <c r="O61" s="58" t="s">
        <v>132</v>
      </c>
      <c r="P61" s="58" t="s">
        <v>290</v>
      </c>
    </row>
    <row r="62" spans="1:16" ht="12.75" customHeight="1" thickBot="1" x14ac:dyDescent="0.25">
      <c r="A62" s="47" t="str">
        <f t="shared" si="6"/>
        <v> BBS 94 </v>
      </c>
      <c r="B62" s="5" t="str">
        <f t="shared" si="7"/>
        <v>I</v>
      </c>
      <c r="C62" s="47">
        <f t="shared" si="8"/>
        <v>47925.631000000001</v>
      </c>
      <c r="D62" s="21" t="str">
        <f t="shared" si="9"/>
        <v>vis</v>
      </c>
      <c r="E62" s="55">
        <f>VLOOKUP(C62,Active!C$21:E$971,3,FALSE)</f>
        <v>11622.984521722723</v>
      </c>
      <c r="F62" s="5" t="s">
        <v>125</v>
      </c>
      <c r="G62" s="21" t="str">
        <f t="shared" si="10"/>
        <v>47925.631</v>
      </c>
      <c r="H62" s="47">
        <f t="shared" si="11"/>
        <v>11623</v>
      </c>
      <c r="I62" s="56" t="s">
        <v>291</v>
      </c>
      <c r="J62" s="57" t="s">
        <v>292</v>
      </c>
      <c r="K62" s="56">
        <v>11623</v>
      </c>
      <c r="L62" s="56" t="s">
        <v>144</v>
      </c>
      <c r="M62" s="57" t="s">
        <v>131</v>
      </c>
      <c r="N62" s="57"/>
      <c r="O62" s="58" t="s">
        <v>132</v>
      </c>
      <c r="P62" s="58" t="s">
        <v>293</v>
      </c>
    </row>
    <row r="63" spans="1:16" ht="12.75" customHeight="1" thickBot="1" x14ac:dyDescent="0.25">
      <c r="A63" s="47" t="str">
        <f t="shared" si="6"/>
        <v> BBS 97 </v>
      </c>
      <c r="B63" s="5" t="str">
        <f t="shared" si="7"/>
        <v>II</v>
      </c>
      <c r="C63" s="47">
        <f t="shared" si="8"/>
        <v>48357.411</v>
      </c>
      <c r="D63" s="21" t="str">
        <f t="shared" si="9"/>
        <v>vis</v>
      </c>
      <c r="E63" s="55">
        <f>VLOOKUP(C63,Active!C$21:E$971,3,FALSE)</f>
        <v>13154.496177428058</v>
      </c>
      <c r="F63" s="5" t="s">
        <v>125</v>
      </c>
      <c r="G63" s="21" t="str">
        <f t="shared" si="10"/>
        <v>48357.411</v>
      </c>
      <c r="H63" s="47">
        <f t="shared" si="11"/>
        <v>13154.5</v>
      </c>
      <c r="I63" s="56" t="s">
        <v>294</v>
      </c>
      <c r="J63" s="57" t="s">
        <v>295</v>
      </c>
      <c r="K63" s="56">
        <v>13154.5</v>
      </c>
      <c r="L63" s="56" t="s">
        <v>136</v>
      </c>
      <c r="M63" s="57" t="s">
        <v>131</v>
      </c>
      <c r="N63" s="57"/>
      <c r="O63" s="58" t="s">
        <v>132</v>
      </c>
      <c r="P63" s="58" t="s">
        <v>296</v>
      </c>
    </row>
    <row r="64" spans="1:16" ht="12.75" customHeight="1" thickBot="1" x14ac:dyDescent="0.25">
      <c r="A64" s="47" t="str">
        <f t="shared" si="6"/>
        <v> BBS 100 </v>
      </c>
      <c r="B64" s="5" t="str">
        <f t="shared" si="7"/>
        <v>I</v>
      </c>
      <c r="C64" s="47">
        <f t="shared" si="8"/>
        <v>48628.485000000001</v>
      </c>
      <c r="D64" s="21" t="str">
        <f t="shared" si="9"/>
        <v>vis</v>
      </c>
      <c r="E64" s="55">
        <f>VLOOKUP(C64,Active!C$21:E$971,3,FALSE)</f>
        <v>14115.988119061923</v>
      </c>
      <c r="F64" s="5" t="s">
        <v>125</v>
      </c>
      <c r="G64" s="21" t="str">
        <f t="shared" si="10"/>
        <v>48628.485</v>
      </c>
      <c r="H64" s="47">
        <f t="shared" si="11"/>
        <v>14116</v>
      </c>
      <c r="I64" s="56" t="s">
        <v>297</v>
      </c>
      <c r="J64" s="57" t="s">
        <v>298</v>
      </c>
      <c r="K64" s="56">
        <v>14116</v>
      </c>
      <c r="L64" s="56" t="s">
        <v>127</v>
      </c>
      <c r="M64" s="57" t="s">
        <v>131</v>
      </c>
      <c r="N64" s="57"/>
      <c r="O64" s="58" t="s">
        <v>132</v>
      </c>
      <c r="P64" s="58" t="s">
        <v>299</v>
      </c>
    </row>
    <row r="65" spans="1:16" ht="12.75" customHeight="1" thickBot="1" x14ac:dyDescent="0.25">
      <c r="A65" s="47" t="str">
        <f t="shared" si="6"/>
        <v> BBS 103 </v>
      </c>
      <c r="B65" s="5" t="str">
        <f t="shared" si="7"/>
        <v>II</v>
      </c>
      <c r="C65" s="47">
        <f t="shared" si="8"/>
        <v>49043.631000000001</v>
      </c>
      <c r="D65" s="21" t="str">
        <f t="shared" si="9"/>
        <v>vis</v>
      </c>
      <c r="E65" s="55">
        <f>VLOOKUP(C65,Active!C$21:E$971,3,FALSE)</f>
        <v>15588.499439223697</v>
      </c>
      <c r="F65" s="5" t="s">
        <v>125</v>
      </c>
      <c r="G65" s="21" t="str">
        <f t="shared" si="10"/>
        <v>49043.631</v>
      </c>
      <c r="H65" s="47">
        <f t="shared" si="11"/>
        <v>15588.5</v>
      </c>
      <c r="I65" s="56" t="s">
        <v>300</v>
      </c>
      <c r="J65" s="57" t="s">
        <v>301</v>
      </c>
      <c r="K65" s="56">
        <v>15588.5</v>
      </c>
      <c r="L65" s="56" t="s">
        <v>233</v>
      </c>
      <c r="M65" s="57" t="s">
        <v>131</v>
      </c>
      <c r="N65" s="57"/>
      <c r="O65" s="58" t="s">
        <v>132</v>
      </c>
      <c r="P65" s="58" t="s">
        <v>302</v>
      </c>
    </row>
    <row r="66" spans="1:16" ht="12.75" customHeight="1" thickBot="1" x14ac:dyDescent="0.25">
      <c r="A66" s="47" t="str">
        <f t="shared" si="6"/>
        <v> BBS 106 </v>
      </c>
      <c r="B66" s="5" t="str">
        <f t="shared" si="7"/>
        <v>II</v>
      </c>
      <c r="C66" s="47">
        <f t="shared" si="8"/>
        <v>49420.584999999999</v>
      </c>
      <c r="D66" s="21" t="str">
        <f t="shared" si="9"/>
        <v>vis</v>
      </c>
      <c r="E66" s="55">
        <f>VLOOKUP(C66,Active!C$21:E$971,3,FALSE)</f>
        <v>16925.544797194765</v>
      </c>
      <c r="F66" s="5" t="s">
        <v>125</v>
      </c>
      <c r="G66" s="21" t="str">
        <f t="shared" si="10"/>
        <v>49420.585</v>
      </c>
      <c r="H66" s="47">
        <f t="shared" si="11"/>
        <v>16925.5</v>
      </c>
      <c r="I66" s="56" t="s">
        <v>303</v>
      </c>
      <c r="J66" s="57" t="s">
        <v>304</v>
      </c>
      <c r="K66" s="56">
        <v>16925.5</v>
      </c>
      <c r="L66" s="56" t="s">
        <v>305</v>
      </c>
      <c r="M66" s="57" t="s">
        <v>131</v>
      </c>
      <c r="N66" s="57"/>
      <c r="O66" s="58" t="s">
        <v>132</v>
      </c>
      <c r="P66" s="58" t="s">
        <v>306</v>
      </c>
    </row>
    <row r="67" spans="1:16" ht="12.75" customHeight="1" thickBot="1" x14ac:dyDescent="0.25">
      <c r="A67" s="47" t="str">
        <f t="shared" si="6"/>
        <v> BBS 108 </v>
      </c>
      <c r="B67" s="5" t="str">
        <f t="shared" si="7"/>
        <v>I</v>
      </c>
      <c r="C67" s="47">
        <f t="shared" si="8"/>
        <v>49755.633000000002</v>
      </c>
      <c r="D67" s="21" t="str">
        <f t="shared" si="9"/>
        <v>vis</v>
      </c>
      <c r="E67" s="55">
        <f>VLOOKUP(C67,Active!C$21:E$971,3,FALSE)</f>
        <v>18113.950738231328</v>
      </c>
      <c r="F67" s="5" t="s">
        <v>125</v>
      </c>
      <c r="G67" s="21" t="str">
        <f t="shared" si="10"/>
        <v>49755.633</v>
      </c>
      <c r="H67" s="47">
        <f t="shared" si="11"/>
        <v>18114</v>
      </c>
      <c r="I67" s="56" t="s">
        <v>307</v>
      </c>
      <c r="J67" s="57" t="s">
        <v>308</v>
      </c>
      <c r="K67" s="56">
        <v>18114</v>
      </c>
      <c r="L67" s="56" t="s">
        <v>309</v>
      </c>
      <c r="M67" s="57" t="s">
        <v>131</v>
      </c>
      <c r="N67" s="57"/>
      <c r="O67" s="58" t="s">
        <v>132</v>
      </c>
      <c r="P67" s="58" t="s">
        <v>310</v>
      </c>
    </row>
    <row r="68" spans="1:16" ht="12.75" customHeight="1" thickBot="1" x14ac:dyDescent="0.25">
      <c r="A68" s="47" t="str">
        <f t="shared" si="6"/>
        <v> BBS 109 </v>
      </c>
      <c r="B68" s="5" t="str">
        <f t="shared" si="7"/>
        <v>II</v>
      </c>
      <c r="C68" s="47">
        <f t="shared" si="8"/>
        <v>49865.444000000003</v>
      </c>
      <c r="D68" s="21" t="str">
        <f t="shared" si="9"/>
        <v>vis</v>
      </c>
      <c r="E68" s="55">
        <f>VLOOKUP(C68,Active!C$21:E$971,3,FALSE)</f>
        <v>18503.447302279365</v>
      </c>
      <c r="F68" s="5" t="s">
        <v>125</v>
      </c>
      <c r="G68" s="21" t="str">
        <f t="shared" si="10"/>
        <v>49865.444</v>
      </c>
      <c r="H68" s="47">
        <f t="shared" si="11"/>
        <v>18503.5</v>
      </c>
      <c r="I68" s="56" t="s">
        <v>311</v>
      </c>
      <c r="J68" s="57" t="s">
        <v>312</v>
      </c>
      <c r="K68" s="56">
        <v>18503.5</v>
      </c>
      <c r="L68" s="56" t="s">
        <v>313</v>
      </c>
      <c r="M68" s="57" t="s">
        <v>131</v>
      </c>
      <c r="N68" s="57"/>
      <c r="O68" s="58" t="s">
        <v>132</v>
      </c>
      <c r="P68" s="58" t="s">
        <v>314</v>
      </c>
    </row>
    <row r="69" spans="1:16" ht="12.75" customHeight="1" thickBot="1" x14ac:dyDescent="0.25">
      <c r="A69" s="47" t="str">
        <f t="shared" si="6"/>
        <v> BBS 112 </v>
      </c>
      <c r="B69" s="5" t="str">
        <f t="shared" si="7"/>
        <v>I</v>
      </c>
      <c r="C69" s="47">
        <f t="shared" si="8"/>
        <v>50189.535000000003</v>
      </c>
      <c r="D69" s="21" t="str">
        <f t="shared" si="9"/>
        <v>vis</v>
      </c>
      <c r="E69" s="55">
        <f>VLOOKUP(C69,Active!C$21:E$971,3,FALSE)</f>
        <v>19652.989068941089</v>
      </c>
      <c r="F69" s="5" t="s">
        <v>125</v>
      </c>
      <c r="G69" s="21" t="str">
        <f t="shared" si="10"/>
        <v>50189.535</v>
      </c>
      <c r="H69" s="47">
        <f t="shared" si="11"/>
        <v>19653</v>
      </c>
      <c r="I69" s="56" t="s">
        <v>315</v>
      </c>
      <c r="J69" s="57" t="s">
        <v>316</v>
      </c>
      <c r="K69" s="56">
        <v>19653</v>
      </c>
      <c r="L69" s="56" t="s">
        <v>127</v>
      </c>
      <c r="M69" s="57" t="s">
        <v>131</v>
      </c>
      <c r="N69" s="57"/>
      <c r="O69" s="58" t="s">
        <v>132</v>
      </c>
      <c r="P69" s="58" t="s">
        <v>317</v>
      </c>
    </row>
    <row r="70" spans="1:16" ht="12.75" customHeight="1" thickBot="1" x14ac:dyDescent="0.25">
      <c r="A70" s="47" t="str">
        <f t="shared" si="6"/>
        <v> BBS 115 </v>
      </c>
      <c r="B70" s="5" t="str">
        <f t="shared" si="7"/>
        <v>II</v>
      </c>
      <c r="C70" s="47">
        <f t="shared" si="8"/>
        <v>50540.392999999996</v>
      </c>
      <c r="D70" s="21" t="str">
        <f t="shared" si="9"/>
        <v>vis</v>
      </c>
      <c r="E70" s="55">
        <f>VLOOKUP(C70,Active!C$21:E$971,3,FALSE)</f>
        <v>20897.472640429933</v>
      </c>
      <c r="F70" s="5" t="s">
        <v>125</v>
      </c>
      <c r="G70" s="21" t="str">
        <f t="shared" si="10"/>
        <v>50540.393</v>
      </c>
      <c r="H70" s="47">
        <f t="shared" si="11"/>
        <v>20897.5</v>
      </c>
      <c r="I70" s="56" t="s">
        <v>318</v>
      </c>
      <c r="J70" s="57" t="s">
        <v>319</v>
      </c>
      <c r="K70" s="56">
        <v>20897.5</v>
      </c>
      <c r="L70" s="56" t="s">
        <v>210</v>
      </c>
      <c r="M70" s="57" t="s">
        <v>131</v>
      </c>
      <c r="N70" s="57"/>
      <c r="O70" s="58" t="s">
        <v>132</v>
      </c>
      <c r="P70" s="58" t="s">
        <v>320</v>
      </c>
    </row>
    <row r="71" spans="1:16" ht="12.75" customHeight="1" thickBot="1" x14ac:dyDescent="0.25">
      <c r="A71" s="47" t="str">
        <f t="shared" si="6"/>
        <v> BBS 117 </v>
      </c>
      <c r="B71" s="5" t="str">
        <f t="shared" si="7"/>
        <v>II</v>
      </c>
      <c r="C71" s="47">
        <f t="shared" si="8"/>
        <v>50848.546000000002</v>
      </c>
      <c r="D71" s="21" t="str">
        <f t="shared" si="9"/>
        <v>vis</v>
      </c>
      <c r="E71" s="55">
        <f>VLOOKUP(C71,Active!C$21:E$971,3,FALSE)</f>
        <v>21990.482764198001</v>
      </c>
      <c r="F71" s="5" t="s">
        <v>125</v>
      </c>
      <c r="G71" s="21" t="str">
        <f t="shared" si="10"/>
        <v>50848.546</v>
      </c>
      <c r="H71" s="47">
        <f t="shared" si="11"/>
        <v>21990.5</v>
      </c>
      <c r="I71" s="56" t="s">
        <v>327</v>
      </c>
      <c r="J71" s="57" t="s">
        <v>328</v>
      </c>
      <c r="K71" s="56">
        <v>21990.5</v>
      </c>
      <c r="L71" s="56" t="s">
        <v>216</v>
      </c>
      <c r="M71" s="57" t="s">
        <v>131</v>
      </c>
      <c r="N71" s="57"/>
      <c r="O71" s="58" t="s">
        <v>132</v>
      </c>
      <c r="P71" s="58" t="s">
        <v>329</v>
      </c>
    </row>
    <row r="72" spans="1:16" ht="12.75" customHeight="1" thickBot="1" x14ac:dyDescent="0.25">
      <c r="A72" s="47" t="str">
        <f t="shared" si="6"/>
        <v> BBS 119 </v>
      </c>
      <c r="B72" s="5" t="str">
        <f t="shared" si="7"/>
        <v>II</v>
      </c>
      <c r="C72" s="47">
        <f t="shared" si="8"/>
        <v>51175.586000000003</v>
      </c>
      <c r="D72" s="21" t="str">
        <f t="shared" si="9"/>
        <v>vis</v>
      </c>
      <c r="E72" s="55">
        <f>VLOOKUP(C72,Active!C$21:E$971,3,FALSE)</f>
        <v>23150.484551871992</v>
      </c>
      <c r="F72" s="5" t="s">
        <v>125</v>
      </c>
      <c r="G72" s="21" t="str">
        <f t="shared" si="10"/>
        <v>51175.586</v>
      </c>
      <c r="H72" s="47">
        <f t="shared" si="11"/>
        <v>23150.5</v>
      </c>
      <c r="I72" s="56" t="s">
        <v>330</v>
      </c>
      <c r="J72" s="57" t="s">
        <v>331</v>
      </c>
      <c r="K72" s="56">
        <v>23150.5</v>
      </c>
      <c r="L72" s="56" t="s">
        <v>144</v>
      </c>
      <c r="M72" s="57" t="s">
        <v>131</v>
      </c>
      <c r="N72" s="57"/>
      <c r="O72" s="58" t="s">
        <v>132</v>
      </c>
      <c r="P72" s="58" t="s">
        <v>332</v>
      </c>
    </row>
    <row r="73" spans="1:16" ht="12.75" customHeight="1" thickBot="1" x14ac:dyDescent="0.25">
      <c r="A73" s="47" t="str">
        <f t="shared" si="6"/>
        <v> BBS 119 </v>
      </c>
      <c r="B73" s="5" t="str">
        <f t="shared" si="7"/>
        <v>II</v>
      </c>
      <c r="C73" s="47">
        <f t="shared" si="8"/>
        <v>51177.555399999997</v>
      </c>
      <c r="D73" s="21" t="str">
        <f t="shared" si="9"/>
        <v>vis</v>
      </c>
      <c r="E73" s="55">
        <f>VLOOKUP(C73,Active!C$21:E$971,3,FALSE)</f>
        <v>23157.469958918955</v>
      </c>
      <c r="F73" s="5" t="s">
        <v>125</v>
      </c>
      <c r="G73" s="21" t="str">
        <f t="shared" si="10"/>
        <v>51177.5554</v>
      </c>
      <c r="H73" s="47">
        <f t="shared" si="11"/>
        <v>23157.5</v>
      </c>
      <c r="I73" s="56" t="s">
        <v>333</v>
      </c>
      <c r="J73" s="57" t="s">
        <v>334</v>
      </c>
      <c r="K73" s="56">
        <v>23157.5</v>
      </c>
      <c r="L73" s="56" t="s">
        <v>335</v>
      </c>
      <c r="M73" s="57" t="s">
        <v>324</v>
      </c>
      <c r="N73" s="57" t="s">
        <v>325</v>
      </c>
      <c r="O73" s="58" t="s">
        <v>336</v>
      </c>
      <c r="P73" s="58" t="s">
        <v>332</v>
      </c>
    </row>
    <row r="74" spans="1:16" ht="12.75" customHeight="1" thickBot="1" x14ac:dyDescent="0.25">
      <c r="A74" s="47" t="str">
        <f t="shared" si="6"/>
        <v>IBVS 5263 </v>
      </c>
      <c r="B74" s="5" t="str">
        <f t="shared" si="7"/>
        <v>I</v>
      </c>
      <c r="C74" s="47">
        <f t="shared" si="8"/>
        <v>51272.417300000001</v>
      </c>
      <c r="D74" s="21" t="str">
        <f t="shared" si="9"/>
        <v>vis</v>
      </c>
      <c r="E74" s="55">
        <f>VLOOKUP(C74,Active!C$21:E$971,3,FALSE)</f>
        <v>23493.942480880047</v>
      </c>
      <c r="F74" s="5" t="s">
        <v>125</v>
      </c>
      <c r="G74" s="21" t="str">
        <f t="shared" si="10"/>
        <v>51272.4173</v>
      </c>
      <c r="H74" s="47">
        <f t="shared" si="11"/>
        <v>23494</v>
      </c>
      <c r="I74" s="56" t="s">
        <v>337</v>
      </c>
      <c r="J74" s="57" t="s">
        <v>338</v>
      </c>
      <c r="K74" s="56">
        <v>23494</v>
      </c>
      <c r="L74" s="56" t="s">
        <v>339</v>
      </c>
      <c r="M74" s="57" t="s">
        <v>324</v>
      </c>
      <c r="N74" s="57" t="s">
        <v>325</v>
      </c>
      <c r="O74" s="58" t="s">
        <v>340</v>
      </c>
      <c r="P74" s="59" t="s">
        <v>341</v>
      </c>
    </row>
    <row r="75" spans="1:16" ht="12.75" customHeight="1" thickBot="1" x14ac:dyDescent="0.25">
      <c r="A75" s="47" t="str">
        <f t="shared" ref="A75:A106" si="12">P75</f>
        <v>IBVS 5263 </v>
      </c>
      <c r="B75" s="5" t="str">
        <f t="shared" ref="B75:B106" si="13">IF(H75=INT(H75),"I","II")</f>
        <v>II</v>
      </c>
      <c r="C75" s="47">
        <f t="shared" ref="C75:C106" si="14">1*G75</f>
        <v>51272.557800000002</v>
      </c>
      <c r="D75" s="21" t="str">
        <f t="shared" ref="D75:D106" si="15">VLOOKUP(F75,I$1:J$5,2,FALSE)</f>
        <v>vis</v>
      </c>
      <c r="E75" s="55">
        <f>VLOOKUP(C75,Active!C$21:E$971,3,FALSE)</f>
        <v>23494.44083047389</v>
      </c>
      <c r="F75" s="5" t="s">
        <v>125</v>
      </c>
      <c r="G75" s="21" t="str">
        <f t="shared" ref="G75:G106" si="16">MID(I75,3,LEN(I75)-3)</f>
        <v>51272.5578</v>
      </c>
      <c r="H75" s="47">
        <f t="shared" ref="H75:H106" si="17">1*K75</f>
        <v>23494.5</v>
      </c>
      <c r="I75" s="56" t="s">
        <v>342</v>
      </c>
      <c r="J75" s="57" t="s">
        <v>343</v>
      </c>
      <c r="K75" s="56">
        <v>23494.5</v>
      </c>
      <c r="L75" s="56" t="s">
        <v>344</v>
      </c>
      <c r="M75" s="57" t="s">
        <v>324</v>
      </c>
      <c r="N75" s="57" t="s">
        <v>325</v>
      </c>
      <c r="O75" s="58" t="s">
        <v>340</v>
      </c>
      <c r="P75" s="59" t="s">
        <v>341</v>
      </c>
    </row>
    <row r="76" spans="1:16" ht="12.75" customHeight="1" thickBot="1" x14ac:dyDescent="0.25">
      <c r="A76" s="47" t="str">
        <f t="shared" si="12"/>
        <v> BBS 120 </v>
      </c>
      <c r="B76" s="5" t="str">
        <f t="shared" si="13"/>
        <v>I</v>
      </c>
      <c r="C76" s="47">
        <f t="shared" si="14"/>
        <v>51286.535000000003</v>
      </c>
      <c r="D76" s="21" t="str">
        <f t="shared" si="15"/>
        <v>vis</v>
      </c>
      <c r="E76" s="55">
        <f>VLOOKUP(C76,Active!C$21:E$971,3,FALSE)</f>
        <v>23544.017570281492</v>
      </c>
      <c r="F76" s="5" t="str">
        <f>LEFT(M76,1)</f>
        <v>V</v>
      </c>
      <c r="G76" s="21" t="str">
        <f t="shared" si="16"/>
        <v>51286.535</v>
      </c>
      <c r="H76" s="47">
        <f t="shared" si="17"/>
        <v>23544</v>
      </c>
      <c r="I76" s="56" t="s">
        <v>345</v>
      </c>
      <c r="J76" s="57" t="s">
        <v>346</v>
      </c>
      <c r="K76" s="56">
        <v>23544</v>
      </c>
      <c r="L76" s="56" t="s">
        <v>259</v>
      </c>
      <c r="M76" s="57" t="s">
        <v>131</v>
      </c>
      <c r="N76" s="57"/>
      <c r="O76" s="58" t="s">
        <v>132</v>
      </c>
      <c r="P76" s="58" t="s">
        <v>347</v>
      </c>
    </row>
    <row r="77" spans="1:16" ht="12.75" customHeight="1" thickBot="1" x14ac:dyDescent="0.25">
      <c r="A77" s="47" t="str">
        <f t="shared" si="12"/>
        <v>IBVS 5263 </v>
      </c>
      <c r="B77" s="5" t="str">
        <f t="shared" si="13"/>
        <v>II</v>
      </c>
      <c r="C77" s="47">
        <f t="shared" si="14"/>
        <v>51288.350700000003</v>
      </c>
      <c r="D77" s="21" t="str">
        <f t="shared" si="15"/>
        <v>PE</v>
      </c>
      <c r="E77" s="55">
        <f>VLOOKUP(C77,Active!C$21:E$971,3,FALSE)</f>
        <v>23550.457807701619</v>
      </c>
      <c r="F77" s="5" t="str">
        <f>LEFT(M77,1)</f>
        <v>E</v>
      </c>
      <c r="G77" s="21" t="str">
        <f t="shared" si="16"/>
        <v>51288.3507</v>
      </c>
      <c r="H77" s="47">
        <f t="shared" si="17"/>
        <v>23550.5</v>
      </c>
      <c r="I77" s="56" t="s">
        <v>348</v>
      </c>
      <c r="J77" s="57" t="s">
        <v>349</v>
      </c>
      <c r="K77" s="56">
        <v>23550.5</v>
      </c>
      <c r="L77" s="56" t="s">
        <v>350</v>
      </c>
      <c r="M77" s="57" t="s">
        <v>324</v>
      </c>
      <c r="N77" s="57" t="s">
        <v>325</v>
      </c>
      <c r="O77" s="58" t="s">
        <v>340</v>
      </c>
      <c r="P77" s="59" t="s">
        <v>341</v>
      </c>
    </row>
    <row r="78" spans="1:16" ht="12.75" customHeight="1" thickBot="1" x14ac:dyDescent="0.25">
      <c r="A78" s="47" t="str">
        <f t="shared" si="12"/>
        <v>IBVS 5287 </v>
      </c>
      <c r="B78" s="5" t="str">
        <f t="shared" si="13"/>
        <v>I</v>
      </c>
      <c r="C78" s="47">
        <f t="shared" si="14"/>
        <v>51576.624799999998</v>
      </c>
      <c r="D78" s="21" t="str">
        <f t="shared" si="15"/>
        <v>PE</v>
      </c>
      <c r="E78" s="55">
        <f>VLOOKUP(C78,Active!C$21:E$971,3,FALSE)</f>
        <v>24572.958025840391</v>
      </c>
      <c r="F78" s="5" t="str">
        <f>LEFT(M78,1)</f>
        <v>E</v>
      </c>
      <c r="G78" s="21" t="str">
        <f t="shared" si="16"/>
        <v>51576.6248</v>
      </c>
      <c r="H78" s="47">
        <f t="shared" si="17"/>
        <v>24573</v>
      </c>
      <c r="I78" s="56" t="s">
        <v>351</v>
      </c>
      <c r="J78" s="57" t="s">
        <v>352</v>
      </c>
      <c r="K78" s="56">
        <v>24573</v>
      </c>
      <c r="L78" s="56" t="s">
        <v>353</v>
      </c>
      <c r="M78" s="57" t="s">
        <v>324</v>
      </c>
      <c r="N78" s="57" t="s">
        <v>325</v>
      </c>
      <c r="O78" s="58" t="s">
        <v>340</v>
      </c>
      <c r="P78" s="59" t="s">
        <v>354</v>
      </c>
    </row>
    <row r="79" spans="1:16" ht="12.75" customHeight="1" thickBot="1" x14ac:dyDescent="0.25">
      <c r="A79" s="47" t="str">
        <f t="shared" si="12"/>
        <v> BBS 122 </v>
      </c>
      <c r="B79" s="5" t="str">
        <f t="shared" si="13"/>
        <v>II</v>
      </c>
      <c r="C79" s="47">
        <f t="shared" si="14"/>
        <v>51606.654000000002</v>
      </c>
      <c r="D79" s="21" t="str">
        <f t="shared" si="15"/>
        <v>vis</v>
      </c>
      <c r="E79" s="55">
        <f>VLOOKUP(C79,Active!C$21:E$971,3,FALSE)</f>
        <v>24679.470763372268</v>
      </c>
      <c r="F79" s="5" t="str">
        <f>LEFT(M79,1)</f>
        <v>V</v>
      </c>
      <c r="G79" s="21" t="str">
        <f t="shared" si="16"/>
        <v>51606.654</v>
      </c>
      <c r="H79" s="47">
        <f t="shared" si="17"/>
        <v>24679.5</v>
      </c>
      <c r="I79" s="56" t="s">
        <v>355</v>
      </c>
      <c r="J79" s="57" t="s">
        <v>356</v>
      </c>
      <c r="K79" s="56">
        <v>24679.5</v>
      </c>
      <c r="L79" s="56" t="s">
        <v>210</v>
      </c>
      <c r="M79" s="57" t="s">
        <v>131</v>
      </c>
      <c r="N79" s="57"/>
      <c r="O79" s="58" t="s">
        <v>132</v>
      </c>
      <c r="P79" s="58" t="s">
        <v>357</v>
      </c>
    </row>
    <row r="80" spans="1:16" ht="12.75" customHeight="1" thickBot="1" x14ac:dyDescent="0.25">
      <c r="A80" s="47" t="str">
        <f t="shared" si="12"/>
        <v>IBVS 5287 </v>
      </c>
      <c r="B80" s="5" t="str">
        <f t="shared" si="13"/>
        <v>I</v>
      </c>
      <c r="C80" s="47">
        <f t="shared" si="14"/>
        <v>51635.544300000001</v>
      </c>
      <c r="D80" s="21" t="str">
        <f t="shared" si="15"/>
        <v>PE</v>
      </c>
      <c r="E80" s="55">
        <f>VLOOKUP(C80,Active!C$21:E$971,3,FALSE)</f>
        <v>24781.943854267683</v>
      </c>
      <c r="F80" s="5" t="str">
        <f>LEFT(M80,1)</f>
        <v>E</v>
      </c>
      <c r="G80" s="21" t="str">
        <f t="shared" si="16"/>
        <v>51635.5443</v>
      </c>
      <c r="H80" s="47">
        <f t="shared" si="17"/>
        <v>24782</v>
      </c>
      <c r="I80" s="56" t="s">
        <v>358</v>
      </c>
      <c r="J80" s="57" t="s">
        <v>359</v>
      </c>
      <c r="K80" s="56">
        <v>24782</v>
      </c>
      <c r="L80" s="56" t="s">
        <v>360</v>
      </c>
      <c r="M80" s="57" t="s">
        <v>324</v>
      </c>
      <c r="N80" s="57" t="s">
        <v>325</v>
      </c>
      <c r="O80" s="58" t="s">
        <v>340</v>
      </c>
      <c r="P80" s="59" t="s">
        <v>354</v>
      </c>
    </row>
    <row r="81" spans="1:16" ht="12.75" customHeight="1" thickBot="1" x14ac:dyDescent="0.25">
      <c r="A81" s="47" t="str">
        <f t="shared" si="12"/>
        <v>IBVS 5287 </v>
      </c>
      <c r="B81" s="5" t="str">
        <f t="shared" si="13"/>
        <v>II</v>
      </c>
      <c r="C81" s="47">
        <f t="shared" si="14"/>
        <v>51672.338300000003</v>
      </c>
      <c r="D81" s="21" t="str">
        <f t="shared" si="15"/>
        <v>vis</v>
      </c>
      <c r="E81" s="55">
        <f>VLOOKUP(C81,Active!C$21:E$971,3,FALSE)</f>
        <v>24912.45114932541</v>
      </c>
      <c r="F81" s="5" t="s">
        <v>125</v>
      </c>
      <c r="G81" s="21" t="str">
        <f t="shared" si="16"/>
        <v>51672.3383</v>
      </c>
      <c r="H81" s="47">
        <f t="shared" si="17"/>
        <v>24912.5</v>
      </c>
      <c r="I81" s="56" t="s">
        <v>361</v>
      </c>
      <c r="J81" s="57" t="s">
        <v>362</v>
      </c>
      <c r="K81" s="56">
        <v>24912.5</v>
      </c>
      <c r="L81" s="56" t="s">
        <v>363</v>
      </c>
      <c r="M81" s="57" t="s">
        <v>324</v>
      </c>
      <c r="N81" s="57" t="s">
        <v>325</v>
      </c>
      <c r="O81" s="58" t="s">
        <v>340</v>
      </c>
      <c r="P81" s="59" t="s">
        <v>354</v>
      </c>
    </row>
    <row r="82" spans="1:16" ht="12.75" customHeight="1" thickBot="1" x14ac:dyDescent="0.25">
      <c r="A82" s="47" t="str">
        <f t="shared" si="12"/>
        <v> BBS 124 </v>
      </c>
      <c r="B82" s="5" t="str">
        <f t="shared" si="13"/>
        <v>I</v>
      </c>
      <c r="C82" s="47">
        <f t="shared" si="14"/>
        <v>51883.648999999998</v>
      </c>
      <c r="D82" s="21" t="str">
        <f t="shared" si="15"/>
        <v>vis</v>
      </c>
      <c r="E82" s="55">
        <f>VLOOKUP(C82,Active!C$21:E$971,3,FALSE)</f>
        <v>25661.964327391197</v>
      </c>
      <c r="F82" s="5" t="s">
        <v>125</v>
      </c>
      <c r="G82" s="21" t="str">
        <f t="shared" si="16"/>
        <v>51883.649</v>
      </c>
      <c r="H82" s="47">
        <f t="shared" si="17"/>
        <v>25662</v>
      </c>
      <c r="I82" s="56" t="s">
        <v>364</v>
      </c>
      <c r="J82" s="57" t="s">
        <v>365</v>
      </c>
      <c r="K82" s="56">
        <v>25662</v>
      </c>
      <c r="L82" s="56" t="s">
        <v>201</v>
      </c>
      <c r="M82" s="57" t="s">
        <v>131</v>
      </c>
      <c r="N82" s="57"/>
      <c r="O82" s="58" t="s">
        <v>132</v>
      </c>
      <c r="P82" s="58" t="s">
        <v>366</v>
      </c>
    </row>
    <row r="83" spans="1:16" ht="12.75" customHeight="1" thickBot="1" x14ac:dyDescent="0.25">
      <c r="A83" s="47" t="str">
        <f t="shared" si="12"/>
        <v>BAVM 152 </v>
      </c>
      <c r="B83" s="5" t="str">
        <f t="shared" si="13"/>
        <v>I</v>
      </c>
      <c r="C83" s="47">
        <f t="shared" si="14"/>
        <v>51965.403100000003</v>
      </c>
      <c r="D83" s="21" t="str">
        <f t="shared" si="15"/>
        <v>vis</v>
      </c>
      <c r="E83" s="55">
        <f>VLOOKUP(C83,Active!C$21:E$971,3,FALSE)</f>
        <v>25951.943847173745</v>
      </c>
      <c r="F83" s="5" t="s">
        <v>125</v>
      </c>
      <c r="G83" s="21" t="str">
        <f t="shared" si="16"/>
        <v>51965.4031</v>
      </c>
      <c r="H83" s="47">
        <f t="shared" si="17"/>
        <v>25952</v>
      </c>
      <c r="I83" s="56" t="s">
        <v>373</v>
      </c>
      <c r="J83" s="57" t="s">
        <v>374</v>
      </c>
      <c r="K83" s="56">
        <v>25952</v>
      </c>
      <c r="L83" s="56" t="s">
        <v>360</v>
      </c>
      <c r="M83" s="57" t="s">
        <v>324</v>
      </c>
      <c r="N83" s="57" t="s">
        <v>375</v>
      </c>
      <c r="O83" s="58" t="s">
        <v>376</v>
      </c>
      <c r="P83" s="59" t="s">
        <v>377</v>
      </c>
    </row>
    <row r="84" spans="1:16" ht="12.75" customHeight="1" thickBot="1" x14ac:dyDescent="0.25">
      <c r="A84" s="47" t="str">
        <f t="shared" si="12"/>
        <v>IBVS 5583 </v>
      </c>
      <c r="B84" s="5" t="str">
        <f t="shared" si="13"/>
        <v>II</v>
      </c>
      <c r="C84" s="47">
        <f t="shared" si="14"/>
        <v>51965.544199999997</v>
      </c>
      <c r="D84" s="21" t="str">
        <f t="shared" si="15"/>
        <v>vis</v>
      </c>
      <c r="E84" s="55">
        <f>VLOOKUP(C84,Active!C$21:E$971,3,FALSE)</f>
        <v>25952.444324950877</v>
      </c>
      <c r="F84" s="5" t="s">
        <v>125</v>
      </c>
      <c r="G84" s="21" t="str">
        <f t="shared" si="16"/>
        <v>51965.5442</v>
      </c>
      <c r="H84" s="47">
        <f t="shared" si="17"/>
        <v>25952.5</v>
      </c>
      <c r="I84" s="56" t="s">
        <v>378</v>
      </c>
      <c r="J84" s="57" t="s">
        <v>379</v>
      </c>
      <c r="K84" s="56">
        <v>25952.5</v>
      </c>
      <c r="L84" s="56" t="s">
        <v>380</v>
      </c>
      <c r="M84" s="57" t="s">
        <v>324</v>
      </c>
      <c r="N84" s="57" t="s">
        <v>325</v>
      </c>
      <c r="O84" s="58" t="s">
        <v>340</v>
      </c>
      <c r="P84" s="59" t="s">
        <v>381</v>
      </c>
    </row>
    <row r="85" spans="1:16" ht="12.75" customHeight="1" thickBot="1" x14ac:dyDescent="0.25">
      <c r="A85" s="47" t="str">
        <f t="shared" si="12"/>
        <v>IBVS 5583 </v>
      </c>
      <c r="B85" s="5" t="str">
        <f t="shared" si="13"/>
        <v>I</v>
      </c>
      <c r="C85" s="47">
        <f t="shared" si="14"/>
        <v>51965.6855</v>
      </c>
      <c r="D85" s="21" t="str">
        <f t="shared" si="15"/>
        <v>vis</v>
      </c>
      <c r="E85" s="55">
        <f>VLOOKUP(C85,Active!C$21:E$971,3,FALSE)</f>
        <v>25952.945512122482</v>
      </c>
      <c r="F85" s="5" t="s">
        <v>125</v>
      </c>
      <c r="G85" s="21" t="str">
        <f t="shared" si="16"/>
        <v>51965.6855</v>
      </c>
      <c r="H85" s="47">
        <f t="shared" si="17"/>
        <v>25953</v>
      </c>
      <c r="I85" s="56" t="s">
        <v>382</v>
      </c>
      <c r="J85" s="57" t="s">
        <v>383</v>
      </c>
      <c r="K85" s="56">
        <v>25953</v>
      </c>
      <c r="L85" s="56" t="s">
        <v>384</v>
      </c>
      <c r="M85" s="57" t="s">
        <v>324</v>
      </c>
      <c r="N85" s="57" t="s">
        <v>325</v>
      </c>
      <c r="O85" s="58" t="s">
        <v>340</v>
      </c>
      <c r="P85" s="59" t="s">
        <v>381</v>
      </c>
    </row>
    <row r="86" spans="1:16" ht="12.75" customHeight="1" thickBot="1" x14ac:dyDescent="0.25">
      <c r="A86" s="47" t="str">
        <f t="shared" si="12"/>
        <v> BBS 125 </v>
      </c>
      <c r="B86" s="5" t="str">
        <f t="shared" si="13"/>
        <v>I</v>
      </c>
      <c r="C86" s="47">
        <f t="shared" si="14"/>
        <v>52049.423000000003</v>
      </c>
      <c r="D86" s="21" t="str">
        <f t="shared" si="15"/>
        <v>vis</v>
      </c>
      <c r="E86" s="55">
        <f>VLOOKUP(C86,Active!C$21:E$971,3,FALSE)</f>
        <v>26249.96009656278</v>
      </c>
      <c r="F86" s="5" t="s">
        <v>125</v>
      </c>
      <c r="G86" s="21" t="str">
        <f t="shared" si="16"/>
        <v>52049.423</v>
      </c>
      <c r="H86" s="47">
        <f t="shared" si="17"/>
        <v>26250</v>
      </c>
      <c r="I86" s="56" t="s">
        <v>385</v>
      </c>
      <c r="J86" s="57" t="s">
        <v>386</v>
      </c>
      <c r="K86" s="56">
        <v>26250</v>
      </c>
      <c r="L86" s="56" t="s">
        <v>237</v>
      </c>
      <c r="M86" s="57" t="s">
        <v>131</v>
      </c>
      <c r="N86" s="57"/>
      <c r="O86" s="58" t="s">
        <v>132</v>
      </c>
      <c r="P86" s="58" t="s">
        <v>387</v>
      </c>
    </row>
    <row r="87" spans="1:16" ht="12.75" customHeight="1" thickBot="1" x14ac:dyDescent="0.25">
      <c r="A87" s="47" t="str">
        <f t="shared" si="12"/>
        <v> BBS 127 </v>
      </c>
      <c r="B87" s="5" t="str">
        <f t="shared" si="13"/>
        <v>I</v>
      </c>
      <c r="C87" s="47">
        <f t="shared" si="14"/>
        <v>52241.699000000001</v>
      </c>
      <c r="D87" s="21" t="str">
        <f t="shared" si="15"/>
        <v>vis</v>
      </c>
      <c r="E87" s="55">
        <f>VLOOKUP(C87,Active!C$21:E$971,3,FALSE)</f>
        <v>26931.957722928975</v>
      </c>
      <c r="F87" s="5" t="s">
        <v>125</v>
      </c>
      <c r="G87" s="21" t="str">
        <f t="shared" si="16"/>
        <v>52241.699</v>
      </c>
      <c r="H87" s="47">
        <f t="shared" si="17"/>
        <v>26932</v>
      </c>
      <c r="I87" s="56" t="s">
        <v>388</v>
      </c>
      <c r="J87" s="57" t="s">
        <v>389</v>
      </c>
      <c r="K87" s="56">
        <v>26932</v>
      </c>
      <c r="L87" s="56" t="s">
        <v>181</v>
      </c>
      <c r="M87" s="57" t="s">
        <v>131</v>
      </c>
      <c r="N87" s="57"/>
      <c r="O87" s="58" t="s">
        <v>132</v>
      </c>
      <c r="P87" s="58" t="s">
        <v>390</v>
      </c>
    </row>
    <row r="88" spans="1:16" ht="12.75" customHeight="1" thickBot="1" x14ac:dyDescent="0.25">
      <c r="A88" s="47" t="str">
        <f t="shared" si="12"/>
        <v>OEJV 0074 </v>
      </c>
      <c r="B88" s="5" t="str">
        <f t="shared" si="13"/>
        <v>II</v>
      </c>
      <c r="C88" s="47">
        <f t="shared" si="14"/>
        <v>52321.621019999999</v>
      </c>
      <c r="D88" s="21" t="str">
        <f t="shared" si="15"/>
        <v>vis</v>
      </c>
      <c r="E88" s="55">
        <f>VLOOKUP(C88,Active!C$21:E$971,3,FALSE)</f>
        <v>27215.43890588676</v>
      </c>
      <c r="F88" s="5" t="s">
        <v>125</v>
      </c>
      <c r="G88" s="21" t="str">
        <f t="shared" si="16"/>
        <v>52321.62102</v>
      </c>
      <c r="H88" s="47">
        <f t="shared" si="17"/>
        <v>27215.5</v>
      </c>
      <c r="I88" s="56" t="s">
        <v>391</v>
      </c>
      <c r="J88" s="57" t="s">
        <v>392</v>
      </c>
      <c r="K88" s="56">
        <v>27215.5</v>
      </c>
      <c r="L88" s="56" t="s">
        <v>393</v>
      </c>
      <c r="M88" s="57" t="s">
        <v>370</v>
      </c>
      <c r="N88" s="57" t="s">
        <v>118</v>
      </c>
      <c r="O88" s="58" t="s">
        <v>394</v>
      </c>
      <c r="P88" s="59" t="s">
        <v>395</v>
      </c>
    </row>
    <row r="89" spans="1:16" ht="12.75" customHeight="1" thickBot="1" x14ac:dyDescent="0.25">
      <c r="A89" s="47" t="str">
        <f t="shared" si="12"/>
        <v> BBS 128 </v>
      </c>
      <c r="B89" s="5" t="str">
        <f t="shared" si="13"/>
        <v>I</v>
      </c>
      <c r="C89" s="47">
        <f t="shared" si="14"/>
        <v>52367.432000000001</v>
      </c>
      <c r="D89" s="21" t="str">
        <f t="shared" si="15"/>
        <v>vis</v>
      </c>
      <c r="E89" s="55">
        <f>VLOOKUP(C89,Active!C$21:E$971,3,FALSE)</f>
        <v>27377.929178315517</v>
      </c>
      <c r="F89" s="5" t="s">
        <v>125</v>
      </c>
      <c r="G89" s="21" t="str">
        <f t="shared" si="16"/>
        <v>52367.432</v>
      </c>
      <c r="H89" s="47">
        <f t="shared" si="17"/>
        <v>27378</v>
      </c>
      <c r="I89" s="56" t="s">
        <v>396</v>
      </c>
      <c r="J89" s="57" t="s">
        <v>397</v>
      </c>
      <c r="K89" s="56">
        <v>27378</v>
      </c>
      <c r="L89" s="56" t="s">
        <v>398</v>
      </c>
      <c r="M89" s="57" t="s">
        <v>131</v>
      </c>
      <c r="N89" s="57"/>
      <c r="O89" s="58" t="s">
        <v>132</v>
      </c>
      <c r="P89" s="58" t="s">
        <v>399</v>
      </c>
    </row>
    <row r="90" spans="1:16" ht="12.75" customHeight="1" thickBot="1" x14ac:dyDescent="0.25">
      <c r="A90" s="47" t="str">
        <f t="shared" si="12"/>
        <v>IBVS 5583 </v>
      </c>
      <c r="B90" s="5" t="str">
        <f t="shared" si="13"/>
        <v>I</v>
      </c>
      <c r="C90" s="47">
        <f t="shared" si="14"/>
        <v>52367.433900000004</v>
      </c>
      <c r="D90" s="21" t="str">
        <f t="shared" si="15"/>
        <v>vis</v>
      </c>
      <c r="E90" s="55">
        <f>VLOOKUP(C90,Active!C$21:E$971,3,FALSE)</f>
        <v>27377.935917562703</v>
      </c>
      <c r="F90" s="5" t="s">
        <v>125</v>
      </c>
      <c r="G90" s="21" t="str">
        <f t="shared" si="16"/>
        <v>52367.4339</v>
      </c>
      <c r="H90" s="47">
        <f t="shared" si="17"/>
        <v>27378</v>
      </c>
      <c r="I90" s="56" t="s">
        <v>400</v>
      </c>
      <c r="J90" s="57" t="s">
        <v>401</v>
      </c>
      <c r="K90" s="56">
        <v>27378</v>
      </c>
      <c r="L90" s="56" t="s">
        <v>402</v>
      </c>
      <c r="M90" s="57" t="s">
        <v>324</v>
      </c>
      <c r="N90" s="57" t="s">
        <v>325</v>
      </c>
      <c r="O90" s="58" t="s">
        <v>340</v>
      </c>
      <c r="P90" s="59" t="s">
        <v>381</v>
      </c>
    </row>
    <row r="91" spans="1:16" ht="12.75" customHeight="1" thickBot="1" x14ac:dyDescent="0.25">
      <c r="A91" s="47" t="str">
        <f t="shared" si="12"/>
        <v>IBVS 5583 </v>
      </c>
      <c r="B91" s="5" t="str">
        <f t="shared" si="13"/>
        <v>II</v>
      </c>
      <c r="C91" s="47">
        <f t="shared" si="14"/>
        <v>52367.573499999999</v>
      </c>
      <c r="D91" s="21" t="str">
        <f t="shared" si="15"/>
        <v>vis</v>
      </c>
      <c r="E91" s="55">
        <f>VLOOKUP(C91,Active!C$21:E$971,3,FALSE)</f>
        <v>27378.431074881541</v>
      </c>
      <c r="F91" s="5" t="s">
        <v>125</v>
      </c>
      <c r="G91" s="21" t="str">
        <f t="shared" si="16"/>
        <v>52367.5735</v>
      </c>
      <c r="H91" s="47">
        <f t="shared" si="17"/>
        <v>27378.5</v>
      </c>
      <c r="I91" s="56" t="s">
        <v>403</v>
      </c>
      <c r="J91" s="57" t="s">
        <v>404</v>
      </c>
      <c r="K91" s="56">
        <v>27378.5</v>
      </c>
      <c r="L91" s="56" t="s">
        <v>405</v>
      </c>
      <c r="M91" s="57" t="s">
        <v>324</v>
      </c>
      <c r="N91" s="57" t="s">
        <v>325</v>
      </c>
      <c r="O91" s="58" t="s">
        <v>340</v>
      </c>
      <c r="P91" s="59" t="s">
        <v>381</v>
      </c>
    </row>
    <row r="92" spans="1:16" ht="12.75" customHeight="1" thickBot="1" x14ac:dyDescent="0.25">
      <c r="A92" s="47" t="str">
        <f t="shared" si="12"/>
        <v>IBVS 5583 </v>
      </c>
      <c r="B92" s="5" t="str">
        <f t="shared" si="13"/>
        <v>II</v>
      </c>
      <c r="C92" s="47">
        <f t="shared" si="14"/>
        <v>52672.6227</v>
      </c>
      <c r="D92" s="21" t="str">
        <f t="shared" si="15"/>
        <v>vis</v>
      </c>
      <c r="E92" s="55">
        <f>VLOOKUP(C92,Active!C$21:E$971,3,FALSE)</f>
        <v>28460.432106341061</v>
      </c>
      <c r="F92" s="5" t="s">
        <v>125</v>
      </c>
      <c r="G92" s="21" t="str">
        <f t="shared" si="16"/>
        <v>52672.6227</v>
      </c>
      <c r="H92" s="47">
        <f t="shared" si="17"/>
        <v>28460.5</v>
      </c>
      <c r="I92" s="56" t="s">
        <v>406</v>
      </c>
      <c r="J92" s="57" t="s">
        <v>407</v>
      </c>
      <c r="K92" s="56">
        <v>28460.5</v>
      </c>
      <c r="L92" s="56" t="s">
        <v>408</v>
      </c>
      <c r="M92" s="57" t="s">
        <v>324</v>
      </c>
      <c r="N92" s="57" t="s">
        <v>325</v>
      </c>
      <c r="O92" s="58" t="s">
        <v>340</v>
      </c>
      <c r="P92" s="59" t="s">
        <v>381</v>
      </c>
    </row>
    <row r="93" spans="1:16" ht="12.75" customHeight="1" thickBot="1" x14ac:dyDescent="0.25">
      <c r="A93" s="47" t="str">
        <f t="shared" si="12"/>
        <v>IBVS 5583 </v>
      </c>
      <c r="B93" s="5" t="str">
        <f t="shared" si="13"/>
        <v>II</v>
      </c>
      <c r="C93" s="47">
        <f t="shared" si="14"/>
        <v>52684.464800000002</v>
      </c>
      <c r="D93" s="21" t="str">
        <f t="shared" si="15"/>
        <v>vis</v>
      </c>
      <c r="E93" s="55">
        <f>VLOOKUP(C93,Active!C$21:E$971,3,FALSE)</f>
        <v>28502.435705808453</v>
      </c>
      <c r="F93" s="5" t="s">
        <v>125</v>
      </c>
      <c r="G93" s="21" t="str">
        <f t="shared" si="16"/>
        <v>52684.4648</v>
      </c>
      <c r="H93" s="47">
        <f t="shared" si="17"/>
        <v>28502.5</v>
      </c>
      <c r="I93" s="56" t="s">
        <v>409</v>
      </c>
      <c r="J93" s="57" t="s">
        <v>410</v>
      </c>
      <c r="K93" s="56">
        <v>28502.5</v>
      </c>
      <c r="L93" s="56" t="s">
        <v>402</v>
      </c>
      <c r="M93" s="57" t="s">
        <v>324</v>
      </c>
      <c r="N93" s="57" t="s">
        <v>325</v>
      </c>
      <c r="O93" s="58" t="s">
        <v>340</v>
      </c>
      <c r="P93" s="59" t="s">
        <v>381</v>
      </c>
    </row>
    <row r="94" spans="1:16" ht="12.75" customHeight="1" thickBot="1" x14ac:dyDescent="0.25">
      <c r="A94" s="47" t="str">
        <f t="shared" si="12"/>
        <v> BBS 129 </v>
      </c>
      <c r="B94" s="5" t="str">
        <f t="shared" si="13"/>
        <v>II</v>
      </c>
      <c r="C94" s="47">
        <f t="shared" si="14"/>
        <v>52697.438999999998</v>
      </c>
      <c r="D94" s="21" t="str">
        <f t="shared" si="15"/>
        <v>vis</v>
      </c>
      <c r="E94" s="55">
        <f>VLOOKUP(C94,Active!C$21:E$971,3,FALSE)</f>
        <v>28548.454832501324</v>
      </c>
      <c r="F94" s="5" t="s">
        <v>125</v>
      </c>
      <c r="G94" s="21" t="str">
        <f t="shared" si="16"/>
        <v>52697.439</v>
      </c>
      <c r="H94" s="47">
        <f t="shared" si="17"/>
        <v>28548.5</v>
      </c>
      <c r="I94" s="56" t="s">
        <v>411</v>
      </c>
      <c r="J94" s="57" t="s">
        <v>412</v>
      </c>
      <c r="K94" s="56">
        <v>28548.5</v>
      </c>
      <c r="L94" s="56" t="s">
        <v>286</v>
      </c>
      <c r="M94" s="57" t="s">
        <v>131</v>
      </c>
      <c r="N94" s="57"/>
      <c r="O94" s="58" t="s">
        <v>132</v>
      </c>
      <c r="P94" s="58" t="s">
        <v>413</v>
      </c>
    </row>
    <row r="95" spans="1:16" ht="12.75" customHeight="1" thickBot="1" x14ac:dyDescent="0.25">
      <c r="A95" s="47" t="str">
        <f t="shared" si="12"/>
        <v> BBS 130 </v>
      </c>
      <c r="B95" s="5" t="str">
        <f t="shared" si="13"/>
        <v>I</v>
      </c>
      <c r="C95" s="47">
        <f t="shared" si="14"/>
        <v>52978.646000000001</v>
      </c>
      <c r="D95" s="21" t="str">
        <f t="shared" si="15"/>
        <v>vis</v>
      </c>
      <c r="E95" s="55">
        <f>VLOOKUP(C95,Active!C$21:E$971,3,FALSE)</f>
        <v>29545.888243418773</v>
      </c>
      <c r="F95" s="5" t="s">
        <v>125</v>
      </c>
      <c r="G95" s="21" t="str">
        <f t="shared" si="16"/>
        <v>52978.646</v>
      </c>
      <c r="H95" s="47">
        <f t="shared" si="17"/>
        <v>29546</v>
      </c>
      <c r="I95" s="56" t="s">
        <v>414</v>
      </c>
      <c r="J95" s="57" t="s">
        <v>415</v>
      </c>
      <c r="K95" s="56">
        <v>29546</v>
      </c>
      <c r="L95" s="56" t="s">
        <v>416</v>
      </c>
      <c r="M95" s="57" t="s">
        <v>131</v>
      </c>
      <c r="N95" s="57"/>
      <c r="O95" s="58" t="s">
        <v>132</v>
      </c>
      <c r="P95" s="58" t="s">
        <v>417</v>
      </c>
    </row>
    <row r="96" spans="1:16" ht="12.75" customHeight="1" thickBot="1" x14ac:dyDescent="0.25">
      <c r="A96" s="47" t="str">
        <f t="shared" si="12"/>
        <v>BAVM 172 </v>
      </c>
      <c r="B96" s="5" t="str">
        <f t="shared" si="13"/>
        <v>I</v>
      </c>
      <c r="C96" s="47">
        <f t="shared" si="14"/>
        <v>53093.4012</v>
      </c>
      <c r="D96" s="21" t="str">
        <f t="shared" si="15"/>
        <v>vis</v>
      </c>
      <c r="E96" s="55">
        <f>VLOOKUP(C96,Active!C$21:E$971,3,FALSE)</f>
        <v>29952.92174740876</v>
      </c>
      <c r="F96" s="5" t="s">
        <v>125</v>
      </c>
      <c r="G96" s="21" t="str">
        <f t="shared" si="16"/>
        <v>53093.4012</v>
      </c>
      <c r="H96" s="47">
        <f t="shared" si="17"/>
        <v>29953</v>
      </c>
      <c r="I96" s="56" t="s">
        <v>418</v>
      </c>
      <c r="J96" s="57" t="s">
        <v>419</v>
      </c>
      <c r="K96" s="56">
        <v>29953</v>
      </c>
      <c r="L96" s="56" t="s">
        <v>420</v>
      </c>
      <c r="M96" s="57" t="s">
        <v>324</v>
      </c>
      <c r="N96" s="57" t="s">
        <v>421</v>
      </c>
      <c r="O96" s="58" t="s">
        <v>422</v>
      </c>
      <c r="P96" s="59" t="s">
        <v>423</v>
      </c>
    </row>
    <row r="97" spans="1:16" ht="12.75" customHeight="1" thickBot="1" x14ac:dyDescent="0.25">
      <c r="A97" s="47" t="str">
        <f t="shared" si="12"/>
        <v>BAVM 172 </v>
      </c>
      <c r="B97" s="5" t="str">
        <f t="shared" si="13"/>
        <v>II</v>
      </c>
      <c r="C97" s="47">
        <f t="shared" si="14"/>
        <v>53093.543299999998</v>
      </c>
      <c r="D97" s="21" t="str">
        <f t="shared" si="15"/>
        <v>vis</v>
      </c>
      <c r="E97" s="55">
        <f>VLOOKUP(C97,Active!C$21:E$971,3,FALSE)</f>
        <v>29953.425772158102</v>
      </c>
      <c r="F97" s="5" t="s">
        <v>125</v>
      </c>
      <c r="G97" s="21" t="str">
        <f t="shared" si="16"/>
        <v>53093.5433</v>
      </c>
      <c r="H97" s="47">
        <f t="shared" si="17"/>
        <v>29953.5</v>
      </c>
      <c r="I97" s="56" t="s">
        <v>424</v>
      </c>
      <c r="J97" s="57" t="s">
        <v>425</v>
      </c>
      <c r="K97" s="56" t="s">
        <v>426</v>
      </c>
      <c r="L97" s="56" t="s">
        <v>427</v>
      </c>
      <c r="M97" s="57" t="s">
        <v>324</v>
      </c>
      <c r="N97" s="57" t="s">
        <v>421</v>
      </c>
      <c r="O97" s="58" t="s">
        <v>422</v>
      </c>
      <c r="P97" s="59" t="s">
        <v>423</v>
      </c>
    </row>
    <row r="98" spans="1:16" ht="12.75" customHeight="1" thickBot="1" x14ac:dyDescent="0.25">
      <c r="A98" s="47" t="str">
        <f t="shared" si="12"/>
        <v>IBVS 5602 </v>
      </c>
      <c r="B98" s="5" t="str">
        <f t="shared" si="13"/>
        <v>II</v>
      </c>
      <c r="C98" s="47">
        <f t="shared" si="14"/>
        <v>53112.714500000002</v>
      </c>
      <c r="D98" s="21" t="str">
        <f t="shared" si="15"/>
        <v>vis</v>
      </c>
      <c r="E98" s="55">
        <f>VLOOKUP(C98,Active!C$21:E$971,3,FALSE)</f>
        <v>30021.425485562762</v>
      </c>
      <c r="F98" s="5" t="s">
        <v>125</v>
      </c>
      <c r="G98" s="21" t="str">
        <f t="shared" si="16"/>
        <v>53112.7145</v>
      </c>
      <c r="H98" s="47">
        <f t="shared" si="17"/>
        <v>30021.5</v>
      </c>
      <c r="I98" s="56" t="s">
        <v>428</v>
      </c>
      <c r="J98" s="57" t="s">
        <v>429</v>
      </c>
      <c r="K98" s="56" t="s">
        <v>430</v>
      </c>
      <c r="L98" s="56" t="s">
        <v>431</v>
      </c>
      <c r="M98" s="57" t="s">
        <v>324</v>
      </c>
      <c r="N98" s="57" t="s">
        <v>325</v>
      </c>
      <c r="O98" s="58" t="s">
        <v>432</v>
      </c>
      <c r="P98" s="59" t="s">
        <v>433</v>
      </c>
    </row>
    <row r="99" spans="1:16" ht="12.75" customHeight="1" thickBot="1" x14ac:dyDescent="0.25">
      <c r="A99" s="47" t="str">
        <f t="shared" si="12"/>
        <v>IBVS 5592 </v>
      </c>
      <c r="B99" s="5" t="str">
        <f t="shared" si="13"/>
        <v>I</v>
      </c>
      <c r="C99" s="47">
        <f t="shared" si="14"/>
        <v>53133.155100000004</v>
      </c>
      <c r="D99" s="21" t="str">
        <f t="shared" si="15"/>
        <v>vis</v>
      </c>
      <c r="E99" s="55">
        <f>VLOOKUP(C99,Active!C$21:E$971,3,FALSE)</f>
        <v>30093.927725475714</v>
      </c>
      <c r="F99" s="5" t="s">
        <v>125</v>
      </c>
      <c r="G99" s="21" t="str">
        <f t="shared" si="16"/>
        <v>53133.1551</v>
      </c>
      <c r="H99" s="47">
        <f t="shared" si="17"/>
        <v>30094</v>
      </c>
      <c r="I99" s="56" t="s">
        <v>440</v>
      </c>
      <c r="J99" s="57" t="s">
        <v>441</v>
      </c>
      <c r="K99" s="56" t="s">
        <v>442</v>
      </c>
      <c r="L99" s="56" t="s">
        <v>443</v>
      </c>
      <c r="M99" s="57" t="s">
        <v>324</v>
      </c>
      <c r="N99" s="57" t="s">
        <v>325</v>
      </c>
      <c r="O99" s="58" t="s">
        <v>444</v>
      </c>
      <c r="P99" s="59" t="s">
        <v>445</v>
      </c>
    </row>
    <row r="100" spans="1:16" ht="12.75" customHeight="1" thickBot="1" x14ac:dyDescent="0.25">
      <c r="A100" s="47" t="str">
        <f t="shared" si="12"/>
        <v>IBVS 5592 </v>
      </c>
      <c r="B100" s="5" t="str">
        <f t="shared" si="13"/>
        <v>I</v>
      </c>
      <c r="C100" s="47">
        <f t="shared" si="14"/>
        <v>53140.202100000002</v>
      </c>
      <c r="D100" s="21" t="str">
        <f t="shared" si="15"/>
        <v>vis</v>
      </c>
      <c r="E100" s="55">
        <f>VLOOKUP(C100,Active!C$21:E$971,3,FALSE)</f>
        <v>30118.923238555879</v>
      </c>
      <c r="F100" s="5" t="s">
        <v>125</v>
      </c>
      <c r="G100" s="21" t="str">
        <f t="shared" si="16"/>
        <v>53140.2021</v>
      </c>
      <c r="H100" s="47">
        <f t="shared" si="17"/>
        <v>30119</v>
      </c>
      <c r="I100" s="56" t="s">
        <v>446</v>
      </c>
      <c r="J100" s="57" t="s">
        <v>447</v>
      </c>
      <c r="K100" s="56" t="s">
        <v>448</v>
      </c>
      <c r="L100" s="56" t="s">
        <v>449</v>
      </c>
      <c r="M100" s="57" t="s">
        <v>324</v>
      </c>
      <c r="N100" s="57" t="s">
        <v>325</v>
      </c>
      <c r="O100" s="58" t="s">
        <v>444</v>
      </c>
      <c r="P100" s="59" t="s">
        <v>445</v>
      </c>
    </row>
    <row r="101" spans="1:16" ht="12.75" customHeight="1" thickBot="1" x14ac:dyDescent="0.25">
      <c r="A101" s="47" t="str">
        <f t="shared" si="12"/>
        <v>OEJV 0003 </v>
      </c>
      <c r="B101" s="5" t="str">
        <f t="shared" si="13"/>
        <v>I</v>
      </c>
      <c r="C101" s="47">
        <f t="shared" si="14"/>
        <v>53325.686999999998</v>
      </c>
      <c r="D101" s="21" t="str">
        <f t="shared" si="15"/>
        <v>vis</v>
      </c>
      <c r="E101" s="55">
        <f>VLOOKUP(C101,Active!C$21:E$971,3,FALSE)</f>
        <v>30776.833022027397</v>
      </c>
      <c r="F101" s="5" t="s">
        <v>125</v>
      </c>
      <c r="G101" s="21" t="str">
        <f t="shared" si="16"/>
        <v>53325.687</v>
      </c>
      <c r="H101" s="47">
        <f t="shared" si="17"/>
        <v>30777</v>
      </c>
      <c r="I101" s="56" t="s">
        <v>450</v>
      </c>
      <c r="J101" s="57" t="s">
        <v>451</v>
      </c>
      <c r="K101" s="56" t="s">
        <v>452</v>
      </c>
      <c r="L101" s="56" t="s">
        <v>453</v>
      </c>
      <c r="M101" s="57" t="s">
        <v>131</v>
      </c>
      <c r="N101" s="57"/>
      <c r="O101" s="58" t="s">
        <v>132</v>
      </c>
      <c r="P101" s="59" t="s">
        <v>454</v>
      </c>
    </row>
    <row r="102" spans="1:16" ht="12.75" customHeight="1" thickBot="1" x14ac:dyDescent="0.25">
      <c r="A102" s="47" t="str">
        <f t="shared" si="12"/>
        <v>IBVS 5741 </v>
      </c>
      <c r="B102" s="5" t="str">
        <f t="shared" si="13"/>
        <v>I</v>
      </c>
      <c r="C102" s="47">
        <f t="shared" si="14"/>
        <v>53445.533100000001</v>
      </c>
      <c r="D102" s="21" t="str">
        <f t="shared" si="15"/>
        <v>vis</v>
      </c>
      <c r="E102" s="55">
        <f>VLOOKUP(C102,Active!C$21:E$971,3,FALSE)</f>
        <v>31201.923806780818</v>
      </c>
      <c r="F102" s="5" t="s">
        <v>125</v>
      </c>
      <c r="G102" s="21" t="str">
        <f t="shared" si="16"/>
        <v>53445.5331</v>
      </c>
      <c r="H102" s="47">
        <f t="shared" si="17"/>
        <v>31202</v>
      </c>
      <c r="I102" s="56" t="s">
        <v>465</v>
      </c>
      <c r="J102" s="57" t="s">
        <v>466</v>
      </c>
      <c r="K102" s="56" t="s">
        <v>467</v>
      </c>
      <c r="L102" s="56" t="s">
        <v>468</v>
      </c>
      <c r="M102" s="57" t="s">
        <v>324</v>
      </c>
      <c r="N102" s="57" t="s">
        <v>325</v>
      </c>
      <c r="O102" s="58" t="s">
        <v>469</v>
      </c>
      <c r="P102" s="59" t="s">
        <v>470</v>
      </c>
    </row>
    <row r="103" spans="1:16" ht="12.75" customHeight="1" thickBot="1" x14ac:dyDescent="0.25">
      <c r="A103" s="47" t="str">
        <f t="shared" si="12"/>
        <v>BAVM 186 </v>
      </c>
      <c r="B103" s="5" t="str">
        <f t="shared" si="13"/>
        <v>I</v>
      </c>
      <c r="C103" s="47">
        <f t="shared" si="14"/>
        <v>54172.343000000001</v>
      </c>
      <c r="D103" s="21" t="str">
        <f t="shared" si="15"/>
        <v>vis</v>
      </c>
      <c r="E103" s="55">
        <f>VLOOKUP(C103,Active!C$21:E$971,3,FALSE)</f>
        <v>33779.898315401028</v>
      </c>
      <c r="F103" s="5" t="s">
        <v>125</v>
      </c>
      <c r="G103" s="21" t="str">
        <f t="shared" si="16"/>
        <v>54172.3430</v>
      </c>
      <c r="H103" s="47">
        <f t="shared" si="17"/>
        <v>33780</v>
      </c>
      <c r="I103" s="56" t="s">
        <v>477</v>
      </c>
      <c r="J103" s="57" t="s">
        <v>478</v>
      </c>
      <c r="K103" s="56" t="s">
        <v>479</v>
      </c>
      <c r="L103" s="56" t="s">
        <v>480</v>
      </c>
      <c r="M103" s="57" t="s">
        <v>370</v>
      </c>
      <c r="N103" s="57" t="s">
        <v>375</v>
      </c>
      <c r="O103" s="58" t="s">
        <v>481</v>
      </c>
      <c r="P103" s="59" t="s">
        <v>482</v>
      </c>
    </row>
    <row r="104" spans="1:16" ht="12.75" customHeight="1" thickBot="1" x14ac:dyDescent="0.25">
      <c r="A104" s="47" t="str">
        <f t="shared" si="12"/>
        <v>BAVM 186 </v>
      </c>
      <c r="B104" s="5" t="str">
        <f t="shared" si="13"/>
        <v>II</v>
      </c>
      <c r="C104" s="47">
        <f t="shared" si="14"/>
        <v>54172.486199999999</v>
      </c>
      <c r="D104" s="21" t="str">
        <f t="shared" si="15"/>
        <v>vis</v>
      </c>
      <c r="E104" s="55">
        <f>VLOOKUP(C104,Active!C$21:E$971,3,FALSE)</f>
        <v>33780.406241819794</v>
      </c>
      <c r="F104" s="5" t="s">
        <v>125</v>
      </c>
      <c r="G104" s="21" t="str">
        <f t="shared" si="16"/>
        <v>54172.4862</v>
      </c>
      <c r="H104" s="47">
        <f t="shared" si="17"/>
        <v>33780.5</v>
      </c>
      <c r="I104" s="56" t="s">
        <v>483</v>
      </c>
      <c r="J104" s="57" t="s">
        <v>484</v>
      </c>
      <c r="K104" s="56" t="s">
        <v>485</v>
      </c>
      <c r="L104" s="56" t="s">
        <v>486</v>
      </c>
      <c r="M104" s="57" t="s">
        <v>370</v>
      </c>
      <c r="N104" s="57" t="s">
        <v>375</v>
      </c>
      <c r="O104" s="58" t="s">
        <v>481</v>
      </c>
      <c r="P104" s="59" t="s">
        <v>482</v>
      </c>
    </row>
    <row r="105" spans="1:16" ht="12.75" customHeight="1" thickBot="1" x14ac:dyDescent="0.25">
      <c r="A105" s="47" t="str">
        <f t="shared" si="12"/>
        <v>BAVM 186 </v>
      </c>
      <c r="B105" s="5" t="str">
        <f t="shared" si="13"/>
        <v>I</v>
      </c>
      <c r="C105" s="47">
        <f t="shared" si="14"/>
        <v>54172.629500000003</v>
      </c>
      <c r="D105" s="21" t="str">
        <f t="shared" si="15"/>
        <v>vis</v>
      </c>
      <c r="E105" s="55">
        <f>VLOOKUP(C105,Active!C$21:E$971,3,FALSE)</f>
        <v>33780.914522935796</v>
      </c>
      <c r="F105" s="5" t="s">
        <v>125</v>
      </c>
      <c r="G105" s="21" t="str">
        <f t="shared" si="16"/>
        <v>54172.6295</v>
      </c>
      <c r="H105" s="47">
        <f t="shared" si="17"/>
        <v>33781</v>
      </c>
      <c r="I105" s="56" t="s">
        <v>487</v>
      </c>
      <c r="J105" s="57" t="s">
        <v>488</v>
      </c>
      <c r="K105" s="56" t="s">
        <v>489</v>
      </c>
      <c r="L105" s="56" t="s">
        <v>490</v>
      </c>
      <c r="M105" s="57" t="s">
        <v>370</v>
      </c>
      <c r="N105" s="57" t="s">
        <v>375</v>
      </c>
      <c r="O105" s="58" t="s">
        <v>481</v>
      </c>
      <c r="P105" s="59" t="s">
        <v>482</v>
      </c>
    </row>
    <row r="106" spans="1:16" ht="12.75" customHeight="1" thickBot="1" x14ac:dyDescent="0.25">
      <c r="A106" s="47" t="str">
        <f t="shared" si="12"/>
        <v>BAVM 201 </v>
      </c>
      <c r="B106" s="5" t="str">
        <f t="shared" si="13"/>
        <v>II</v>
      </c>
      <c r="C106" s="47">
        <f t="shared" si="14"/>
        <v>54564.374499999998</v>
      </c>
      <c r="D106" s="21" t="str">
        <f t="shared" si="15"/>
        <v>vis</v>
      </c>
      <c r="E106" s="55">
        <f>VLOOKUP(C106,Active!C$21:E$971,3,FALSE)</f>
        <v>35170.423146689282</v>
      </c>
      <c r="F106" s="5" t="s">
        <v>125</v>
      </c>
      <c r="G106" s="21" t="str">
        <f t="shared" si="16"/>
        <v>54564.3745</v>
      </c>
      <c r="H106" s="47">
        <f t="shared" si="17"/>
        <v>35170.5</v>
      </c>
      <c r="I106" s="56" t="s">
        <v>507</v>
      </c>
      <c r="J106" s="57" t="s">
        <v>508</v>
      </c>
      <c r="K106" s="56" t="s">
        <v>509</v>
      </c>
      <c r="L106" s="56" t="s">
        <v>510</v>
      </c>
      <c r="M106" s="57" t="s">
        <v>370</v>
      </c>
      <c r="N106" s="57" t="s">
        <v>375</v>
      </c>
      <c r="O106" s="58" t="s">
        <v>422</v>
      </c>
      <c r="P106" s="59" t="s">
        <v>511</v>
      </c>
    </row>
    <row r="107" spans="1:16" ht="12.75" customHeight="1" thickBot="1" x14ac:dyDescent="0.25">
      <c r="A107" s="47" t="str">
        <f t="shared" ref="A107:A129" si="18">P107</f>
        <v>BAVM 201 </v>
      </c>
      <c r="B107" s="5" t="str">
        <f t="shared" ref="B107:B129" si="19">IF(H107=INT(H107),"I","II")</f>
        <v>I</v>
      </c>
      <c r="C107" s="47">
        <f t="shared" ref="C107:C129" si="20">1*G107</f>
        <v>54564.514300000003</v>
      </c>
      <c r="D107" s="21" t="str">
        <f t="shared" ref="D107:D129" si="21">VLOOKUP(F107,I$1:J$5,2,FALSE)</f>
        <v>vis</v>
      </c>
      <c r="E107" s="55">
        <f>VLOOKUP(C107,Active!C$21:E$971,3,FALSE)</f>
        <v>35170.919013402599</v>
      </c>
      <c r="F107" s="5" t="s">
        <v>125</v>
      </c>
      <c r="G107" s="21" t="str">
        <f t="shared" ref="G107:G129" si="22">MID(I107,3,LEN(I107)-3)</f>
        <v>54564.5143</v>
      </c>
      <c r="H107" s="47">
        <f t="shared" ref="H107:H129" si="23">1*K107</f>
        <v>35171</v>
      </c>
      <c r="I107" s="56" t="s">
        <v>512</v>
      </c>
      <c r="J107" s="57" t="s">
        <v>513</v>
      </c>
      <c r="K107" s="56" t="s">
        <v>514</v>
      </c>
      <c r="L107" s="56" t="s">
        <v>515</v>
      </c>
      <c r="M107" s="57" t="s">
        <v>370</v>
      </c>
      <c r="N107" s="57" t="s">
        <v>375</v>
      </c>
      <c r="O107" s="58" t="s">
        <v>422</v>
      </c>
      <c r="P107" s="59" t="s">
        <v>511</v>
      </c>
    </row>
    <row r="108" spans="1:16" ht="12.75" customHeight="1" thickBot="1" x14ac:dyDescent="0.25">
      <c r="A108" s="47" t="str">
        <f t="shared" si="18"/>
        <v>IBVS 5894 </v>
      </c>
      <c r="B108" s="5" t="str">
        <f t="shared" si="19"/>
        <v>II</v>
      </c>
      <c r="C108" s="47">
        <f t="shared" si="20"/>
        <v>54884.925499999998</v>
      </c>
      <c r="D108" s="21" t="str">
        <f t="shared" si="21"/>
        <v>vis</v>
      </c>
      <c r="E108" s="55">
        <f>VLOOKUP(C108,Active!C$21:E$971,3,FALSE)</f>
        <v>36307.408631769649</v>
      </c>
      <c r="F108" s="5" t="s">
        <v>125</v>
      </c>
      <c r="G108" s="21" t="str">
        <f t="shared" si="22"/>
        <v>54884.9255</v>
      </c>
      <c r="H108" s="47">
        <f t="shared" si="23"/>
        <v>36307.5</v>
      </c>
      <c r="I108" s="56" t="s">
        <v>539</v>
      </c>
      <c r="J108" s="57" t="s">
        <v>540</v>
      </c>
      <c r="K108" s="56" t="s">
        <v>541</v>
      </c>
      <c r="L108" s="56" t="s">
        <v>542</v>
      </c>
      <c r="M108" s="57" t="s">
        <v>370</v>
      </c>
      <c r="N108" s="57" t="s">
        <v>125</v>
      </c>
      <c r="O108" s="58" t="s">
        <v>326</v>
      </c>
      <c r="P108" s="59" t="s">
        <v>543</v>
      </c>
    </row>
    <row r="109" spans="1:16" ht="12.75" customHeight="1" thickBot="1" x14ac:dyDescent="0.25">
      <c r="A109" s="47" t="str">
        <f t="shared" si="18"/>
        <v>IBVS 5945 </v>
      </c>
      <c r="B109" s="5" t="str">
        <f t="shared" si="19"/>
        <v>II</v>
      </c>
      <c r="C109" s="47">
        <f t="shared" si="20"/>
        <v>55290.905599999998</v>
      </c>
      <c r="D109" s="21" t="str">
        <f t="shared" si="21"/>
        <v>vis</v>
      </c>
      <c r="E109" s="55">
        <f>VLOOKUP(C109,Active!C$21:E$971,3,FALSE)</f>
        <v>37747.408759460654</v>
      </c>
      <c r="F109" s="5" t="s">
        <v>125</v>
      </c>
      <c r="G109" s="21" t="str">
        <f t="shared" si="22"/>
        <v>55290.9056</v>
      </c>
      <c r="H109" s="47">
        <f t="shared" si="23"/>
        <v>37747.5</v>
      </c>
      <c r="I109" s="56" t="s">
        <v>544</v>
      </c>
      <c r="J109" s="57" t="s">
        <v>545</v>
      </c>
      <c r="K109" s="56" t="s">
        <v>546</v>
      </c>
      <c r="L109" s="56" t="s">
        <v>547</v>
      </c>
      <c r="M109" s="57" t="s">
        <v>370</v>
      </c>
      <c r="N109" s="57" t="s">
        <v>125</v>
      </c>
      <c r="O109" s="58" t="s">
        <v>326</v>
      </c>
      <c r="P109" s="59" t="s">
        <v>548</v>
      </c>
    </row>
    <row r="110" spans="1:16" ht="12.75" customHeight="1" thickBot="1" x14ac:dyDescent="0.25">
      <c r="A110" s="47" t="str">
        <f t="shared" si="18"/>
        <v>IBVS 5992 </v>
      </c>
      <c r="B110" s="5" t="str">
        <f t="shared" si="19"/>
        <v>I</v>
      </c>
      <c r="C110" s="47">
        <f t="shared" si="20"/>
        <v>55600.885000000002</v>
      </c>
      <c r="D110" s="21" t="str">
        <f t="shared" si="21"/>
        <v>vis</v>
      </c>
      <c r="E110" s="55">
        <f>VLOOKUP(C110,Active!C$21:E$971,3,FALSE)</f>
        <v>38846.89707325137</v>
      </c>
      <c r="F110" s="5" t="s">
        <v>125</v>
      </c>
      <c r="G110" s="21" t="str">
        <f t="shared" si="22"/>
        <v>55600.8850</v>
      </c>
      <c r="H110" s="47">
        <f t="shared" si="23"/>
        <v>38847</v>
      </c>
      <c r="I110" s="56" t="s">
        <v>549</v>
      </c>
      <c r="J110" s="57" t="s">
        <v>550</v>
      </c>
      <c r="K110" s="56" t="s">
        <v>551</v>
      </c>
      <c r="L110" s="56" t="s">
        <v>552</v>
      </c>
      <c r="M110" s="57" t="s">
        <v>370</v>
      </c>
      <c r="N110" s="57" t="s">
        <v>125</v>
      </c>
      <c r="O110" s="58" t="s">
        <v>326</v>
      </c>
      <c r="P110" s="59" t="s">
        <v>553</v>
      </c>
    </row>
    <row r="111" spans="1:16" ht="12.75" customHeight="1" thickBot="1" x14ac:dyDescent="0.25">
      <c r="A111" s="47" t="str">
        <f t="shared" si="18"/>
        <v>IBVS 5992 </v>
      </c>
      <c r="B111" s="5" t="str">
        <f t="shared" si="19"/>
        <v>II</v>
      </c>
      <c r="C111" s="47">
        <f t="shared" si="20"/>
        <v>55673.766000000003</v>
      </c>
      <c r="D111" s="21" t="str">
        <f t="shared" si="21"/>
        <v>vis</v>
      </c>
      <c r="E111" s="55">
        <f>VLOOKUP(C111,Active!C$21:E$971,3,FALSE)</f>
        <v>39105.403954022739</v>
      </c>
      <c r="F111" s="5" t="s">
        <v>125</v>
      </c>
      <c r="G111" s="21" t="str">
        <f t="shared" si="22"/>
        <v>55673.7660</v>
      </c>
      <c r="H111" s="47">
        <f t="shared" si="23"/>
        <v>39105.5</v>
      </c>
      <c r="I111" s="56" t="s">
        <v>554</v>
      </c>
      <c r="J111" s="57" t="s">
        <v>555</v>
      </c>
      <c r="K111" s="56" t="s">
        <v>556</v>
      </c>
      <c r="L111" s="56" t="s">
        <v>557</v>
      </c>
      <c r="M111" s="57" t="s">
        <v>370</v>
      </c>
      <c r="N111" s="57" t="s">
        <v>125</v>
      </c>
      <c r="O111" s="58" t="s">
        <v>326</v>
      </c>
      <c r="P111" s="59" t="s">
        <v>553</v>
      </c>
    </row>
    <row r="112" spans="1:16" ht="12.75" customHeight="1" thickBot="1" x14ac:dyDescent="0.25">
      <c r="A112" s="47" t="str">
        <f t="shared" si="18"/>
        <v>IBVS 6029 </v>
      </c>
      <c r="B112" s="5" t="str">
        <f t="shared" si="19"/>
        <v>I</v>
      </c>
      <c r="C112" s="47">
        <f t="shared" si="20"/>
        <v>55973.883099999999</v>
      </c>
      <c r="D112" s="21" t="str">
        <f t="shared" si="21"/>
        <v>vis</v>
      </c>
      <c r="E112" s="55">
        <f>VLOOKUP(C112,Active!C$21:E$971,3,FALSE)</f>
        <v>40169.91096390388</v>
      </c>
      <c r="F112" s="5" t="s">
        <v>125</v>
      </c>
      <c r="G112" s="21" t="str">
        <f t="shared" si="22"/>
        <v>55973.8831</v>
      </c>
      <c r="H112" s="47">
        <f t="shared" si="23"/>
        <v>40170</v>
      </c>
      <c r="I112" s="56" t="s">
        <v>558</v>
      </c>
      <c r="J112" s="57" t="s">
        <v>559</v>
      </c>
      <c r="K112" s="56" t="s">
        <v>560</v>
      </c>
      <c r="L112" s="56" t="s">
        <v>561</v>
      </c>
      <c r="M112" s="57" t="s">
        <v>370</v>
      </c>
      <c r="N112" s="57" t="s">
        <v>125</v>
      </c>
      <c r="O112" s="58" t="s">
        <v>326</v>
      </c>
      <c r="P112" s="59" t="s">
        <v>562</v>
      </c>
    </row>
    <row r="113" spans="1:16" ht="12.75" customHeight="1" thickBot="1" x14ac:dyDescent="0.25">
      <c r="A113" s="47" t="str">
        <f t="shared" si="18"/>
        <v>IBVS 6029 </v>
      </c>
      <c r="B113" s="5" t="str">
        <f t="shared" si="19"/>
        <v>I</v>
      </c>
      <c r="C113" s="47">
        <f t="shared" si="20"/>
        <v>56038.7232</v>
      </c>
      <c r="D113" s="21" t="str">
        <f t="shared" si="21"/>
        <v>vis</v>
      </c>
      <c r="E113" s="55">
        <f>VLOOKUP(C113,Active!C$21:E$971,3,FALSE)</f>
        <v>40399.896995927367</v>
      </c>
      <c r="F113" s="5" t="s">
        <v>125</v>
      </c>
      <c r="G113" s="21" t="str">
        <f t="shared" si="22"/>
        <v>56038.7232</v>
      </c>
      <c r="H113" s="47">
        <f t="shared" si="23"/>
        <v>40400</v>
      </c>
      <c r="I113" s="56" t="s">
        <v>563</v>
      </c>
      <c r="J113" s="57" t="s">
        <v>564</v>
      </c>
      <c r="K113" s="56" t="s">
        <v>565</v>
      </c>
      <c r="L113" s="56" t="s">
        <v>552</v>
      </c>
      <c r="M113" s="57" t="s">
        <v>370</v>
      </c>
      <c r="N113" s="57" t="s">
        <v>125</v>
      </c>
      <c r="O113" s="58" t="s">
        <v>326</v>
      </c>
      <c r="P113" s="59" t="s">
        <v>562</v>
      </c>
    </row>
    <row r="114" spans="1:16" ht="12.75" customHeight="1" thickBot="1" x14ac:dyDescent="0.25">
      <c r="A114" s="47" t="str">
        <f t="shared" si="18"/>
        <v> BBS 32 </v>
      </c>
      <c r="B114" s="5" t="str">
        <f t="shared" si="19"/>
        <v>I</v>
      </c>
      <c r="C114" s="47">
        <f t="shared" si="20"/>
        <v>43157.620999999999</v>
      </c>
      <c r="D114" s="21" t="str">
        <f t="shared" si="21"/>
        <v>vis</v>
      </c>
      <c r="E114" s="55">
        <f>VLOOKUP(C114,Active!C$21:E$971,3,FALSE)</f>
        <v>-5289.014388647427</v>
      </c>
      <c r="F114" s="5" t="s">
        <v>125</v>
      </c>
      <c r="G114" s="21" t="str">
        <f t="shared" si="22"/>
        <v>43157.621</v>
      </c>
      <c r="H114" s="47">
        <f t="shared" si="23"/>
        <v>-5289</v>
      </c>
      <c r="I114" s="56" t="s">
        <v>191</v>
      </c>
      <c r="J114" s="57" t="s">
        <v>192</v>
      </c>
      <c r="K114" s="56">
        <v>-5289</v>
      </c>
      <c r="L114" s="56" t="s">
        <v>144</v>
      </c>
      <c r="M114" s="57" t="s">
        <v>131</v>
      </c>
      <c r="N114" s="57"/>
      <c r="O114" s="58" t="s">
        <v>132</v>
      </c>
      <c r="P114" s="58" t="s">
        <v>193</v>
      </c>
    </row>
    <row r="115" spans="1:16" ht="12.75" customHeight="1" thickBot="1" x14ac:dyDescent="0.25">
      <c r="A115" s="47" t="str">
        <f t="shared" si="18"/>
        <v> BBS 115 </v>
      </c>
      <c r="B115" s="5" t="str">
        <f t="shared" si="19"/>
        <v>II</v>
      </c>
      <c r="C115" s="47">
        <f t="shared" si="20"/>
        <v>50549.411399999997</v>
      </c>
      <c r="D115" s="21" t="str">
        <f t="shared" si="21"/>
        <v>vis</v>
      </c>
      <c r="E115" s="55" t="e">
        <f>VLOOKUP(C115,Active!C$21:E$971,3,FALSE)</f>
        <v>#N/A</v>
      </c>
      <c r="F115" s="5" t="s">
        <v>125</v>
      </c>
      <c r="G115" s="21" t="str">
        <f t="shared" si="22"/>
        <v>50549.4114</v>
      </c>
      <c r="H115" s="47">
        <f t="shared" si="23"/>
        <v>20929.5</v>
      </c>
      <c r="I115" s="56" t="s">
        <v>321</v>
      </c>
      <c r="J115" s="57" t="s">
        <v>322</v>
      </c>
      <c r="K115" s="56">
        <v>20929.5</v>
      </c>
      <c r="L115" s="56" t="s">
        <v>323</v>
      </c>
      <c r="M115" s="57" t="s">
        <v>324</v>
      </c>
      <c r="N115" s="57" t="s">
        <v>325</v>
      </c>
      <c r="O115" s="58" t="s">
        <v>326</v>
      </c>
      <c r="P115" s="58" t="s">
        <v>320</v>
      </c>
    </row>
    <row r="116" spans="1:16" ht="12.75" customHeight="1" thickBot="1" x14ac:dyDescent="0.25">
      <c r="A116" s="47" t="str">
        <f t="shared" si="18"/>
        <v>OEJV 0107 </v>
      </c>
      <c r="B116" s="5" t="str">
        <f t="shared" si="19"/>
        <v>I</v>
      </c>
      <c r="C116" s="47">
        <f t="shared" si="20"/>
        <v>51957.507799999999</v>
      </c>
      <c r="D116" s="21" t="str">
        <f t="shared" si="21"/>
        <v>vis</v>
      </c>
      <c r="E116" s="55" t="e">
        <f>VLOOKUP(C116,Active!C$21:E$971,3,FALSE)</f>
        <v>#N/A</v>
      </c>
      <c r="F116" s="5" t="s">
        <v>125</v>
      </c>
      <c r="G116" s="21" t="str">
        <f t="shared" si="22"/>
        <v>51957.5078</v>
      </c>
      <c r="H116" s="47">
        <f t="shared" si="23"/>
        <v>25924</v>
      </c>
      <c r="I116" s="56" t="s">
        <v>367</v>
      </c>
      <c r="J116" s="57" t="s">
        <v>368</v>
      </c>
      <c r="K116" s="56">
        <v>25924</v>
      </c>
      <c r="L116" s="56" t="s">
        <v>369</v>
      </c>
      <c r="M116" s="57" t="s">
        <v>370</v>
      </c>
      <c r="N116" s="57" t="s">
        <v>125</v>
      </c>
      <c r="O116" s="58" t="s">
        <v>371</v>
      </c>
      <c r="P116" s="59" t="s">
        <v>372</v>
      </c>
    </row>
    <row r="117" spans="1:16" ht="12.75" customHeight="1" thickBot="1" x14ac:dyDescent="0.25">
      <c r="A117" s="47" t="str">
        <f t="shared" si="18"/>
        <v>IBVS 5603 </v>
      </c>
      <c r="B117" s="5" t="str">
        <f t="shared" si="19"/>
        <v>I</v>
      </c>
      <c r="C117" s="47">
        <f t="shared" si="20"/>
        <v>53130.616999999998</v>
      </c>
      <c r="D117" s="21" t="str">
        <f t="shared" si="21"/>
        <v>vis</v>
      </c>
      <c r="E117" s="55">
        <f>VLOOKUP(C117,Active!C$21:E$971,3,FALSE)</f>
        <v>30084.925155339639</v>
      </c>
      <c r="F117" s="5" t="s">
        <v>125</v>
      </c>
      <c r="G117" s="21" t="str">
        <f t="shared" si="22"/>
        <v>53130.6170</v>
      </c>
      <c r="H117" s="47">
        <f t="shared" si="23"/>
        <v>30085</v>
      </c>
      <c r="I117" s="56" t="s">
        <v>434</v>
      </c>
      <c r="J117" s="57" t="s">
        <v>435</v>
      </c>
      <c r="K117" s="56" t="s">
        <v>436</v>
      </c>
      <c r="L117" s="56" t="s">
        <v>437</v>
      </c>
      <c r="M117" s="57" t="s">
        <v>324</v>
      </c>
      <c r="N117" s="57" t="s">
        <v>325</v>
      </c>
      <c r="O117" s="58" t="s">
        <v>438</v>
      </c>
      <c r="P117" s="59" t="s">
        <v>439</v>
      </c>
    </row>
    <row r="118" spans="1:16" ht="12.75" customHeight="1" thickBot="1" x14ac:dyDescent="0.25">
      <c r="A118" s="47" t="str">
        <f t="shared" si="18"/>
        <v>VSB 44 </v>
      </c>
      <c r="B118" s="5" t="str">
        <f t="shared" si="19"/>
        <v>I</v>
      </c>
      <c r="C118" s="47">
        <f t="shared" si="20"/>
        <v>53437.074699999997</v>
      </c>
      <c r="D118" s="21" t="str">
        <f t="shared" si="21"/>
        <v>vis</v>
      </c>
      <c r="E118" s="55">
        <f>VLOOKUP(C118,Active!C$21:E$971,3,FALSE)</f>
        <v>31171.922097140206</v>
      </c>
      <c r="F118" s="5" t="s">
        <v>125</v>
      </c>
      <c r="G118" s="21" t="str">
        <f t="shared" si="22"/>
        <v>53437.0747</v>
      </c>
      <c r="H118" s="47">
        <f t="shared" si="23"/>
        <v>31172</v>
      </c>
      <c r="I118" s="56" t="s">
        <v>455</v>
      </c>
      <c r="J118" s="57" t="s">
        <v>456</v>
      </c>
      <c r="K118" s="56" t="s">
        <v>457</v>
      </c>
      <c r="L118" s="56" t="s">
        <v>458</v>
      </c>
      <c r="M118" s="57" t="s">
        <v>324</v>
      </c>
      <c r="N118" s="57" t="s">
        <v>325</v>
      </c>
      <c r="O118" s="58" t="s">
        <v>459</v>
      </c>
      <c r="P118" s="59" t="s">
        <v>460</v>
      </c>
    </row>
    <row r="119" spans="1:16" ht="12.75" customHeight="1" thickBot="1" x14ac:dyDescent="0.25">
      <c r="A119" s="47" t="str">
        <f t="shared" si="18"/>
        <v>VSB 44 </v>
      </c>
      <c r="B119" s="5" t="str">
        <f t="shared" si="19"/>
        <v>II</v>
      </c>
      <c r="C119" s="47">
        <f t="shared" si="20"/>
        <v>53437.216399999998</v>
      </c>
      <c r="D119" s="21" t="str">
        <f t="shared" si="21"/>
        <v>vis</v>
      </c>
      <c r="E119" s="55">
        <f>VLOOKUP(C119,Active!C$21:E$971,3,FALSE)</f>
        <v>31172.424703100682</v>
      </c>
      <c r="F119" s="5" t="s">
        <v>125</v>
      </c>
      <c r="G119" s="21" t="str">
        <f t="shared" si="22"/>
        <v>53437.2164</v>
      </c>
      <c r="H119" s="47">
        <f t="shared" si="23"/>
        <v>31172.5</v>
      </c>
      <c r="I119" s="56" t="s">
        <v>461</v>
      </c>
      <c r="J119" s="57" t="s">
        <v>462</v>
      </c>
      <c r="K119" s="56" t="s">
        <v>463</v>
      </c>
      <c r="L119" s="56" t="s">
        <v>464</v>
      </c>
      <c r="M119" s="57" t="s">
        <v>324</v>
      </c>
      <c r="N119" s="57" t="s">
        <v>325</v>
      </c>
      <c r="O119" s="58" t="s">
        <v>459</v>
      </c>
      <c r="P119" s="59" t="s">
        <v>460</v>
      </c>
    </row>
    <row r="120" spans="1:16" ht="12.75" customHeight="1" thickBot="1" x14ac:dyDescent="0.25">
      <c r="A120" s="47" t="str">
        <f t="shared" si="18"/>
        <v>VSB 45 </v>
      </c>
      <c r="B120" s="5" t="str">
        <f t="shared" si="19"/>
        <v>I</v>
      </c>
      <c r="C120" s="47">
        <f t="shared" si="20"/>
        <v>54101.303399999997</v>
      </c>
      <c r="D120" s="21" t="str">
        <f t="shared" si="21"/>
        <v>vis</v>
      </c>
      <c r="E120" s="55">
        <f>VLOOKUP(C120,Active!C$21:E$971,3,FALSE)</f>
        <v>33527.922829235271</v>
      </c>
      <c r="F120" s="5" t="s">
        <v>125</v>
      </c>
      <c r="G120" s="21" t="str">
        <f t="shared" si="22"/>
        <v>54101.3034</v>
      </c>
      <c r="H120" s="47">
        <f t="shared" si="23"/>
        <v>33528</v>
      </c>
      <c r="I120" s="56" t="s">
        <v>471</v>
      </c>
      <c r="J120" s="57" t="s">
        <v>472</v>
      </c>
      <c r="K120" s="56" t="s">
        <v>473</v>
      </c>
      <c r="L120" s="56" t="s">
        <v>474</v>
      </c>
      <c r="M120" s="57" t="s">
        <v>324</v>
      </c>
      <c r="N120" s="57" t="s">
        <v>325</v>
      </c>
      <c r="O120" s="58" t="s">
        <v>475</v>
      </c>
      <c r="P120" s="59" t="s">
        <v>476</v>
      </c>
    </row>
    <row r="121" spans="1:16" ht="12.75" customHeight="1" thickBot="1" x14ac:dyDescent="0.25">
      <c r="A121" s="47" t="str">
        <f t="shared" si="18"/>
        <v>BAVM 203 </v>
      </c>
      <c r="B121" s="5" t="str">
        <f t="shared" si="19"/>
        <v>II</v>
      </c>
      <c r="C121" s="47">
        <f t="shared" si="20"/>
        <v>54452.728999999999</v>
      </c>
      <c r="D121" s="21" t="str">
        <f t="shared" si="21"/>
        <v>vis</v>
      </c>
      <c r="E121" s="55">
        <f>VLOOKUP(C121,Active!C$21:E$971,3,FALSE)</f>
        <v>34774.419662143802</v>
      </c>
      <c r="F121" s="5" t="s">
        <v>125</v>
      </c>
      <c r="G121" s="21" t="str">
        <f t="shared" si="22"/>
        <v>54452.7290</v>
      </c>
      <c r="H121" s="47">
        <f t="shared" si="23"/>
        <v>34774.5</v>
      </c>
      <c r="I121" s="56" t="s">
        <v>491</v>
      </c>
      <c r="J121" s="57" t="s">
        <v>492</v>
      </c>
      <c r="K121" s="56" t="s">
        <v>493</v>
      </c>
      <c r="L121" s="56" t="s">
        <v>494</v>
      </c>
      <c r="M121" s="57" t="s">
        <v>370</v>
      </c>
      <c r="N121" s="57" t="s">
        <v>375</v>
      </c>
      <c r="O121" s="58" t="s">
        <v>495</v>
      </c>
      <c r="P121" s="59" t="s">
        <v>496</v>
      </c>
    </row>
    <row r="122" spans="1:16" ht="12.75" customHeight="1" thickBot="1" x14ac:dyDescent="0.25">
      <c r="A122" s="47" t="str">
        <f t="shared" si="18"/>
        <v>VSB 48 </v>
      </c>
      <c r="B122" s="5" t="str">
        <f t="shared" si="19"/>
        <v>II</v>
      </c>
      <c r="C122" s="47">
        <f t="shared" si="20"/>
        <v>54525.184300000001</v>
      </c>
      <c r="D122" s="21" t="str">
        <f t="shared" si="21"/>
        <v>vis</v>
      </c>
      <c r="E122" s="55">
        <f>VLOOKUP(C122,Active!C$21:E$971,3,FALSE)</f>
        <v>35031.416596850431</v>
      </c>
      <c r="F122" s="5" t="s">
        <v>125</v>
      </c>
      <c r="G122" s="21" t="str">
        <f t="shared" si="22"/>
        <v>54525.1843</v>
      </c>
      <c r="H122" s="47">
        <f t="shared" si="23"/>
        <v>35031.5</v>
      </c>
      <c r="I122" s="56" t="s">
        <v>497</v>
      </c>
      <c r="J122" s="57" t="s">
        <v>498</v>
      </c>
      <c r="K122" s="56" t="s">
        <v>499</v>
      </c>
      <c r="L122" s="56" t="s">
        <v>500</v>
      </c>
      <c r="M122" s="57" t="s">
        <v>370</v>
      </c>
      <c r="N122" s="57" t="s">
        <v>501</v>
      </c>
      <c r="O122" s="58" t="s">
        <v>502</v>
      </c>
      <c r="P122" s="59" t="s">
        <v>503</v>
      </c>
    </row>
    <row r="123" spans="1:16" ht="12.75" customHeight="1" thickBot="1" x14ac:dyDescent="0.25">
      <c r="A123" s="47" t="str">
        <f t="shared" si="18"/>
        <v>VSB 48 </v>
      </c>
      <c r="B123" s="5" t="str">
        <f t="shared" si="19"/>
        <v>I</v>
      </c>
      <c r="C123" s="47">
        <f t="shared" si="20"/>
        <v>54525.326200000003</v>
      </c>
      <c r="D123" s="21" t="str">
        <f t="shared" si="21"/>
        <v>vis</v>
      </c>
      <c r="E123" s="55">
        <f>VLOOKUP(C123,Active!C$21:E$971,3,FALSE)</f>
        <v>35031.919912205354</v>
      </c>
      <c r="F123" s="5" t="s">
        <v>125</v>
      </c>
      <c r="G123" s="21" t="str">
        <f t="shared" si="22"/>
        <v>54525.3262</v>
      </c>
      <c r="H123" s="47">
        <f t="shared" si="23"/>
        <v>35032</v>
      </c>
      <c r="I123" s="56" t="s">
        <v>504</v>
      </c>
      <c r="J123" s="57" t="s">
        <v>505</v>
      </c>
      <c r="K123" s="56" t="s">
        <v>506</v>
      </c>
      <c r="L123" s="56" t="s">
        <v>494</v>
      </c>
      <c r="M123" s="57" t="s">
        <v>370</v>
      </c>
      <c r="N123" s="57" t="s">
        <v>501</v>
      </c>
      <c r="O123" s="58" t="s">
        <v>502</v>
      </c>
      <c r="P123" s="59" t="s">
        <v>503</v>
      </c>
    </row>
    <row r="124" spans="1:16" ht="12.75" customHeight="1" thickBot="1" x14ac:dyDescent="0.25">
      <c r="A124" s="47" t="str">
        <f t="shared" si="18"/>
        <v>VSB 48 </v>
      </c>
      <c r="B124" s="5" t="str">
        <f t="shared" si="19"/>
        <v>II</v>
      </c>
      <c r="C124" s="47">
        <f t="shared" si="20"/>
        <v>54568.038800000002</v>
      </c>
      <c r="D124" s="21" t="str">
        <f t="shared" si="21"/>
        <v>vis</v>
      </c>
      <c r="E124" s="55">
        <f>VLOOKUP(C124,Active!C$21:E$971,3,FALSE)</f>
        <v>35183.420316914875</v>
      </c>
      <c r="F124" s="5" t="s">
        <v>125</v>
      </c>
      <c r="G124" s="21" t="str">
        <f t="shared" si="22"/>
        <v>54568.0388</v>
      </c>
      <c r="H124" s="47">
        <f t="shared" si="23"/>
        <v>35183.5</v>
      </c>
      <c r="I124" s="56" t="s">
        <v>516</v>
      </c>
      <c r="J124" s="57" t="s">
        <v>517</v>
      </c>
      <c r="K124" s="56" t="s">
        <v>518</v>
      </c>
      <c r="L124" s="56" t="s">
        <v>519</v>
      </c>
      <c r="M124" s="57" t="s">
        <v>370</v>
      </c>
      <c r="N124" s="57" t="s">
        <v>125</v>
      </c>
      <c r="O124" s="58" t="s">
        <v>502</v>
      </c>
      <c r="P124" s="59" t="s">
        <v>503</v>
      </c>
    </row>
    <row r="125" spans="1:16" ht="12.75" customHeight="1" thickBot="1" x14ac:dyDescent="0.25">
      <c r="A125" s="47" t="str">
        <f t="shared" si="18"/>
        <v>VSB 48 </v>
      </c>
      <c r="B125" s="5" t="str">
        <f t="shared" si="19"/>
        <v>I</v>
      </c>
      <c r="C125" s="47">
        <f t="shared" si="20"/>
        <v>54568.1777</v>
      </c>
      <c r="D125" s="21" t="str">
        <f t="shared" si="21"/>
        <v>vis</v>
      </c>
      <c r="E125" s="55">
        <f>VLOOKUP(C125,Active!C$21:E$971,3,FALSE)</f>
        <v>35183.912991353187</v>
      </c>
      <c r="F125" s="5" t="s">
        <v>125</v>
      </c>
      <c r="G125" s="21" t="str">
        <f t="shared" si="22"/>
        <v>54568.1777</v>
      </c>
      <c r="H125" s="47">
        <f t="shared" si="23"/>
        <v>35184</v>
      </c>
      <c r="I125" s="56" t="s">
        <v>520</v>
      </c>
      <c r="J125" s="57" t="s">
        <v>521</v>
      </c>
      <c r="K125" s="56" t="s">
        <v>522</v>
      </c>
      <c r="L125" s="56" t="s">
        <v>523</v>
      </c>
      <c r="M125" s="57" t="s">
        <v>370</v>
      </c>
      <c r="N125" s="57" t="s">
        <v>125</v>
      </c>
      <c r="O125" s="58" t="s">
        <v>502</v>
      </c>
      <c r="P125" s="59" t="s">
        <v>503</v>
      </c>
    </row>
    <row r="126" spans="1:16" ht="12.75" customHeight="1" thickBot="1" x14ac:dyDescent="0.25">
      <c r="A126" s="47" t="str">
        <f t="shared" si="18"/>
        <v>VSB 48 </v>
      </c>
      <c r="B126" s="5" t="str">
        <f t="shared" si="19"/>
        <v>I</v>
      </c>
      <c r="C126" s="47">
        <f t="shared" si="20"/>
        <v>54569.025500000003</v>
      </c>
      <c r="D126" s="21" t="str">
        <f t="shared" si="21"/>
        <v>vis</v>
      </c>
      <c r="E126" s="55">
        <f>VLOOKUP(C126,Active!C$21:E$971,3,FALSE)</f>
        <v>35186.920114382767</v>
      </c>
      <c r="F126" s="5" t="s">
        <v>125</v>
      </c>
      <c r="G126" s="21" t="str">
        <f t="shared" si="22"/>
        <v>54569.0255</v>
      </c>
      <c r="H126" s="47">
        <f t="shared" si="23"/>
        <v>35187</v>
      </c>
      <c r="I126" s="56" t="s">
        <v>524</v>
      </c>
      <c r="J126" s="57" t="s">
        <v>525</v>
      </c>
      <c r="K126" s="56" t="s">
        <v>526</v>
      </c>
      <c r="L126" s="56" t="s">
        <v>519</v>
      </c>
      <c r="M126" s="57" t="s">
        <v>370</v>
      </c>
      <c r="N126" s="57" t="s">
        <v>527</v>
      </c>
      <c r="O126" s="58" t="s">
        <v>502</v>
      </c>
      <c r="P126" s="59" t="s">
        <v>503</v>
      </c>
    </row>
    <row r="127" spans="1:16" ht="12.75" customHeight="1" thickBot="1" x14ac:dyDescent="0.25">
      <c r="A127" s="47" t="str">
        <f t="shared" si="18"/>
        <v>VSB 48 </v>
      </c>
      <c r="B127" s="5" t="str">
        <f t="shared" si="19"/>
        <v>II</v>
      </c>
      <c r="C127" s="47">
        <f t="shared" si="20"/>
        <v>54569.167500000003</v>
      </c>
      <c r="D127" s="21" t="str">
        <f t="shared" si="21"/>
        <v>vis</v>
      </c>
      <c r="E127" s="55">
        <f>VLOOKUP(C127,Active!C$21:E$971,3,FALSE)</f>
        <v>35187.423784434905</v>
      </c>
      <c r="F127" s="5" t="s">
        <v>125</v>
      </c>
      <c r="G127" s="21" t="str">
        <f t="shared" si="22"/>
        <v>54569.1675</v>
      </c>
      <c r="H127" s="47">
        <f t="shared" si="23"/>
        <v>35187.5</v>
      </c>
      <c r="I127" s="56" t="s">
        <v>528</v>
      </c>
      <c r="J127" s="57" t="s">
        <v>529</v>
      </c>
      <c r="K127" s="56" t="s">
        <v>530</v>
      </c>
      <c r="L127" s="56" t="s">
        <v>468</v>
      </c>
      <c r="M127" s="57" t="s">
        <v>370</v>
      </c>
      <c r="N127" s="57" t="s">
        <v>527</v>
      </c>
      <c r="O127" s="58" t="s">
        <v>502</v>
      </c>
      <c r="P127" s="59" t="s">
        <v>503</v>
      </c>
    </row>
    <row r="128" spans="1:16" ht="12.75" customHeight="1" thickBot="1" x14ac:dyDescent="0.25">
      <c r="A128" s="47" t="str">
        <f t="shared" si="18"/>
        <v>VSB 48 </v>
      </c>
      <c r="B128" s="5" t="str">
        <f t="shared" si="19"/>
        <v>I</v>
      </c>
      <c r="C128" s="47">
        <f t="shared" si="20"/>
        <v>54570.999600000003</v>
      </c>
      <c r="D128" s="21" t="str">
        <f t="shared" si="21"/>
        <v>vis</v>
      </c>
      <c r="E128" s="55">
        <f>VLOOKUP(C128,Active!C$21:E$971,3,FALSE)</f>
        <v>35193.922192199083</v>
      </c>
      <c r="F128" s="5" t="s">
        <v>125</v>
      </c>
      <c r="G128" s="21" t="str">
        <f t="shared" si="22"/>
        <v>54570.9996</v>
      </c>
      <c r="H128" s="47">
        <f t="shared" si="23"/>
        <v>35194</v>
      </c>
      <c r="I128" s="56" t="s">
        <v>531</v>
      </c>
      <c r="J128" s="57" t="s">
        <v>532</v>
      </c>
      <c r="K128" s="56" t="s">
        <v>533</v>
      </c>
      <c r="L128" s="56" t="s">
        <v>534</v>
      </c>
      <c r="M128" s="57" t="s">
        <v>370</v>
      </c>
      <c r="N128" s="57" t="s">
        <v>29</v>
      </c>
      <c r="O128" s="58" t="s">
        <v>502</v>
      </c>
      <c r="P128" s="59" t="s">
        <v>503</v>
      </c>
    </row>
    <row r="129" spans="1:16" ht="12.75" customHeight="1" thickBot="1" x14ac:dyDescent="0.25">
      <c r="A129" s="47" t="str">
        <f t="shared" si="18"/>
        <v>VSB 48 </v>
      </c>
      <c r="B129" s="5" t="str">
        <f t="shared" si="19"/>
        <v>II</v>
      </c>
      <c r="C129" s="47">
        <f t="shared" si="20"/>
        <v>54571.1371</v>
      </c>
      <c r="D129" s="21" t="str">
        <f t="shared" si="21"/>
        <v>vis</v>
      </c>
      <c r="E129" s="55">
        <f>VLOOKUP(C129,Active!C$21:E$971,3,FALSE)</f>
        <v>35194.409900876315</v>
      </c>
      <c r="F129" s="5" t="s">
        <v>125</v>
      </c>
      <c r="G129" s="21" t="str">
        <f t="shared" si="22"/>
        <v>54571.1371</v>
      </c>
      <c r="H129" s="47">
        <f t="shared" si="23"/>
        <v>35194.5</v>
      </c>
      <c r="I129" s="56" t="s">
        <v>535</v>
      </c>
      <c r="J129" s="57" t="s">
        <v>536</v>
      </c>
      <c r="K129" s="56" t="s">
        <v>537</v>
      </c>
      <c r="L129" s="56" t="s">
        <v>538</v>
      </c>
      <c r="M129" s="57" t="s">
        <v>370</v>
      </c>
      <c r="N129" s="57" t="s">
        <v>29</v>
      </c>
      <c r="O129" s="58" t="s">
        <v>502</v>
      </c>
      <c r="P129" s="59" t="s">
        <v>503</v>
      </c>
    </row>
    <row r="130" spans="1:16" x14ac:dyDescent="0.2">
      <c r="B130" s="5"/>
      <c r="F130" s="5"/>
    </row>
    <row r="131" spans="1:16" x14ac:dyDescent="0.2">
      <c r="B131" s="5"/>
      <c r="F131" s="5"/>
    </row>
    <row r="132" spans="1:16" x14ac:dyDescent="0.2">
      <c r="B132" s="5"/>
      <c r="F132" s="5"/>
    </row>
    <row r="133" spans="1:16" x14ac:dyDescent="0.2">
      <c r="B133" s="5"/>
      <c r="F133" s="5"/>
    </row>
    <row r="134" spans="1:16" x14ac:dyDescent="0.2">
      <c r="B134" s="5"/>
      <c r="F134" s="5"/>
    </row>
    <row r="135" spans="1:16" x14ac:dyDescent="0.2">
      <c r="B135" s="5"/>
      <c r="F135" s="5"/>
    </row>
    <row r="136" spans="1:16" x14ac:dyDescent="0.2">
      <c r="B136" s="5"/>
      <c r="F136" s="5"/>
    </row>
    <row r="137" spans="1:16" x14ac:dyDescent="0.2">
      <c r="B137" s="5"/>
      <c r="F137" s="5"/>
    </row>
    <row r="138" spans="1:16" x14ac:dyDescent="0.2">
      <c r="B138" s="5"/>
      <c r="F138" s="5"/>
    </row>
    <row r="139" spans="1:16" x14ac:dyDescent="0.2">
      <c r="B139" s="5"/>
      <c r="F139" s="5"/>
    </row>
    <row r="140" spans="1:16" x14ac:dyDescent="0.2">
      <c r="B140" s="5"/>
      <c r="F140" s="5"/>
    </row>
    <row r="141" spans="1:16" x14ac:dyDescent="0.2">
      <c r="B141" s="5"/>
      <c r="F141" s="5"/>
    </row>
    <row r="142" spans="1:16" x14ac:dyDescent="0.2">
      <c r="B142" s="5"/>
      <c r="F142" s="5"/>
    </row>
    <row r="143" spans="1:16" x14ac:dyDescent="0.2">
      <c r="B143" s="5"/>
      <c r="F143" s="5"/>
    </row>
    <row r="144" spans="1:1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  <row r="793" spans="2:6" x14ac:dyDescent="0.2">
      <c r="B793" s="5"/>
      <c r="F793" s="5"/>
    </row>
    <row r="794" spans="2:6" x14ac:dyDescent="0.2">
      <c r="B794" s="5"/>
      <c r="F794" s="5"/>
    </row>
    <row r="795" spans="2:6" x14ac:dyDescent="0.2">
      <c r="B795" s="5"/>
      <c r="F795" s="5"/>
    </row>
    <row r="796" spans="2:6" x14ac:dyDescent="0.2">
      <c r="B796" s="5"/>
      <c r="F796" s="5"/>
    </row>
    <row r="797" spans="2:6" x14ac:dyDescent="0.2">
      <c r="B797" s="5"/>
      <c r="F797" s="5"/>
    </row>
    <row r="798" spans="2:6" x14ac:dyDescent="0.2">
      <c r="B798" s="5"/>
      <c r="F798" s="5"/>
    </row>
    <row r="799" spans="2:6" x14ac:dyDescent="0.2">
      <c r="B799" s="5"/>
      <c r="F799" s="5"/>
    </row>
    <row r="800" spans="2:6" x14ac:dyDescent="0.2">
      <c r="B800" s="5"/>
      <c r="F800" s="5"/>
    </row>
    <row r="801" spans="2:6" x14ac:dyDescent="0.2">
      <c r="B801" s="5"/>
      <c r="F801" s="5"/>
    </row>
    <row r="802" spans="2:6" x14ac:dyDescent="0.2">
      <c r="B802" s="5"/>
      <c r="F802" s="5"/>
    </row>
    <row r="803" spans="2:6" x14ac:dyDescent="0.2">
      <c r="B803" s="5"/>
      <c r="F803" s="5"/>
    </row>
    <row r="804" spans="2:6" x14ac:dyDescent="0.2">
      <c r="B804" s="5"/>
      <c r="F804" s="5"/>
    </row>
    <row r="805" spans="2:6" x14ac:dyDescent="0.2">
      <c r="B805" s="5"/>
      <c r="F805" s="5"/>
    </row>
    <row r="806" spans="2:6" x14ac:dyDescent="0.2">
      <c r="B806" s="5"/>
      <c r="F806" s="5"/>
    </row>
    <row r="807" spans="2:6" x14ac:dyDescent="0.2">
      <c r="B807" s="5"/>
      <c r="F807" s="5"/>
    </row>
    <row r="808" spans="2:6" x14ac:dyDescent="0.2">
      <c r="B808" s="5"/>
      <c r="F808" s="5"/>
    </row>
    <row r="809" spans="2:6" x14ac:dyDescent="0.2">
      <c r="B809" s="5"/>
      <c r="F809" s="5"/>
    </row>
    <row r="810" spans="2:6" x14ac:dyDescent="0.2">
      <c r="B810" s="5"/>
      <c r="F810" s="5"/>
    </row>
    <row r="811" spans="2:6" x14ac:dyDescent="0.2">
      <c r="B811" s="5"/>
      <c r="F811" s="5"/>
    </row>
    <row r="812" spans="2:6" x14ac:dyDescent="0.2">
      <c r="B812" s="5"/>
      <c r="F812" s="5"/>
    </row>
    <row r="813" spans="2:6" x14ac:dyDescent="0.2">
      <c r="B813" s="5"/>
      <c r="F813" s="5"/>
    </row>
    <row r="814" spans="2:6" x14ac:dyDescent="0.2">
      <c r="B814" s="5"/>
      <c r="F814" s="5"/>
    </row>
    <row r="815" spans="2:6" x14ac:dyDescent="0.2">
      <c r="B815" s="5"/>
      <c r="F815" s="5"/>
    </row>
    <row r="816" spans="2:6" x14ac:dyDescent="0.2">
      <c r="B816" s="5"/>
      <c r="F816" s="5"/>
    </row>
    <row r="817" spans="2:6" x14ac:dyDescent="0.2">
      <c r="B817" s="5"/>
      <c r="F817" s="5"/>
    </row>
    <row r="818" spans="2:6" x14ac:dyDescent="0.2">
      <c r="B818" s="5"/>
      <c r="F818" s="5"/>
    </row>
    <row r="819" spans="2:6" x14ac:dyDescent="0.2">
      <c r="B819" s="5"/>
      <c r="F819" s="5"/>
    </row>
    <row r="820" spans="2:6" x14ac:dyDescent="0.2">
      <c r="B820" s="5"/>
      <c r="F820" s="5"/>
    </row>
    <row r="821" spans="2:6" x14ac:dyDescent="0.2">
      <c r="B821" s="5"/>
      <c r="F821" s="5"/>
    </row>
    <row r="822" spans="2:6" x14ac:dyDescent="0.2">
      <c r="B822" s="5"/>
      <c r="F822" s="5"/>
    </row>
    <row r="823" spans="2:6" x14ac:dyDescent="0.2">
      <c r="B823" s="5"/>
      <c r="F823" s="5"/>
    </row>
    <row r="824" spans="2:6" x14ac:dyDescent="0.2">
      <c r="B824" s="5"/>
      <c r="F824" s="5"/>
    </row>
    <row r="825" spans="2:6" x14ac:dyDescent="0.2">
      <c r="B825" s="5"/>
      <c r="F825" s="5"/>
    </row>
    <row r="826" spans="2:6" x14ac:dyDescent="0.2">
      <c r="B826" s="5"/>
      <c r="F826" s="5"/>
    </row>
    <row r="827" spans="2:6" x14ac:dyDescent="0.2">
      <c r="B827" s="5"/>
      <c r="F827" s="5"/>
    </row>
    <row r="828" spans="2:6" x14ac:dyDescent="0.2">
      <c r="B828" s="5"/>
      <c r="F828" s="5"/>
    </row>
    <row r="829" spans="2:6" x14ac:dyDescent="0.2">
      <c r="B829" s="5"/>
      <c r="F829" s="5"/>
    </row>
    <row r="830" spans="2:6" x14ac:dyDescent="0.2">
      <c r="B830" s="5"/>
      <c r="F830" s="5"/>
    </row>
    <row r="831" spans="2:6" x14ac:dyDescent="0.2">
      <c r="B831" s="5"/>
      <c r="F831" s="5"/>
    </row>
    <row r="832" spans="2:6" x14ac:dyDescent="0.2">
      <c r="B832" s="5"/>
      <c r="F832" s="5"/>
    </row>
    <row r="833" spans="2:6" x14ac:dyDescent="0.2">
      <c r="B833" s="5"/>
      <c r="F833" s="5"/>
    </row>
    <row r="834" spans="2:6" x14ac:dyDescent="0.2">
      <c r="B834" s="5"/>
      <c r="F834" s="5"/>
    </row>
    <row r="835" spans="2:6" x14ac:dyDescent="0.2">
      <c r="B835" s="5"/>
      <c r="F835" s="5"/>
    </row>
    <row r="836" spans="2:6" x14ac:dyDescent="0.2">
      <c r="B836" s="5"/>
      <c r="F836" s="5"/>
    </row>
    <row r="837" spans="2:6" x14ac:dyDescent="0.2">
      <c r="B837" s="5"/>
      <c r="F837" s="5"/>
    </row>
    <row r="838" spans="2:6" x14ac:dyDescent="0.2">
      <c r="B838" s="5"/>
      <c r="F838" s="5"/>
    </row>
    <row r="839" spans="2:6" x14ac:dyDescent="0.2">
      <c r="B839" s="5"/>
      <c r="F839" s="5"/>
    </row>
    <row r="840" spans="2:6" x14ac:dyDescent="0.2">
      <c r="B840" s="5"/>
      <c r="F840" s="5"/>
    </row>
    <row r="841" spans="2:6" x14ac:dyDescent="0.2">
      <c r="B841" s="5"/>
      <c r="F841" s="5"/>
    </row>
    <row r="842" spans="2:6" x14ac:dyDescent="0.2">
      <c r="B842" s="5"/>
      <c r="F842" s="5"/>
    </row>
    <row r="843" spans="2:6" x14ac:dyDescent="0.2">
      <c r="B843" s="5"/>
      <c r="F843" s="5"/>
    </row>
    <row r="844" spans="2:6" x14ac:dyDescent="0.2">
      <c r="B844" s="5"/>
      <c r="F844" s="5"/>
    </row>
    <row r="845" spans="2:6" x14ac:dyDescent="0.2">
      <c r="B845" s="5"/>
      <c r="F845" s="5"/>
    </row>
    <row r="846" spans="2:6" x14ac:dyDescent="0.2">
      <c r="B846" s="5"/>
      <c r="F846" s="5"/>
    </row>
    <row r="847" spans="2:6" x14ac:dyDescent="0.2">
      <c r="B847" s="5"/>
      <c r="F847" s="5"/>
    </row>
    <row r="848" spans="2:6" x14ac:dyDescent="0.2">
      <c r="B848" s="5"/>
      <c r="F848" s="5"/>
    </row>
    <row r="849" spans="2:6" x14ac:dyDescent="0.2">
      <c r="B849" s="5"/>
      <c r="F849" s="5"/>
    </row>
    <row r="850" spans="2:6" x14ac:dyDescent="0.2">
      <c r="B850" s="5"/>
      <c r="F850" s="5"/>
    </row>
    <row r="851" spans="2:6" x14ac:dyDescent="0.2">
      <c r="B851" s="5"/>
      <c r="F851" s="5"/>
    </row>
    <row r="852" spans="2:6" x14ac:dyDescent="0.2">
      <c r="B852" s="5"/>
      <c r="F852" s="5"/>
    </row>
    <row r="853" spans="2:6" x14ac:dyDescent="0.2">
      <c r="B853" s="5"/>
      <c r="F853" s="5"/>
    </row>
    <row r="854" spans="2:6" x14ac:dyDescent="0.2">
      <c r="B854" s="5"/>
      <c r="F854" s="5"/>
    </row>
    <row r="855" spans="2:6" x14ac:dyDescent="0.2">
      <c r="B855" s="5"/>
      <c r="F855" s="5"/>
    </row>
    <row r="856" spans="2:6" x14ac:dyDescent="0.2">
      <c r="B856" s="5"/>
      <c r="F856" s="5"/>
    </row>
    <row r="857" spans="2:6" x14ac:dyDescent="0.2">
      <c r="B857" s="5"/>
      <c r="F857" s="5"/>
    </row>
    <row r="858" spans="2:6" x14ac:dyDescent="0.2">
      <c r="B858" s="5"/>
      <c r="F858" s="5"/>
    </row>
    <row r="859" spans="2:6" x14ac:dyDescent="0.2">
      <c r="B859" s="5"/>
      <c r="F859" s="5"/>
    </row>
    <row r="860" spans="2:6" x14ac:dyDescent="0.2">
      <c r="B860" s="5"/>
      <c r="F860" s="5"/>
    </row>
    <row r="861" spans="2:6" x14ac:dyDescent="0.2">
      <c r="B861" s="5"/>
      <c r="F861" s="5"/>
    </row>
    <row r="862" spans="2:6" x14ac:dyDescent="0.2">
      <c r="B862" s="5"/>
      <c r="F862" s="5"/>
    </row>
    <row r="863" spans="2:6" x14ac:dyDescent="0.2">
      <c r="B863" s="5"/>
      <c r="F863" s="5"/>
    </row>
    <row r="864" spans="2:6" x14ac:dyDescent="0.2">
      <c r="B864" s="5"/>
      <c r="F864" s="5"/>
    </row>
    <row r="865" spans="2:6" x14ac:dyDescent="0.2">
      <c r="B865" s="5"/>
      <c r="F865" s="5"/>
    </row>
    <row r="866" spans="2:6" x14ac:dyDescent="0.2">
      <c r="B866" s="5"/>
      <c r="F866" s="5"/>
    </row>
    <row r="867" spans="2:6" x14ac:dyDescent="0.2">
      <c r="B867" s="5"/>
      <c r="F867" s="5"/>
    </row>
    <row r="868" spans="2:6" x14ac:dyDescent="0.2">
      <c r="B868" s="5"/>
      <c r="F868" s="5"/>
    </row>
    <row r="869" spans="2:6" x14ac:dyDescent="0.2">
      <c r="B869" s="5"/>
      <c r="F869" s="5"/>
    </row>
    <row r="870" spans="2:6" x14ac:dyDescent="0.2">
      <c r="B870" s="5"/>
      <c r="F870" s="5"/>
    </row>
    <row r="871" spans="2:6" x14ac:dyDescent="0.2">
      <c r="B871" s="5"/>
      <c r="F871" s="5"/>
    </row>
    <row r="872" spans="2:6" x14ac:dyDescent="0.2">
      <c r="B872" s="5"/>
      <c r="F872" s="5"/>
    </row>
    <row r="873" spans="2:6" x14ac:dyDescent="0.2">
      <c r="B873" s="5"/>
      <c r="F873" s="5"/>
    </row>
    <row r="874" spans="2:6" x14ac:dyDescent="0.2">
      <c r="B874" s="5"/>
      <c r="F874" s="5"/>
    </row>
    <row r="875" spans="2:6" x14ac:dyDescent="0.2">
      <c r="B875" s="5"/>
      <c r="F875" s="5"/>
    </row>
    <row r="876" spans="2:6" x14ac:dyDescent="0.2">
      <c r="B876" s="5"/>
      <c r="F876" s="5"/>
    </row>
    <row r="877" spans="2:6" x14ac:dyDescent="0.2">
      <c r="B877" s="5"/>
      <c r="F877" s="5"/>
    </row>
    <row r="878" spans="2:6" x14ac:dyDescent="0.2">
      <c r="B878" s="5"/>
      <c r="F878" s="5"/>
    </row>
    <row r="879" spans="2:6" x14ac:dyDescent="0.2">
      <c r="B879" s="5"/>
      <c r="F879" s="5"/>
    </row>
    <row r="880" spans="2:6" x14ac:dyDescent="0.2">
      <c r="B880" s="5"/>
      <c r="F880" s="5"/>
    </row>
    <row r="881" spans="2:6" x14ac:dyDescent="0.2">
      <c r="B881" s="5"/>
      <c r="F881" s="5"/>
    </row>
    <row r="882" spans="2:6" x14ac:dyDescent="0.2">
      <c r="B882" s="5"/>
      <c r="F882" s="5"/>
    </row>
    <row r="883" spans="2:6" x14ac:dyDescent="0.2">
      <c r="B883" s="5"/>
      <c r="F883" s="5"/>
    </row>
    <row r="884" spans="2:6" x14ac:dyDescent="0.2">
      <c r="B884" s="5"/>
      <c r="F884" s="5"/>
    </row>
    <row r="885" spans="2:6" x14ac:dyDescent="0.2">
      <c r="B885" s="5"/>
      <c r="F885" s="5"/>
    </row>
    <row r="886" spans="2:6" x14ac:dyDescent="0.2">
      <c r="B886" s="5"/>
      <c r="F886" s="5"/>
    </row>
    <row r="887" spans="2:6" x14ac:dyDescent="0.2">
      <c r="B887" s="5"/>
      <c r="F887" s="5"/>
    </row>
    <row r="888" spans="2:6" x14ac:dyDescent="0.2">
      <c r="B888" s="5"/>
      <c r="F888" s="5"/>
    </row>
    <row r="889" spans="2:6" x14ac:dyDescent="0.2">
      <c r="B889" s="5"/>
      <c r="F889" s="5"/>
    </row>
    <row r="890" spans="2:6" x14ac:dyDescent="0.2">
      <c r="B890" s="5"/>
      <c r="F890" s="5"/>
    </row>
    <row r="891" spans="2:6" x14ac:dyDescent="0.2">
      <c r="B891" s="5"/>
      <c r="F891" s="5"/>
    </row>
    <row r="892" spans="2:6" x14ac:dyDescent="0.2">
      <c r="B892" s="5"/>
      <c r="F892" s="5"/>
    </row>
    <row r="893" spans="2:6" x14ac:dyDescent="0.2">
      <c r="B893" s="5"/>
      <c r="F893" s="5"/>
    </row>
    <row r="894" spans="2:6" x14ac:dyDescent="0.2">
      <c r="B894" s="5"/>
      <c r="F894" s="5"/>
    </row>
    <row r="895" spans="2:6" x14ac:dyDescent="0.2">
      <c r="B895" s="5"/>
      <c r="F895" s="5"/>
    </row>
    <row r="896" spans="2:6" x14ac:dyDescent="0.2">
      <c r="B896" s="5"/>
      <c r="F896" s="5"/>
    </row>
    <row r="897" spans="2:6" x14ac:dyDescent="0.2">
      <c r="B897" s="5"/>
      <c r="F897" s="5"/>
    </row>
    <row r="898" spans="2:6" x14ac:dyDescent="0.2">
      <c r="B898" s="5"/>
      <c r="F898" s="5"/>
    </row>
  </sheetData>
  <phoneticPr fontId="7" type="noConversion"/>
  <hyperlinks>
    <hyperlink ref="P74" r:id="rId1" display="http://www.konkoly.hu/cgi-bin/IBVS?5263" xr:uid="{00000000-0004-0000-0100-000000000000}"/>
    <hyperlink ref="P75" r:id="rId2" display="http://www.konkoly.hu/cgi-bin/IBVS?5263" xr:uid="{00000000-0004-0000-0100-000001000000}"/>
    <hyperlink ref="P77" r:id="rId3" display="http://www.konkoly.hu/cgi-bin/IBVS?5263" xr:uid="{00000000-0004-0000-0100-000002000000}"/>
    <hyperlink ref="P78" r:id="rId4" display="http://www.konkoly.hu/cgi-bin/IBVS?5287" xr:uid="{00000000-0004-0000-0100-000003000000}"/>
    <hyperlink ref="P80" r:id="rId5" display="http://www.konkoly.hu/cgi-bin/IBVS?5287" xr:uid="{00000000-0004-0000-0100-000004000000}"/>
    <hyperlink ref="P81" r:id="rId6" display="http://www.konkoly.hu/cgi-bin/IBVS?5287" xr:uid="{00000000-0004-0000-0100-000005000000}"/>
    <hyperlink ref="P116" r:id="rId7" display="http://var.astro.cz/oejv/issues/oejv0107.pdf" xr:uid="{00000000-0004-0000-0100-000006000000}"/>
    <hyperlink ref="P83" r:id="rId8" display="http://www.bav-astro.de/sfs/BAVM_link.php?BAVMnr=152" xr:uid="{00000000-0004-0000-0100-000007000000}"/>
    <hyperlink ref="P84" r:id="rId9" display="http://www.konkoly.hu/cgi-bin/IBVS?5583" xr:uid="{00000000-0004-0000-0100-000008000000}"/>
    <hyperlink ref="P85" r:id="rId10" display="http://www.konkoly.hu/cgi-bin/IBVS?5583" xr:uid="{00000000-0004-0000-0100-000009000000}"/>
    <hyperlink ref="P88" r:id="rId11" display="http://var.astro.cz/oejv/issues/oejv0074.pdf" xr:uid="{00000000-0004-0000-0100-00000A000000}"/>
    <hyperlink ref="P90" r:id="rId12" display="http://www.konkoly.hu/cgi-bin/IBVS?5583" xr:uid="{00000000-0004-0000-0100-00000B000000}"/>
    <hyperlink ref="P91" r:id="rId13" display="http://www.konkoly.hu/cgi-bin/IBVS?5583" xr:uid="{00000000-0004-0000-0100-00000C000000}"/>
    <hyperlink ref="P92" r:id="rId14" display="http://www.konkoly.hu/cgi-bin/IBVS?5583" xr:uid="{00000000-0004-0000-0100-00000D000000}"/>
    <hyperlink ref="P93" r:id="rId15" display="http://www.konkoly.hu/cgi-bin/IBVS?5583" xr:uid="{00000000-0004-0000-0100-00000E000000}"/>
    <hyperlink ref="P96" r:id="rId16" display="http://www.bav-astro.de/sfs/BAVM_link.php?BAVMnr=172" xr:uid="{00000000-0004-0000-0100-00000F000000}"/>
    <hyperlink ref="P97" r:id="rId17" display="http://www.bav-astro.de/sfs/BAVM_link.php?BAVMnr=172" xr:uid="{00000000-0004-0000-0100-000010000000}"/>
    <hyperlink ref="P98" r:id="rId18" display="http://www.konkoly.hu/cgi-bin/IBVS?5602" xr:uid="{00000000-0004-0000-0100-000011000000}"/>
    <hyperlink ref="P117" r:id="rId19" display="http://www.konkoly.hu/cgi-bin/IBVS?5603" xr:uid="{00000000-0004-0000-0100-000012000000}"/>
    <hyperlink ref="P99" r:id="rId20" display="http://www.konkoly.hu/cgi-bin/IBVS?5592" xr:uid="{00000000-0004-0000-0100-000013000000}"/>
    <hyperlink ref="P100" r:id="rId21" display="http://www.konkoly.hu/cgi-bin/IBVS?5592" xr:uid="{00000000-0004-0000-0100-000014000000}"/>
    <hyperlink ref="P101" r:id="rId22" display="http://var.astro.cz/oejv/issues/oejv0003.pdf" xr:uid="{00000000-0004-0000-0100-000015000000}"/>
    <hyperlink ref="P118" r:id="rId23" display="http://vsolj.cetus-net.org/no44.pdf" xr:uid="{00000000-0004-0000-0100-000016000000}"/>
    <hyperlink ref="P119" r:id="rId24" display="http://vsolj.cetus-net.org/no44.pdf" xr:uid="{00000000-0004-0000-0100-000017000000}"/>
    <hyperlink ref="P102" r:id="rId25" display="http://www.konkoly.hu/cgi-bin/IBVS?5741" xr:uid="{00000000-0004-0000-0100-000018000000}"/>
    <hyperlink ref="P120" r:id="rId26" display="http://vsolj.cetus-net.org/no45.pdf" xr:uid="{00000000-0004-0000-0100-000019000000}"/>
    <hyperlink ref="P103" r:id="rId27" display="http://www.bav-astro.de/sfs/BAVM_link.php?BAVMnr=186" xr:uid="{00000000-0004-0000-0100-00001A000000}"/>
    <hyperlink ref="P104" r:id="rId28" display="http://www.bav-astro.de/sfs/BAVM_link.php?BAVMnr=186" xr:uid="{00000000-0004-0000-0100-00001B000000}"/>
    <hyperlink ref="P105" r:id="rId29" display="http://www.bav-astro.de/sfs/BAVM_link.php?BAVMnr=186" xr:uid="{00000000-0004-0000-0100-00001C000000}"/>
    <hyperlink ref="P121" r:id="rId30" display="http://www.bav-astro.de/sfs/BAVM_link.php?BAVMnr=203" xr:uid="{00000000-0004-0000-0100-00001D000000}"/>
    <hyperlink ref="P122" r:id="rId31" display="http://vsolj.cetus-net.org/no48.pdf" xr:uid="{00000000-0004-0000-0100-00001E000000}"/>
    <hyperlink ref="P123" r:id="rId32" display="http://vsolj.cetus-net.org/no48.pdf" xr:uid="{00000000-0004-0000-0100-00001F000000}"/>
    <hyperlink ref="P106" r:id="rId33" display="http://www.bav-astro.de/sfs/BAVM_link.php?BAVMnr=201" xr:uid="{00000000-0004-0000-0100-000020000000}"/>
    <hyperlink ref="P107" r:id="rId34" display="http://www.bav-astro.de/sfs/BAVM_link.php?BAVMnr=201" xr:uid="{00000000-0004-0000-0100-000021000000}"/>
    <hyperlink ref="P124" r:id="rId35" display="http://vsolj.cetus-net.org/no48.pdf" xr:uid="{00000000-0004-0000-0100-000022000000}"/>
    <hyperlink ref="P125" r:id="rId36" display="http://vsolj.cetus-net.org/no48.pdf" xr:uid="{00000000-0004-0000-0100-000023000000}"/>
    <hyperlink ref="P126" r:id="rId37" display="http://vsolj.cetus-net.org/no48.pdf" xr:uid="{00000000-0004-0000-0100-000024000000}"/>
    <hyperlink ref="P127" r:id="rId38" display="http://vsolj.cetus-net.org/no48.pdf" xr:uid="{00000000-0004-0000-0100-000025000000}"/>
    <hyperlink ref="P128" r:id="rId39" display="http://vsolj.cetus-net.org/no48.pdf" xr:uid="{00000000-0004-0000-0100-000026000000}"/>
    <hyperlink ref="P129" r:id="rId40" display="http://vsolj.cetus-net.org/no48.pdf" xr:uid="{00000000-0004-0000-0100-000027000000}"/>
    <hyperlink ref="P108" r:id="rId41" display="http://www.konkoly.hu/cgi-bin/IBVS?5894" xr:uid="{00000000-0004-0000-0100-000028000000}"/>
    <hyperlink ref="P109" r:id="rId42" display="http://www.konkoly.hu/cgi-bin/IBVS?5945" xr:uid="{00000000-0004-0000-0100-000029000000}"/>
    <hyperlink ref="P110" r:id="rId43" display="http://www.konkoly.hu/cgi-bin/IBVS?5992" xr:uid="{00000000-0004-0000-0100-00002A000000}"/>
    <hyperlink ref="P111" r:id="rId44" display="http://www.konkoly.hu/cgi-bin/IBVS?5992" xr:uid="{00000000-0004-0000-0100-00002B000000}"/>
    <hyperlink ref="P112" r:id="rId45" display="http://www.konkoly.hu/cgi-bin/IBVS?6029" xr:uid="{00000000-0004-0000-0100-00002C000000}"/>
    <hyperlink ref="P113" r:id="rId46" display="http://www.konkoly.hu/cgi-bin/IBVS?6029" xr:uid="{00000000-0004-0000-0100-00002D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2024-02-17T05:08:31Z</dcterms:modified>
</cp:coreProperties>
</file>