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2056AC5-4503-4CC2-9A0E-9CE8835DB4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3" r:id="rId2"/>
    <sheet name="A (2)" sheetId="2" r:id="rId3"/>
  </sheets>
  <calcPr calcId="181029"/>
</workbook>
</file>

<file path=xl/calcChain.xml><?xml version="1.0" encoding="utf-8"?>
<calcChain xmlns="http://schemas.openxmlformats.org/spreadsheetml/2006/main">
  <c r="E58" i="1" l="1"/>
  <c r="F58" i="1" s="1"/>
  <c r="G58" i="1" s="1"/>
  <c r="K58" i="1" s="1"/>
  <c r="Q58" i="1"/>
  <c r="E55" i="1"/>
  <c r="F55" i="1" s="1"/>
  <c r="G55" i="1" s="1"/>
  <c r="K55" i="1" s="1"/>
  <c r="Q55" i="1"/>
  <c r="E39" i="1"/>
  <c r="F39" i="1" s="1"/>
  <c r="G39" i="1" s="1"/>
  <c r="K39" i="1" s="1"/>
  <c r="Q39" i="1"/>
  <c r="E40" i="1"/>
  <c r="F40" i="1" s="1"/>
  <c r="G40" i="1" s="1"/>
  <c r="K40" i="1" s="1"/>
  <c r="Q40" i="1"/>
  <c r="E41" i="1"/>
  <c r="F41" i="1" s="1"/>
  <c r="G41" i="1" s="1"/>
  <c r="K41" i="1" s="1"/>
  <c r="Q41" i="1"/>
  <c r="E42" i="1"/>
  <c r="F42" i="1"/>
  <c r="G42" i="1" s="1"/>
  <c r="K42" i="1" s="1"/>
  <c r="Q42" i="1"/>
  <c r="E43" i="1"/>
  <c r="F43" i="1" s="1"/>
  <c r="G43" i="1" s="1"/>
  <c r="K43" i="1" s="1"/>
  <c r="Q43" i="1"/>
  <c r="E44" i="1"/>
  <c r="F44" i="1"/>
  <c r="G44" i="1" s="1"/>
  <c r="K44" i="1" s="1"/>
  <c r="Q44" i="1"/>
  <c r="E45" i="1"/>
  <c r="F45" i="1" s="1"/>
  <c r="G45" i="1" s="1"/>
  <c r="K45" i="1" s="1"/>
  <c r="Q45" i="1"/>
  <c r="E46" i="1"/>
  <c r="F46" i="1"/>
  <c r="G46" i="1" s="1"/>
  <c r="K46" i="1" s="1"/>
  <c r="Q46" i="1"/>
  <c r="E47" i="1"/>
  <c r="F47" i="1" s="1"/>
  <c r="G47" i="1" s="1"/>
  <c r="K47" i="1" s="1"/>
  <c r="Q47" i="1"/>
  <c r="E48" i="1"/>
  <c r="F48" i="1" s="1"/>
  <c r="G48" i="1" s="1"/>
  <c r="K48" i="1" s="1"/>
  <c r="Q48" i="1"/>
  <c r="E49" i="1"/>
  <c r="F49" i="1" s="1"/>
  <c r="G49" i="1" s="1"/>
  <c r="K49" i="1" s="1"/>
  <c r="Q49" i="1"/>
  <c r="E50" i="1"/>
  <c r="F50" i="1"/>
  <c r="G50" i="1" s="1"/>
  <c r="K50" i="1" s="1"/>
  <c r="Q50" i="1"/>
  <c r="E51" i="1"/>
  <c r="F51" i="1" s="1"/>
  <c r="G51" i="1" s="1"/>
  <c r="K51" i="1" s="1"/>
  <c r="Q51" i="1"/>
  <c r="E52" i="1"/>
  <c r="F52" i="1" s="1"/>
  <c r="G52" i="1" s="1"/>
  <c r="K52" i="1" s="1"/>
  <c r="Q52" i="1"/>
  <c r="E53" i="1"/>
  <c r="F53" i="1" s="1"/>
  <c r="G53" i="1" s="1"/>
  <c r="K53" i="1" s="1"/>
  <c r="Q53" i="1"/>
  <c r="E57" i="1"/>
  <c r="F57" i="1" s="1"/>
  <c r="G57" i="1" s="1"/>
  <c r="K57" i="1" s="1"/>
  <c r="Q57" i="1"/>
  <c r="E56" i="1"/>
  <c r="F56" i="1" s="1"/>
  <c r="G56" i="1" s="1"/>
  <c r="K56" i="1" s="1"/>
  <c r="E31" i="1"/>
  <c r="F31" i="1"/>
  <c r="G31" i="1" s="1"/>
  <c r="K31" i="1" s="1"/>
  <c r="E32" i="1"/>
  <c r="F32" i="1" s="1"/>
  <c r="G32" i="1" s="1"/>
  <c r="K32" i="1" s="1"/>
  <c r="E34" i="1"/>
  <c r="F34" i="1" s="1"/>
  <c r="G34" i="1" s="1"/>
  <c r="J34" i="1" s="1"/>
  <c r="E37" i="1"/>
  <c r="F37" i="1" s="1"/>
  <c r="G37" i="1" s="1"/>
  <c r="K37" i="1" s="1"/>
  <c r="E54" i="1"/>
  <c r="F54" i="1" s="1"/>
  <c r="G54" i="1" s="1"/>
  <c r="K54" i="1" s="1"/>
  <c r="Q56" i="1"/>
  <c r="Q37" i="1"/>
  <c r="Q54" i="1"/>
  <c r="Q33" i="1"/>
  <c r="Q36" i="1"/>
  <c r="Q38" i="1"/>
  <c r="C7" i="1"/>
  <c r="C8" i="1"/>
  <c r="D9" i="1"/>
  <c r="C9" i="1"/>
  <c r="Q31" i="1"/>
  <c r="Q32" i="1"/>
  <c r="G19" i="3"/>
  <c r="C19" i="3"/>
  <c r="G18" i="3"/>
  <c r="C18" i="3"/>
  <c r="E18" i="3"/>
  <c r="G17" i="3"/>
  <c r="C17" i="3"/>
  <c r="G16" i="3"/>
  <c r="C16" i="3"/>
  <c r="G15" i="3"/>
  <c r="C15" i="3"/>
  <c r="G14" i="3"/>
  <c r="C14" i="3"/>
  <c r="G20" i="3"/>
  <c r="C20" i="3"/>
  <c r="E20" i="3"/>
  <c r="G13" i="3"/>
  <c r="C13" i="3"/>
  <c r="G12" i="3"/>
  <c r="C12" i="3"/>
  <c r="G21" i="3"/>
  <c r="C21" i="3"/>
  <c r="E21" i="3"/>
  <c r="H19" i="3"/>
  <c r="B19" i="3"/>
  <c r="D19" i="3"/>
  <c r="A19" i="3"/>
  <c r="H18" i="3"/>
  <c r="B18" i="3"/>
  <c r="D18" i="3"/>
  <c r="A18" i="3"/>
  <c r="H17" i="3"/>
  <c r="B17" i="3"/>
  <c r="D17" i="3"/>
  <c r="A17" i="3"/>
  <c r="H16" i="3"/>
  <c r="B16" i="3"/>
  <c r="D16" i="3"/>
  <c r="A16" i="3"/>
  <c r="H15" i="3"/>
  <c r="B15" i="3"/>
  <c r="D15" i="3"/>
  <c r="A15" i="3"/>
  <c r="H14" i="3"/>
  <c r="B14" i="3"/>
  <c r="D14" i="3"/>
  <c r="A14" i="3"/>
  <c r="H20" i="3"/>
  <c r="B20" i="3"/>
  <c r="D20" i="3"/>
  <c r="A20" i="3"/>
  <c r="H13" i="3"/>
  <c r="B13" i="3"/>
  <c r="D13" i="3"/>
  <c r="A13" i="3"/>
  <c r="H12" i="3"/>
  <c r="B12" i="3"/>
  <c r="D12" i="3"/>
  <c r="A12" i="3"/>
  <c r="H21" i="3"/>
  <c r="B21" i="3"/>
  <c r="D21" i="3"/>
  <c r="A21" i="3"/>
  <c r="Q34" i="1"/>
  <c r="Q35" i="1"/>
  <c r="Q27" i="1"/>
  <c r="Q28" i="1"/>
  <c r="Q29" i="1"/>
  <c r="E27" i="2"/>
  <c r="F27" i="2"/>
  <c r="G27" i="2"/>
  <c r="K27" i="2"/>
  <c r="F11" i="2"/>
  <c r="E21" i="2"/>
  <c r="F21" i="2"/>
  <c r="G21" i="2"/>
  <c r="I21" i="2"/>
  <c r="E22" i="2"/>
  <c r="F22" i="2"/>
  <c r="G22" i="2"/>
  <c r="H22" i="2"/>
  <c r="E23" i="2"/>
  <c r="F23" i="2"/>
  <c r="G23" i="2"/>
  <c r="I23" i="2"/>
  <c r="E24" i="2"/>
  <c r="F24" i="2"/>
  <c r="G24" i="2"/>
  <c r="J24" i="2"/>
  <c r="E25" i="2"/>
  <c r="F25" i="2"/>
  <c r="G25" i="2"/>
  <c r="J25" i="2"/>
  <c r="E26" i="2"/>
  <c r="F26" i="2"/>
  <c r="G26" i="2"/>
  <c r="I26" i="2"/>
  <c r="G11" i="2"/>
  <c r="E14" i="2"/>
  <c r="E15" i="2" s="1"/>
  <c r="C17" i="2"/>
  <c r="Q21" i="2"/>
  <c r="Q22" i="2"/>
  <c r="Q23" i="2"/>
  <c r="Q24" i="2"/>
  <c r="Q25" i="2"/>
  <c r="Q26" i="2"/>
  <c r="Q27" i="2"/>
  <c r="Q30" i="1"/>
  <c r="Q26" i="1"/>
  <c r="F16" i="1"/>
  <c r="F17" i="1" s="1"/>
  <c r="C17" i="1"/>
  <c r="Q25" i="1"/>
  <c r="Q24" i="1"/>
  <c r="Q21" i="1"/>
  <c r="Q23" i="1"/>
  <c r="Q22" i="1"/>
  <c r="E26" i="1"/>
  <c r="F26" i="1" s="1"/>
  <c r="G26" i="1" s="1"/>
  <c r="K26" i="1" s="1"/>
  <c r="E21" i="1"/>
  <c r="F21" i="1"/>
  <c r="G21" i="1" s="1"/>
  <c r="I21" i="1" s="1"/>
  <c r="E22" i="1"/>
  <c r="F22" i="1" s="1"/>
  <c r="G22" i="1" s="1"/>
  <c r="K22" i="1" s="1"/>
  <c r="E24" i="1"/>
  <c r="F24" i="1" s="1"/>
  <c r="G24" i="1" s="1"/>
  <c r="K24" i="1" s="1"/>
  <c r="E25" i="1"/>
  <c r="F25" i="1" s="1"/>
  <c r="G25" i="1" s="1"/>
  <c r="K25" i="1" s="1"/>
  <c r="E27" i="1"/>
  <c r="E14" i="3" s="1"/>
  <c r="F27" i="1"/>
  <c r="G27" i="1" s="1"/>
  <c r="J27" i="1" s="1"/>
  <c r="E23" i="1"/>
  <c r="F23" i="1" s="1"/>
  <c r="G23" i="1" s="1"/>
  <c r="K23" i="1" s="1"/>
  <c r="E12" i="3"/>
  <c r="E29" i="1"/>
  <c r="F29" i="1" s="1"/>
  <c r="G29" i="1" s="1"/>
  <c r="J29" i="1" s="1"/>
  <c r="E36" i="1"/>
  <c r="F36" i="1" s="1"/>
  <c r="G36" i="1" s="1"/>
  <c r="K36" i="1" s="1"/>
  <c r="E28" i="1"/>
  <c r="E15" i="3" s="1"/>
  <c r="E33" i="1"/>
  <c r="F33" i="1" s="1"/>
  <c r="G33" i="1" s="1"/>
  <c r="K33" i="1" s="1"/>
  <c r="E38" i="1"/>
  <c r="F38" i="1" s="1"/>
  <c r="G38" i="1" s="1"/>
  <c r="K38" i="1" s="1"/>
  <c r="E30" i="1"/>
  <c r="F30" i="1" s="1"/>
  <c r="G30" i="1" s="1"/>
  <c r="K30" i="1" s="1"/>
  <c r="E35" i="1"/>
  <c r="F35" i="1" s="1"/>
  <c r="G35" i="1" s="1"/>
  <c r="J35" i="1" s="1"/>
  <c r="C12" i="2"/>
  <c r="F28" i="1" l="1"/>
  <c r="G28" i="1" s="1"/>
  <c r="E19" i="3"/>
  <c r="E16" i="3"/>
  <c r="E13" i="3"/>
  <c r="E17" i="3"/>
  <c r="C16" i="2"/>
  <c r="D18" i="2" s="1"/>
  <c r="C11" i="1"/>
  <c r="C11" i="2"/>
  <c r="C12" i="1"/>
  <c r="O58" i="1" l="1"/>
  <c r="C16" i="1"/>
  <c r="D18" i="1" s="1"/>
  <c r="O39" i="1"/>
  <c r="O42" i="1"/>
  <c r="O24" i="1"/>
  <c r="O33" i="1"/>
  <c r="O21" i="1"/>
  <c r="O47" i="1"/>
  <c r="O50" i="1"/>
  <c r="O32" i="1"/>
  <c r="O35" i="1"/>
  <c r="O51" i="1"/>
  <c r="O57" i="1"/>
  <c r="O56" i="1"/>
  <c r="O29" i="1"/>
  <c r="O36" i="1"/>
  <c r="O27" i="1"/>
  <c r="O26" i="1"/>
  <c r="O30" i="1"/>
  <c r="O31" i="1"/>
  <c r="O48" i="1"/>
  <c r="O28" i="1"/>
  <c r="O55" i="1"/>
  <c r="O43" i="1"/>
  <c r="O46" i="1"/>
  <c r="O22" i="1"/>
  <c r="C15" i="1"/>
  <c r="F18" i="1" s="1"/>
  <c r="F19" i="1" s="1"/>
  <c r="O37" i="1"/>
  <c r="O49" i="1"/>
  <c r="O25" i="1"/>
  <c r="O23" i="1"/>
  <c r="O41" i="1"/>
  <c r="O40" i="1"/>
  <c r="O45" i="1"/>
  <c r="O44" i="1"/>
  <c r="O54" i="1"/>
  <c r="O53" i="1"/>
  <c r="O52" i="1"/>
  <c r="O38" i="1"/>
  <c r="O34" i="1"/>
  <c r="J28" i="1"/>
  <c r="O26" i="2"/>
  <c r="O21" i="2"/>
  <c r="C15" i="2"/>
  <c r="O27" i="2"/>
  <c r="O23" i="2"/>
  <c r="O25" i="2"/>
  <c r="O22" i="2"/>
  <c r="O24" i="2"/>
  <c r="C18" i="1" l="1"/>
  <c r="E16" i="2"/>
  <c r="E17" i="2" s="1"/>
  <c r="C18" i="2"/>
</calcChain>
</file>

<file path=xl/sharedStrings.xml><?xml version="1.0" encoding="utf-8"?>
<sst xmlns="http://schemas.openxmlformats.org/spreadsheetml/2006/main" count="288" uniqueCount="127">
  <si>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</si>
  <si>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</si>
  <si>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</si>
  <si>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</si>
  <si>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</si>
  <si>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</si>
  <si>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</si>
  <si>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</si>
  <si>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</si>
  <si>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</si>
  <si>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</si>
  <si>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</si>
  <si>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</si>
  <si>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</si>
  <si>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</si>
  <si>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</si>
  <si>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</si>
  <si>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</si>
  <si>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</si>
  <si>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</si>
  <si>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</si>
  <si>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</si>
  <si>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</si>
  <si>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</si>
  <si>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</si>
  <si>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</si>
  <si>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</si>
  <si>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</si>
  <si>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</si>
  <si>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</si>
  <si>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</si>
  <si>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</si>
  <si>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</si>
  <si>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</si>
  <si>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</si>
  <si>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</si>
  <si>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</si>
  <si>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GU Leo / GSC 1414-0851</t>
  </si>
  <si>
    <t>EW</t>
  </si>
  <si>
    <t>IBVS 5894</t>
  </si>
  <si>
    <t>I</t>
  </si>
  <si>
    <t>OEJV 0060</t>
  </si>
  <si>
    <t>II</t>
  </si>
  <si>
    <t>vis</t>
  </si>
  <si>
    <t>OEJV 0094</t>
  </si>
  <si>
    <t>OEJV</t>
  </si>
  <si>
    <t>IBVS 5945</t>
  </si>
  <si>
    <t>Add cycle</t>
  </si>
  <si>
    <t>Old Cycle</t>
  </si>
  <si>
    <t>OEJV 0137</t>
  </si>
  <si>
    <t>RHN 2012</t>
  </si>
  <si>
    <t>Nelson</t>
  </si>
  <si>
    <t>IBVS 5959</t>
  </si>
  <si>
    <t>IBVS 6010</t>
  </si>
  <si>
    <t>IBVS 6050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</si>
  <si>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</si>
  <si>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</si>
  <si>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</si>
  <si>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</si>
  <si>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</si>
  <si>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</si>
  <si>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</si>
  <si>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</si>
  <si>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</si>
  <si>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</si>
  <si>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</si>
  <si>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2454500.5663 </t>
  </si>
  <si>
    <t> 04.02.2008 01:35 </t>
  </si>
  <si>
    <t> 0.0542 </t>
  </si>
  <si>
    <t>C </t>
  </si>
  <si>
    <t>R</t>
  </si>
  <si>
    <t> R.Uhlar </t>
  </si>
  <si>
    <t>OEJV 0094 </t>
  </si>
  <si>
    <t>2454852.8794 </t>
  </si>
  <si>
    <t> 21.01.2009 09:06 </t>
  </si>
  <si>
    <t> 0.0617 </t>
  </si>
  <si>
    <t> R.Diethelm </t>
  </si>
  <si>
    <t>IBVS 5894 </t>
  </si>
  <si>
    <t>2455245.9143 </t>
  </si>
  <si>
    <t> 18.02.2010 09:56 </t>
  </si>
  <si>
    <t> 0.0722 </t>
  </si>
  <si>
    <t>IBVS 5945 </t>
  </si>
  <si>
    <t>2455265.3908 </t>
  </si>
  <si>
    <t> 09.03.2010 21:22 </t>
  </si>
  <si>
    <t> 0.0745 </t>
  </si>
  <si>
    <t> J.Trnka </t>
  </si>
  <si>
    <t>OEJV 0137 </t>
  </si>
  <si>
    <t>2455289.4694 </t>
  </si>
  <si>
    <t> 02.04.2010 23:15 </t>
  </si>
  <si>
    <t> 0.0759 </t>
  </si>
  <si>
    <t>-I</t>
  </si>
  <si>
    <t> F.Agerer </t>
  </si>
  <si>
    <t>BAVM 214 </t>
  </si>
  <si>
    <t>2455625.3181 </t>
  </si>
  <si>
    <t> 04.03.2011 19:38 </t>
  </si>
  <si>
    <t>9150.5</t>
  </si>
  <si>
    <t> 0.0836 </t>
  </si>
  <si>
    <t>BAVM 220 </t>
  </si>
  <si>
    <t>2455625.4951 </t>
  </si>
  <si>
    <t> 04.03.2011 23:52 </t>
  </si>
  <si>
    <t>9151</t>
  </si>
  <si>
    <t> 0.0835 </t>
  </si>
  <si>
    <t>2455984.7157 </t>
  </si>
  <si>
    <t> 27.02.2012 05:10 </t>
  </si>
  <si>
    <t>10165.5</t>
  </si>
  <si>
    <t> 0.0940 </t>
  </si>
  <si>
    <t> R.Nelson </t>
  </si>
  <si>
    <t>IBVS 6050 </t>
  </si>
  <si>
    <t>2457074.4157 </t>
  </si>
  <si>
    <t> 20.02.2015 21:58 </t>
  </si>
  <si>
    <t>13243</t>
  </si>
  <si>
    <t> 0.1251 </t>
  </si>
  <si>
    <t>BAVM 239 </t>
  </si>
  <si>
    <t>2457074.5931 </t>
  </si>
  <si>
    <t> 21.02.2015 02:14 </t>
  </si>
  <si>
    <t>13243.5</t>
  </si>
  <si>
    <t> 0.1255 </t>
  </si>
  <si>
    <t>OEJV 0179</t>
  </si>
  <si>
    <t>JAVSO..44…69</t>
  </si>
  <si>
    <t>VSB-64</t>
  </si>
  <si>
    <t>JAVSO..46..184</t>
  </si>
  <si>
    <t>VSB 069</t>
  </si>
  <si>
    <t>RHN 2021</t>
  </si>
  <si>
    <t>JAAVSO, 50, 255</t>
  </si>
  <si>
    <t>B</t>
  </si>
  <si>
    <t>OEJV 226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</si>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</sst>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3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29" fillId="0" borderId="0"/>
    <xf numFmtId="0" fontId="29" fillId="0" borderId="0"/>
    <xf numFmtId="0" fontId="18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9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0" fillId="0" borderId="5" xfId="0" applyBorder="1">
      <alignment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5" borderId="17" xfId="0" applyFont="1" applyFill="1" applyBorder="1" applyAlignment="1">
      <alignment horizontal="left" vertical="top" wrapText="1" indent="1"/>
    </xf>
    <xf numFmtId="0" fontId="5" fillId="25" borderId="17" xfId="0" applyFont="1" applyFill="1" applyBorder="1" applyAlignment="1">
      <alignment horizontal="center" vertical="top" wrapText="1"/>
    </xf>
    <xf numFmtId="0" fontId="5" fillId="25" borderId="17" xfId="0" applyFont="1" applyFill="1" applyBorder="1" applyAlignment="1">
      <alignment horizontal="right" vertical="top" wrapText="1"/>
    </xf>
    <xf numFmtId="0" fontId="17" fillId="25" borderId="17" xfId="38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7" fillId="0" borderId="0" xfId="0" applyFont="1" applyAlignment="1" applyProtection="1">
      <protection locked="0"/>
    </xf>
    <xf numFmtId="0" fontId="37" fillId="0" borderId="0" xfId="0" applyFont="1" applyAlignment="1" applyProtection="1">
      <alignment horizontal="center"/>
      <protection locked="0"/>
    </xf>
    <xf numFmtId="0" fontId="0" fillId="0" borderId="5" xfId="0" applyBorder="1" applyAlignment="1"/>
    <xf numFmtId="0" fontId="11" fillId="0" borderId="0" xfId="0" applyFont="1" applyAlignment="1"/>
    <xf numFmtId="0" fontId="12" fillId="0" borderId="0" xfId="0" applyFont="1" applyAlignment="1"/>
    <xf numFmtId="0" fontId="13" fillId="0" borderId="0" xfId="0" applyFont="1" applyAlignment="1"/>
    <xf numFmtId="0" fontId="8" fillId="0" borderId="0" xfId="0" applyFont="1" applyAlignment="1">
      <alignment horizontal="left"/>
    </xf>
    <xf numFmtId="0" fontId="4" fillId="0" borderId="0" xfId="0" applyFont="1" applyAlignment="1"/>
    <xf numFmtId="0" fontId="10" fillId="0" borderId="0" xfId="0" applyFont="1" applyAlignment="1"/>
    <xf numFmtId="0" fontId="9" fillId="0" borderId="0" xfId="0" applyFont="1" applyAlignment="1"/>
    <xf numFmtId="0" fontId="0" fillId="0" borderId="9" xfId="0" applyBorder="1" applyAlignment="1"/>
    <xf numFmtId="0" fontId="0" fillId="0" borderId="10" xfId="0" applyBorder="1" applyAlignment="1"/>
    <xf numFmtId="22" fontId="8" fillId="0" borderId="0" xfId="0" applyNumberFormat="1" applyFont="1" applyAlignment="1"/>
    <xf numFmtId="0" fontId="34" fillId="0" borderId="0" xfId="0" applyFont="1" applyAlignment="1"/>
    <xf numFmtId="0" fontId="35" fillId="0" borderId="0" xfId="0" applyFont="1" applyAlignment="1"/>
    <xf numFmtId="0" fontId="35" fillId="0" borderId="0" xfId="0" applyFont="1" applyAlignment="1">
      <alignment horizontal="left"/>
    </xf>
    <xf numFmtId="0" fontId="5" fillId="24" borderId="0" xfId="0" applyFont="1" applyFill="1" applyAlignment="1"/>
    <xf numFmtId="0" fontId="35" fillId="0" borderId="0" xfId="43" applyFont="1"/>
    <xf numFmtId="0" fontId="35" fillId="0" borderId="0" xfId="43" applyFont="1" applyAlignment="1">
      <alignment horizontal="center"/>
    </xf>
    <xf numFmtId="0" fontId="35" fillId="0" borderId="0" xfId="43" applyFont="1" applyAlignment="1">
      <alignment horizontal="left"/>
    </xf>
    <xf numFmtId="0" fontId="15" fillId="24" borderId="0" xfId="0" applyFont="1" applyFill="1" applyAlignment="1"/>
    <xf numFmtId="0" fontId="36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0" fontId="35" fillId="0" borderId="0" xfId="0" applyFont="1" applyAlignment="1">
      <alignment horizontal="left" wrapText="1"/>
    </xf>
    <xf numFmtId="0" fontId="35" fillId="0" borderId="0" xfId="0" applyFont="1" applyAlignment="1">
      <alignment horizontal="center"/>
    </xf>
    <xf numFmtId="0" fontId="36" fillId="0" borderId="0" xfId="0" applyFont="1" applyAlignment="1"/>
    <xf numFmtId="165" fontId="36" fillId="0" borderId="0" xfId="0" applyNumberFormat="1" applyFont="1" applyAlignment="1">
      <alignment horizontal="left"/>
    </xf>
    <xf numFmtId="0" fontId="14" fillId="0" borderId="0" xfId="0" applyFont="1" applyAlignment="1"/>
    <xf numFmtId="0" fontId="15" fillId="0" borderId="0" xfId="0" applyFont="1" applyAlignment="1"/>
    <xf numFmtId="0" fontId="37" fillId="0" borderId="0" xfId="0" applyFont="1" applyAlignment="1">
      <alignment wrapText="1"/>
    </xf>
    <xf numFmtId="0" fontId="37" fillId="0" borderId="0" xfId="0" applyFont="1" applyAlignment="1">
      <alignment horizontal="center" wrapText="1"/>
    </xf>
    <xf numFmtId="0" fontId="14" fillId="0" borderId="0" xfId="42" applyFont="1"/>
    <xf numFmtId="0" fontId="14" fillId="0" borderId="0" xfId="42" applyFont="1" applyAlignment="1">
      <alignment horizontal="center"/>
    </xf>
    <xf numFmtId="0" fontId="14" fillId="0" borderId="0" xfId="42" applyFont="1" applyAlignment="1">
      <alignment horizontal="left"/>
    </xf>
    <xf numFmtId="0" fontId="37" fillId="0" borderId="0" xfId="0" applyFont="1" applyAlignment="1" applyProtection="1">
      <alignment wrapText="1"/>
      <protection locked="0"/>
    </xf>
    <xf numFmtId="0" fontId="37" fillId="0" borderId="0" xfId="0" applyFont="1" applyAlignment="1">
      <alignment horizontal="center"/>
    </xf>
    <xf numFmtId="165" fontId="37" fillId="0" borderId="0" xfId="0" applyNumberFormat="1" applyFont="1" applyAlignment="1">
      <alignment horizontal="left"/>
    </xf>
    <xf numFmtId="0" fontId="37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0" fontId="37" fillId="0" borderId="0" xfId="0" applyFont="1" applyAlignment="1">
      <alignment horizontal="left" wrapText="1"/>
    </xf>
    <xf numFmtId="166" fontId="37" fillId="0" borderId="0" xfId="0" applyNumberFormat="1" applyFont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GU Leo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8.9999999999999998E-4</c:v>
                  </c:pt>
                  <c:pt idx="7">
                    <c:v>4.0000000000000002E-4</c:v>
                  </c:pt>
                  <c:pt idx="8">
                    <c:v>1.1999999999999999E-3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6.9999999999999999E-4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1E-4</c:v>
                  </c:pt>
                  <c:pt idx="19">
                    <c:v>4.0000000000000002E-4</c:v>
                  </c:pt>
                  <c:pt idx="20">
                    <c:v>5.0000000000000001E-4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27">
                    <c:v>5.9999999999999995E-4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2.9999999999999997E-4</c:v>
                  </c:pt>
                  <c:pt idx="32">
                    <c:v>5.9999999999999995E-4</c:v>
                  </c:pt>
                  <c:pt idx="33">
                    <c:v>0</c:v>
                  </c:pt>
                  <c:pt idx="34">
                    <c:v>2E-3</c:v>
                  </c:pt>
                  <c:pt idx="35">
                    <c:v>2E-3</c:v>
                  </c:pt>
                  <c:pt idx="36">
                    <c:v>1E-4</c:v>
                  </c:pt>
                  <c:pt idx="37">
                    <c:v>1E-4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8.9999999999999998E-4</c:v>
                  </c:pt>
                  <c:pt idx="7">
                    <c:v>4.0000000000000002E-4</c:v>
                  </c:pt>
                  <c:pt idx="8">
                    <c:v>1.1999999999999999E-3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6.9999999999999999E-4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1E-4</c:v>
                  </c:pt>
                  <c:pt idx="19">
                    <c:v>4.0000000000000002E-4</c:v>
                  </c:pt>
                  <c:pt idx="20">
                    <c:v>5.0000000000000001E-4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27">
                    <c:v>5.9999999999999995E-4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2.9999999999999997E-4</c:v>
                  </c:pt>
                  <c:pt idx="32">
                    <c:v>5.9999999999999995E-4</c:v>
                  </c:pt>
                  <c:pt idx="33">
                    <c:v>0</c:v>
                  </c:pt>
                  <c:pt idx="34">
                    <c:v>2E-3</c:v>
                  </c:pt>
                  <c:pt idx="35">
                    <c:v>2E-3</c:v>
                  </c:pt>
                  <c:pt idx="36">
                    <c:v>1E-4</c:v>
                  </c:pt>
                  <c:pt idx="3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-6921</c:v>
                </c:pt>
                <c:pt idx="1">
                  <c:v>0</c:v>
                </c:pt>
                <c:pt idx="2">
                  <c:v>5974</c:v>
                </c:pt>
                <c:pt idx="3">
                  <c:v>6969</c:v>
                </c:pt>
                <c:pt idx="4">
                  <c:v>8079</c:v>
                </c:pt>
                <c:pt idx="5">
                  <c:v>8134</c:v>
                </c:pt>
                <c:pt idx="6">
                  <c:v>8202</c:v>
                </c:pt>
                <c:pt idx="7">
                  <c:v>9150.5</c:v>
                </c:pt>
                <c:pt idx="8">
                  <c:v>9151</c:v>
                </c:pt>
                <c:pt idx="9">
                  <c:v>10165.5</c:v>
                </c:pt>
                <c:pt idx="10">
                  <c:v>13150</c:v>
                </c:pt>
                <c:pt idx="11">
                  <c:v>13232</c:v>
                </c:pt>
                <c:pt idx="12">
                  <c:v>13241</c:v>
                </c:pt>
                <c:pt idx="13">
                  <c:v>13243</c:v>
                </c:pt>
                <c:pt idx="14">
                  <c:v>13243.5</c:v>
                </c:pt>
                <c:pt idx="15">
                  <c:v>15210.5</c:v>
                </c:pt>
                <c:pt idx="16">
                  <c:v>15523</c:v>
                </c:pt>
                <c:pt idx="17">
                  <c:v>16100.5</c:v>
                </c:pt>
                <c:pt idx="18">
                  <c:v>16418</c:v>
                </c:pt>
                <c:pt idx="19">
                  <c:v>16418</c:v>
                </c:pt>
                <c:pt idx="20">
                  <c:v>16418</c:v>
                </c:pt>
                <c:pt idx="21">
                  <c:v>16455</c:v>
                </c:pt>
                <c:pt idx="22">
                  <c:v>16455</c:v>
                </c:pt>
                <c:pt idx="23">
                  <c:v>16455</c:v>
                </c:pt>
                <c:pt idx="24">
                  <c:v>16460.5</c:v>
                </c:pt>
                <c:pt idx="25">
                  <c:v>16460.5</c:v>
                </c:pt>
                <c:pt idx="26">
                  <c:v>16460.5</c:v>
                </c:pt>
                <c:pt idx="27">
                  <c:v>16472</c:v>
                </c:pt>
                <c:pt idx="28">
                  <c:v>16472</c:v>
                </c:pt>
                <c:pt idx="29">
                  <c:v>16472</c:v>
                </c:pt>
                <c:pt idx="30">
                  <c:v>16477.5</c:v>
                </c:pt>
                <c:pt idx="31">
                  <c:v>16477.5</c:v>
                </c:pt>
                <c:pt idx="32">
                  <c:v>16477.5</c:v>
                </c:pt>
                <c:pt idx="33">
                  <c:v>18379</c:v>
                </c:pt>
                <c:pt idx="34">
                  <c:v>19333</c:v>
                </c:pt>
                <c:pt idx="35">
                  <c:v>19654.5</c:v>
                </c:pt>
                <c:pt idx="36">
                  <c:v>20687.5</c:v>
                </c:pt>
                <c:pt idx="37">
                  <c:v>21690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23-4254-9CF2-78ECD3BF613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8.9999999999999998E-4</c:v>
                  </c:pt>
                  <c:pt idx="7">
                    <c:v>4.0000000000000002E-4</c:v>
                  </c:pt>
                  <c:pt idx="8">
                    <c:v>1.1999999999999999E-3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6.9999999999999999E-4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1E-4</c:v>
                  </c:pt>
                  <c:pt idx="19">
                    <c:v>4.0000000000000002E-4</c:v>
                  </c:pt>
                  <c:pt idx="20">
                    <c:v>5.0000000000000001E-4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27">
                    <c:v>5.9999999999999995E-4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2.9999999999999997E-4</c:v>
                  </c:pt>
                  <c:pt idx="32">
                    <c:v>5.9999999999999995E-4</c:v>
                  </c:pt>
                  <c:pt idx="33">
                    <c:v>0</c:v>
                  </c:pt>
                  <c:pt idx="34">
                    <c:v>2E-3</c:v>
                  </c:pt>
                  <c:pt idx="35">
                    <c:v>2E-3</c:v>
                  </c:pt>
                  <c:pt idx="36">
                    <c:v>1E-4</c:v>
                  </c:pt>
                  <c:pt idx="37">
                    <c:v>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8.9999999999999998E-4</c:v>
                  </c:pt>
                  <c:pt idx="7">
                    <c:v>4.0000000000000002E-4</c:v>
                  </c:pt>
                  <c:pt idx="8">
                    <c:v>1.1999999999999999E-3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6.9999999999999999E-4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1E-4</c:v>
                  </c:pt>
                  <c:pt idx="19">
                    <c:v>4.0000000000000002E-4</c:v>
                  </c:pt>
                  <c:pt idx="20">
                    <c:v>5.0000000000000001E-4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27">
                    <c:v>5.9999999999999995E-4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2.9999999999999997E-4</c:v>
                  </c:pt>
                  <c:pt idx="32">
                    <c:v>5.9999999999999995E-4</c:v>
                  </c:pt>
                  <c:pt idx="33">
                    <c:v>0</c:v>
                  </c:pt>
                  <c:pt idx="34">
                    <c:v>2E-3</c:v>
                  </c:pt>
                  <c:pt idx="35">
                    <c:v>2E-3</c:v>
                  </c:pt>
                  <c:pt idx="36">
                    <c:v>1E-4</c:v>
                  </c:pt>
                  <c:pt idx="3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-6921</c:v>
                </c:pt>
                <c:pt idx="1">
                  <c:v>0</c:v>
                </c:pt>
                <c:pt idx="2">
                  <c:v>5974</c:v>
                </c:pt>
                <c:pt idx="3">
                  <c:v>6969</c:v>
                </c:pt>
                <c:pt idx="4">
                  <c:v>8079</c:v>
                </c:pt>
                <c:pt idx="5">
                  <c:v>8134</c:v>
                </c:pt>
                <c:pt idx="6">
                  <c:v>8202</c:v>
                </c:pt>
                <c:pt idx="7">
                  <c:v>9150.5</c:v>
                </c:pt>
                <c:pt idx="8">
                  <c:v>9151</c:v>
                </c:pt>
                <c:pt idx="9">
                  <c:v>10165.5</c:v>
                </c:pt>
                <c:pt idx="10">
                  <c:v>13150</c:v>
                </c:pt>
                <c:pt idx="11">
                  <c:v>13232</c:v>
                </c:pt>
                <c:pt idx="12">
                  <c:v>13241</c:v>
                </c:pt>
                <c:pt idx="13">
                  <c:v>13243</c:v>
                </c:pt>
                <c:pt idx="14">
                  <c:v>13243.5</c:v>
                </c:pt>
                <c:pt idx="15">
                  <c:v>15210.5</c:v>
                </c:pt>
                <c:pt idx="16">
                  <c:v>15523</c:v>
                </c:pt>
                <c:pt idx="17">
                  <c:v>16100.5</c:v>
                </c:pt>
                <c:pt idx="18">
                  <c:v>16418</c:v>
                </c:pt>
                <c:pt idx="19">
                  <c:v>16418</c:v>
                </c:pt>
                <c:pt idx="20">
                  <c:v>16418</c:v>
                </c:pt>
                <c:pt idx="21">
                  <c:v>16455</c:v>
                </c:pt>
                <c:pt idx="22">
                  <c:v>16455</c:v>
                </c:pt>
                <c:pt idx="23">
                  <c:v>16455</c:v>
                </c:pt>
                <c:pt idx="24">
                  <c:v>16460.5</c:v>
                </c:pt>
                <c:pt idx="25">
                  <c:v>16460.5</c:v>
                </c:pt>
                <c:pt idx="26">
                  <c:v>16460.5</c:v>
                </c:pt>
                <c:pt idx="27">
                  <c:v>16472</c:v>
                </c:pt>
                <c:pt idx="28">
                  <c:v>16472</c:v>
                </c:pt>
                <c:pt idx="29">
                  <c:v>16472</c:v>
                </c:pt>
                <c:pt idx="30">
                  <c:v>16477.5</c:v>
                </c:pt>
                <c:pt idx="31">
                  <c:v>16477.5</c:v>
                </c:pt>
                <c:pt idx="32">
                  <c:v>16477.5</c:v>
                </c:pt>
                <c:pt idx="33">
                  <c:v>18379</c:v>
                </c:pt>
                <c:pt idx="34">
                  <c:v>19333</c:v>
                </c:pt>
                <c:pt idx="35">
                  <c:v>19654.5</c:v>
                </c:pt>
                <c:pt idx="36">
                  <c:v>20687.5</c:v>
                </c:pt>
                <c:pt idx="37">
                  <c:v>21690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0">
                  <c:v>-7.7103999996325001E-2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23-4254-9CF2-78ECD3BF613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8.9999999999999998E-4</c:v>
                  </c:pt>
                  <c:pt idx="7">
                    <c:v>4.0000000000000002E-4</c:v>
                  </c:pt>
                  <c:pt idx="8">
                    <c:v>1.1999999999999999E-3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6.9999999999999999E-4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1E-4</c:v>
                  </c:pt>
                  <c:pt idx="19">
                    <c:v>4.0000000000000002E-4</c:v>
                  </c:pt>
                  <c:pt idx="20">
                    <c:v>5.0000000000000001E-4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27">
                    <c:v>5.9999999999999995E-4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2.9999999999999997E-4</c:v>
                  </c:pt>
                  <c:pt idx="32">
                    <c:v>5.9999999999999995E-4</c:v>
                  </c:pt>
                  <c:pt idx="33">
                    <c:v>0</c:v>
                  </c:pt>
                  <c:pt idx="34">
                    <c:v>2E-3</c:v>
                  </c:pt>
                  <c:pt idx="35">
                    <c:v>2E-3</c:v>
                  </c:pt>
                  <c:pt idx="36">
                    <c:v>1E-4</c:v>
                  </c:pt>
                  <c:pt idx="37">
                    <c:v>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8.9999999999999998E-4</c:v>
                  </c:pt>
                  <c:pt idx="7">
                    <c:v>4.0000000000000002E-4</c:v>
                  </c:pt>
                  <c:pt idx="8">
                    <c:v>1.1999999999999999E-3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6.9999999999999999E-4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1E-4</c:v>
                  </c:pt>
                  <c:pt idx="19">
                    <c:v>4.0000000000000002E-4</c:v>
                  </c:pt>
                  <c:pt idx="20">
                    <c:v>5.0000000000000001E-4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27">
                    <c:v>5.9999999999999995E-4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2.9999999999999997E-4</c:v>
                  </c:pt>
                  <c:pt idx="32">
                    <c:v>5.9999999999999995E-4</c:v>
                  </c:pt>
                  <c:pt idx="33">
                    <c:v>0</c:v>
                  </c:pt>
                  <c:pt idx="34">
                    <c:v>2E-3</c:v>
                  </c:pt>
                  <c:pt idx="35">
                    <c:v>2E-3</c:v>
                  </c:pt>
                  <c:pt idx="36">
                    <c:v>1E-4</c:v>
                  </c:pt>
                  <c:pt idx="3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-6921</c:v>
                </c:pt>
                <c:pt idx="1">
                  <c:v>0</c:v>
                </c:pt>
                <c:pt idx="2">
                  <c:v>5974</c:v>
                </c:pt>
                <c:pt idx="3">
                  <c:v>6969</c:v>
                </c:pt>
                <c:pt idx="4">
                  <c:v>8079</c:v>
                </c:pt>
                <c:pt idx="5">
                  <c:v>8134</c:v>
                </c:pt>
                <c:pt idx="6">
                  <c:v>8202</c:v>
                </c:pt>
                <c:pt idx="7">
                  <c:v>9150.5</c:v>
                </c:pt>
                <c:pt idx="8">
                  <c:v>9151</c:v>
                </c:pt>
                <c:pt idx="9">
                  <c:v>10165.5</c:v>
                </c:pt>
                <c:pt idx="10">
                  <c:v>13150</c:v>
                </c:pt>
                <c:pt idx="11">
                  <c:v>13232</c:v>
                </c:pt>
                <c:pt idx="12">
                  <c:v>13241</c:v>
                </c:pt>
                <c:pt idx="13">
                  <c:v>13243</c:v>
                </c:pt>
                <c:pt idx="14">
                  <c:v>13243.5</c:v>
                </c:pt>
                <c:pt idx="15">
                  <c:v>15210.5</c:v>
                </c:pt>
                <c:pt idx="16">
                  <c:v>15523</c:v>
                </c:pt>
                <c:pt idx="17">
                  <c:v>16100.5</c:v>
                </c:pt>
                <c:pt idx="18">
                  <c:v>16418</c:v>
                </c:pt>
                <c:pt idx="19">
                  <c:v>16418</c:v>
                </c:pt>
                <c:pt idx="20">
                  <c:v>16418</c:v>
                </c:pt>
                <c:pt idx="21">
                  <c:v>16455</c:v>
                </c:pt>
                <c:pt idx="22">
                  <c:v>16455</c:v>
                </c:pt>
                <c:pt idx="23">
                  <c:v>16455</c:v>
                </c:pt>
                <c:pt idx="24">
                  <c:v>16460.5</c:v>
                </c:pt>
                <c:pt idx="25">
                  <c:v>16460.5</c:v>
                </c:pt>
                <c:pt idx="26">
                  <c:v>16460.5</c:v>
                </c:pt>
                <c:pt idx="27">
                  <c:v>16472</c:v>
                </c:pt>
                <c:pt idx="28">
                  <c:v>16472</c:v>
                </c:pt>
                <c:pt idx="29">
                  <c:v>16472</c:v>
                </c:pt>
                <c:pt idx="30">
                  <c:v>16477.5</c:v>
                </c:pt>
                <c:pt idx="31">
                  <c:v>16477.5</c:v>
                </c:pt>
                <c:pt idx="32">
                  <c:v>16477.5</c:v>
                </c:pt>
                <c:pt idx="33">
                  <c:v>18379</c:v>
                </c:pt>
                <c:pt idx="34">
                  <c:v>19333</c:v>
                </c:pt>
                <c:pt idx="35">
                  <c:v>19654.5</c:v>
                </c:pt>
                <c:pt idx="36">
                  <c:v>20687.5</c:v>
                </c:pt>
                <c:pt idx="37">
                  <c:v>21690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  <c:pt idx="6">
                  <c:v>7.5948000005155336E-2</c:v>
                </c:pt>
                <c:pt idx="7">
                  <c:v>8.3561999999801628E-2</c:v>
                </c:pt>
                <c:pt idx="8">
                  <c:v>8.3524000001489185E-2</c:v>
                </c:pt>
                <c:pt idx="13">
                  <c:v>0.12513200000103097</c:v>
                </c:pt>
                <c:pt idx="14">
                  <c:v>0.12549399999988964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23-4254-9CF2-78ECD3BF613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8.9999999999999998E-4</c:v>
                  </c:pt>
                  <c:pt idx="7">
                    <c:v>4.0000000000000002E-4</c:v>
                  </c:pt>
                  <c:pt idx="8">
                    <c:v>1.1999999999999999E-3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6.9999999999999999E-4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1E-4</c:v>
                  </c:pt>
                  <c:pt idx="19">
                    <c:v>4.0000000000000002E-4</c:v>
                  </c:pt>
                  <c:pt idx="20">
                    <c:v>5.0000000000000001E-4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27">
                    <c:v>5.9999999999999995E-4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2.9999999999999997E-4</c:v>
                  </c:pt>
                  <c:pt idx="32">
                    <c:v>5.9999999999999995E-4</c:v>
                  </c:pt>
                  <c:pt idx="33">
                    <c:v>0</c:v>
                  </c:pt>
                  <c:pt idx="34">
                    <c:v>2E-3</c:v>
                  </c:pt>
                  <c:pt idx="35">
                    <c:v>2E-3</c:v>
                  </c:pt>
                  <c:pt idx="36">
                    <c:v>1E-4</c:v>
                  </c:pt>
                  <c:pt idx="37">
                    <c:v>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8.9999999999999998E-4</c:v>
                  </c:pt>
                  <c:pt idx="7">
                    <c:v>4.0000000000000002E-4</c:v>
                  </c:pt>
                  <c:pt idx="8">
                    <c:v>1.1999999999999999E-3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6.9999999999999999E-4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1E-4</c:v>
                  </c:pt>
                  <c:pt idx="19">
                    <c:v>4.0000000000000002E-4</c:v>
                  </c:pt>
                  <c:pt idx="20">
                    <c:v>5.0000000000000001E-4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27">
                    <c:v>5.9999999999999995E-4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2.9999999999999997E-4</c:v>
                  </c:pt>
                  <c:pt idx="32">
                    <c:v>5.9999999999999995E-4</c:v>
                  </c:pt>
                  <c:pt idx="33">
                    <c:v>0</c:v>
                  </c:pt>
                  <c:pt idx="34">
                    <c:v>2E-3</c:v>
                  </c:pt>
                  <c:pt idx="35">
                    <c:v>2E-3</c:v>
                  </c:pt>
                  <c:pt idx="36">
                    <c:v>1E-4</c:v>
                  </c:pt>
                  <c:pt idx="3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-6921</c:v>
                </c:pt>
                <c:pt idx="1">
                  <c:v>0</c:v>
                </c:pt>
                <c:pt idx="2">
                  <c:v>5974</c:v>
                </c:pt>
                <c:pt idx="3">
                  <c:v>6969</c:v>
                </c:pt>
                <c:pt idx="4">
                  <c:v>8079</c:v>
                </c:pt>
                <c:pt idx="5">
                  <c:v>8134</c:v>
                </c:pt>
                <c:pt idx="6">
                  <c:v>8202</c:v>
                </c:pt>
                <c:pt idx="7">
                  <c:v>9150.5</c:v>
                </c:pt>
                <c:pt idx="8">
                  <c:v>9151</c:v>
                </c:pt>
                <c:pt idx="9">
                  <c:v>10165.5</c:v>
                </c:pt>
                <c:pt idx="10">
                  <c:v>13150</c:v>
                </c:pt>
                <c:pt idx="11">
                  <c:v>13232</c:v>
                </c:pt>
                <c:pt idx="12">
                  <c:v>13241</c:v>
                </c:pt>
                <c:pt idx="13">
                  <c:v>13243</c:v>
                </c:pt>
                <c:pt idx="14">
                  <c:v>13243.5</c:v>
                </c:pt>
                <c:pt idx="15">
                  <c:v>15210.5</c:v>
                </c:pt>
                <c:pt idx="16">
                  <c:v>15523</c:v>
                </c:pt>
                <c:pt idx="17">
                  <c:v>16100.5</c:v>
                </c:pt>
                <c:pt idx="18">
                  <c:v>16418</c:v>
                </c:pt>
                <c:pt idx="19">
                  <c:v>16418</c:v>
                </c:pt>
                <c:pt idx="20">
                  <c:v>16418</c:v>
                </c:pt>
                <c:pt idx="21">
                  <c:v>16455</c:v>
                </c:pt>
                <c:pt idx="22">
                  <c:v>16455</c:v>
                </c:pt>
                <c:pt idx="23">
                  <c:v>16455</c:v>
                </c:pt>
                <c:pt idx="24">
                  <c:v>16460.5</c:v>
                </c:pt>
                <c:pt idx="25">
                  <c:v>16460.5</c:v>
                </c:pt>
                <c:pt idx="26">
                  <c:v>16460.5</c:v>
                </c:pt>
                <c:pt idx="27">
                  <c:v>16472</c:v>
                </c:pt>
                <c:pt idx="28">
                  <c:v>16472</c:v>
                </c:pt>
                <c:pt idx="29">
                  <c:v>16472</c:v>
                </c:pt>
                <c:pt idx="30">
                  <c:v>16477.5</c:v>
                </c:pt>
                <c:pt idx="31">
                  <c:v>16477.5</c:v>
                </c:pt>
                <c:pt idx="32">
                  <c:v>16477.5</c:v>
                </c:pt>
                <c:pt idx="33">
                  <c:v>18379</c:v>
                </c:pt>
                <c:pt idx="34">
                  <c:v>19333</c:v>
                </c:pt>
                <c:pt idx="35">
                  <c:v>19654.5</c:v>
                </c:pt>
                <c:pt idx="36">
                  <c:v>20687.5</c:v>
                </c:pt>
                <c:pt idx="37">
                  <c:v>21690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1">
                  <c:v>0</c:v>
                </c:pt>
                <c:pt idx="2">
                  <c:v>5.420600000070408E-2</c:v>
                </c:pt>
                <c:pt idx="3">
                  <c:v>6.1655999998038169E-2</c:v>
                </c:pt>
                <c:pt idx="4">
                  <c:v>7.2195999993709847E-2</c:v>
                </c:pt>
                <c:pt idx="5">
                  <c:v>7.4555999999574851E-2</c:v>
                </c:pt>
                <c:pt idx="9">
                  <c:v>9.4021999997494277E-2</c:v>
                </c:pt>
                <c:pt idx="10">
                  <c:v>0.12817000000359258</c:v>
                </c:pt>
                <c:pt idx="11">
                  <c:v>0.12465800000063609</c:v>
                </c:pt>
                <c:pt idx="12">
                  <c:v>0.12468400000216207</c:v>
                </c:pt>
                <c:pt idx="15">
                  <c:v>0.14460200000030454</c:v>
                </c:pt>
                <c:pt idx="16">
                  <c:v>0.14385200000106124</c:v>
                </c:pt>
                <c:pt idx="17">
                  <c:v>0.15156199999910314</c:v>
                </c:pt>
                <c:pt idx="18">
                  <c:v>0.1482319999995525</c:v>
                </c:pt>
                <c:pt idx="19">
                  <c:v>0.14873199999419739</c:v>
                </c:pt>
                <c:pt idx="20">
                  <c:v>0.14943199999834178</c:v>
                </c:pt>
                <c:pt idx="21">
                  <c:v>0.14962000000377884</c:v>
                </c:pt>
                <c:pt idx="22">
                  <c:v>0.14972000000125263</c:v>
                </c:pt>
                <c:pt idx="23">
                  <c:v>0.14992000000347616</c:v>
                </c:pt>
                <c:pt idx="24">
                  <c:v>0.14970199999515899</c:v>
                </c:pt>
                <c:pt idx="25">
                  <c:v>0.14970199999515899</c:v>
                </c:pt>
                <c:pt idx="26">
                  <c:v>0.15000199999485631</c:v>
                </c:pt>
                <c:pt idx="27">
                  <c:v>0.14992799999890849</c:v>
                </c:pt>
                <c:pt idx="28">
                  <c:v>0.15052799999830313</c:v>
                </c:pt>
                <c:pt idx="29">
                  <c:v>0.15082799999800045</c:v>
                </c:pt>
                <c:pt idx="30">
                  <c:v>0.15170999999827472</c:v>
                </c:pt>
                <c:pt idx="31">
                  <c:v>0.15260999999736669</c:v>
                </c:pt>
                <c:pt idx="32">
                  <c:v>0.15271000000211643</c:v>
                </c:pt>
                <c:pt idx="33">
                  <c:v>0.16819599999871571</c:v>
                </c:pt>
                <c:pt idx="34">
                  <c:v>0.22359200000209967</c:v>
                </c:pt>
                <c:pt idx="35">
                  <c:v>0.18315799999982119</c:v>
                </c:pt>
                <c:pt idx="36">
                  <c:v>0.1933500000013737</c:v>
                </c:pt>
                <c:pt idx="37">
                  <c:v>0.20075999999971827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23-4254-9CF2-78ECD3BF613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8.9999999999999998E-4</c:v>
                  </c:pt>
                  <c:pt idx="7">
                    <c:v>4.0000000000000002E-4</c:v>
                  </c:pt>
                  <c:pt idx="8">
                    <c:v>1.1999999999999999E-3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6.9999999999999999E-4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1E-4</c:v>
                  </c:pt>
                  <c:pt idx="19">
                    <c:v>4.0000000000000002E-4</c:v>
                  </c:pt>
                  <c:pt idx="20">
                    <c:v>5.0000000000000001E-4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27">
                    <c:v>5.9999999999999995E-4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2.9999999999999997E-4</c:v>
                  </c:pt>
                  <c:pt idx="32">
                    <c:v>5.9999999999999995E-4</c:v>
                  </c:pt>
                  <c:pt idx="33">
                    <c:v>0</c:v>
                  </c:pt>
                  <c:pt idx="34">
                    <c:v>2E-3</c:v>
                  </c:pt>
                  <c:pt idx="35">
                    <c:v>2E-3</c:v>
                  </c:pt>
                  <c:pt idx="36">
                    <c:v>1E-4</c:v>
                  </c:pt>
                  <c:pt idx="37">
                    <c:v>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8.9999999999999998E-4</c:v>
                  </c:pt>
                  <c:pt idx="7">
                    <c:v>4.0000000000000002E-4</c:v>
                  </c:pt>
                  <c:pt idx="8">
                    <c:v>1.1999999999999999E-3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6.9999999999999999E-4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1E-4</c:v>
                  </c:pt>
                  <c:pt idx="19">
                    <c:v>4.0000000000000002E-4</c:v>
                  </c:pt>
                  <c:pt idx="20">
                    <c:v>5.0000000000000001E-4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27">
                    <c:v>5.9999999999999995E-4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2.9999999999999997E-4</c:v>
                  </c:pt>
                  <c:pt idx="32">
                    <c:v>5.9999999999999995E-4</c:v>
                  </c:pt>
                  <c:pt idx="33">
                    <c:v>0</c:v>
                  </c:pt>
                  <c:pt idx="34">
                    <c:v>2E-3</c:v>
                  </c:pt>
                  <c:pt idx="35">
                    <c:v>2E-3</c:v>
                  </c:pt>
                  <c:pt idx="36">
                    <c:v>1E-4</c:v>
                  </c:pt>
                  <c:pt idx="3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-6921</c:v>
                </c:pt>
                <c:pt idx="1">
                  <c:v>0</c:v>
                </c:pt>
                <c:pt idx="2">
                  <c:v>5974</c:v>
                </c:pt>
                <c:pt idx="3">
                  <c:v>6969</c:v>
                </c:pt>
                <c:pt idx="4">
                  <c:v>8079</c:v>
                </c:pt>
                <c:pt idx="5">
                  <c:v>8134</c:v>
                </c:pt>
                <c:pt idx="6">
                  <c:v>8202</c:v>
                </c:pt>
                <c:pt idx="7">
                  <c:v>9150.5</c:v>
                </c:pt>
                <c:pt idx="8">
                  <c:v>9151</c:v>
                </c:pt>
                <c:pt idx="9">
                  <c:v>10165.5</c:v>
                </c:pt>
                <c:pt idx="10">
                  <c:v>13150</c:v>
                </c:pt>
                <c:pt idx="11">
                  <c:v>13232</c:v>
                </c:pt>
                <c:pt idx="12">
                  <c:v>13241</c:v>
                </c:pt>
                <c:pt idx="13">
                  <c:v>13243</c:v>
                </c:pt>
                <c:pt idx="14">
                  <c:v>13243.5</c:v>
                </c:pt>
                <c:pt idx="15">
                  <c:v>15210.5</c:v>
                </c:pt>
                <c:pt idx="16">
                  <c:v>15523</c:v>
                </c:pt>
                <c:pt idx="17">
                  <c:v>16100.5</c:v>
                </c:pt>
                <c:pt idx="18">
                  <c:v>16418</c:v>
                </c:pt>
                <c:pt idx="19">
                  <c:v>16418</c:v>
                </c:pt>
                <c:pt idx="20">
                  <c:v>16418</c:v>
                </c:pt>
                <c:pt idx="21">
                  <c:v>16455</c:v>
                </c:pt>
                <c:pt idx="22">
                  <c:v>16455</c:v>
                </c:pt>
                <c:pt idx="23">
                  <c:v>16455</c:v>
                </c:pt>
                <c:pt idx="24">
                  <c:v>16460.5</c:v>
                </c:pt>
                <c:pt idx="25">
                  <c:v>16460.5</c:v>
                </c:pt>
                <c:pt idx="26">
                  <c:v>16460.5</c:v>
                </c:pt>
                <c:pt idx="27">
                  <c:v>16472</c:v>
                </c:pt>
                <c:pt idx="28">
                  <c:v>16472</c:v>
                </c:pt>
                <c:pt idx="29">
                  <c:v>16472</c:v>
                </c:pt>
                <c:pt idx="30">
                  <c:v>16477.5</c:v>
                </c:pt>
                <c:pt idx="31">
                  <c:v>16477.5</c:v>
                </c:pt>
                <c:pt idx="32">
                  <c:v>16477.5</c:v>
                </c:pt>
                <c:pt idx="33">
                  <c:v>18379</c:v>
                </c:pt>
                <c:pt idx="34">
                  <c:v>19333</c:v>
                </c:pt>
                <c:pt idx="35">
                  <c:v>19654.5</c:v>
                </c:pt>
                <c:pt idx="36">
                  <c:v>20687.5</c:v>
                </c:pt>
                <c:pt idx="37">
                  <c:v>21690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423-4254-9CF2-78ECD3BF613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8.9999999999999998E-4</c:v>
                  </c:pt>
                  <c:pt idx="7">
                    <c:v>4.0000000000000002E-4</c:v>
                  </c:pt>
                  <c:pt idx="8">
                    <c:v>1.1999999999999999E-3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6.9999999999999999E-4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1E-4</c:v>
                  </c:pt>
                  <c:pt idx="19">
                    <c:v>4.0000000000000002E-4</c:v>
                  </c:pt>
                  <c:pt idx="20">
                    <c:v>5.0000000000000001E-4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27">
                    <c:v>5.9999999999999995E-4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2.9999999999999997E-4</c:v>
                  </c:pt>
                  <c:pt idx="32">
                    <c:v>5.9999999999999995E-4</c:v>
                  </c:pt>
                  <c:pt idx="33">
                    <c:v>0</c:v>
                  </c:pt>
                  <c:pt idx="34">
                    <c:v>2E-3</c:v>
                  </c:pt>
                  <c:pt idx="35">
                    <c:v>2E-3</c:v>
                  </c:pt>
                  <c:pt idx="36">
                    <c:v>1E-4</c:v>
                  </c:pt>
                  <c:pt idx="37">
                    <c:v>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8.9999999999999998E-4</c:v>
                  </c:pt>
                  <c:pt idx="7">
                    <c:v>4.0000000000000002E-4</c:v>
                  </c:pt>
                  <c:pt idx="8">
                    <c:v>1.1999999999999999E-3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6.9999999999999999E-4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1E-4</c:v>
                  </c:pt>
                  <c:pt idx="19">
                    <c:v>4.0000000000000002E-4</c:v>
                  </c:pt>
                  <c:pt idx="20">
                    <c:v>5.0000000000000001E-4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27">
                    <c:v>5.9999999999999995E-4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2.9999999999999997E-4</c:v>
                  </c:pt>
                  <c:pt idx="32">
                    <c:v>5.9999999999999995E-4</c:v>
                  </c:pt>
                  <c:pt idx="33">
                    <c:v>0</c:v>
                  </c:pt>
                  <c:pt idx="34">
                    <c:v>2E-3</c:v>
                  </c:pt>
                  <c:pt idx="35">
                    <c:v>2E-3</c:v>
                  </c:pt>
                  <c:pt idx="36">
                    <c:v>1E-4</c:v>
                  </c:pt>
                  <c:pt idx="3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-6921</c:v>
                </c:pt>
                <c:pt idx="1">
                  <c:v>0</c:v>
                </c:pt>
                <c:pt idx="2">
                  <c:v>5974</c:v>
                </c:pt>
                <c:pt idx="3">
                  <c:v>6969</c:v>
                </c:pt>
                <c:pt idx="4">
                  <c:v>8079</c:v>
                </c:pt>
                <c:pt idx="5">
                  <c:v>8134</c:v>
                </c:pt>
                <c:pt idx="6">
                  <c:v>8202</c:v>
                </c:pt>
                <c:pt idx="7">
                  <c:v>9150.5</c:v>
                </c:pt>
                <c:pt idx="8">
                  <c:v>9151</c:v>
                </c:pt>
                <c:pt idx="9">
                  <c:v>10165.5</c:v>
                </c:pt>
                <c:pt idx="10">
                  <c:v>13150</c:v>
                </c:pt>
                <c:pt idx="11">
                  <c:v>13232</c:v>
                </c:pt>
                <c:pt idx="12">
                  <c:v>13241</c:v>
                </c:pt>
                <c:pt idx="13">
                  <c:v>13243</c:v>
                </c:pt>
                <c:pt idx="14">
                  <c:v>13243.5</c:v>
                </c:pt>
                <c:pt idx="15">
                  <c:v>15210.5</c:v>
                </c:pt>
                <c:pt idx="16">
                  <c:v>15523</c:v>
                </c:pt>
                <c:pt idx="17">
                  <c:v>16100.5</c:v>
                </c:pt>
                <c:pt idx="18">
                  <c:v>16418</c:v>
                </c:pt>
                <c:pt idx="19">
                  <c:v>16418</c:v>
                </c:pt>
                <c:pt idx="20">
                  <c:v>16418</c:v>
                </c:pt>
                <c:pt idx="21">
                  <c:v>16455</c:v>
                </c:pt>
                <c:pt idx="22">
                  <c:v>16455</c:v>
                </c:pt>
                <c:pt idx="23">
                  <c:v>16455</c:v>
                </c:pt>
                <c:pt idx="24">
                  <c:v>16460.5</c:v>
                </c:pt>
                <c:pt idx="25">
                  <c:v>16460.5</c:v>
                </c:pt>
                <c:pt idx="26">
                  <c:v>16460.5</c:v>
                </c:pt>
                <c:pt idx="27">
                  <c:v>16472</c:v>
                </c:pt>
                <c:pt idx="28">
                  <c:v>16472</c:v>
                </c:pt>
                <c:pt idx="29">
                  <c:v>16472</c:v>
                </c:pt>
                <c:pt idx="30">
                  <c:v>16477.5</c:v>
                </c:pt>
                <c:pt idx="31">
                  <c:v>16477.5</c:v>
                </c:pt>
                <c:pt idx="32">
                  <c:v>16477.5</c:v>
                </c:pt>
                <c:pt idx="33">
                  <c:v>18379</c:v>
                </c:pt>
                <c:pt idx="34">
                  <c:v>19333</c:v>
                </c:pt>
                <c:pt idx="35">
                  <c:v>19654.5</c:v>
                </c:pt>
                <c:pt idx="36">
                  <c:v>20687.5</c:v>
                </c:pt>
                <c:pt idx="37">
                  <c:v>21690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423-4254-9CF2-78ECD3BF613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8.9999999999999998E-4</c:v>
                  </c:pt>
                  <c:pt idx="7">
                    <c:v>4.0000000000000002E-4</c:v>
                  </c:pt>
                  <c:pt idx="8">
                    <c:v>1.1999999999999999E-3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6.9999999999999999E-4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1E-4</c:v>
                  </c:pt>
                  <c:pt idx="19">
                    <c:v>4.0000000000000002E-4</c:v>
                  </c:pt>
                  <c:pt idx="20">
                    <c:v>5.0000000000000001E-4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27">
                    <c:v>5.9999999999999995E-4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2.9999999999999997E-4</c:v>
                  </c:pt>
                  <c:pt idx="32">
                    <c:v>5.9999999999999995E-4</c:v>
                  </c:pt>
                  <c:pt idx="33">
                    <c:v>0</c:v>
                  </c:pt>
                  <c:pt idx="34">
                    <c:v>2E-3</c:v>
                  </c:pt>
                  <c:pt idx="35">
                    <c:v>2E-3</c:v>
                  </c:pt>
                  <c:pt idx="36">
                    <c:v>1E-4</c:v>
                  </c:pt>
                  <c:pt idx="37">
                    <c:v>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8.9999999999999998E-4</c:v>
                  </c:pt>
                  <c:pt idx="7">
                    <c:v>4.0000000000000002E-4</c:v>
                  </c:pt>
                  <c:pt idx="8">
                    <c:v>1.1999999999999999E-3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6.9999999999999999E-4</c:v>
                  </c:pt>
                  <c:pt idx="14">
                    <c:v>8.0000000000000004E-4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0</c:v>
                  </c:pt>
                  <c:pt idx="18">
                    <c:v>1E-4</c:v>
                  </c:pt>
                  <c:pt idx="19">
                    <c:v>4.0000000000000002E-4</c:v>
                  </c:pt>
                  <c:pt idx="20">
                    <c:v>5.0000000000000001E-4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5.0000000000000001E-4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27">
                    <c:v>5.9999999999999995E-4</c:v>
                  </c:pt>
                  <c:pt idx="28">
                    <c:v>2.9999999999999997E-4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2.9999999999999997E-4</c:v>
                  </c:pt>
                  <c:pt idx="32">
                    <c:v>5.9999999999999995E-4</c:v>
                  </c:pt>
                  <c:pt idx="33">
                    <c:v>0</c:v>
                  </c:pt>
                  <c:pt idx="34">
                    <c:v>2E-3</c:v>
                  </c:pt>
                  <c:pt idx="35">
                    <c:v>2E-3</c:v>
                  </c:pt>
                  <c:pt idx="36">
                    <c:v>1E-4</c:v>
                  </c:pt>
                  <c:pt idx="3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-6921</c:v>
                </c:pt>
                <c:pt idx="1">
                  <c:v>0</c:v>
                </c:pt>
                <c:pt idx="2">
                  <c:v>5974</c:v>
                </c:pt>
                <c:pt idx="3">
                  <c:v>6969</c:v>
                </c:pt>
                <c:pt idx="4">
                  <c:v>8079</c:v>
                </c:pt>
                <c:pt idx="5">
                  <c:v>8134</c:v>
                </c:pt>
                <c:pt idx="6">
                  <c:v>8202</c:v>
                </c:pt>
                <c:pt idx="7">
                  <c:v>9150.5</c:v>
                </c:pt>
                <c:pt idx="8">
                  <c:v>9151</c:v>
                </c:pt>
                <c:pt idx="9">
                  <c:v>10165.5</c:v>
                </c:pt>
                <c:pt idx="10">
                  <c:v>13150</c:v>
                </c:pt>
                <c:pt idx="11">
                  <c:v>13232</c:v>
                </c:pt>
                <c:pt idx="12">
                  <c:v>13241</c:v>
                </c:pt>
                <c:pt idx="13">
                  <c:v>13243</c:v>
                </c:pt>
                <c:pt idx="14">
                  <c:v>13243.5</c:v>
                </c:pt>
                <c:pt idx="15">
                  <c:v>15210.5</c:v>
                </c:pt>
                <c:pt idx="16">
                  <c:v>15523</c:v>
                </c:pt>
                <c:pt idx="17">
                  <c:v>16100.5</c:v>
                </c:pt>
                <c:pt idx="18">
                  <c:v>16418</c:v>
                </c:pt>
                <c:pt idx="19">
                  <c:v>16418</c:v>
                </c:pt>
                <c:pt idx="20">
                  <c:v>16418</c:v>
                </c:pt>
                <c:pt idx="21">
                  <c:v>16455</c:v>
                </c:pt>
                <c:pt idx="22">
                  <c:v>16455</c:v>
                </c:pt>
                <c:pt idx="23">
                  <c:v>16455</c:v>
                </c:pt>
                <c:pt idx="24">
                  <c:v>16460.5</c:v>
                </c:pt>
                <c:pt idx="25">
                  <c:v>16460.5</c:v>
                </c:pt>
                <c:pt idx="26">
                  <c:v>16460.5</c:v>
                </c:pt>
                <c:pt idx="27">
                  <c:v>16472</c:v>
                </c:pt>
                <c:pt idx="28">
                  <c:v>16472</c:v>
                </c:pt>
                <c:pt idx="29">
                  <c:v>16472</c:v>
                </c:pt>
                <c:pt idx="30">
                  <c:v>16477.5</c:v>
                </c:pt>
                <c:pt idx="31">
                  <c:v>16477.5</c:v>
                </c:pt>
                <c:pt idx="32">
                  <c:v>16477.5</c:v>
                </c:pt>
                <c:pt idx="33">
                  <c:v>18379</c:v>
                </c:pt>
                <c:pt idx="34">
                  <c:v>19333</c:v>
                </c:pt>
                <c:pt idx="35">
                  <c:v>19654.5</c:v>
                </c:pt>
                <c:pt idx="36">
                  <c:v>20687.5</c:v>
                </c:pt>
                <c:pt idx="37">
                  <c:v>21690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423-4254-9CF2-78ECD3BF613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-6921</c:v>
                </c:pt>
                <c:pt idx="1">
                  <c:v>0</c:v>
                </c:pt>
                <c:pt idx="2">
                  <c:v>5974</c:v>
                </c:pt>
                <c:pt idx="3">
                  <c:v>6969</c:v>
                </c:pt>
                <c:pt idx="4">
                  <c:v>8079</c:v>
                </c:pt>
                <c:pt idx="5">
                  <c:v>8134</c:v>
                </c:pt>
                <c:pt idx="6">
                  <c:v>8202</c:v>
                </c:pt>
                <c:pt idx="7">
                  <c:v>9150.5</c:v>
                </c:pt>
                <c:pt idx="8">
                  <c:v>9151</c:v>
                </c:pt>
                <c:pt idx="9">
                  <c:v>10165.5</c:v>
                </c:pt>
                <c:pt idx="10">
                  <c:v>13150</c:v>
                </c:pt>
                <c:pt idx="11">
                  <c:v>13232</c:v>
                </c:pt>
                <c:pt idx="12">
                  <c:v>13241</c:v>
                </c:pt>
                <c:pt idx="13">
                  <c:v>13243</c:v>
                </c:pt>
                <c:pt idx="14">
                  <c:v>13243.5</c:v>
                </c:pt>
                <c:pt idx="15">
                  <c:v>15210.5</c:v>
                </c:pt>
                <c:pt idx="16">
                  <c:v>15523</c:v>
                </c:pt>
                <c:pt idx="17">
                  <c:v>16100.5</c:v>
                </c:pt>
                <c:pt idx="18">
                  <c:v>16418</c:v>
                </c:pt>
                <c:pt idx="19">
                  <c:v>16418</c:v>
                </c:pt>
                <c:pt idx="20">
                  <c:v>16418</c:v>
                </c:pt>
                <c:pt idx="21">
                  <c:v>16455</c:v>
                </c:pt>
                <c:pt idx="22">
                  <c:v>16455</c:v>
                </c:pt>
                <c:pt idx="23">
                  <c:v>16455</c:v>
                </c:pt>
                <c:pt idx="24">
                  <c:v>16460.5</c:v>
                </c:pt>
                <c:pt idx="25">
                  <c:v>16460.5</c:v>
                </c:pt>
                <c:pt idx="26">
                  <c:v>16460.5</c:v>
                </c:pt>
                <c:pt idx="27">
                  <c:v>16472</c:v>
                </c:pt>
                <c:pt idx="28">
                  <c:v>16472</c:v>
                </c:pt>
                <c:pt idx="29">
                  <c:v>16472</c:v>
                </c:pt>
                <c:pt idx="30">
                  <c:v>16477.5</c:v>
                </c:pt>
                <c:pt idx="31">
                  <c:v>16477.5</c:v>
                </c:pt>
                <c:pt idx="32">
                  <c:v>16477.5</c:v>
                </c:pt>
                <c:pt idx="33">
                  <c:v>18379</c:v>
                </c:pt>
                <c:pt idx="34">
                  <c:v>19333</c:v>
                </c:pt>
                <c:pt idx="35">
                  <c:v>19654.5</c:v>
                </c:pt>
                <c:pt idx="36">
                  <c:v>20687.5</c:v>
                </c:pt>
                <c:pt idx="37">
                  <c:v>21690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-7.2423222207570789E-2</c:v>
                </c:pt>
                <c:pt idx="1">
                  <c:v>-5.4198846626930808E-3</c:v>
                </c:pt>
                <c:pt idx="2">
                  <c:v>5.2415390368819627E-2</c:v>
                </c:pt>
                <c:pt idx="3">
                  <c:v>6.2048148764593844E-2</c:v>
                </c:pt>
                <c:pt idx="4">
                  <c:v>7.2794241045306782E-2</c:v>
                </c:pt>
                <c:pt idx="5">
                  <c:v>7.3326705077234003E-2</c:v>
                </c:pt>
                <c:pt idx="6">
                  <c:v>7.3985024243980374E-2</c:v>
                </c:pt>
                <c:pt idx="7">
                  <c:v>8.3167608503670665E-2</c:v>
                </c:pt>
                <c:pt idx="8">
                  <c:v>8.3172449085779102E-2</c:v>
                </c:pt>
                <c:pt idx="9">
                  <c:v>9.2993990183782044E-2</c:v>
                </c:pt>
                <c:pt idx="10">
                  <c:v>0.12188742478899625</c:v>
                </c:pt>
                <c:pt idx="11">
                  <c:v>0.12268128025477865</c:v>
                </c:pt>
                <c:pt idx="12">
                  <c:v>0.12276841073273037</c:v>
                </c:pt>
                <c:pt idx="13">
                  <c:v>0.12278777306116409</c:v>
                </c:pt>
                <c:pt idx="14">
                  <c:v>0.12279261364327251</c:v>
                </c:pt>
                <c:pt idx="15">
                  <c:v>0.1418354636578332</c:v>
                </c:pt>
                <c:pt idx="16">
                  <c:v>0.1448608274756015</c:v>
                </c:pt>
                <c:pt idx="17">
                  <c:v>0.15045169981083728</c:v>
                </c:pt>
                <c:pt idx="18">
                  <c:v>0.15352546944968984</c:v>
                </c:pt>
                <c:pt idx="19">
                  <c:v>0.15352546944968984</c:v>
                </c:pt>
                <c:pt idx="20">
                  <c:v>0.15352546944968984</c:v>
                </c:pt>
                <c:pt idx="21">
                  <c:v>0.15388367252571361</c:v>
                </c:pt>
                <c:pt idx="22">
                  <c:v>0.15388367252571361</c:v>
                </c:pt>
                <c:pt idx="23">
                  <c:v>0.15388367252571361</c:v>
                </c:pt>
                <c:pt idx="24">
                  <c:v>0.15393691892890635</c:v>
                </c:pt>
                <c:pt idx="25">
                  <c:v>0.15393691892890635</c:v>
                </c:pt>
                <c:pt idx="26">
                  <c:v>0.15393691892890635</c:v>
                </c:pt>
                <c:pt idx="27">
                  <c:v>0.15404825231740021</c:v>
                </c:pt>
                <c:pt idx="28">
                  <c:v>0.15404825231740021</c:v>
                </c:pt>
                <c:pt idx="29">
                  <c:v>0.15404825231740021</c:v>
                </c:pt>
                <c:pt idx="30">
                  <c:v>0.15410149872059292</c:v>
                </c:pt>
                <c:pt idx="31">
                  <c:v>0.15410149872059292</c:v>
                </c:pt>
                <c:pt idx="32">
                  <c:v>0.15410149872059292</c:v>
                </c:pt>
                <c:pt idx="33">
                  <c:v>0.17251023247894937</c:v>
                </c:pt>
                <c:pt idx="34">
                  <c:v>0.18174606314183239</c:v>
                </c:pt>
                <c:pt idx="35">
                  <c:v>0.18485855743755239</c:v>
                </c:pt>
                <c:pt idx="36">
                  <c:v>0.19485920007356725</c:v>
                </c:pt>
                <c:pt idx="37">
                  <c:v>0.20456456720096788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423-4254-9CF2-78ECD3BF6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049144"/>
        <c:axId val="1"/>
      </c:scatterChart>
      <c:valAx>
        <c:axId val="803049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049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11278195488722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GU Leo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075187969924811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1E-4</c:v>
                  </c:pt>
                </c:numCache>
              </c:numRef>
            </c:plus>
            <c:minus>
              <c:numRef>
                <c:f>'A (2)'!$D$21:$D$239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-17086</c:v>
                </c:pt>
                <c:pt idx="1">
                  <c:v>-10165</c:v>
                </c:pt>
                <c:pt idx="2">
                  <c:v>-4191</c:v>
                </c:pt>
                <c:pt idx="3">
                  <c:v>-3196</c:v>
                </c:pt>
                <c:pt idx="4">
                  <c:v>-2086</c:v>
                </c:pt>
                <c:pt idx="5">
                  <c:v>-2031</c:v>
                </c:pt>
                <c:pt idx="6">
                  <c:v>0.5</c:v>
                </c:pt>
              </c:numCache>
            </c:numRef>
          </c:xVal>
          <c:yVal>
            <c:numRef>
              <c:f>'A (2)'!$H$21:$H$999</c:f>
              <c:numCache>
                <c:formatCode>General</c:formatCode>
                <c:ptCount val="979"/>
                <c:pt idx="1">
                  <c:v>5.6968148419400677E-3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3D-4EB0-96B7-48B6A413640E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1E-4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-17086</c:v>
                </c:pt>
                <c:pt idx="1">
                  <c:v>-10165</c:v>
                </c:pt>
                <c:pt idx="2">
                  <c:v>-4191</c:v>
                </c:pt>
                <c:pt idx="3">
                  <c:v>-3196</c:v>
                </c:pt>
                <c:pt idx="4">
                  <c:v>-2086</c:v>
                </c:pt>
                <c:pt idx="5">
                  <c:v>-2031</c:v>
                </c:pt>
                <c:pt idx="6">
                  <c:v>0.5</c:v>
                </c:pt>
              </c:numCache>
            </c:numRef>
          </c:xVal>
          <c:yVal>
            <c:numRef>
              <c:f>'A (2)'!$I$21:$I$999</c:f>
              <c:numCache>
                <c:formatCode>General</c:formatCode>
                <c:ptCount val="979"/>
                <c:pt idx="0">
                  <c:v>-3.1787763218744658E-3</c:v>
                </c:pt>
                <c:pt idx="2">
                  <c:v>1.010094943922013E-3</c:v>
                </c:pt>
                <c:pt idx="5">
                  <c:v>6.6443295509088784E-5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3D-4EB0-96B7-48B6A413640E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1E-4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-17086</c:v>
                </c:pt>
                <c:pt idx="1">
                  <c:v>-10165</c:v>
                </c:pt>
                <c:pt idx="2">
                  <c:v>-4191</c:v>
                </c:pt>
                <c:pt idx="3">
                  <c:v>-3196</c:v>
                </c:pt>
                <c:pt idx="4">
                  <c:v>-2086</c:v>
                </c:pt>
                <c:pt idx="5">
                  <c:v>-2031</c:v>
                </c:pt>
                <c:pt idx="6">
                  <c:v>0.5</c:v>
                </c:pt>
              </c:numCache>
            </c:numRef>
          </c:xVal>
          <c:yVal>
            <c:numRef>
              <c:f>'A (2)'!$J$21:$J$999</c:f>
              <c:numCache>
                <c:formatCode>General</c:formatCode>
                <c:ptCount val="979"/>
                <c:pt idx="3">
                  <c:v>-1.3487862597685307E-3</c:v>
                </c:pt>
                <c:pt idx="4">
                  <c:v>-1.7513572456664406E-3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33D-4EB0-96B7-48B6A413640E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1E-4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-17086</c:v>
                </c:pt>
                <c:pt idx="1">
                  <c:v>-10165</c:v>
                </c:pt>
                <c:pt idx="2">
                  <c:v>-4191</c:v>
                </c:pt>
                <c:pt idx="3">
                  <c:v>-3196</c:v>
                </c:pt>
                <c:pt idx="4">
                  <c:v>-2086</c:v>
                </c:pt>
                <c:pt idx="5">
                  <c:v>-2031</c:v>
                </c:pt>
                <c:pt idx="6">
                  <c:v>0.5</c:v>
                </c:pt>
              </c:numCache>
            </c:numRef>
          </c:xVal>
          <c:yVal>
            <c:numRef>
              <c:f>'A (2)'!$K$21:$K$999</c:f>
              <c:numCache>
                <c:formatCode>General</c:formatCode>
                <c:ptCount val="979"/>
                <c:pt idx="6">
                  <c:v>-4.9443324678577483E-4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33D-4EB0-96B7-48B6A413640E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1E-4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-17086</c:v>
                </c:pt>
                <c:pt idx="1">
                  <c:v>-10165</c:v>
                </c:pt>
                <c:pt idx="2">
                  <c:v>-4191</c:v>
                </c:pt>
                <c:pt idx="3">
                  <c:v>-3196</c:v>
                </c:pt>
                <c:pt idx="4">
                  <c:v>-2086</c:v>
                </c:pt>
                <c:pt idx="5">
                  <c:v>-2031</c:v>
                </c:pt>
                <c:pt idx="6">
                  <c:v>0.5</c:v>
                </c:pt>
              </c:numCache>
            </c:numRef>
          </c:xVal>
          <c:yVal>
            <c:numRef>
              <c:f>'A (2)'!$L$21:$L$999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33D-4EB0-96B7-48B6A413640E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1E-4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-17086</c:v>
                </c:pt>
                <c:pt idx="1">
                  <c:v>-10165</c:v>
                </c:pt>
                <c:pt idx="2">
                  <c:v>-4191</c:v>
                </c:pt>
                <c:pt idx="3">
                  <c:v>-3196</c:v>
                </c:pt>
                <c:pt idx="4">
                  <c:v>-2086</c:v>
                </c:pt>
                <c:pt idx="5">
                  <c:v>-2031</c:v>
                </c:pt>
                <c:pt idx="6">
                  <c:v>0.5</c:v>
                </c:pt>
              </c:numCache>
            </c:numRef>
          </c:xVal>
          <c:yVal>
            <c:numRef>
              <c:f>'A (2)'!$M$21:$M$999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33D-4EB0-96B7-48B6A413640E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1E-4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2.9999999999999997E-4</c:v>
                  </c:pt>
                  <c:pt idx="5">
                    <c:v>1E-4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-17086</c:v>
                </c:pt>
                <c:pt idx="1">
                  <c:v>-10165</c:v>
                </c:pt>
                <c:pt idx="2">
                  <c:v>-4191</c:v>
                </c:pt>
                <c:pt idx="3">
                  <c:v>-3196</c:v>
                </c:pt>
                <c:pt idx="4">
                  <c:v>-2086</c:v>
                </c:pt>
                <c:pt idx="5">
                  <c:v>-2031</c:v>
                </c:pt>
                <c:pt idx="6">
                  <c:v>0.5</c:v>
                </c:pt>
              </c:numCache>
            </c:numRef>
          </c:xVal>
          <c:yVal>
            <c:numRef>
              <c:f>'A (2)'!$N$21:$N$999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33D-4EB0-96B7-48B6A413640E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(2)'!$F$21:$F$999</c:f>
              <c:numCache>
                <c:formatCode>General</c:formatCode>
                <c:ptCount val="979"/>
                <c:pt idx="0">
                  <c:v>-17086</c:v>
                </c:pt>
                <c:pt idx="1">
                  <c:v>-10165</c:v>
                </c:pt>
                <c:pt idx="2">
                  <c:v>-4191</c:v>
                </c:pt>
                <c:pt idx="3">
                  <c:v>-3196</c:v>
                </c:pt>
                <c:pt idx="4">
                  <c:v>-2086</c:v>
                </c:pt>
                <c:pt idx="5">
                  <c:v>-2031</c:v>
                </c:pt>
                <c:pt idx="6">
                  <c:v>0.5</c:v>
                </c:pt>
              </c:numCache>
            </c:numRef>
          </c:xVal>
          <c:yVal>
            <c:numRef>
              <c:f>'A (2)'!$O$21:$O$999</c:f>
              <c:numCache>
                <c:formatCode>General</c:formatCode>
                <c:ptCount val="979"/>
                <c:pt idx="0">
                  <c:v>-1.5376677451433829E-12</c:v>
                </c:pt>
                <c:pt idx="1">
                  <c:v>6.6260412659058187E-15</c:v>
                </c:pt>
                <c:pt idx="2">
                  <c:v>1.3396142048273984E-12</c:v>
                </c:pt>
                <c:pt idx="3">
                  <c:v>1.5616301443559697E-12</c:v>
                </c:pt>
                <c:pt idx="4">
                  <c:v>1.8093062175988987E-12</c:v>
                </c:pt>
                <c:pt idx="5">
                  <c:v>1.8215784554622871E-12</c:v>
                </c:pt>
                <c:pt idx="6">
                  <c:v>2.27487029581635E-12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33D-4EB0-96B7-48B6A4136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053080"/>
        <c:axId val="1"/>
      </c:scatterChart>
      <c:valAx>
        <c:axId val="803053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0530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751879699248121"/>
          <c:y val="0.92375366568914952"/>
          <c:w val="0.7263157894736842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0</xdr:rowOff>
    </xdr:from>
    <xdr:to>
      <xdr:col>17</xdr:col>
      <xdr:colOff>619125</xdr:colOff>
      <xdr:row>18</xdr:row>
      <xdr:rowOff>133350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DD6E623F-E761-A083-F721-2C141B7B38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50180" name="Chart 1">
          <a:extLst>
            <a:ext uri="{FF2B5EF4-FFF2-40B4-BE49-F238E27FC236}">
              <a16:creationId xmlns:a16="http://schemas.microsoft.com/office/drawing/2014/main" id="{5C6D0201-8904-4B5F-8696-7CCB939DE1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6050" TargetMode="External"/><Relationship Id="rId3" Type="http://schemas.openxmlformats.org/officeDocument/2006/relationships/hyperlink" Target="http://www.konkoly.hu/cgi-bin/IBVS?5945" TargetMode="External"/><Relationship Id="rId7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konkoly.hu/cgi-bin/IBVS?5894" TargetMode="External"/><Relationship Id="rId1" Type="http://schemas.openxmlformats.org/officeDocument/2006/relationships/hyperlink" Target="http://var.astro.cz/oejv/issues/oejv0094.pdf" TargetMode="External"/><Relationship Id="rId6" Type="http://schemas.openxmlformats.org/officeDocument/2006/relationships/hyperlink" Target="http://www.bav-astro.de/sfs/BAVM_link.php?BAVMnr=220" TargetMode="External"/><Relationship Id="rId5" Type="http://schemas.openxmlformats.org/officeDocument/2006/relationships/hyperlink" Target="http://www.bav-astro.de/sfs/BAVM_link.php?BAVMnr=214" TargetMode="External"/><Relationship Id="rId10" Type="http://schemas.openxmlformats.org/officeDocument/2006/relationships/hyperlink" Target="http://www.bav-astro.de/sfs/BAVM_link.php?BAVMnr=239" TargetMode="External"/><Relationship Id="rId4" Type="http://schemas.openxmlformats.org/officeDocument/2006/relationships/hyperlink" Target="http://var.astro.cz/oejv/issues/oejv0137.pdf" TargetMode="External"/><Relationship Id="rId9" Type="http://schemas.openxmlformats.org/officeDocument/2006/relationships/hyperlink" Target="http://www.bav-astro.de/sfs/BAVM_link.php?BAVMnr=23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38"/>
  <sheetViews>
    <sheetView tabSelected="1" workbookViewId="0">
      <pane xSplit="14" ySplit="21" topLeftCell="O49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8" customWidth="1"/>
    <col min="2" max="2" width="3.85546875" customWidth="1"/>
    <col min="3" max="3" width="14.570312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37</v>
      </c>
    </row>
    <row r="2" spans="1:6" ht="12.95" customHeight="1" x14ac:dyDescent="0.2">
      <c r="A2" t="s">
        <v>24</v>
      </c>
      <c r="B2" s="55" t="s">
        <v>38</v>
      </c>
      <c r="C2" s="3"/>
      <c r="D2" s="3"/>
    </row>
    <row r="3" spans="1:6" ht="12.95" customHeight="1" thickBot="1" x14ac:dyDescent="0.25"/>
    <row r="4" spans="1:6" ht="12.95" customHeight="1" thickTop="1" thickBot="1" x14ac:dyDescent="0.25">
      <c r="A4" s="5" t="s">
        <v>0</v>
      </c>
      <c r="C4" s="8">
        <v>52385.2621</v>
      </c>
      <c r="D4" s="9">
        <v>0.354076</v>
      </c>
    </row>
    <row r="5" spans="1:6" ht="12.95" customHeight="1" thickTop="1" x14ac:dyDescent="0.2">
      <c r="A5" s="56" t="s">
        <v>30</v>
      </c>
      <c r="C5" s="57">
        <v>-9.5</v>
      </c>
      <c r="D5" t="s">
        <v>31</v>
      </c>
    </row>
    <row r="6" spans="1:6" ht="12.95" customHeight="1" x14ac:dyDescent="0.2">
      <c r="A6" s="5" t="s">
        <v>1</v>
      </c>
    </row>
    <row r="7" spans="1:6" ht="12.95" customHeight="1" x14ac:dyDescent="0.2">
      <c r="A7" t="s">
        <v>2</v>
      </c>
      <c r="C7">
        <f>+C4</f>
        <v>52385.2621</v>
      </c>
    </row>
    <row r="8" spans="1:6" ht="12.95" customHeight="1" x14ac:dyDescent="0.2">
      <c r="A8" t="s">
        <v>3</v>
      </c>
      <c r="C8">
        <f>+D4</f>
        <v>0.354076</v>
      </c>
    </row>
    <row r="9" spans="1:6" ht="12.95" customHeight="1" x14ac:dyDescent="0.2">
      <c r="A9" s="58" t="s">
        <v>36</v>
      </c>
      <c r="B9" s="28">
        <v>21</v>
      </c>
      <c r="C9" s="59" t="str">
        <f>"F"&amp;B9</f>
        <v>F21</v>
      </c>
      <c r="D9" s="26" t="str">
        <f>"G"&amp;B9</f>
        <v>G21</v>
      </c>
    </row>
    <row r="10" spans="1:6" ht="12.95" customHeight="1" thickBot="1" x14ac:dyDescent="0.25">
      <c r="C10" s="4" t="s">
        <v>20</v>
      </c>
      <c r="D10" s="4" t="s">
        <v>21</v>
      </c>
    </row>
    <row r="11" spans="1:6" ht="12.95" customHeight="1" x14ac:dyDescent="0.2">
      <c r="A11" t="s">
        <v>16</v>
      </c>
      <c r="C11" s="26">
        <f ca="1">INTERCEPT(INDIRECT($D$9):G990,INDIRECT($C$9):F990)</f>
        <v>-5.4198846626930808E-3</v>
      </c>
      <c r="D11" s="3"/>
    </row>
    <row r="12" spans="1:6" ht="12.95" customHeight="1" x14ac:dyDescent="0.2">
      <c r="A12" t="s">
        <v>17</v>
      </c>
      <c r="C12" s="26">
        <f ca="1">SLOPE(INDIRECT($D$9):G990,INDIRECT($C$9):F990)</f>
        <v>9.6811642168585047E-6</v>
      </c>
      <c r="D12" s="3"/>
    </row>
    <row r="13" spans="1:6" ht="12.95" customHeight="1" x14ac:dyDescent="0.2">
      <c r="A13" t="s">
        <v>19</v>
      </c>
      <c r="C13" s="3" t="s">
        <v>14</v>
      </c>
    </row>
    <row r="14" spans="1:6" ht="12.95" customHeight="1" x14ac:dyDescent="0.2"/>
    <row r="15" spans="1:6" ht="12.95" customHeight="1" x14ac:dyDescent="0.2">
      <c r="A15" s="60" t="s">
        <v>18</v>
      </c>
      <c r="C15" s="15">
        <f ca="1">(C7+C11)+(C8+C12)*INT(MAX(F21:F3531))</f>
        <v>60065.375104567203</v>
      </c>
      <c r="E15" s="61" t="s">
        <v>47</v>
      </c>
      <c r="F15" s="57">
        <v>1</v>
      </c>
    </row>
    <row r="16" spans="1:6" ht="12.95" customHeight="1" x14ac:dyDescent="0.2">
      <c r="A16" s="5" t="s">
        <v>4</v>
      </c>
      <c r="C16" s="19">
        <f ca="1">+C8+C12</f>
        <v>0.35408568116421685</v>
      </c>
      <c r="E16" s="61" t="s">
        <v>32</v>
      </c>
      <c r="F16" s="62">
        <f ca="1">NOW()+15018.5+$C$5/24</f>
        <v>60357.778248495371</v>
      </c>
    </row>
    <row r="17" spans="1:17" ht="12.95" customHeight="1" thickBot="1" x14ac:dyDescent="0.25">
      <c r="A17" s="61" t="s">
        <v>29</v>
      </c>
      <c r="C17">
        <f>COUNT(C21:C2189)</f>
        <v>38</v>
      </c>
      <c r="E17" s="61" t="s">
        <v>48</v>
      </c>
      <c r="F17" s="62">
        <f ca="1">ROUND(2*(F16-$C$7)/$C$8,0)/2+F15</f>
        <v>22517.5</v>
      </c>
    </row>
    <row r="18" spans="1:17" ht="12.95" customHeight="1" thickTop="1" thickBot="1" x14ac:dyDescent="0.25">
      <c r="A18" s="5" t="s">
        <v>5</v>
      </c>
      <c r="C18" s="63">
        <f ca="1">+C15</f>
        <v>60065.375104567203</v>
      </c>
      <c r="D18" s="64">
        <f ca="1">+C16</f>
        <v>0.35408568116421685</v>
      </c>
      <c r="E18" s="61" t="s">
        <v>33</v>
      </c>
      <c r="F18" s="26">
        <f ca="1">ROUND(2*(F16-$C$15)/$C$16,0)/2+F15</f>
        <v>827</v>
      </c>
    </row>
    <row r="19" spans="1:17" ht="12.95" customHeight="1" thickTop="1" x14ac:dyDescent="0.2">
      <c r="E19" s="61" t="s">
        <v>34</v>
      </c>
      <c r="F19" s="65">
        <f ca="1">+$C$15+$C$16*F18-15018.5-$C$5/24</f>
        <v>45340.099796223345</v>
      </c>
    </row>
    <row r="20" spans="1:17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63</v>
      </c>
      <c r="I20" s="7" t="s">
        <v>43</v>
      </c>
      <c r="J20" s="7" t="s">
        <v>60</v>
      </c>
      <c r="K20" s="7" t="s">
        <v>58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7" ht="12.95" customHeight="1" x14ac:dyDescent="0.2">
      <c r="A21" s="30" t="s">
        <v>41</v>
      </c>
      <c r="B21" s="31" t="s">
        <v>42</v>
      </c>
      <c r="C21" s="30">
        <v>49934.625</v>
      </c>
      <c r="D21" s="30" t="s">
        <v>43</v>
      </c>
      <c r="E21">
        <f t="shared" ref="E21:E29" si="0">+(C21-C$7)/C$8</f>
        <v>-6921.2177611586212</v>
      </c>
      <c r="F21">
        <f t="shared" ref="F21:F30" si="1">ROUND(2*E21,0)/2</f>
        <v>-6921</v>
      </c>
      <c r="G21">
        <f t="shared" ref="G21:G57" si="2">+C21-(C$7+F21*C$8)</f>
        <v>-7.7103999996325001E-2</v>
      </c>
      <c r="I21">
        <f>+G21</f>
        <v>-7.7103999996325001E-2</v>
      </c>
      <c r="O21">
        <f t="shared" ref="O21:O57" ca="1" si="3">+C$11+C$12*$F21</f>
        <v>-7.2423222207570789E-2</v>
      </c>
      <c r="Q21" s="2">
        <f t="shared" ref="Q21:Q57" si="4">+C21-15018.5</f>
        <v>34916.125</v>
      </c>
    </row>
    <row r="22" spans="1:17" ht="12.95" customHeight="1" x14ac:dyDescent="0.2">
      <c r="A22" s="32" t="s">
        <v>12</v>
      </c>
      <c r="B22" s="32"/>
      <c r="C22" s="30">
        <v>52385.2621</v>
      </c>
      <c r="D22" s="30" t="s">
        <v>14</v>
      </c>
      <c r="E22">
        <f t="shared" si="0"/>
        <v>0</v>
      </c>
      <c r="F22">
        <f t="shared" si="1"/>
        <v>0</v>
      </c>
      <c r="G22">
        <f t="shared" si="2"/>
        <v>0</v>
      </c>
      <c r="K22">
        <f>+G22</f>
        <v>0</v>
      </c>
      <c r="O22">
        <f t="shared" ca="1" si="3"/>
        <v>-5.4198846626930808E-3</v>
      </c>
      <c r="Q22" s="2">
        <f t="shared" si="4"/>
        <v>37366.7621</v>
      </c>
    </row>
    <row r="23" spans="1:17" ht="12.95" customHeight="1" x14ac:dyDescent="0.2">
      <c r="A23" s="30" t="s">
        <v>44</v>
      </c>
      <c r="B23" s="31" t="s">
        <v>40</v>
      </c>
      <c r="C23" s="30">
        <v>54500.566330000001</v>
      </c>
      <c r="D23" s="30">
        <v>1E-4</v>
      </c>
      <c r="E23" s="32">
        <f t="shared" si="0"/>
        <v>5974.1530914267041</v>
      </c>
      <c r="F23">
        <f t="shared" si="1"/>
        <v>5974</v>
      </c>
      <c r="G23">
        <f t="shared" si="2"/>
        <v>5.420600000070408E-2</v>
      </c>
      <c r="K23">
        <f>+G23</f>
        <v>5.420600000070408E-2</v>
      </c>
      <c r="O23">
        <f t="shared" ca="1" si="3"/>
        <v>5.2415390368819627E-2</v>
      </c>
      <c r="Q23" s="2">
        <f t="shared" si="4"/>
        <v>39482.066330000001</v>
      </c>
    </row>
    <row r="24" spans="1:17" ht="12.95" customHeight="1" x14ac:dyDescent="0.2">
      <c r="A24" s="30" t="s">
        <v>39</v>
      </c>
      <c r="B24" s="31" t="s">
        <v>40</v>
      </c>
      <c r="C24" s="30">
        <v>54852.879399999998</v>
      </c>
      <c r="D24" s="30">
        <v>4.0000000000000002E-4</v>
      </c>
      <c r="E24" s="32">
        <f t="shared" si="0"/>
        <v>6969.1741321072259</v>
      </c>
      <c r="F24">
        <f t="shared" si="1"/>
        <v>6969</v>
      </c>
      <c r="G24">
        <f t="shared" si="2"/>
        <v>6.1655999998038169E-2</v>
      </c>
      <c r="K24">
        <f>+G24</f>
        <v>6.1655999998038169E-2</v>
      </c>
      <c r="O24">
        <f t="shared" ca="1" si="3"/>
        <v>6.2048148764593844E-2</v>
      </c>
      <c r="Q24" s="2">
        <f t="shared" si="4"/>
        <v>39834.379399999998</v>
      </c>
    </row>
    <row r="25" spans="1:17" ht="12.95" customHeight="1" x14ac:dyDescent="0.2">
      <c r="A25" s="30" t="s">
        <v>46</v>
      </c>
      <c r="B25" s="31" t="s">
        <v>40</v>
      </c>
      <c r="C25" s="30">
        <v>55245.914299999997</v>
      </c>
      <c r="D25" s="30">
        <v>2.9999999999999997E-4</v>
      </c>
      <c r="E25" s="32">
        <f t="shared" si="0"/>
        <v>8079.2038997277332</v>
      </c>
      <c r="F25">
        <f t="shared" si="1"/>
        <v>8079</v>
      </c>
      <c r="G25">
        <f t="shared" si="2"/>
        <v>7.2195999993709847E-2</v>
      </c>
      <c r="K25">
        <f>+G25</f>
        <v>7.2195999993709847E-2</v>
      </c>
      <c r="O25">
        <f t="shared" ca="1" si="3"/>
        <v>7.2794241045306782E-2</v>
      </c>
      <c r="Q25" s="2">
        <f t="shared" si="4"/>
        <v>40227.414299999997</v>
      </c>
    </row>
    <row r="26" spans="1:17" ht="12.95" customHeight="1" x14ac:dyDescent="0.2">
      <c r="A26" s="32" t="s">
        <v>49</v>
      </c>
      <c r="B26" s="31" t="s">
        <v>40</v>
      </c>
      <c r="C26" s="30">
        <v>55265.39084</v>
      </c>
      <c r="D26" s="30">
        <v>1E-4</v>
      </c>
      <c r="E26" s="32">
        <f t="shared" si="0"/>
        <v>8134.2105649634541</v>
      </c>
      <c r="F26">
        <f t="shared" si="1"/>
        <v>8134</v>
      </c>
      <c r="G26">
        <f t="shared" si="2"/>
        <v>7.4555999999574851E-2</v>
      </c>
      <c r="K26">
        <f>+G26</f>
        <v>7.4555999999574851E-2</v>
      </c>
      <c r="O26">
        <f t="shared" ca="1" si="3"/>
        <v>7.3326705077234003E-2</v>
      </c>
      <c r="Q26" s="2">
        <f t="shared" si="4"/>
        <v>40246.89084</v>
      </c>
    </row>
    <row r="27" spans="1:17" ht="12.95" customHeight="1" x14ac:dyDescent="0.2">
      <c r="A27" s="30" t="s">
        <v>52</v>
      </c>
      <c r="B27" s="31" t="s">
        <v>40</v>
      </c>
      <c r="C27" s="30">
        <v>55289.469400000002</v>
      </c>
      <c r="D27" s="30">
        <v>8.9999999999999998E-4</v>
      </c>
      <c r="E27" s="32">
        <f t="shared" si="0"/>
        <v>8202.2144963228293</v>
      </c>
      <c r="F27">
        <f t="shared" si="1"/>
        <v>8202</v>
      </c>
      <c r="G27">
        <f t="shared" si="2"/>
        <v>7.5948000005155336E-2</v>
      </c>
      <c r="J27">
        <f>+G27</f>
        <v>7.5948000005155336E-2</v>
      </c>
      <c r="O27">
        <f t="shared" ca="1" si="3"/>
        <v>7.3985024243980374E-2</v>
      </c>
      <c r="Q27" s="2">
        <f t="shared" si="4"/>
        <v>40270.969400000002</v>
      </c>
    </row>
    <row r="28" spans="1:17" ht="12.95" customHeight="1" x14ac:dyDescent="0.2">
      <c r="A28" s="30" t="s">
        <v>53</v>
      </c>
      <c r="B28" s="31" t="s">
        <v>42</v>
      </c>
      <c r="C28" s="30">
        <v>55625.318099999997</v>
      </c>
      <c r="D28" s="30">
        <v>4.0000000000000002E-4</v>
      </c>
      <c r="E28" s="32">
        <f t="shared" si="0"/>
        <v>9150.7360001807428</v>
      </c>
      <c r="F28">
        <f t="shared" si="1"/>
        <v>9150.5</v>
      </c>
      <c r="G28">
        <f t="shared" si="2"/>
        <v>8.3561999999801628E-2</v>
      </c>
      <c r="J28">
        <f>+G28</f>
        <v>8.3561999999801628E-2</v>
      </c>
      <c r="O28">
        <f t="shared" ca="1" si="3"/>
        <v>8.3167608503670665E-2</v>
      </c>
      <c r="Q28" s="2">
        <f t="shared" si="4"/>
        <v>40606.818099999997</v>
      </c>
    </row>
    <row r="29" spans="1:17" ht="12.95" customHeight="1" x14ac:dyDescent="0.2">
      <c r="A29" s="30" t="s">
        <v>53</v>
      </c>
      <c r="B29" s="31" t="s">
        <v>40</v>
      </c>
      <c r="C29" s="30">
        <v>55625.4951</v>
      </c>
      <c r="D29" s="30">
        <v>1.1999999999999999E-3</v>
      </c>
      <c r="E29" s="32">
        <f t="shared" si="0"/>
        <v>9151.2358928591602</v>
      </c>
      <c r="F29">
        <f t="shared" si="1"/>
        <v>9151</v>
      </c>
      <c r="G29">
        <f t="shared" si="2"/>
        <v>8.3524000001489185E-2</v>
      </c>
      <c r="J29">
        <f>+G29</f>
        <v>8.3524000001489185E-2</v>
      </c>
      <c r="O29">
        <f t="shared" ca="1" si="3"/>
        <v>8.3172449085779102E-2</v>
      </c>
      <c r="Q29" s="2">
        <f t="shared" si="4"/>
        <v>40606.9951</v>
      </c>
    </row>
    <row r="30" spans="1:17" ht="12.95" customHeight="1" x14ac:dyDescent="0.2">
      <c r="A30" s="66" t="s">
        <v>54</v>
      </c>
      <c r="B30" s="67"/>
      <c r="C30" s="68">
        <v>55984.715700000001</v>
      </c>
      <c r="D30" s="68">
        <v>1E-4</v>
      </c>
      <c r="E30" s="69">
        <f>+(C30-C$7)/C$8-0.5</f>
        <v>10165.265541861072</v>
      </c>
      <c r="F30">
        <f t="shared" si="1"/>
        <v>10165.5</v>
      </c>
      <c r="G30">
        <f t="shared" si="2"/>
        <v>9.4021999997494277E-2</v>
      </c>
      <c r="K30">
        <f>+G30</f>
        <v>9.4021999997494277E-2</v>
      </c>
      <c r="O30">
        <f t="shared" ca="1" si="3"/>
        <v>9.2993990183782044E-2</v>
      </c>
      <c r="Q30" s="2">
        <f t="shared" si="4"/>
        <v>40966.215700000001</v>
      </c>
    </row>
    <row r="31" spans="1:17" ht="12.95" customHeight="1" x14ac:dyDescent="0.2">
      <c r="A31" s="70" t="s">
        <v>117</v>
      </c>
      <c r="B31" s="71" t="s">
        <v>40</v>
      </c>
      <c r="C31" s="72">
        <v>57041.489670000003</v>
      </c>
      <c r="D31" s="72">
        <v>2.0000000000000001E-4</v>
      </c>
      <c r="E31" s="32">
        <f t="shared" ref="E31:E57" si="5">+(C31-C$7)/C$8</f>
        <v>13150.361984432728</v>
      </c>
      <c r="F31" s="73">
        <f t="shared" ref="F31:F58" si="6">ROUND(2*E31,0)/2-0.5</f>
        <v>13150</v>
      </c>
      <c r="G31">
        <f t="shared" si="2"/>
        <v>0.12817000000359258</v>
      </c>
      <c r="K31">
        <f>+G31</f>
        <v>0.12817000000359258</v>
      </c>
      <c r="O31">
        <f t="shared" ca="1" si="3"/>
        <v>0.12188742478899625</v>
      </c>
      <c r="Q31" s="2">
        <f t="shared" si="4"/>
        <v>42022.989670000003</v>
      </c>
    </row>
    <row r="32" spans="1:17" ht="12.95" customHeight="1" x14ac:dyDescent="0.2">
      <c r="A32" s="70" t="s">
        <v>117</v>
      </c>
      <c r="B32" s="71" t="s">
        <v>40</v>
      </c>
      <c r="C32" s="72">
        <v>57070.520389999998</v>
      </c>
      <c r="D32" s="72">
        <v>4.0000000000000002E-4</v>
      </c>
      <c r="E32" s="32">
        <f t="shared" si="5"/>
        <v>13232.352065658215</v>
      </c>
      <c r="F32" s="73">
        <f t="shared" si="6"/>
        <v>13232</v>
      </c>
      <c r="G32">
        <f t="shared" si="2"/>
        <v>0.12465800000063609</v>
      </c>
      <c r="K32">
        <f>+G32</f>
        <v>0.12465800000063609</v>
      </c>
      <c r="O32">
        <f t="shared" ca="1" si="3"/>
        <v>0.12268128025477865</v>
      </c>
      <c r="Q32" s="2">
        <f t="shared" si="4"/>
        <v>42052.020389999998</v>
      </c>
    </row>
    <row r="33" spans="1:18" ht="12.95" customHeight="1" x14ac:dyDescent="0.2">
      <c r="A33" s="74" t="s">
        <v>118</v>
      </c>
      <c r="B33" s="75" t="s">
        <v>40</v>
      </c>
      <c r="C33" s="74">
        <v>57073.7071</v>
      </c>
      <c r="D33" s="74">
        <v>2.0000000000000001E-4</v>
      </c>
      <c r="E33" s="32">
        <f t="shared" si="5"/>
        <v>13241.352139088782</v>
      </c>
      <c r="F33" s="73">
        <f t="shared" si="6"/>
        <v>13241</v>
      </c>
      <c r="G33">
        <f t="shared" si="2"/>
        <v>0.12468400000216207</v>
      </c>
      <c r="K33">
        <f>+G33</f>
        <v>0.12468400000216207</v>
      </c>
      <c r="O33">
        <f t="shared" ca="1" si="3"/>
        <v>0.12276841073273037</v>
      </c>
      <c r="Q33" s="2">
        <f t="shared" si="4"/>
        <v>42055.2071</v>
      </c>
    </row>
    <row r="34" spans="1:18" ht="12.95" customHeight="1" x14ac:dyDescent="0.2">
      <c r="A34" s="76" t="s">
        <v>55</v>
      </c>
      <c r="B34" s="77"/>
      <c r="C34" s="76">
        <v>57074.415699999998</v>
      </c>
      <c r="D34" s="76">
        <v>6.9999999999999999E-4</v>
      </c>
      <c r="E34" s="32">
        <f t="shared" si="5"/>
        <v>13243.353404353862</v>
      </c>
      <c r="F34" s="73">
        <f t="shared" si="6"/>
        <v>13243</v>
      </c>
      <c r="G34">
        <f t="shared" si="2"/>
        <v>0.12513200000103097</v>
      </c>
      <c r="J34">
        <f>+G34</f>
        <v>0.12513200000103097</v>
      </c>
      <c r="O34">
        <f t="shared" ca="1" si="3"/>
        <v>0.12278777306116409</v>
      </c>
      <c r="Q34" s="2">
        <f t="shared" si="4"/>
        <v>42055.915699999998</v>
      </c>
    </row>
    <row r="35" spans="1:18" ht="12.95" customHeight="1" x14ac:dyDescent="0.2">
      <c r="A35" s="76" t="s">
        <v>55</v>
      </c>
      <c r="B35" s="77"/>
      <c r="C35" s="76">
        <v>57074.593099999998</v>
      </c>
      <c r="D35" s="76">
        <v>8.0000000000000004E-4</v>
      </c>
      <c r="E35" s="32">
        <f t="shared" si="5"/>
        <v>13243.854426733238</v>
      </c>
      <c r="F35" s="73">
        <f t="shared" si="6"/>
        <v>13243.5</v>
      </c>
      <c r="G35">
        <f t="shared" si="2"/>
        <v>0.12549399999988964</v>
      </c>
      <c r="J35">
        <f>+G35</f>
        <v>0.12549399999988964</v>
      </c>
      <c r="O35">
        <f t="shared" ca="1" si="3"/>
        <v>0.12279261364327251</v>
      </c>
      <c r="Q35" s="2">
        <f t="shared" si="4"/>
        <v>42056.093099999998</v>
      </c>
    </row>
    <row r="36" spans="1:18" ht="12.95" customHeight="1" x14ac:dyDescent="0.2">
      <c r="A36" s="78" t="s">
        <v>119</v>
      </c>
      <c r="B36" s="75" t="s">
        <v>42</v>
      </c>
      <c r="C36" s="79">
        <v>57771.079700000002</v>
      </c>
      <c r="D36" s="74" t="s">
        <v>65</v>
      </c>
      <c r="E36" s="32">
        <f t="shared" si="5"/>
        <v>15210.908392548499</v>
      </c>
      <c r="F36" s="73">
        <f t="shared" si="6"/>
        <v>15210.5</v>
      </c>
      <c r="G36">
        <f t="shared" si="2"/>
        <v>0.14460200000030454</v>
      </c>
      <c r="K36">
        <f t="shared" ref="K36:K57" si="7">+G36</f>
        <v>0.14460200000030454</v>
      </c>
      <c r="O36">
        <f t="shared" ca="1" si="3"/>
        <v>0.1418354636578332</v>
      </c>
      <c r="Q36" s="2">
        <f t="shared" si="4"/>
        <v>42752.579700000002</v>
      </c>
    </row>
    <row r="37" spans="1:18" ht="12.95" customHeight="1" x14ac:dyDescent="0.2">
      <c r="A37" s="80" t="s">
        <v>120</v>
      </c>
      <c r="B37" s="36" t="s">
        <v>40</v>
      </c>
      <c r="C37" s="37">
        <v>57881.727700000003</v>
      </c>
      <c r="D37" s="37">
        <v>2.9999999999999997E-4</v>
      </c>
      <c r="E37" s="32">
        <f t="shared" si="5"/>
        <v>15523.406274359186</v>
      </c>
      <c r="F37" s="81">
        <f t="shared" si="6"/>
        <v>15523</v>
      </c>
      <c r="G37">
        <f t="shared" si="2"/>
        <v>0.14385200000106124</v>
      </c>
      <c r="K37">
        <f t="shared" si="7"/>
        <v>0.14385200000106124</v>
      </c>
      <c r="O37">
        <f t="shared" ca="1" si="3"/>
        <v>0.1448608274756015</v>
      </c>
      <c r="Q37" s="2">
        <f t="shared" si="4"/>
        <v>42863.227700000003</v>
      </c>
    </row>
    <row r="38" spans="1:18" ht="12.95" customHeight="1" x14ac:dyDescent="0.2">
      <c r="A38" s="78" t="s">
        <v>119</v>
      </c>
      <c r="B38" s="75" t="s">
        <v>42</v>
      </c>
      <c r="C38" s="79">
        <v>58086.2143</v>
      </c>
      <c r="D38" s="74" t="s">
        <v>65</v>
      </c>
      <c r="E38" s="32">
        <f t="shared" si="5"/>
        <v>16100.928049345337</v>
      </c>
      <c r="F38" s="73">
        <f t="shared" si="6"/>
        <v>16100.5</v>
      </c>
      <c r="G38">
        <f t="shared" si="2"/>
        <v>0.15156199999910314</v>
      </c>
      <c r="K38">
        <f t="shared" si="7"/>
        <v>0.15156199999910314</v>
      </c>
      <c r="O38">
        <f t="shared" ca="1" si="3"/>
        <v>0.15045169981083728</v>
      </c>
      <c r="Q38" s="2">
        <f t="shared" si="4"/>
        <v>43067.7143</v>
      </c>
    </row>
    <row r="39" spans="1:18" ht="12.95" customHeight="1" x14ac:dyDescent="0.2">
      <c r="A39" s="82" t="s">
        <v>123</v>
      </c>
      <c r="B39" s="83" t="s">
        <v>40</v>
      </c>
      <c r="C39" s="93">
        <v>58198.630100000002</v>
      </c>
      <c r="D39" s="92">
        <v>1E-4</v>
      </c>
      <c r="E39" s="32">
        <f t="shared" si="5"/>
        <v>16418.418644584784</v>
      </c>
      <c r="F39" s="81">
        <f t="shared" si="6"/>
        <v>16418</v>
      </c>
      <c r="G39">
        <f t="shared" si="2"/>
        <v>0.1482319999995525</v>
      </c>
      <c r="K39">
        <f t="shared" si="7"/>
        <v>0.1482319999995525</v>
      </c>
      <c r="O39">
        <f t="shared" ca="1" si="3"/>
        <v>0.15352546944968984</v>
      </c>
      <c r="Q39" s="2">
        <f t="shared" si="4"/>
        <v>43180.130100000002</v>
      </c>
      <c r="R39" t="s">
        <v>65</v>
      </c>
    </row>
    <row r="40" spans="1:18" ht="12.95" customHeight="1" x14ac:dyDescent="0.2">
      <c r="A40" s="82" t="s">
        <v>123</v>
      </c>
      <c r="B40" s="83" t="s">
        <v>40</v>
      </c>
      <c r="C40" s="93">
        <v>58198.630599999997</v>
      </c>
      <c r="D40" s="92">
        <v>4.0000000000000002E-4</v>
      </c>
      <c r="E40" s="32">
        <f t="shared" si="5"/>
        <v>16418.42005671098</v>
      </c>
      <c r="F40" s="81">
        <f t="shared" si="6"/>
        <v>16418</v>
      </c>
      <c r="G40">
        <f t="shared" si="2"/>
        <v>0.14873199999419739</v>
      </c>
      <c r="K40">
        <f t="shared" si="7"/>
        <v>0.14873199999419739</v>
      </c>
      <c r="O40">
        <f t="shared" ca="1" si="3"/>
        <v>0.15352546944968984</v>
      </c>
      <c r="Q40" s="2">
        <f t="shared" si="4"/>
        <v>43180.130599999997</v>
      </c>
      <c r="R40" t="s">
        <v>124</v>
      </c>
    </row>
    <row r="41" spans="1:18" ht="12.95" customHeight="1" x14ac:dyDescent="0.2">
      <c r="A41" s="82" t="s">
        <v>123</v>
      </c>
      <c r="B41" s="83" t="s">
        <v>40</v>
      </c>
      <c r="C41" s="93">
        <v>58198.631300000001</v>
      </c>
      <c r="D41" s="92">
        <v>5.0000000000000001E-4</v>
      </c>
      <c r="E41" s="32">
        <f t="shared" si="5"/>
        <v>16418.422033687686</v>
      </c>
      <c r="F41" s="81">
        <f t="shared" si="6"/>
        <v>16418</v>
      </c>
      <c r="G41">
        <f t="shared" si="2"/>
        <v>0.14943199999834178</v>
      </c>
      <c r="K41">
        <f t="shared" si="7"/>
        <v>0.14943199999834178</v>
      </c>
      <c r="O41">
        <f t="shared" ca="1" si="3"/>
        <v>0.15352546944968984</v>
      </c>
      <c r="Q41" s="2">
        <f t="shared" si="4"/>
        <v>43180.131300000001</v>
      </c>
      <c r="R41" t="s">
        <v>40</v>
      </c>
    </row>
    <row r="42" spans="1:18" ht="12.95" customHeight="1" x14ac:dyDescent="0.2">
      <c r="A42" s="82" t="s">
        <v>123</v>
      </c>
      <c r="B42" s="83" t="s">
        <v>40</v>
      </c>
      <c r="C42" s="93">
        <v>58211.732300000003</v>
      </c>
      <c r="D42" s="92">
        <v>2.0000000000000001E-4</v>
      </c>
      <c r="E42" s="32">
        <f t="shared" si="5"/>
        <v>16455.422564647146</v>
      </c>
      <c r="F42" s="81">
        <f t="shared" si="6"/>
        <v>16455</v>
      </c>
      <c r="G42">
        <f t="shared" si="2"/>
        <v>0.14962000000377884</v>
      </c>
      <c r="K42">
        <f t="shared" si="7"/>
        <v>0.14962000000377884</v>
      </c>
      <c r="O42">
        <f t="shared" ca="1" si="3"/>
        <v>0.15388367252571361</v>
      </c>
      <c r="Q42" s="2">
        <f t="shared" si="4"/>
        <v>43193.232300000003</v>
      </c>
      <c r="R42" t="s">
        <v>65</v>
      </c>
    </row>
    <row r="43" spans="1:18" ht="12.95" customHeight="1" x14ac:dyDescent="0.2">
      <c r="A43" s="82" t="s">
        <v>123</v>
      </c>
      <c r="B43" s="83" t="s">
        <v>40</v>
      </c>
      <c r="C43" s="93">
        <v>58211.732400000001</v>
      </c>
      <c r="D43" s="92">
        <v>4.0000000000000002E-4</v>
      </c>
      <c r="E43" s="32">
        <f t="shared" si="5"/>
        <v>16455.422847072383</v>
      </c>
      <c r="F43" s="81">
        <f t="shared" si="6"/>
        <v>16455</v>
      </c>
      <c r="G43">
        <f t="shared" si="2"/>
        <v>0.14972000000125263</v>
      </c>
      <c r="K43">
        <f t="shared" si="7"/>
        <v>0.14972000000125263</v>
      </c>
      <c r="O43">
        <f t="shared" ca="1" si="3"/>
        <v>0.15388367252571361</v>
      </c>
      <c r="Q43" s="2">
        <f t="shared" si="4"/>
        <v>43193.232400000001</v>
      </c>
      <c r="R43" t="s">
        <v>124</v>
      </c>
    </row>
    <row r="44" spans="1:18" ht="12.95" customHeight="1" x14ac:dyDescent="0.2">
      <c r="A44" s="82" t="s">
        <v>123</v>
      </c>
      <c r="B44" s="83" t="s">
        <v>40</v>
      </c>
      <c r="C44" s="93">
        <v>58211.732600000003</v>
      </c>
      <c r="D44" s="92">
        <v>2.9999999999999997E-4</v>
      </c>
      <c r="E44" s="32">
        <f t="shared" si="5"/>
        <v>16455.423411922871</v>
      </c>
      <c r="F44" s="81">
        <f t="shared" si="6"/>
        <v>16455</v>
      </c>
      <c r="G44">
        <f t="shared" si="2"/>
        <v>0.14992000000347616</v>
      </c>
      <c r="K44">
        <f t="shared" si="7"/>
        <v>0.14992000000347616</v>
      </c>
      <c r="O44">
        <f t="shared" ca="1" si="3"/>
        <v>0.15388367252571361</v>
      </c>
      <c r="Q44" s="2">
        <f t="shared" si="4"/>
        <v>43193.232600000003</v>
      </c>
      <c r="R44" t="s">
        <v>40</v>
      </c>
    </row>
    <row r="45" spans="1:18" ht="12.95" customHeight="1" x14ac:dyDescent="0.2">
      <c r="A45" s="82" t="s">
        <v>123</v>
      </c>
      <c r="B45" s="83" t="s">
        <v>40</v>
      </c>
      <c r="C45" s="93">
        <v>58213.679799999998</v>
      </c>
      <c r="D45" s="92">
        <v>5.0000000000000001E-4</v>
      </c>
      <c r="E45" s="32">
        <f t="shared" si="5"/>
        <v>16460.922796235831</v>
      </c>
      <c r="F45" s="81">
        <f t="shared" si="6"/>
        <v>16460.5</v>
      </c>
      <c r="G45">
        <f t="shared" si="2"/>
        <v>0.14970199999515899</v>
      </c>
      <c r="K45">
        <f t="shared" si="7"/>
        <v>0.14970199999515899</v>
      </c>
      <c r="O45">
        <f t="shared" ca="1" si="3"/>
        <v>0.15393691892890635</v>
      </c>
      <c r="Q45" s="2">
        <f t="shared" si="4"/>
        <v>43195.179799999998</v>
      </c>
      <c r="R45" t="s">
        <v>124</v>
      </c>
    </row>
    <row r="46" spans="1:18" ht="12.95" customHeight="1" x14ac:dyDescent="0.2">
      <c r="A46" s="82" t="s">
        <v>123</v>
      </c>
      <c r="B46" s="83" t="s">
        <v>40</v>
      </c>
      <c r="C46" s="93">
        <v>58213.679799999998</v>
      </c>
      <c r="D46" s="92">
        <v>2.0000000000000001E-4</v>
      </c>
      <c r="E46" s="32">
        <f t="shared" si="5"/>
        <v>16460.922796235831</v>
      </c>
      <c r="F46" s="81">
        <f t="shared" si="6"/>
        <v>16460.5</v>
      </c>
      <c r="G46">
        <f t="shared" si="2"/>
        <v>0.14970199999515899</v>
      </c>
      <c r="K46">
        <f t="shared" si="7"/>
        <v>0.14970199999515899</v>
      </c>
      <c r="O46">
        <f t="shared" ca="1" si="3"/>
        <v>0.15393691892890635</v>
      </c>
      <c r="Q46" s="2">
        <f t="shared" si="4"/>
        <v>43195.179799999998</v>
      </c>
      <c r="R46" t="s">
        <v>40</v>
      </c>
    </row>
    <row r="47" spans="1:18" ht="12.95" customHeight="1" x14ac:dyDescent="0.2">
      <c r="A47" s="82" t="s">
        <v>123</v>
      </c>
      <c r="B47" s="83" t="s">
        <v>40</v>
      </c>
      <c r="C47" s="93">
        <v>58213.680099999998</v>
      </c>
      <c r="D47" s="92">
        <v>1E-4</v>
      </c>
      <c r="E47" s="32">
        <f t="shared" si="5"/>
        <v>16460.923643511556</v>
      </c>
      <c r="F47" s="81">
        <f t="shared" si="6"/>
        <v>16460.5</v>
      </c>
      <c r="G47">
        <f t="shared" si="2"/>
        <v>0.15000199999485631</v>
      </c>
      <c r="K47">
        <f t="shared" si="7"/>
        <v>0.15000199999485631</v>
      </c>
      <c r="O47">
        <f t="shared" ca="1" si="3"/>
        <v>0.15393691892890635</v>
      </c>
      <c r="Q47" s="2">
        <f t="shared" si="4"/>
        <v>43195.180099999998</v>
      </c>
      <c r="R47" t="s">
        <v>65</v>
      </c>
    </row>
    <row r="48" spans="1:18" ht="12.95" customHeight="1" x14ac:dyDescent="0.2">
      <c r="A48" s="82" t="s">
        <v>123</v>
      </c>
      <c r="B48" s="83" t="s">
        <v>40</v>
      </c>
      <c r="C48" s="93">
        <v>58217.751900000003</v>
      </c>
      <c r="D48" s="92">
        <v>5.9999999999999995E-4</v>
      </c>
      <c r="E48" s="32">
        <f t="shared" si="5"/>
        <v>16472.423434516892</v>
      </c>
      <c r="F48" s="81">
        <f t="shared" si="6"/>
        <v>16472</v>
      </c>
      <c r="G48">
        <f t="shared" si="2"/>
        <v>0.14992799999890849</v>
      </c>
      <c r="K48">
        <f t="shared" si="7"/>
        <v>0.14992799999890849</v>
      </c>
      <c r="O48">
        <f t="shared" ca="1" si="3"/>
        <v>0.15404825231740021</v>
      </c>
      <c r="Q48" s="2">
        <f t="shared" si="4"/>
        <v>43199.251900000003</v>
      </c>
      <c r="R48" t="s">
        <v>40</v>
      </c>
    </row>
    <row r="49" spans="1:18" ht="12.95" customHeight="1" x14ac:dyDescent="0.2">
      <c r="A49" s="82" t="s">
        <v>123</v>
      </c>
      <c r="B49" s="83" t="s">
        <v>40</v>
      </c>
      <c r="C49" s="93">
        <v>58217.752500000002</v>
      </c>
      <c r="D49" s="92">
        <v>2.9999999999999997E-4</v>
      </c>
      <c r="E49" s="32">
        <f t="shared" si="5"/>
        <v>16472.425129068342</v>
      </c>
      <c r="F49" s="81">
        <f t="shared" si="6"/>
        <v>16472</v>
      </c>
      <c r="G49">
        <f t="shared" si="2"/>
        <v>0.15052799999830313</v>
      </c>
      <c r="K49">
        <f t="shared" si="7"/>
        <v>0.15052799999830313</v>
      </c>
      <c r="O49">
        <f t="shared" ca="1" si="3"/>
        <v>0.15404825231740021</v>
      </c>
      <c r="Q49" s="2">
        <f t="shared" si="4"/>
        <v>43199.252500000002</v>
      </c>
      <c r="R49" t="s">
        <v>65</v>
      </c>
    </row>
    <row r="50" spans="1:18" ht="12.95" customHeight="1" x14ac:dyDescent="0.2">
      <c r="A50" s="82" t="s">
        <v>123</v>
      </c>
      <c r="B50" s="83" t="s">
        <v>40</v>
      </c>
      <c r="C50" s="93">
        <v>58217.752800000002</v>
      </c>
      <c r="D50" s="92">
        <v>4.0000000000000002E-4</v>
      </c>
      <c r="E50" s="32">
        <f t="shared" si="5"/>
        <v>16472.425976344068</v>
      </c>
      <c r="F50" s="81">
        <f t="shared" si="6"/>
        <v>16472</v>
      </c>
      <c r="G50">
        <f t="shared" si="2"/>
        <v>0.15082799999800045</v>
      </c>
      <c r="K50">
        <f t="shared" si="7"/>
        <v>0.15082799999800045</v>
      </c>
      <c r="O50">
        <f t="shared" ca="1" si="3"/>
        <v>0.15404825231740021</v>
      </c>
      <c r="Q50" s="2">
        <f t="shared" si="4"/>
        <v>43199.252800000002</v>
      </c>
      <c r="R50" t="s">
        <v>124</v>
      </c>
    </row>
    <row r="51" spans="1:18" ht="12.95" customHeight="1" x14ac:dyDescent="0.2">
      <c r="A51" s="82" t="s">
        <v>123</v>
      </c>
      <c r="B51" s="83" t="s">
        <v>40</v>
      </c>
      <c r="C51" s="93">
        <v>58219.701099999998</v>
      </c>
      <c r="D51" s="92">
        <v>4.0000000000000002E-4</v>
      </c>
      <c r="E51" s="32">
        <f t="shared" si="5"/>
        <v>16477.928467334692</v>
      </c>
      <c r="F51" s="81">
        <f t="shared" si="6"/>
        <v>16477.5</v>
      </c>
      <c r="G51">
        <f t="shared" si="2"/>
        <v>0.15170999999827472</v>
      </c>
      <c r="K51">
        <f t="shared" si="7"/>
        <v>0.15170999999827472</v>
      </c>
      <c r="O51">
        <f t="shared" ca="1" si="3"/>
        <v>0.15410149872059292</v>
      </c>
      <c r="Q51" s="2">
        <f t="shared" si="4"/>
        <v>43201.201099999998</v>
      </c>
      <c r="R51" t="s">
        <v>40</v>
      </c>
    </row>
    <row r="52" spans="1:18" ht="12.95" customHeight="1" x14ac:dyDescent="0.2">
      <c r="A52" s="82" t="s">
        <v>123</v>
      </c>
      <c r="B52" s="83" t="s">
        <v>40</v>
      </c>
      <c r="C52" s="93">
        <v>58219.701999999997</v>
      </c>
      <c r="D52" s="92">
        <v>2.9999999999999997E-4</v>
      </c>
      <c r="E52" s="32">
        <f t="shared" si="5"/>
        <v>16477.931009161868</v>
      </c>
      <c r="F52" s="81">
        <f t="shared" si="6"/>
        <v>16477.5</v>
      </c>
      <c r="G52">
        <f t="shared" si="2"/>
        <v>0.15260999999736669</v>
      </c>
      <c r="K52">
        <f t="shared" si="7"/>
        <v>0.15260999999736669</v>
      </c>
      <c r="O52">
        <f t="shared" ca="1" si="3"/>
        <v>0.15410149872059292</v>
      </c>
      <c r="Q52" s="2">
        <f t="shared" si="4"/>
        <v>43201.201999999997</v>
      </c>
      <c r="R52" t="s">
        <v>65</v>
      </c>
    </row>
    <row r="53" spans="1:18" ht="12.95" customHeight="1" x14ac:dyDescent="0.2">
      <c r="A53" s="82" t="s">
        <v>123</v>
      </c>
      <c r="B53" s="83" t="s">
        <v>40</v>
      </c>
      <c r="C53" s="93">
        <v>58219.702100000002</v>
      </c>
      <c r="D53" s="92">
        <v>5.9999999999999995E-4</v>
      </c>
      <c r="E53" s="32">
        <f t="shared" si="5"/>
        <v>16477.931291587123</v>
      </c>
      <c r="F53" s="81">
        <f t="shared" si="6"/>
        <v>16477.5</v>
      </c>
      <c r="G53">
        <f t="shared" si="2"/>
        <v>0.15271000000211643</v>
      </c>
      <c r="K53">
        <f t="shared" si="7"/>
        <v>0.15271000000211643</v>
      </c>
      <c r="O53">
        <f t="shared" ca="1" si="3"/>
        <v>0.15410149872059292</v>
      </c>
      <c r="Q53" s="2">
        <f t="shared" si="4"/>
        <v>43201.202100000002</v>
      </c>
      <c r="R53" t="s">
        <v>124</v>
      </c>
    </row>
    <row r="54" spans="1:18" ht="12.95" customHeight="1" x14ac:dyDescent="0.2">
      <c r="A54" s="84" t="s">
        <v>121</v>
      </c>
      <c r="B54" s="85" t="s">
        <v>40</v>
      </c>
      <c r="C54" s="86">
        <v>58892.9931</v>
      </c>
      <c r="D54" s="86" t="s">
        <v>65</v>
      </c>
      <c r="E54" s="32">
        <f t="shared" si="5"/>
        <v>18379.475027960099</v>
      </c>
      <c r="F54" s="81">
        <f t="shared" si="6"/>
        <v>18379</v>
      </c>
      <c r="G54">
        <f t="shared" si="2"/>
        <v>0.16819599999871571</v>
      </c>
      <c r="K54">
        <f t="shared" si="7"/>
        <v>0.16819599999871571</v>
      </c>
      <c r="O54">
        <f t="shared" ca="1" si="3"/>
        <v>0.17251023247894937</v>
      </c>
      <c r="Q54" s="2">
        <f t="shared" si="4"/>
        <v>43874.4931</v>
      </c>
    </row>
    <row r="55" spans="1:18" ht="12.95" customHeight="1" x14ac:dyDescent="0.2">
      <c r="A55" s="87" t="s">
        <v>125</v>
      </c>
      <c r="B55" s="88" t="s">
        <v>42</v>
      </c>
      <c r="C55" s="89">
        <v>59230.837</v>
      </c>
      <c r="D55" s="90">
        <v>2E-3</v>
      </c>
      <c r="E55" s="32">
        <f t="shared" si="5"/>
        <v>19333.631480247179</v>
      </c>
      <c r="F55" s="81">
        <f t="shared" si="6"/>
        <v>19333</v>
      </c>
      <c r="G55">
        <f t="shared" si="2"/>
        <v>0.22359200000209967</v>
      </c>
      <c r="K55">
        <f t="shared" si="7"/>
        <v>0.22359200000209967</v>
      </c>
      <c r="O55">
        <f t="shared" ca="1" si="3"/>
        <v>0.18174606314183239</v>
      </c>
      <c r="Q55" s="2">
        <f t="shared" si="4"/>
        <v>44212.337</v>
      </c>
    </row>
    <row r="56" spans="1:18" ht="12.95" customHeight="1" x14ac:dyDescent="0.2">
      <c r="A56" s="60" t="s">
        <v>122</v>
      </c>
      <c r="C56" s="91">
        <v>59344.631999999998</v>
      </c>
      <c r="D56" s="30">
        <v>2E-3</v>
      </c>
      <c r="E56" s="32">
        <f t="shared" si="5"/>
        <v>19655.017284424808</v>
      </c>
      <c r="F56" s="81">
        <f t="shared" si="6"/>
        <v>19654.5</v>
      </c>
      <c r="G56">
        <f t="shared" si="2"/>
        <v>0.18315799999982119</v>
      </c>
      <c r="K56">
        <f t="shared" si="7"/>
        <v>0.18315799999982119</v>
      </c>
      <c r="O56">
        <f t="shared" ca="1" si="3"/>
        <v>0.18485855743755239</v>
      </c>
      <c r="Q56" s="2">
        <f t="shared" si="4"/>
        <v>44326.131999999998</v>
      </c>
    </row>
    <row r="57" spans="1:18" ht="12.95" customHeight="1" x14ac:dyDescent="0.2">
      <c r="A57" s="82" t="s">
        <v>123</v>
      </c>
      <c r="B57" s="83" t="s">
        <v>40</v>
      </c>
      <c r="C57" s="93">
        <v>59710.402699999999</v>
      </c>
      <c r="D57" s="92">
        <v>1E-4</v>
      </c>
      <c r="E57" s="32">
        <f t="shared" si="5"/>
        <v>20688.046069205477</v>
      </c>
      <c r="F57" s="81">
        <f t="shared" si="6"/>
        <v>20687.5</v>
      </c>
      <c r="G57">
        <f t="shared" si="2"/>
        <v>0.1933500000013737</v>
      </c>
      <c r="K57">
        <f t="shared" si="7"/>
        <v>0.1933500000013737</v>
      </c>
      <c r="O57">
        <f t="shared" ca="1" si="3"/>
        <v>0.19485920007356725</v>
      </c>
      <c r="Q57" s="2">
        <f t="shared" si="4"/>
        <v>44691.902699999999</v>
      </c>
      <c r="R57" t="s">
        <v>65</v>
      </c>
    </row>
    <row r="58" spans="1:18" ht="12.95" customHeight="1" x14ac:dyDescent="0.2">
      <c r="A58" s="53" t="s">
        <v>126</v>
      </c>
      <c r="B58" s="54" t="s">
        <v>40</v>
      </c>
      <c r="C58" s="92">
        <v>60065.371299999999</v>
      </c>
      <c r="D58" s="92">
        <v>1E-4</v>
      </c>
      <c r="E58" s="32">
        <f t="shared" ref="E58" si="8">+(C58-C$7)/C$8</f>
        <v>21690.566996915913</v>
      </c>
      <c r="F58" s="81">
        <f t="shared" si="6"/>
        <v>21690</v>
      </c>
      <c r="G58">
        <f t="shared" ref="G58" si="9">+C58-(C$7+F58*C$8)</f>
        <v>0.20075999999971827</v>
      </c>
      <c r="K58">
        <f t="shared" ref="K58" si="10">+G58</f>
        <v>0.20075999999971827</v>
      </c>
      <c r="O58">
        <f t="shared" ref="O58" ca="1" si="11">+C$11+C$12*$F58</f>
        <v>0.20456456720096788</v>
      </c>
      <c r="Q58" s="2">
        <f t="shared" ref="Q58" si="12">+C58-15018.5</f>
        <v>45046.871299999999</v>
      </c>
    </row>
    <row r="59" spans="1:18" ht="12.95" customHeight="1" x14ac:dyDescent="0.2">
      <c r="C59" s="10"/>
      <c r="D59" s="10"/>
    </row>
    <row r="60" spans="1:18" ht="12.95" customHeight="1" x14ac:dyDescent="0.2">
      <c r="C60" s="10"/>
      <c r="D60" s="10"/>
    </row>
    <row r="61" spans="1:18" ht="12.95" customHeight="1" x14ac:dyDescent="0.2">
      <c r="C61" s="10"/>
      <c r="D61" s="10"/>
    </row>
    <row r="62" spans="1:18" ht="12.95" customHeight="1" x14ac:dyDescent="0.2">
      <c r="C62" s="10"/>
      <c r="D62" s="10"/>
    </row>
    <row r="63" spans="1:18" ht="12.95" customHeight="1" x14ac:dyDescent="0.2">
      <c r="C63" s="10"/>
      <c r="D63" s="10"/>
    </row>
    <row r="64" spans="1:18" ht="12.95" customHeight="1" x14ac:dyDescent="0.2">
      <c r="C64" s="10"/>
      <c r="D64" s="10"/>
    </row>
    <row r="65" spans="3:4" ht="12.95" customHeight="1" x14ac:dyDescent="0.2">
      <c r="C65" s="10"/>
      <c r="D65" s="10"/>
    </row>
    <row r="66" spans="3:4" ht="12.95" customHeight="1" x14ac:dyDescent="0.2">
      <c r="C66" s="10"/>
      <c r="D66" s="10"/>
    </row>
    <row r="67" spans="3:4" ht="12.95" customHeight="1" x14ac:dyDescent="0.2">
      <c r="C67" s="10"/>
      <c r="D67" s="10"/>
    </row>
    <row r="68" spans="3:4" ht="12.95" customHeight="1" x14ac:dyDescent="0.2">
      <c r="C68" s="10"/>
      <c r="D68" s="10"/>
    </row>
    <row r="69" spans="3:4" ht="12.95" customHeight="1" x14ac:dyDescent="0.2">
      <c r="C69" s="10"/>
      <c r="D69" s="10"/>
    </row>
    <row r="70" spans="3:4" ht="12.95" customHeight="1" x14ac:dyDescent="0.2">
      <c r="C70" s="10"/>
      <c r="D70" s="10"/>
    </row>
    <row r="71" spans="3:4" ht="12.95" customHeight="1" x14ac:dyDescent="0.2">
      <c r="C71" s="10"/>
      <c r="D71" s="10"/>
    </row>
    <row r="72" spans="3:4" ht="12.95" customHeight="1" x14ac:dyDescent="0.2">
      <c r="C72" s="10"/>
      <c r="D72" s="10"/>
    </row>
    <row r="73" spans="3:4" ht="12.95" customHeight="1" x14ac:dyDescent="0.2">
      <c r="C73" s="10"/>
      <c r="D73" s="10"/>
    </row>
    <row r="74" spans="3:4" ht="12.95" customHeight="1" x14ac:dyDescent="0.2">
      <c r="C74" s="10"/>
      <c r="D74" s="10"/>
    </row>
    <row r="75" spans="3:4" ht="12.95" customHeight="1" x14ac:dyDescent="0.2">
      <c r="C75" s="10"/>
      <c r="D75" s="10"/>
    </row>
    <row r="76" spans="3:4" ht="12.95" customHeight="1" x14ac:dyDescent="0.2">
      <c r="C76" s="10"/>
      <c r="D76" s="10"/>
    </row>
    <row r="77" spans="3:4" ht="12.95" customHeight="1" x14ac:dyDescent="0.2">
      <c r="C77" s="10"/>
      <c r="D77" s="10"/>
    </row>
    <row r="78" spans="3:4" ht="12.95" customHeight="1" x14ac:dyDescent="0.2">
      <c r="C78" s="10"/>
      <c r="D78" s="10"/>
    </row>
    <row r="79" spans="3:4" ht="12.95" customHeight="1" x14ac:dyDescent="0.2">
      <c r="C79" s="10"/>
      <c r="D79" s="10"/>
    </row>
    <row r="80" spans="3:4" ht="12.95" customHeight="1" x14ac:dyDescent="0.2">
      <c r="C80" s="10"/>
      <c r="D80" s="10"/>
    </row>
    <row r="81" spans="3:4" ht="12.95" customHeight="1" x14ac:dyDescent="0.2">
      <c r="C81" s="10"/>
      <c r="D81" s="10"/>
    </row>
    <row r="82" spans="3:4" ht="12.95" customHeight="1" x14ac:dyDescent="0.2">
      <c r="C82" s="10"/>
      <c r="D82" s="10"/>
    </row>
    <row r="83" spans="3:4" ht="12.95" customHeight="1" x14ac:dyDescent="0.2">
      <c r="C83" s="10"/>
      <c r="D83" s="10"/>
    </row>
    <row r="84" spans="3:4" ht="12.95" customHeight="1" x14ac:dyDescent="0.2">
      <c r="C84" s="10"/>
      <c r="D84" s="10"/>
    </row>
    <row r="85" spans="3:4" ht="12.95" customHeight="1" x14ac:dyDescent="0.2">
      <c r="C85" s="10"/>
      <c r="D85" s="10"/>
    </row>
    <row r="86" spans="3:4" ht="12.95" customHeight="1" x14ac:dyDescent="0.2">
      <c r="C86" s="10"/>
      <c r="D86" s="10"/>
    </row>
    <row r="87" spans="3:4" ht="12.95" customHeight="1" x14ac:dyDescent="0.2">
      <c r="C87" s="10"/>
      <c r="D87" s="10"/>
    </row>
    <row r="88" spans="3:4" ht="12.95" customHeight="1" x14ac:dyDescent="0.2">
      <c r="C88" s="10"/>
      <c r="D88" s="10"/>
    </row>
    <row r="89" spans="3:4" ht="12.95" customHeight="1" x14ac:dyDescent="0.2">
      <c r="C89" s="10"/>
      <c r="D89" s="10"/>
    </row>
    <row r="90" spans="3:4" ht="12.95" customHeight="1" x14ac:dyDescent="0.2">
      <c r="C90" s="10"/>
      <c r="D90" s="10"/>
    </row>
    <row r="91" spans="3:4" ht="12.95" customHeight="1" x14ac:dyDescent="0.2">
      <c r="C91" s="10"/>
      <c r="D91" s="10"/>
    </row>
    <row r="92" spans="3:4" ht="12.95" customHeight="1" x14ac:dyDescent="0.2">
      <c r="C92" s="10"/>
      <c r="D92" s="10"/>
    </row>
    <row r="93" spans="3:4" ht="12.95" customHeight="1" x14ac:dyDescent="0.2">
      <c r="C93" s="10"/>
      <c r="D93" s="10"/>
    </row>
    <row r="94" spans="3:4" ht="12.95" customHeight="1" x14ac:dyDescent="0.2">
      <c r="C94" s="10"/>
      <c r="D94" s="10"/>
    </row>
    <row r="95" spans="3:4" ht="12.95" customHeight="1" x14ac:dyDescent="0.2">
      <c r="C95" s="10"/>
      <c r="D95" s="10"/>
    </row>
    <row r="96" spans="3:4" ht="12.95" customHeight="1" x14ac:dyDescent="0.2">
      <c r="C96" s="10"/>
      <c r="D96" s="10"/>
    </row>
    <row r="97" spans="3:4" ht="12.95" customHeight="1" x14ac:dyDescent="0.2">
      <c r="C97" s="10"/>
      <c r="D97" s="10"/>
    </row>
    <row r="98" spans="3:4" ht="12.95" customHeight="1" x14ac:dyDescent="0.2">
      <c r="C98" s="10"/>
      <c r="D98" s="10"/>
    </row>
    <row r="99" spans="3:4" ht="12.95" customHeight="1" x14ac:dyDescent="0.2">
      <c r="C99" s="10"/>
      <c r="D99" s="10"/>
    </row>
    <row r="100" spans="3:4" ht="12.95" customHeight="1" x14ac:dyDescent="0.2">
      <c r="C100" s="10"/>
      <c r="D100" s="10"/>
    </row>
    <row r="101" spans="3:4" ht="12.95" customHeight="1" x14ac:dyDescent="0.2">
      <c r="C101" s="10"/>
      <c r="D101" s="10"/>
    </row>
    <row r="102" spans="3:4" s="51" customFormat="1" ht="12.95" customHeight="1" x14ac:dyDescent="0.2">
      <c r="C102" s="52"/>
      <c r="D102" s="52"/>
    </row>
    <row r="103" spans="3:4" s="51" customFormat="1" ht="12.95" customHeight="1" x14ac:dyDescent="0.2">
      <c r="C103" s="52"/>
      <c r="D103" s="52"/>
    </row>
    <row r="104" spans="3:4" s="51" customFormat="1" ht="12.95" customHeight="1" x14ac:dyDescent="0.2">
      <c r="C104" s="52"/>
      <c r="D104" s="52"/>
    </row>
    <row r="105" spans="3:4" s="51" customFormat="1" ht="12.95" customHeight="1" x14ac:dyDescent="0.2">
      <c r="C105" s="52"/>
      <c r="D105" s="52"/>
    </row>
    <row r="106" spans="3:4" s="51" customFormat="1" ht="12.95" customHeight="1" x14ac:dyDescent="0.2">
      <c r="C106" s="52"/>
      <c r="D106" s="52"/>
    </row>
    <row r="107" spans="3:4" s="51" customFormat="1" ht="12.95" customHeight="1" x14ac:dyDescent="0.2">
      <c r="C107" s="52"/>
      <c r="D107" s="52"/>
    </row>
    <row r="108" spans="3:4" s="51" customFormat="1" ht="12.95" customHeight="1" x14ac:dyDescent="0.2">
      <c r="C108" s="52"/>
      <c r="D108" s="52"/>
    </row>
    <row r="109" spans="3:4" s="51" customFormat="1" ht="12.95" customHeight="1" x14ac:dyDescent="0.2">
      <c r="C109" s="52"/>
      <c r="D109" s="52"/>
    </row>
    <row r="110" spans="3:4" s="51" customFormat="1" ht="12.95" customHeight="1" x14ac:dyDescent="0.2">
      <c r="C110" s="52"/>
      <c r="D110" s="52"/>
    </row>
    <row r="111" spans="3:4" s="51" customFormat="1" ht="12.95" customHeight="1" x14ac:dyDescent="0.2">
      <c r="C111" s="52"/>
      <c r="D111" s="52"/>
    </row>
    <row r="112" spans="3:4" s="51" customFormat="1" ht="12.95" customHeight="1" x14ac:dyDescent="0.2">
      <c r="C112" s="52"/>
      <c r="D112" s="52"/>
    </row>
    <row r="113" spans="3:4" s="51" customFormat="1" ht="12.95" customHeight="1" x14ac:dyDescent="0.2">
      <c r="C113" s="52"/>
      <c r="D113" s="52"/>
    </row>
    <row r="114" spans="3:4" s="51" customFormat="1" ht="12.95" customHeight="1" x14ac:dyDescent="0.2">
      <c r="C114" s="52"/>
      <c r="D114" s="52"/>
    </row>
    <row r="115" spans="3:4" s="51" customFormat="1" ht="12.95" customHeight="1" x14ac:dyDescent="0.2">
      <c r="C115" s="52"/>
      <c r="D115" s="52"/>
    </row>
    <row r="116" spans="3:4" s="51" customFormat="1" ht="12.95" customHeight="1" x14ac:dyDescent="0.2">
      <c r="C116" s="52"/>
      <c r="D116" s="52"/>
    </row>
    <row r="117" spans="3:4" s="51" customFormat="1" ht="12.95" customHeight="1" x14ac:dyDescent="0.2">
      <c r="C117" s="52"/>
      <c r="D117" s="52"/>
    </row>
    <row r="118" spans="3:4" s="51" customFormat="1" ht="12.95" customHeight="1" x14ac:dyDescent="0.2">
      <c r="C118" s="52"/>
      <c r="D118" s="52"/>
    </row>
    <row r="119" spans="3:4" s="51" customFormat="1" ht="12.95" customHeight="1" x14ac:dyDescent="0.2">
      <c r="C119" s="52"/>
      <c r="D119" s="52"/>
    </row>
    <row r="120" spans="3:4" s="51" customFormat="1" ht="12.95" customHeight="1" x14ac:dyDescent="0.2">
      <c r="C120" s="52"/>
      <c r="D120" s="52"/>
    </row>
    <row r="121" spans="3:4" s="51" customFormat="1" ht="12.95" customHeight="1" x14ac:dyDescent="0.2">
      <c r="C121" s="52"/>
      <c r="D121" s="52"/>
    </row>
    <row r="122" spans="3:4" s="51" customFormat="1" ht="12.95" customHeight="1" x14ac:dyDescent="0.2">
      <c r="C122" s="52"/>
      <c r="D122" s="52"/>
    </row>
    <row r="123" spans="3:4" s="51" customFormat="1" ht="12.95" customHeight="1" x14ac:dyDescent="0.2">
      <c r="C123" s="52"/>
      <c r="D123" s="52"/>
    </row>
    <row r="124" spans="3:4" s="51" customFormat="1" ht="12.95" customHeight="1" x14ac:dyDescent="0.2">
      <c r="C124" s="52"/>
      <c r="D124" s="52"/>
    </row>
    <row r="125" spans="3:4" s="51" customFormat="1" ht="12.95" customHeight="1" x14ac:dyDescent="0.2">
      <c r="C125" s="52"/>
      <c r="D125" s="52"/>
    </row>
    <row r="126" spans="3:4" s="51" customFormat="1" ht="12.95" customHeight="1" x14ac:dyDescent="0.2">
      <c r="C126" s="52"/>
      <c r="D126" s="52"/>
    </row>
    <row r="127" spans="3:4" s="51" customFormat="1" ht="12.95" customHeight="1" x14ac:dyDescent="0.2">
      <c r="C127" s="52"/>
      <c r="D127" s="52"/>
    </row>
    <row r="128" spans="3:4" s="51" customFormat="1" ht="12.95" customHeight="1" x14ac:dyDescent="0.2">
      <c r="C128" s="52"/>
      <c r="D128" s="52"/>
    </row>
    <row r="129" spans="3:4" s="51" customFormat="1" ht="12.95" customHeight="1" x14ac:dyDescent="0.2">
      <c r="C129" s="52"/>
      <c r="D129" s="52"/>
    </row>
    <row r="130" spans="3:4" s="51" customFormat="1" ht="12.95" customHeight="1" x14ac:dyDescent="0.2">
      <c r="C130" s="52"/>
      <c r="D130" s="52"/>
    </row>
    <row r="131" spans="3:4" s="51" customFormat="1" ht="12.95" customHeight="1" x14ac:dyDescent="0.2">
      <c r="C131" s="52"/>
      <c r="D131" s="52"/>
    </row>
    <row r="132" spans="3:4" s="51" customFormat="1" ht="12.95" customHeight="1" x14ac:dyDescent="0.2">
      <c r="C132" s="52"/>
      <c r="D132" s="52"/>
    </row>
    <row r="133" spans="3:4" s="51" customFormat="1" ht="12.95" customHeight="1" x14ac:dyDescent="0.2">
      <c r="C133" s="52"/>
      <c r="D133" s="52"/>
    </row>
    <row r="134" spans="3:4" s="51" customFormat="1" ht="12.95" customHeight="1" x14ac:dyDescent="0.2">
      <c r="C134" s="52"/>
      <c r="D134" s="52"/>
    </row>
    <row r="135" spans="3:4" s="51" customFormat="1" ht="12.95" customHeight="1" x14ac:dyDescent="0.2">
      <c r="C135" s="52"/>
      <c r="D135" s="52"/>
    </row>
    <row r="136" spans="3:4" s="51" customFormat="1" ht="12.95" customHeight="1" x14ac:dyDescent="0.2">
      <c r="C136" s="52"/>
      <c r="D136" s="52"/>
    </row>
    <row r="137" spans="3:4" s="51" customFormat="1" ht="12.95" customHeight="1" x14ac:dyDescent="0.2">
      <c r="C137" s="52"/>
      <c r="D137" s="52"/>
    </row>
    <row r="138" spans="3:4" s="51" customFormat="1" ht="12.95" customHeight="1" x14ac:dyDescent="0.2">
      <c r="C138" s="52"/>
      <c r="D138" s="52"/>
    </row>
    <row r="139" spans="3:4" s="51" customFormat="1" ht="12.95" customHeight="1" x14ac:dyDescent="0.2">
      <c r="C139" s="52"/>
      <c r="D139" s="52"/>
    </row>
    <row r="140" spans="3:4" s="51" customFormat="1" ht="12.95" customHeight="1" x14ac:dyDescent="0.2">
      <c r="C140" s="52"/>
      <c r="D140" s="52"/>
    </row>
    <row r="141" spans="3:4" s="51" customFormat="1" ht="12.95" customHeight="1" x14ac:dyDescent="0.2">
      <c r="C141" s="52"/>
      <c r="D141" s="52"/>
    </row>
    <row r="142" spans="3:4" s="51" customFormat="1" ht="12.95" customHeight="1" x14ac:dyDescent="0.2">
      <c r="C142" s="52"/>
      <c r="D142" s="52"/>
    </row>
    <row r="143" spans="3:4" s="51" customFormat="1" ht="12.95" customHeight="1" x14ac:dyDescent="0.2">
      <c r="C143" s="52"/>
      <c r="D143" s="52"/>
    </row>
    <row r="144" spans="3:4" s="51" customFormat="1" ht="12.95" customHeight="1" x14ac:dyDescent="0.2">
      <c r="C144" s="52"/>
      <c r="D144" s="52"/>
    </row>
    <row r="145" spans="3:4" s="51" customFormat="1" ht="12.95" customHeight="1" x14ac:dyDescent="0.2">
      <c r="C145" s="52"/>
      <c r="D145" s="52"/>
    </row>
    <row r="146" spans="3:4" s="51" customFormat="1" ht="12.95" customHeight="1" x14ac:dyDescent="0.2">
      <c r="C146" s="52"/>
      <c r="D146" s="52"/>
    </row>
    <row r="147" spans="3:4" s="51" customFormat="1" ht="12.95" customHeight="1" x14ac:dyDescent="0.2">
      <c r="C147" s="52"/>
      <c r="D147" s="52"/>
    </row>
    <row r="148" spans="3:4" s="51" customFormat="1" ht="12.95" customHeight="1" x14ac:dyDescent="0.2">
      <c r="C148" s="52"/>
      <c r="D148" s="52"/>
    </row>
    <row r="149" spans="3:4" s="51" customFormat="1" ht="12.95" customHeight="1" x14ac:dyDescent="0.2">
      <c r="C149" s="52"/>
      <c r="D149" s="52"/>
    </row>
    <row r="150" spans="3:4" s="51" customFormat="1" ht="12.95" customHeight="1" x14ac:dyDescent="0.2">
      <c r="C150" s="52"/>
      <c r="D150" s="52"/>
    </row>
    <row r="151" spans="3:4" s="51" customFormat="1" ht="12.95" customHeight="1" x14ac:dyDescent="0.2">
      <c r="C151" s="52"/>
      <c r="D151" s="52"/>
    </row>
    <row r="152" spans="3:4" s="51" customFormat="1" ht="12.95" customHeight="1" x14ac:dyDescent="0.2">
      <c r="C152" s="52"/>
      <c r="D152" s="52"/>
    </row>
    <row r="153" spans="3:4" s="51" customFormat="1" ht="12.95" customHeight="1" x14ac:dyDescent="0.2">
      <c r="C153" s="52"/>
      <c r="D153" s="52"/>
    </row>
    <row r="154" spans="3:4" s="51" customFormat="1" ht="12.95" customHeight="1" x14ac:dyDescent="0.2">
      <c r="C154" s="52"/>
      <c r="D154" s="52"/>
    </row>
    <row r="155" spans="3:4" s="51" customFormat="1" ht="12.95" customHeight="1" x14ac:dyDescent="0.2">
      <c r="C155" s="52"/>
      <c r="D155" s="52"/>
    </row>
    <row r="156" spans="3:4" s="51" customFormat="1" ht="12.95" customHeight="1" x14ac:dyDescent="0.2">
      <c r="C156" s="52"/>
      <c r="D156" s="52"/>
    </row>
    <row r="157" spans="3:4" s="51" customFormat="1" ht="12.95" customHeight="1" x14ac:dyDescent="0.2">
      <c r="C157" s="52"/>
      <c r="D157" s="52"/>
    </row>
    <row r="158" spans="3:4" s="51" customFormat="1" ht="12.95" customHeight="1" x14ac:dyDescent="0.2">
      <c r="C158" s="52"/>
      <c r="D158" s="52"/>
    </row>
    <row r="159" spans="3:4" s="51" customFormat="1" ht="12.95" customHeight="1" x14ac:dyDescent="0.2">
      <c r="C159" s="52"/>
      <c r="D159" s="52"/>
    </row>
    <row r="160" spans="3:4" s="51" customFormat="1" ht="12.95" customHeight="1" x14ac:dyDescent="0.2">
      <c r="C160" s="52"/>
      <c r="D160" s="52"/>
    </row>
    <row r="161" spans="3:4" s="51" customFormat="1" ht="12.95" customHeight="1" x14ac:dyDescent="0.2">
      <c r="C161" s="52"/>
      <c r="D161" s="52"/>
    </row>
    <row r="162" spans="3:4" s="51" customFormat="1" ht="12.95" customHeight="1" x14ac:dyDescent="0.2">
      <c r="C162" s="52"/>
      <c r="D162" s="52"/>
    </row>
    <row r="163" spans="3:4" s="51" customFormat="1" ht="12.95" customHeight="1" x14ac:dyDescent="0.2">
      <c r="C163" s="52"/>
      <c r="D163" s="52"/>
    </row>
    <row r="164" spans="3:4" s="51" customFormat="1" ht="12.95" customHeight="1" x14ac:dyDescent="0.2">
      <c r="C164" s="52"/>
      <c r="D164" s="52"/>
    </row>
    <row r="165" spans="3:4" s="51" customFormat="1" ht="12.95" customHeight="1" x14ac:dyDescent="0.2">
      <c r="C165" s="52"/>
      <c r="D165" s="52"/>
    </row>
    <row r="166" spans="3:4" s="51" customFormat="1" ht="12.95" customHeight="1" x14ac:dyDescent="0.2">
      <c r="C166" s="52"/>
      <c r="D166" s="52"/>
    </row>
    <row r="167" spans="3:4" s="51" customFormat="1" ht="12.95" customHeight="1" x14ac:dyDescent="0.2">
      <c r="C167" s="52"/>
      <c r="D167" s="52"/>
    </row>
    <row r="168" spans="3:4" s="51" customFormat="1" ht="12.95" customHeight="1" x14ac:dyDescent="0.2">
      <c r="C168" s="52"/>
      <c r="D168" s="52"/>
    </row>
    <row r="169" spans="3:4" s="51" customFormat="1" ht="12.95" customHeight="1" x14ac:dyDescent="0.2">
      <c r="C169" s="52"/>
      <c r="D169" s="52"/>
    </row>
    <row r="170" spans="3:4" s="51" customFormat="1" ht="12.95" customHeight="1" x14ac:dyDescent="0.2">
      <c r="C170" s="52"/>
      <c r="D170" s="52"/>
    </row>
    <row r="171" spans="3:4" s="51" customFormat="1" ht="12.95" customHeight="1" x14ac:dyDescent="0.2">
      <c r="C171" s="52"/>
      <c r="D171" s="52"/>
    </row>
    <row r="172" spans="3:4" s="51" customFormat="1" ht="12.95" customHeight="1" x14ac:dyDescent="0.2">
      <c r="C172" s="52"/>
      <c r="D172" s="52"/>
    </row>
    <row r="173" spans="3:4" s="51" customFormat="1" ht="12.95" customHeight="1" x14ac:dyDescent="0.2">
      <c r="C173" s="52"/>
      <c r="D173" s="52"/>
    </row>
    <row r="174" spans="3:4" s="51" customFormat="1" ht="12.95" customHeight="1" x14ac:dyDescent="0.2">
      <c r="C174" s="52"/>
      <c r="D174" s="52"/>
    </row>
    <row r="175" spans="3:4" s="51" customFormat="1" ht="12.95" customHeight="1" x14ac:dyDescent="0.2">
      <c r="C175" s="52"/>
      <c r="D175" s="52"/>
    </row>
    <row r="176" spans="3:4" s="51" customFormat="1" ht="12.95" customHeight="1" x14ac:dyDescent="0.2">
      <c r="C176" s="52"/>
      <c r="D176" s="52"/>
    </row>
    <row r="177" spans="3:4" s="51" customFormat="1" ht="12.95" customHeight="1" x14ac:dyDescent="0.2">
      <c r="C177" s="52"/>
      <c r="D177" s="52"/>
    </row>
    <row r="178" spans="3:4" s="51" customFormat="1" ht="12.95" customHeight="1" x14ac:dyDescent="0.2">
      <c r="C178" s="52"/>
      <c r="D178" s="52"/>
    </row>
    <row r="179" spans="3:4" s="51" customFormat="1" ht="12.95" customHeight="1" x14ac:dyDescent="0.2">
      <c r="C179" s="52"/>
      <c r="D179" s="52"/>
    </row>
    <row r="180" spans="3:4" s="51" customFormat="1" ht="12.95" customHeight="1" x14ac:dyDescent="0.2">
      <c r="C180" s="52"/>
      <c r="D180" s="52"/>
    </row>
    <row r="181" spans="3:4" s="51" customFormat="1" ht="12.95" customHeight="1" x14ac:dyDescent="0.2">
      <c r="C181" s="52"/>
      <c r="D181" s="52"/>
    </row>
    <row r="182" spans="3:4" s="51" customFormat="1" ht="12.95" customHeight="1" x14ac:dyDescent="0.2">
      <c r="C182" s="52"/>
      <c r="D182" s="52"/>
    </row>
    <row r="183" spans="3:4" s="51" customFormat="1" ht="12.95" customHeight="1" x14ac:dyDescent="0.2">
      <c r="C183" s="52"/>
      <c r="D183" s="52"/>
    </row>
    <row r="184" spans="3:4" s="51" customFormat="1" ht="12.95" customHeight="1" x14ac:dyDescent="0.2">
      <c r="C184" s="52"/>
      <c r="D184" s="52"/>
    </row>
    <row r="185" spans="3:4" s="51" customFormat="1" ht="12.95" customHeight="1" x14ac:dyDescent="0.2">
      <c r="C185" s="52"/>
      <c r="D185" s="52"/>
    </row>
    <row r="186" spans="3:4" s="51" customFormat="1" ht="12.95" customHeight="1" x14ac:dyDescent="0.2">
      <c r="C186" s="52"/>
      <c r="D186" s="52"/>
    </row>
    <row r="187" spans="3:4" s="51" customFormat="1" ht="12.95" customHeight="1" x14ac:dyDescent="0.2">
      <c r="C187" s="52"/>
      <c r="D187" s="52"/>
    </row>
    <row r="188" spans="3:4" s="51" customFormat="1" ht="12.95" customHeight="1" x14ac:dyDescent="0.2">
      <c r="C188" s="52"/>
      <c r="D188" s="52"/>
    </row>
    <row r="189" spans="3:4" s="51" customFormat="1" ht="12.95" customHeight="1" x14ac:dyDescent="0.2">
      <c r="C189" s="52"/>
      <c r="D189" s="52"/>
    </row>
    <row r="190" spans="3:4" s="51" customFormat="1" ht="12.95" customHeight="1" x14ac:dyDescent="0.2">
      <c r="C190" s="52"/>
      <c r="D190" s="52"/>
    </row>
    <row r="191" spans="3:4" s="51" customFormat="1" ht="12.95" customHeight="1" x14ac:dyDescent="0.2">
      <c r="C191" s="52"/>
      <c r="D191" s="52"/>
    </row>
    <row r="192" spans="3:4" s="51" customFormat="1" ht="12.95" customHeight="1" x14ac:dyDescent="0.2">
      <c r="C192" s="52"/>
      <c r="D192" s="52"/>
    </row>
    <row r="193" spans="3:4" s="51" customFormat="1" ht="12.95" customHeight="1" x14ac:dyDescent="0.2">
      <c r="C193" s="52"/>
      <c r="D193" s="52"/>
    </row>
    <row r="194" spans="3:4" s="51" customFormat="1" ht="12.95" customHeight="1" x14ac:dyDescent="0.2">
      <c r="C194" s="52"/>
      <c r="D194" s="52"/>
    </row>
    <row r="195" spans="3:4" s="51" customFormat="1" ht="12.95" customHeight="1" x14ac:dyDescent="0.2">
      <c r="C195" s="52"/>
      <c r="D195" s="52"/>
    </row>
    <row r="196" spans="3:4" s="51" customFormat="1" ht="12.95" customHeight="1" x14ac:dyDescent="0.2">
      <c r="C196" s="52"/>
      <c r="D196" s="52"/>
    </row>
    <row r="197" spans="3:4" s="51" customFormat="1" ht="12.95" customHeight="1" x14ac:dyDescent="0.2">
      <c r="C197" s="52"/>
      <c r="D197" s="52"/>
    </row>
    <row r="198" spans="3:4" s="51" customFormat="1" ht="12.95" customHeight="1" x14ac:dyDescent="0.2">
      <c r="C198" s="52"/>
      <c r="D198" s="52"/>
    </row>
    <row r="199" spans="3:4" s="51" customFormat="1" ht="12.95" customHeight="1" x14ac:dyDescent="0.2">
      <c r="C199" s="52"/>
      <c r="D199" s="52"/>
    </row>
    <row r="200" spans="3:4" s="51" customFormat="1" ht="12.95" customHeight="1" x14ac:dyDescent="0.2">
      <c r="C200" s="52"/>
      <c r="D200" s="52"/>
    </row>
    <row r="201" spans="3:4" s="51" customFormat="1" ht="12.95" customHeight="1" x14ac:dyDescent="0.2">
      <c r="C201" s="52"/>
      <c r="D201" s="52"/>
    </row>
    <row r="202" spans="3:4" s="51" customFormat="1" ht="12.95" customHeight="1" x14ac:dyDescent="0.2">
      <c r="C202" s="52"/>
      <c r="D202" s="52"/>
    </row>
    <row r="203" spans="3:4" s="51" customFormat="1" ht="12.95" customHeight="1" x14ac:dyDescent="0.2">
      <c r="C203" s="52"/>
      <c r="D203" s="52"/>
    </row>
    <row r="204" spans="3:4" s="51" customFormat="1" ht="12.95" customHeight="1" x14ac:dyDescent="0.2">
      <c r="C204" s="52"/>
      <c r="D204" s="52"/>
    </row>
    <row r="205" spans="3:4" s="51" customFormat="1" ht="12.95" customHeight="1" x14ac:dyDescent="0.2">
      <c r="C205" s="52"/>
      <c r="D205" s="52"/>
    </row>
    <row r="206" spans="3:4" s="51" customFormat="1" ht="12.95" customHeight="1" x14ac:dyDescent="0.2">
      <c r="C206" s="52"/>
      <c r="D206" s="52"/>
    </row>
    <row r="207" spans="3:4" s="51" customFormat="1" ht="12.95" customHeight="1" x14ac:dyDescent="0.2">
      <c r="C207" s="52"/>
      <c r="D207" s="52"/>
    </row>
    <row r="208" spans="3:4" s="51" customFormat="1" ht="12.95" customHeight="1" x14ac:dyDescent="0.2">
      <c r="C208" s="52"/>
      <c r="D208" s="52"/>
    </row>
    <row r="209" spans="3:4" s="51" customFormat="1" ht="12.95" customHeight="1" x14ac:dyDescent="0.2">
      <c r="C209" s="52"/>
      <c r="D209" s="52"/>
    </row>
    <row r="210" spans="3:4" s="51" customFormat="1" ht="12.95" customHeight="1" x14ac:dyDescent="0.2">
      <c r="C210" s="52"/>
      <c r="D210" s="52"/>
    </row>
    <row r="211" spans="3:4" s="51" customFormat="1" ht="12.95" customHeight="1" x14ac:dyDescent="0.2">
      <c r="C211" s="52"/>
      <c r="D211" s="52"/>
    </row>
    <row r="212" spans="3:4" s="51" customFormat="1" ht="12.95" customHeight="1" x14ac:dyDescent="0.2">
      <c r="C212" s="52"/>
      <c r="D212" s="52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</sheetData>
  <protectedRanges>
    <protectedRange sqref="A38:D39" name="Range1"/>
  </protectedRanges>
  <sortState xmlns:xlrd2="http://schemas.microsoft.com/office/spreadsheetml/2017/richdata2" ref="A21:S67">
    <sortCondition ref="C21:C67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48"/>
  <sheetViews>
    <sheetView workbookViewId="0">
      <selection activeCell="A20" sqref="A20:C21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8" t="s">
        <v>56</v>
      </c>
      <c r="I1" s="39" t="s">
        <v>57</v>
      </c>
      <c r="J1" s="40" t="s">
        <v>58</v>
      </c>
    </row>
    <row r="2" spans="1:16" x14ac:dyDescent="0.2">
      <c r="I2" s="41" t="s">
        <v>59</v>
      </c>
      <c r="J2" s="42" t="s">
        <v>60</v>
      </c>
    </row>
    <row r="3" spans="1:16" x14ac:dyDescent="0.2">
      <c r="A3" s="43" t="s">
        <v>61</v>
      </c>
      <c r="I3" s="41" t="s">
        <v>62</v>
      </c>
      <c r="J3" s="42" t="s">
        <v>63</v>
      </c>
    </row>
    <row r="4" spans="1:16" x14ac:dyDescent="0.2">
      <c r="I4" s="41" t="s">
        <v>64</v>
      </c>
      <c r="J4" s="42" t="s">
        <v>63</v>
      </c>
    </row>
    <row r="5" spans="1:16" ht="13.5" thickBot="1" x14ac:dyDescent="0.25">
      <c r="I5" s="44" t="s">
        <v>65</v>
      </c>
      <c r="J5" s="45" t="s">
        <v>43</v>
      </c>
    </row>
    <row r="11" spans="1:16" ht="13.5" thickBot="1" x14ac:dyDescent="0.25"/>
    <row r="12" spans="1:16" ht="12.75" customHeight="1" thickBot="1" x14ac:dyDescent="0.25">
      <c r="A12" s="10" t="str">
        <f t="shared" ref="A12:A21" si="0">P12</f>
        <v>IBVS 5894 </v>
      </c>
      <c r="B12" s="3" t="str">
        <f t="shared" ref="B12:B21" si="1">IF(H12=INT(H12),"I","II")</f>
        <v>I</v>
      </c>
      <c r="C12" s="10">
        <f t="shared" ref="C12:C21" si="2">1*G12</f>
        <v>54852.879399999998</v>
      </c>
      <c r="D12" s="12" t="str">
        <f t="shared" ref="D12:D21" si="3">VLOOKUP(F12,I$1:J$5,2,FALSE)</f>
        <v>vis</v>
      </c>
      <c r="E12" s="46">
        <f>VLOOKUP(C12,Active!C$21:E$971,3,FALSE)</f>
        <v>6969.1741321072259</v>
      </c>
      <c r="F12" s="3" t="s">
        <v>65</v>
      </c>
      <c r="G12" s="12" t="str">
        <f t="shared" ref="G12:G21" si="4">MID(I12,3,LEN(I12)-3)</f>
        <v>54852.8794</v>
      </c>
      <c r="H12" s="10">
        <f t="shared" ref="H12:H21" si="5">1*K12</f>
        <v>6969</v>
      </c>
      <c r="I12" s="47" t="s">
        <v>73</v>
      </c>
      <c r="J12" s="48" t="s">
        <v>74</v>
      </c>
      <c r="K12" s="47">
        <v>6969</v>
      </c>
      <c r="L12" s="47" t="s">
        <v>75</v>
      </c>
      <c r="M12" s="48" t="s">
        <v>69</v>
      </c>
      <c r="N12" s="48" t="s">
        <v>65</v>
      </c>
      <c r="O12" s="49" t="s">
        <v>76</v>
      </c>
      <c r="P12" s="50" t="s">
        <v>77</v>
      </c>
    </row>
    <row r="13" spans="1:16" ht="12.75" customHeight="1" thickBot="1" x14ac:dyDescent="0.25">
      <c r="A13" s="10" t="str">
        <f t="shared" si="0"/>
        <v>IBVS 5945 </v>
      </c>
      <c r="B13" s="3" t="str">
        <f t="shared" si="1"/>
        <v>I</v>
      </c>
      <c r="C13" s="10">
        <f t="shared" si="2"/>
        <v>55245.914299999997</v>
      </c>
      <c r="D13" s="12" t="str">
        <f t="shared" si="3"/>
        <v>vis</v>
      </c>
      <c r="E13" s="46">
        <f>VLOOKUP(C13,Active!C$21:E$971,3,FALSE)</f>
        <v>8079.2038997277332</v>
      </c>
      <c r="F13" s="3" t="s">
        <v>65</v>
      </c>
      <c r="G13" s="12" t="str">
        <f t="shared" si="4"/>
        <v>55245.9143</v>
      </c>
      <c r="H13" s="10">
        <f t="shared" si="5"/>
        <v>8079</v>
      </c>
      <c r="I13" s="47" t="s">
        <v>78</v>
      </c>
      <c r="J13" s="48" t="s">
        <v>79</v>
      </c>
      <c r="K13" s="47">
        <v>8079</v>
      </c>
      <c r="L13" s="47" t="s">
        <v>80</v>
      </c>
      <c r="M13" s="48" t="s">
        <v>69</v>
      </c>
      <c r="N13" s="48" t="s">
        <v>65</v>
      </c>
      <c r="O13" s="49" t="s">
        <v>76</v>
      </c>
      <c r="P13" s="50" t="s">
        <v>81</v>
      </c>
    </row>
    <row r="14" spans="1:16" ht="12.75" customHeight="1" thickBot="1" x14ac:dyDescent="0.25">
      <c r="A14" s="10" t="str">
        <f t="shared" si="0"/>
        <v>BAVM 214 </v>
      </c>
      <c r="B14" s="3" t="str">
        <f t="shared" si="1"/>
        <v>I</v>
      </c>
      <c r="C14" s="10">
        <f t="shared" si="2"/>
        <v>55289.469400000002</v>
      </c>
      <c r="D14" s="12" t="str">
        <f t="shared" si="3"/>
        <v>vis</v>
      </c>
      <c r="E14" s="46">
        <f>VLOOKUP(C14,Active!C$21:E$971,3,FALSE)</f>
        <v>8202.2144963228293</v>
      </c>
      <c r="F14" s="3" t="s">
        <v>65</v>
      </c>
      <c r="G14" s="12" t="str">
        <f t="shared" si="4"/>
        <v>55289.4694</v>
      </c>
      <c r="H14" s="10">
        <f t="shared" si="5"/>
        <v>8202</v>
      </c>
      <c r="I14" s="47" t="s">
        <v>87</v>
      </c>
      <c r="J14" s="48" t="s">
        <v>88</v>
      </c>
      <c r="K14" s="47">
        <v>8202</v>
      </c>
      <c r="L14" s="47" t="s">
        <v>89</v>
      </c>
      <c r="M14" s="48" t="s">
        <v>69</v>
      </c>
      <c r="N14" s="48" t="s">
        <v>90</v>
      </c>
      <c r="O14" s="49" t="s">
        <v>91</v>
      </c>
      <c r="P14" s="50" t="s">
        <v>92</v>
      </c>
    </row>
    <row r="15" spans="1:16" ht="12.75" customHeight="1" thickBot="1" x14ac:dyDescent="0.25">
      <c r="A15" s="10" t="str">
        <f t="shared" si="0"/>
        <v>BAVM 220 </v>
      </c>
      <c r="B15" s="3" t="str">
        <f t="shared" si="1"/>
        <v>II</v>
      </c>
      <c r="C15" s="10">
        <f t="shared" si="2"/>
        <v>55625.318099999997</v>
      </c>
      <c r="D15" s="12" t="str">
        <f t="shared" si="3"/>
        <v>vis</v>
      </c>
      <c r="E15" s="46">
        <f>VLOOKUP(C15,Active!C$21:E$971,3,FALSE)</f>
        <v>9150.7360001807428</v>
      </c>
      <c r="F15" s="3" t="s">
        <v>65</v>
      </c>
      <c r="G15" s="12" t="str">
        <f t="shared" si="4"/>
        <v>55625.3181</v>
      </c>
      <c r="H15" s="10">
        <f t="shared" si="5"/>
        <v>9150.5</v>
      </c>
      <c r="I15" s="47" t="s">
        <v>93</v>
      </c>
      <c r="J15" s="48" t="s">
        <v>94</v>
      </c>
      <c r="K15" s="47" t="s">
        <v>95</v>
      </c>
      <c r="L15" s="47" t="s">
        <v>96</v>
      </c>
      <c r="M15" s="48" t="s">
        <v>69</v>
      </c>
      <c r="N15" s="48" t="s">
        <v>90</v>
      </c>
      <c r="O15" s="49" t="s">
        <v>91</v>
      </c>
      <c r="P15" s="50" t="s">
        <v>97</v>
      </c>
    </row>
    <row r="16" spans="1:16" ht="12.75" customHeight="1" thickBot="1" x14ac:dyDescent="0.25">
      <c r="A16" s="10" t="str">
        <f t="shared" si="0"/>
        <v>BAVM 220 </v>
      </c>
      <c r="B16" s="3" t="str">
        <f t="shared" si="1"/>
        <v>I</v>
      </c>
      <c r="C16" s="10">
        <f t="shared" si="2"/>
        <v>55625.4951</v>
      </c>
      <c r="D16" s="12" t="str">
        <f t="shared" si="3"/>
        <v>vis</v>
      </c>
      <c r="E16" s="46">
        <f>VLOOKUP(C16,Active!C$21:E$971,3,FALSE)</f>
        <v>9151.2358928591602</v>
      </c>
      <c r="F16" s="3" t="s">
        <v>65</v>
      </c>
      <c r="G16" s="12" t="str">
        <f t="shared" si="4"/>
        <v>55625.4951</v>
      </c>
      <c r="H16" s="10">
        <f t="shared" si="5"/>
        <v>9151</v>
      </c>
      <c r="I16" s="47" t="s">
        <v>98</v>
      </c>
      <c r="J16" s="48" t="s">
        <v>99</v>
      </c>
      <c r="K16" s="47" t="s">
        <v>100</v>
      </c>
      <c r="L16" s="47" t="s">
        <v>101</v>
      </c>
      <c r="M16" s="48" t="s">
        <v>69</v>
      </c>
      <c r="N16" s="48" t="s">
        <v>90</v>
      </c>
      <c r="O16" s="49" t="s">
        <v>91</v>
      </c>
      <c r="P16" s="50" t="s">
        <v>97</v>
      </c>
    </row>
    <row r="17" spans="1:16" ht="12.75" customHeight="1" thickBot="1" x14ac:dyDescent="0.25">
      <c r="A17" s="10" t="str">
        <f t="shared" si="0"/>
        <v>IBVS 6050 </v>
      </c>
      <c r="B17" s="3" t="str">
        <f t="shared" si="1"/>
        <v>II</v>
      </c>
      <c r="C17" s="10">
        <f t="shared" si="2"/>
        <v>55984.715700000001</v>
      </c>
      <c r="D17" s="12" t="str">
        <f t="shared" si="3"/>
        <v>vis</v>
      </c>
      <c r="E17" s="46">
        <f>VLOOKUP(C17,Active!C$21:E$971,3,FALSE)</f>
        <v>10165.265541861072</v>
      </c>
      <c r="F17" s="3" t="s">
        <v>65</v>
      </c>
      <c r="G17" s="12" t="str">
        <f t="shared" si="4"/>
        <v>55984.7157</v>
      </c>
      <c r="H17" s="10">
        <f t="shared" si="5"/>
        <v>10165.5</v>
      </c>
      <c r="I17" s="47" t="s">
        <v>102</v>
      </c>
      <c r="J17" s="48" t="s">
        <v>103</v>
      </c>
      <c r="K17" s="47" t="s">
        <v>104</v>
      </c>
      <c r="L17" s="47" t="s">
        <v>105</v>
      </c>
      <c r="M17" s="48" t="s">
        <v>69</v>
      </c>
      <c r="N17" s="48" t="s">
        <v>57</v>
      </c>
      <c r="O17" s="49" t="s">
        <v>106</v>
      </c>
      <c r="P17" s="50" t="s">
        <v>107</v>
      </c>
    </row>
    <row r="18" spans="1:16" ht="12.75" customHeight="1" thickBot="1" x14ac:dyDescent="0.25">
      <c r="A18" s="10" t="str">
        <f t="shared" si="0"/>
        <v>BAVM 239 </v>
      </c>
      <c r="B18" s="3" t="str">
        <f t="shared" si="1"/>
        <v>I</v>
      </c>
      <c r="C18" s="10">
        <f t="shared" si="2"/>
        <v>57074.415699999998</v>
      </c>
      <c r="D18" s="12" t="str">
        <f t="shared" si="3"/>
        <v>vis</v>
      </c>
      <c r="E18" s="46">
        <f>VLOOKUP(C18,Active!C$21:E$971,3,FALSE)</f>
        <v>13243.353404353862</v>
      </c>
      <c r="F18" s="3" t="s">
        <v>65</v>
      </c>
      <c r="G18" s="12" t="str">
        <f t="shared" si="4"/>
        <v>57074.4157</v>
      </c>
      <c r="H18" s="10">
        <f t="shared" si="5"/>
        <v>13243</v>
      </c>
      <c r="I18" s="47" t="s">
        <v>108</v>
      </c>
      <c r="J18" s="48" t="s">
        <v>109</v>
      </c>
      <c r="K18" s="47" t="s">
        <v>110</v>
      </c>
      <c r="L18" s="47" t="s">
        <v>111</v>
      </c>
      <c r="M18" s="48" t="s">
        <v>69</v>
      </c>
      <c r="N18" s="48" t="s">
        <v>90</v>
      </c>
      <c r="O18" s="49" t="s">
        <v>91</v>
      </c>
      <c r="P18" s="50" t="s">
        <v>112</v>
      </c>
    </row>
    <row r="19" spans="1:16" ht="12.75" customHeight="1" thickBot="1" x14ac:dyDescent="0.25">
      <c r="A19" s="10" t="str">
        <f t="shared" si="0"/>
        <v>BAVM 239 </v>
      </c>
      <c r="B19" s="3" t="str">
        <f t="shared" si="1"/>
        <v>II</v>
      </c>
      <c r="C19" s="10">
        <f t="shared" si="2"/>
        <v>57074.593099999998</v>
      </c>
      <c r="D19" s="12" t="str">
        <f t="shared" si="3"/>
        <v>vis</v>
      </c>
      <c r="E19" s="46">
        <f>VLOOKUP(C19,Active!C$21:E$971,3,FALSE)</f>
        <v>13243.854426733238</v>
      </c>
      <c r="F19" s="3" t="s">
        <v>65</v>
      </c>
      <c r="G19" s="12" t="str">
        <f t="shared" si="4"/>
        <v>57074.5931</v>
      </c>
      <c r="H19" s="10">
        <f t="shared" si="5"/>
        <v>13243.5</v>
      </c>
      <c r="I19" s="47" t="s">
        <v>113</v>
      </c>
      <c r="J19" s="48" t="s">
        <v>114</v>
      </c>
      <c r="K19" s="47" t="s">
        <v>115</v>
      </c>
      <c r="L19" s="47" t="s">
        <v>116</v>
      </c>
      <c r="M19" s="48" t="s">
        <v>69</v>
      </c>
      <c r="N19" s="48" t="s">
        <v>90</v>
      </c>
      <c r="O19" s="49" t="s">
        <v>91</v>
      </c>
      <c r="P19" s="50" t="s">
        <v>112</v>
      </c>
    </row>
    <row r="20" spans="1:16" ht="12.75" customHeight="1" thickBot="1" x14ac:dyDescent="0.25">
      <c r="A20" s="10" t="str">
        <f t="shared" si="0"/>
        <v>OEJV 0137 </v>
      </c>
      <c r="B20" s="3" t="str">
        <f t="shared" si="1"/>
        <v>I</v>
      </c>
      <c r="C20" s="10">
        <f t="shared" si="2"/>
        <v>55265.390800000001</v>
      </c>
      <c r="D20" s="12" t="str">
        <f t="shared" si="3"/>
        <v>vis</v>
      </c>
      <c r="E20" s="46" t="e">
        <f>VLOOKUP(C20,Active!C$21:E$971,3,FALSE)</f>
        <v>#N/A</v>
      </c>
      <c r="F20" s="3" t="s">
        <v>65</v>
      </c>
      <c r="G20" s="12" t="str">
        <f t="shared" si="4"/>
        <v>55265.3908</v>
      </c>
      <c r="H20" s="10">
        <f t="shared" si="5"/>
        <v>8134</v>
      </c>
      <c r="I20" s="47" t="s">
        <v>82</v>
      </c>
      <c r="J20" s="48" t="s">
        <v>83</v>
      </c>
      <c r="K20" s="47">
        <v>8134</v>
      </c>
      <c r="L20" s="47" t="s">
        <v>84</v>
      </c>
      <c r="M20" s="48" t="s">
        <v>69</v>
      </c>
      <c r="N20" s="48" t="s">
        <v>57</v>
      </c>
      <c r="O20" s="49" t="s">
        <v>85</v>
      </c>
      <c r="P20" s="50" t="s">
        <v>86</v>
      </c>
    </row>
    <row r="21" spans="1:16" ht="12.75" customHeight="1" thickBot="1" x14ac:dyDescent="0.25">
      <c r="A21" s="10" t="str">
        <f t="shared" si="0"/>
        <v>OEJV 0094 </v>
      </c>
      <c r="B21" s="3" t="str">
        <f t="shared" si="1"/>
        <v>I</v>
      </c>
      <c r="C21" s="10">
        <f t="shared" si="2"/>
        <v>54500.566299999999</v>
      </c>
      <c r="D21" s="12" t="str">
        <f t="shared" si="3"/>
        <v>vis</v>
      </c>
      <c r="E21" s="46" t="e">
        <f>VLOOKUP(C21,Active!C$21:E$971,3,FALSE)</f>
        <v>#N/A</v>
      </c>
      <c r="F21" s="3" t="s">
        <v>65</v>
      </c>
      <c r="G21" s="12" t="str">
        <f t="shared" si="4"/>
        <v>54500.5663</v>
      </c>
      <c r="H21" s="10">
        <f t="shared" si="5"/>
        <v>5974</v>
      </c>
      <c r="I21" s="47" t="s">
        <v>66</v>
      </c>
      <c r="J21" s="48" t="s">
        <v>67</v>
      </c>
      <c r="K21" s="47">
        <v>5974</v>
      </c>
      <c r="L21" s="47" t="s">
        <v>68</v>
      </c>
      <c r="M21" s="48" t="s">
        <v>69</v>
      </c>
      <c r="N21" s="48" t="s">
        <v>70</v>
      </c>
      <c r="O21" s="49" t="s">
        <v>71</v>
      </c>
      <c r="P21" s="50" t="s">
        <v>72</v>
      </c>
    </row>
    <row r="22" spans="1:16" x14ac:dyDescent="0.2">
      <c r="B22" s="3"/>
      <c r="E22" s="46"/>
      <c r="F22" s="3"/>
    </row>
    <row r="23" spans="1:16" x14ac:dyDescent="0.2">
      <c r="B23" s="3"/>
      <c r="E23" s="46"/>
      <c r="F23" s="3"/>
    </row>
    <row r="24" spans="1:16" x14ac:dyDescent="0.2">
      <c r="B24" s="3"/>
      <c r="E24" s="46"/>
      <c r="F24" s="3"/>
    </row>
    <row r="25" spans="1:16" x14ac:dyDescent="0.2">
      <c r="B25" s="3"/>
      <c r="E25" s="46"/>
      <c r="F25" s="3"/>
    </row>
    <row r="26" spans="1:16" x14ac:dyDescent="0.2">
      <c r="B26" s="3"/>
      <c r="E26" s="46"/>
      <c r="F26" s="3"/>
    </row>
    <row r="27" spans="1:16" x14ac:dyDescent="0.2">
      <c r="B27" s="3"/>
      <c r="E27" s="46"/>
      <c r="F27" s="3"/>
    </row>
    <row r="28" spans="1:16" x14ac:dyDescent="0.2">
      <c r="B28" s="3"/>
      <c r="E28" s="46"/>
      <c r="F28" s="3"/>
    </row>
    <row r="29" spans="1:16" x14ac:dyDescent="0.2">
      <c r="B29" s="3"/>
      <c r="E29" s="46"/>
      <c r="F29" s="3"/>
    </row>
    <row r="30" spans="1:16" x14ac:dyDescent="0.2">
      <c r="B30" s="3"/>
      <c r="E30" s="46"/>
      <c r="F30" s="3"/>
    </row>
    <row r="31" spans="1:16" x14ac:dyDescent="0.2">
      <c r="B31" s="3"/>
      <c r="E31" s="46"/>
      <c r="F31" s="3"/>
    </row>
    <row r="32" spans="1:16" x14ac:dyDescent="0.2">
      <c r="B32" s="3"/>
      <c r="E32" s="46"/>
      <c r="F32" s="3"/>
    </row>
    <row r="33" spans="2:6" x14ac:dyDescent="0.2">
      <c r="B33" s="3"/>
      <c r="E33" s="46"/>
      <c r="F33" s="3"/>
    </row>
    <row r="34" spans="2:6" x14ac:dyDescent="0.2">
      <c r="B34" s="3"/>
      <c r="E34" s="46"/>
      <c r="F34" s="3"/>
    </row>
    <row r="35" spans="2:6" x14ac:dyDescent="0.2">
      <c r="B35" s="3"/>
      <c r="E35" s="46"/>
      <c r="F35" s="3"/>
    </row>
    <row r="36" spans="2:6" x14ac:dyDescent="0.2">
      <c r="B36" s="3"/>
      <c r="E36" s="46"/>
      <c r="F36" s="3"/>
    </row>
    <row r="37" spans="2:6" x14ac:dyDescent="0.2">
      <c r="B37" s="3"/>
      <c r="E37" s="46"/>
      <c r="F37" s="3"/>
    </row>
    <row r="38" spans="2:6" x14ac:dyDescent="0.2">
      <c r="B38" s="3"/>
      <c r="E38" s="46"/>
      <c r="F38" s="3"/>
    </row>
    <row r="39" spans="2:6" x14ac:dyDescent="0.2">
      <c r="B39" s="3"/>
      <c r="E39" s="46"/>
      <c r="F39" s="3"/>
    </row>
    <row r="40" spans="2:6" x14ac:dyDescent="0.2">
      <c r="B40" s="3"/>
      <c r="E40" s="46"/>
      <c r="F40" s="3"/>
    </row>
    <row r="41" spans="2:6" x14ac:dyDescent="0.2">
      <c r="B41" s="3"/>
      <c r="E41" s="46"/>
      <c r="F41" s="3"/>
    </row>
    <row r="42" spans="2:6" x14ac:dyDescent="0.2">
      <c r="B42" s="3"/>
      <c r="E42" s="46"/>
      <c r="F42" s="3"/>
    </row>
    <row r="43" spans="2:6" x14ac:dyDescent="0.2">
      <c r="B43" s="3"/>
      <c r="E43" s="46"/>
      <c r="F43" s="3"/>
    </row>
    <row r="44" spans="2:6" x14ac:dyDescent="0.2">
      <c r="B44" s="3"/>
      <c r="E44" s="46"/>
      <c r="F44" s="3"/>
    </row>
    <row r="45" spans="2:6" x14ac:dyDescent="0.2">
      <c r="B45" s="3"/>
      <c r="E45" s="46"/>
      <c r="F45" s="3"/>
    </row>
    <row r="46" spans="2:6" x14ac:dyDescent="0.2">
      <c r="B46" s="3"/>
      <c r="E46" s="46"/>
      <c r="F46" s="3"/>
    </row>
    <row r="47" spans="2:6" x14ac:dyDescent="0.2">
      <c r="B47" s="3"/>
      <c r="E47" s="46"/>
      <c r="F47" s="3"/>
    </row>
    <row r="48" spans="2:6" x14ac:dyDescent="0.2">
      <c r="B48" s="3"/>
      <c r="E48" s="46"/>
      <c r="F48" s="3"/>
    </row>
    <row r="49" spans="2:6" x14ac:dyDescent="0.2">
      <c r="B49" s="3"/>
      <c r="E49" s="46"/>
      <c r="F49" s="3"/>
    </row>
    <row r="50" spans="2:6" x14ac:dyDescent="0.2">
      <c r="B50" s="3"/>
      <c r="E50" s="46"/>
      <c r="F50" s="3"/>
    </row>
    <row r="51" spans="2:6" x14ac:dyDescent="0.2">
      <c r="B51" s="3"/>
      <c r="E51" s="46"/>
      <c r="F51" s="3"/>
    </row>
    <row r="52" spans="2:6" x14ac:dyDescent="0.2">
      <c r="B52" s="3"/>
      <c r="E52" s="46"/>
      <c r="F52" s="3"/>
    </row>
    <row r="53" spans="2:6" x14ac:dyDescent="0.2">
      <c r="B53" s="3"/>
      <c r="E53" s="46"/>
      <c r="F53" s="3"/>
    </row>
    <row r="54" spans="2:6" x14ac:dyDescent="0.2">
      <c r="B54" s="3"/>
      <c r="E54" s="46"/>
      <c r="F54" s="3"/>
    </row>
    <row r="55" spans="2:6" x14ac:dyDescent="0.2">
      <c r="B55" s="3"/>
      <c r="E55" s="46"/>
      <c r="F55" s="3"/>
    </row>
    <row r="56" spans="2:6" x14ac:dyDescent="0.2">
      <c r="B56" s="3"/>
      <c r="E56" s="46"/>
      <c r="F56" s="3"/>
    </row>
    <row r="57" spans="2:6" x14ac:dyDescent="0.2">
      <c r="B57" s="3"/>
      <c r="E57" s="46"/>
      <c r="F57" s="3"/>
    </row>
    <row r="58" spans="2:6" x14ac:dyDescent="0.2">
      <c r="B58" s="3"/>
      <c r="E58" s="46"/>
      <c r="F58" s="3"/>
    </row>
    <row r="59" spans="2:6" x14ac:dyDescent="0.2">
      <c r="B59" s="3"/>
      <c r="E59" s="46"/>
      <c r="F59" s="3"/>
    </row>
    <row r="60" spans="2:6" x14ac:dyDescent="0.2">
      <c r="B60" s="3"/>
      <c r="E60" s="46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</sheetData>
  <phoneticPr fontId="7" type="noConversion"/>
  <hyperlinks>
    <hyperlink ref="P21" r:id="rId1" display="http://var.astro.cz/oejv/issues/oejv0094.pdf" xr:uid="{00000000-0004-0000-0100-000000000000}"/>
    <hyperlink ref="P12" r:id="rId2" display="http://www.konkoly.hu/cgi-bin/IBVS?5894" xr:uid="{00000000-0004-0000-0100-000001000000}"/>
    <hyperlink ref="P13" r:id="rId3" display="http://www.konkoly.hu/cgi-bin/IBVS?5945" xr:uid="{00000000-0004-0000-0100-000002000000}"/>
    <hyperlink ref="P20" r:id="rId4" display="http://var.astro.cz/oejv/issues/oejv0137.pdf" xr:uid="{00000000-0004-0000-0100-000003000000}"/>
    <hyperlink ref="P14" r:id="rId5" display="http://www.bav-astro.de/sfs/BAVM_link.php?BAVMnr=214" xr:uid="{00000000-0004-0000-0100-000004000000}"/>
    <hyperlink ref="P15" r:id="rId6" display="http://www.bav-astro.de/sfs/BAVM_link.php?BAVMnr=220" xr:uid="{00000000-0004-0000-0100-000005000000}"/>
    <hyperlink ref="P16" r:id="rId7" display="http://www.bav-astro.de/sfs/BAVM_link.php?BAVMnr=220" xr:uid="{00000000-0004-0000-0100-000006000000}"/>
    <hyperlink ref="P17" r:id="rId8" display="http://www.konkoly.hu/cgi-bin/IBVS?6050" xr:uid="{00000000-0004-0000-0100-000007000000}"/>
    <hyperlink ref="P18" r:id="rId9" display="http://www.bav-astro.de/sfs/BAVM_link.php?BAVMnr=239" xr:uid="{00000000-0004-0000-0100-000008000000}"/>
    <hyperlink ref="P19" r:id="rId10" display="http://www.bav-astro.de/sfs/BAVM_link.php?BAVMnr=239" xr:uid="{00000000-0004-0000-0100-000009000000}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940"/>
  <sheetViews>
    <sheetView workbookViewId="0">
      <selection activeCell="E27" sqref="E2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37</v>
      </c>
    </row>
    <row r="2" spans="1:7" x14ac:dyDescent="0.2">
      <c r="A2" t="s">
        <v>24</v>
      </c>
      <c r="B2" s="29" t="s">
        <v>38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52385.2621</v>
      </c>
      <c r="D4" s="9">
        <v>0.354076</v>
      </c>
    </row>
    <row r="6" spans="1:7" x14ac:dyDescent="0.2">
      <c r="A6" s="5" t="s">
        <v>1</v>
      </c>
    </row>
    <row r="7" spans="1:7" x14ac:dyDescent="0.2">
      <c r="A7" t="s">
        <v>2</v>
      </c>
      <c r="C7">
        <v>55984.539151504163</v>
      </c>
    </row>
    <row r="8" spans="1:7" x14ac:dyDescent="0.2">
      <c r="A8" t="s">
        <v>3</v>
      </c>
      <c r="C8">
        <v>0.35408585817206129</v>
      </c>
    </row>
    <row r="9" spans="1:7" x14ac:dyDescent="0.2">
      <c r="A9" s="11" t="s">
        <v>30</v>
      </c>
      <c r="B9" s="12"/>
      <c r="C9" s="13">
        <v>8</v>
      </c>
      <c r="D9" s="12" t="s">
        <v>31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2.2747587300175919E-12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SLOPE(INDIRECT($G$11):G992,INDIRECT($F$11):F992)</f>
        <v>2.2313159751615212E-16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16" t="s">
        <v>47</v>
      </c>
      <c r="E13" s="13">
        <v>1</v>
      </c>
    </row>
    <row r="14" spans="1:7" x14ac:dyDescent="0.2">
      <c r="A14" s="12"/>
      <c r="B14" s="12"/>
      <c r="C14" s="12"/>
      <c r="D14" s="16" t="s">
        <v>32</v>
      </c>
      <c r="E14" s="17">
        <f ca="1">NOW()+15018.5+$C$9/24</f>
        <v>60358.507415162043</v>
      </c>
    </row>
    <row r="15" spans="1:7" x14ac:dyDescent="0.2">
      <c r="A15" s="14" t="s">
        <v>18</v>
      </c>
      <c r="B15" s="12"/>
      <c r="C15" s="15">
        <f ca="1">(C7+C11)+(C8+C12)*INT(MAX(F21:F3533))</f>
        <v>55984.539151504163</v>
      </c>
      <c r="D15" s="16" t="s">
        <v>48</v>
      </c>
      <c r="E15" s="17">
        <f ca="1">ROUND(2*(E14-$C$7)/$C$8,0)/2+E13</f>
        <v>12354</v>
      </c>
    </row>
    <row r="16" spans="1:7" x14ac:dyDescent="0.2">
      <c r="A16" s="18" t="s">
        <v>4</v>
      </c>
      <c r="B16" s="12"/>
      <c r="C16" s="19">
        <f ca="1">+C8+C12</f>
        <v>0.35408585817206151</v>
      </c>
      <c r="D16" s="16" t="s">
        <v>33</v>
      </c>
      <c r="E16" s="26">
        <f ca="1">ROUND(2*(E14-$C$15)/$C$16,0)/2+E13</f>
        <v>12354</v>
      </c>
    </row>
    <row r="17" spans="1:17" ht="13.5" thickBot="1" x14ac:dyDescent="0.25">
      <c r="A17" s="16" t="s">
        <v>29</v>
      </c>
      <c r="B17" s="12"/>
      <c r="C17" s="12">
        <f>COUNT(C21:C2191)</f>
        <v>7</v>
      </c>
      <c r="D17" s="16" t="s">
        <v>34</v>
      </c>
      <c r="E17" s="20">
        <f ca="1">+$C$15+$C$16*E16-15018.5-$C$9/24</f>
        <v>45340.082510028478</v>
      </c>
    </row>
    <row r="18" spans="1:17" ht="14.25" thickTop="1" thickBot="1" x14ac:dyDescent="0.25">
      <c r="A18" s="18" t="s">
        <v>5</v>
      </c>
      <c r="B18" s="12"/>
      <c r="C18" s="21">
        <f ca="1">+C15</f>
        <v>55984.539151504163</v>
      </c>
      <c r="D18" s="22">
        <f ca="1">+C16</f>
        <v>0.35408585817206151</v>
      </c>
      <c r="E18" s="23" t="s">
        <v>35</v>
      </c>
    </row>
    <row r="19" spans="1:17" ht="13.5" thickTop="1" x14ac:dyDescent="0.2">
      <c r="A19" s="27" t="s">
        <v>36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45</v>
      </c>
      <c r="J20" s="7" t="s">
        <v>28</v>
      </c>
      <c r="K20" s="7" t="s">
        <v>51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7" x14ac:dyDescent="0.2">
      <c r="A21" s="30" t="s">
        <v>41</v>
      </c>
      <c r="B21" s="31" t="s">
        <v>42</v>
      </c>
      <c r="C21" s="30">
        <v>49934.625</v>
      </c>
      <c r="D21" s="30" t="s">
        <v>43</v>
      </c>
      <c r="E21">
        <f t="shared" ref="E21:E27" si="0">+(C21-C$7)/C$8</f>
        <v>-17086.008977416779</v>
      </c>
      <c r="F21">
        <f t="shared" ref="F21:F27" si="1">ROUND(2*E21,0)/2</f>
        <v>-17086</v>
      </c>
      <c r="G21">
        <f t="shared" ref="G21:G27" si="2">+C21-(C$7+F21*C$8)</f>
        <v>-3.1787763218744658E-3</v>
      </c>
      <c r="I21">
        <f>+G21</f>
        <v>-3.1787763218744658E-3</v>
      </c>
      <c r="O21">
        <f t="shared" ref="O21:O27" ca="1" si="3">+C$11+C$12*$F21</f>
        <v>-1.5376677451433829E-12</v>
      </c>
      <c r="Q21" s="2">
        <f t="shared" ref="Q21:Q27" si="4">+C21-15018.5</f>
        <v>34916.125</v>
      </c>
    </row>
    <row r="22" spans="1:17" x14ac:dyDescent="0.2">
      <c r="A22" s="32" t="s">
        <v>12</v>
      </c>
      <c r="B22" s="32"/>
      <c r="C22" s="30">
        <v>52385.2621</v>
      </c>
      <c r="D22" s="30" t="s">
        <v>14</v>
      </c>
      <c r="E22">
        <f t="shared" si="0"/>
        <v>-10164.983911204843</v>
      </c>
      <c r="F22">
        <f t="shared" si="1"/>
        <v>-10165</v>
      </c>
      <c r="G22">
        <f t="shared" si="2"/>
        <v>5.6968148419400677E-3</v>
      </c>
      <c r="H22">
        <f>+G22</f>
        <v>5.6968148419400677E-3</v>
      </c>
      <c r="O22">
        <f t="shared" ca="1" si="3"/>
        <v>6.6260412659058187E-15</v>
      </c>
      <c r="Q22" s="2">
        <f t="shared" si="4"/>
        <v>37366.7621</v>
      </c>
    </row>
    <row r="23" spans="1:17" x14ac:dyDescent="0.2">
      <c r="A23" s="30" t="s">
        <v>44</v>
      </c>
      <c r="B23" s="31" t="s">
        <v>40</v>
      </c>
      <c r="C23" s="30">
        <v>54500.566330000001</v>
      </c>
      <c r="D23" s="30">
        <v>1E-4</v>
      </c>
      <c r="E23">
        <f t="shared" si="0"/>
        <v>-4190.9971473163241</v>
      </c>
      <c r="F23">
        <f t="shared" si="1"/>
        <v>-4191</v>
      </c>
      <c r="G23">
        <f t="shared" si="2"/>
        <v>1.010094943922013E-3</v>
      </c>
      <c r="I23">
        <f>+G23</f>
        <v>1.010094943922013E-3</v>
      </c>
      <c r="O23">
        <f t="shared" ca="1" si="3"/>
        <v>1.3396142048273984E-12</v>
      </c>
      <c r="Q23" s="2">
        <f t="shared" si="4"/>
        <v>39482.066330000001</v>
      </c>
    </row>
    <row r="24" spans="1:17" x14ac:dyDescent="0.2">
      <c r="A24" s="30" t="s">
        <v>39</v>
      </c>
      <c r="B24" s="31" t="s">
        <v>40</v>
      </c>
      <c r="C24" s="30">
        <v>54852.879399999998</v>
      </c>
      <c r="D24" s="30">
        <v>4.0000000000000002E-4</v>
      </c>
      <c r="E24">
        <f t="shared" si="0"/>
        <v>-3196.0038092067953</v>
      </c>
      <c r="F24">
        <f t="shared" si="1"/>
        <v>-3196</v>
      </c>
      <c r="G24">
        <f t="shared" si="2"/>
        <v>-1.3487862597685307E-3</v>
      </c>
      <c r="J24">
        <f>+G24</f>
        <v>-1.3487862597685307E-3</v>
      </c>
      <c r="O24">
        <f t="shared" ca="1" si="3"/>
        <v>1.5616301443559697E-12</v>
      </c>
      <c r="Q24" s="2">
        <f t="shared" si="4"/>
        <v>39834.379399999998</v>
      </c>
    </row>
    <row r="25" spans="1:17" x14ac:dyDescent="0.2">
      <c r="A25" s="33" t="s">
        <v>46</v>
      </c>
      <c r="B25" s="34" t="s">
        <v>40</v>
      </c>
      <c r="C25" s="33">
        <v>55245.914299999997</v>
      </c>
      <c r="D25" s="33">
        <v>2.9999999999999997E-4</v>
      </c>
      <c r="E25">
        <f t="shared" si="0"/>
        <v>-2086.0049461372319</v>
      </c>
      <c r="F25">
        <f t="shared" si="1"/>
        <v>-2086</v>
      </c>
      <c r="G25">
        <f t="shared" si="2"/>
        <v>-1.7513572456664406E-3</v>
      </c>
      <c r="J25">
        <f>+G25</f>
        <v>-1.7513572456664406E-3</v>
      </c>
      <c r="O25">
        <f t="shared" ca="1" si="3"/>
        <v>1.8093062175988987E-12</v>
      </c>
      <c r="Q25" s="2">
        <f t="shared" si="4"/>
        <v>40227.414299999997</v>
      </c>
    </row>
    <row r="26" spans="1:17" x14ac:dyDescent="0.2">
      <c r="A26" s="35" t="s">
        <v>49</v>
      </c>
      <c r="B26" s="36" t="s">
        <v>40</v>
      </c>
      <c r="C26" s="37">
        <v>55265.39084</v>
      </c>
      <c r="D26" s="37">
        <v>1E-4</v>
      </c>
      <c r="E26">
        <f t="shared" si="0"/>
        <v>-2030.9998123525916</v>
      </c>
      <c r="F26">
        <f t="shared" si="1"/>
        <v>-2031</v>
      </c>
      <c r="G26">
        <f t="shared" si="2"/>
        <v>6.6443295509088784E-5</v>
      </c>
      <c r="I26">
        <f>+G26</f>
        <v>6.6443295509088784E-5</v>
      </c>
      <c r="O26">
        <f t="shared" ca="1" si="3"/>
        <v>1.8215784554622871E-12</v>
      </c>
      <c r="Q26" s="2">
        <f t="shared" si="4"/>
        <v>40246.89084</v>
      </c>
    </row>
    <row r="27" spans="1:17" x14ac:dyDescent="0.2">
      <c r="A27" s="5" t="s">
        <v>50</v>
      </c>
      <c r="C27" s="10">
        <v>55984.715700000001</v>
      </c>
      <c r="D27" s="10">
        <v>1E-4</v>
      </c>
      <c r="E27">
        <f t="shared" si="0"/>
        <v>0.49860363457946388</v>
      </c>
      <c r="F27">
        <f t="shared" si="1"/>
        <v>0.5</v>
      </c>
      <c r="G27">
        <f t="shared" si="2"/>
        <v>-4.9443324678577483E-4</v>
      </c>
      <c r="K27">
        <f>+G27</f>
        <v>-4.9443324678577483E-4</v>
      </c>
      <c r="O27">
        <f t="shared" ca="1" si="3"/>
        <v>2.27487029581635E-12</v>
      </c>
      <c r="Q27" s="2">
        <f t="shared" si="4"/>
        <v>40966.215700000001</v>
      </c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sheetProtection sheet="1"/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BAV</vt:lpstr>
      <vt:lpstr>A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2024-02-17T05:40:40Z</dcterms:modified>
</cp:coreProperties>
</file>