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0DE35EA-C3E1-4A1C-8739-231CFA71F3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8" i="1" l="1"/>
  <c r="F108" i="1" s="1"/>
  <c r="G108" i="1" s="1"/>
  <c r="K108" i="1" s="1"/>
  <c r="Q108" i="1"/>
  <c r="Q106" i="1"/>
  <c r="Q107" i="1"/>
  <c r="Q109" i="1"/>
  <c r="Q93" i="1"/>
  <c r="Q104" i="1"/>
  <c r="Q94" i="1"/>
  <c r="Q95" i="1"/>
  <c r="Q96" i="1"/>
  <c r="Q97" i="1"/>
  <c r="Q98" i="1"/>
  <c r="Q99" i="1"/>
  <c r="Q100" i="1"/>
  <c r="Q101" i="1"/>
  <c r="Q102" i="1"/>
  <c r="Q103" i="1"/>
  <c r="Q105" i="1"/>
  <c r="C7" i="1"/>
  <c r="E106" i="1" s="1"/>
  <c r="F106" i="1" s="1"/>
  <c r="G106" i="1" s="1"/>
  <c r="K106" i="1" s="1"/>
  <c r="C8" i="1"/>
  <c r="D9" i="1"/>
  <c r="C9" i="1"/>
  <c r="Q88" i="1"/>
  <c r="Q85" i="1"/>
  <c r="Q87" i="1"/>
  <c r="Q89" i="1"/>
  <c r="Q90" i="1"/>
  <c r="Q91" i="1"/>
  <c r="Q92" i="1"/>
  <c r="K26" i="1"/>
  <c r="Q79" i="1"/>
  <c r="Q80" i="1"/>
  <c r="Q81" i="1"/>
  <c r="Q82" i="1"/>
  <c r="Q83" i="1"/>
  <c r="Q84" i="1"/>
  <c r="Q86" i="1"/>
  <c r="Q45" i="1"/>
  <c r="Q46" i="1"/>
  <c r="Q47" i="1"/>
  <c r="Q65" i="1"/>
  <c r="Q66" i="1"/>
  <c r="Q67" i="1"/>
  <c r="Q68" i="1"/>
  <c r="Q73" i="1"/>
  <c r="Q74" i="1"/>
  <c r="G53" i="2"/>
  <c r="C53" i="2"/>
  <c r="G52" i="2"/>
  <c r="C52" i="2"/>
  <c r="G51" i="2"/>
  <c r="C51" i="2"/>
  <c r="G50" i="2"/>
  <c r="C50" i="2"/>
  <c r="G49" i="2"/>
  <c r="C49" i="2"/>
  <c r="G48" i="2"/>
  <c r="C48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47" i="2"/>
  <c r="C47" i="2"/>
  <c r="G46" i="2"/>
  <c r="C46" i="2"/>
  <c r="G45" i="2"/>
  <c r="C45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44" i="2"/>
  <c r="C44" i="2"/>
  <c r="E44" i="2"/>
  <c r="G16" i="2"/>
  <c r="C16" i="2"/>
  <c r="G15" i="2"/>
  <c r="C15" i="2"/>
  <c r="G14" i="2"/>
  <c r="C14" i="2"/>
  <c r="G13" i="2"/>
  <c r="C13" i="2"/>
  <c r="G43" i="2"/>
  <c r="C43" i="2"/>
  <c r="E43" i="2"/>
  <c r="G12" i="2"/>
  <c r="C12" i="2"/>
  <c r="G11" i="2"/>
  <c r="C11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47" i="2"/>
  <c r="B47" i="2"/>
  <c r="D47" i="2"/>
  <c r="A47" i="2"/>
  <c r="H46" i="2"/>
  <c r="D46" i="2"/>
  <c r="B46" i="2"/>
  <c r="A46" i="2"/>
  <c r="H45" i="2"/>
  <c r="B45" i="2"/>
  <c r="D45" i="2"/>
  <c r="A45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44" i="2"/>
  <c r="B44" i="2"/>
  <c r="D44" i="2"/>
  <c r="A44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43" i="2"/>
  <c r="D43" i="2"/>
  <c r="B43" i="2"/>
  <c r="A43" i="2"/>
  <c r="H12" i="2"/>
  <c r="B12" i="2"/>
  <c r="D12" i="2"/>
  <c r="A12" i="2"/>
  <c r="H11" i="2"/>
  <c r="D11" i="2"/>
  <c r="B11" i="2"/>
  <c r="A11" i="2"/>
  <c r="Q62" i="1"/>
  <c r="Q60" i="1"/>
  <c r="Q69" i="1"/>
  <c r="Q70" i="1"/>
  <c r="Q71" i="1"/>
  <c r="Q72" i="1"/>
  <c r="Q75" i="1"/>
  <c r="Q76" i="1"/>
  <c r="Q77" i="1"/>
  <c r="Q78" i="1"/>
  <c r="Q57" i="1"/>
  <c r="Q40" i="1"/>
  <c r="Q41" i="1"/>
  <c r="Q42" i="1"/>
  <c r="Q43" i="1"/>
  <c r="Q49" i="1"/>
  <c r="Q50" i="1"/>
  <c r="Q51" i="1"/>
  <c r="Q52" i="1"/>
  <c r="Q53" i="1"/>
  <c r="Q54" i="1"/>
  <c r="Q55" i="1"/>
  <c r="Q56" i="1"/>
  <c r="Q59" i="1"/>
  <c r="Q61" i="1"/>
  <c r="Q63" i="1"/>
  <c r="Q64" i="1"/>
  <c r="Q39" i="1"/>
  <c r="Q48" i="1"/>
  <c r="Q58" i="1"/>
  <c r="Q27" i="1"/>
  <c r="Q35" i="1"/>
  <c r="Q36" i="1"/>
  <c r="Q37" i="1"/>
  <c r="Q38" i="1"/>
  <c r="Q44" i="1"/>
  <c r="F16" i="1"/>
  <c r="C17" i="1"/>
  <c r="Q34" i="1"/>
  <c r="Q33" i="1"/>
  <c r="Q32" i="1"/>
  <c r="Q28" i="1"/>
  <c r="Q30" i="1"/>
  <c r="Q26" i="1"/>
  <c r="Q22" i="1"/>
  <c r="Q21" i="1"/>
  <c r="Q24" i="1"/>
  <c r="Q23" i="1"/>
  <c r="Q25" i="1"/>
  <c r="Q29" i="1"/>
  <c r="Q31" i="1"/>
  <c r="E68" i="1"/>
  <c r="E51" i="2" s="1"/>
  <c r="E74" i="1"/>
  <c r="E53" i="2" s="1"/>
  <c r="E50" i="1"/>
  <c r="F50" i="1" s="1"/>
  <c r="G50" i="1" s="1"/>
  <c r="K50" i="1" s="1"/>
  <c r="E26" i="1"/>
  <c r="F26" i="1" s="1"/>
  <c r="E83" i="1"/>
  <c r="F83" i="1" s="1"/>
  <c r="E90" i="1"/>
  <c r="F90" i="1" s="1"/>
  <c r="G90" i="1" s="1"/>
  <c r="K90" i="1" s="1"/>
  <c r="E37" i="1"/>
  <c r="F37" i="1" s="1"/>
  <c r="G37" i="1" s="1"/>
  <c r="K37" i="1" s="1"/>
  <c r="E94" i="1"/>
  <c r="F94" i="1" s="1"/>
  <c r="G94" i="1" s="1"/>
  <c r="K94" i="1" s="1"/>
  <c r="E30" i="2" l="1"/>
  <c r="E98" i="1"/>
  <c r="F98" i="1" s="1"/>
  <c r="G98" i="1" s="1"/>
  <c r="K98" i="1" s="1"/>
  <c r="E49" i="1"/>
  <c r="E29" i="2" s="1"/>
  <c r="E39" i="1"/>
  <c r="E77" i="1"/>
  <c r="F77" i="1" s="1"/>
  <c r="G77" i="1" s="1"/>
  <c r="K77" i="1" s="1"/>
  <c r="E69" i="1"/>
  <c r="F69" i="1" s="1"/>
  <c r="G69" i="1" s="1"/>
  <c r="K69" i="1" s="1"/>
  <c r="E61" i="1"/>
  <c r="F61" i="1" s="1"/>
  <c r="G61" i="1" s="1"/>
  <c r="K61" i="1" s="1"/>
  <c r="E96" i="1"/>
  <c r="F96" i="1" s="1"/>
  <c r="G96" i="1" s="1"/>
  <c r="K96" i="1" s="1"/>
  <c r="E40" i="1"/>
  <c r="E23" i="2" s="1"/>
  <c r="E30" i="1"/>
  <c r="E89" i="1"/>
  <c r="F89" i="1" s="1"/>
  <c r="F74" i="1"/>
  <c r="G74" i="1" s="1"/>
  <c r="K74" i="1" s="1"/>
  <c r="F68" i="1"/>
  <c r="G68" i="1" s="1"/>
  <c r="K68" i="1" s="1"/>
  <c r="E60" i="1"/>
  <c r="F60" i="1" s="1"/>
  <c r="G60" i="1" s="1"/>
  <c r="K60" i="1" s="1"/>
  <c r="E21" i="1"/>
  <c r="E93" i="1"/>
  <c r="F93" i="1" s="1"/>
  <c r="G93" i="1" s="1"/>
  <c r="K93" i="1" s="1"/>
  <c r="E48" i="1"/>
  <c r="E28" i="2" s="1"/>
  <c r="E66" i="1"/>
  <c r="E49" i="2" s="1"/>
  <c r="E109" i="1"/>
  <c r="F109" i="1" s="1"/>
  <c r="G109" i="1" s="1"/>
  <c r="K109" i="1" s="1"/>
  <c r="E102" i="1"/>
  <c r="F102" i="1" s="1"/>
  <c r="G102" i="1" s="1"/>
  <c r="K102" i="1" s="1"/>
  <c r="E29" i="1"/>
  <c r="E80" i="1"/>
  <c r="F80" i="1" s="1"/>
  <c r="G80" i="1" s="1"/>
  <c r="K80" i="1" s="1"/>
  <c r="E57" i="1"/>
  <c r="G33" i="1"/>
  <c r="K33" i="1" s="1"/>
  <c r="E81" i="1"/>
  <c r="F81" i="1" s="1"/>
  <c r="G81" i="1" s="1"/>
  <c r="K81" i="1" s="1"/>
  <c r="E75" i="1"/>
  <c r="F75" i="1" s="1"/>
  <c r="G75" i="1" s="1"/>
  <c r="K75" i="1" s="1"/>
  <c r="E101" i="1"/>
  <c r="F101" i="1" s="1"/>
  <c r="G101" i="1" s="1"/>
  <c r="K101" i="1" s="1"/>
  <c r="E28" i="1"/>
  <c r="F28" i="1" s="1"/>
  <c r="G28" i="1" s="1"/>
  <c r="K28" i="1" s="1"/>
  <c r="E88" i="1"/>
  <c r="F88" i="1" s="1"/>
  <c r="G88" i="1" s="1"/>
  <c r="K88" i="1" s="1"/>
  <c r="E27" i="1"/>
  <c r="E87" i="1"/>
  <c r="F87" i="1" s="1"/>
  <c r="G87" i="1" s="1"/>
  <c r="K87" i="1" s="1"/>
  <c r="G79" i="1"/>
  <c r="K79" i="1" s="1"/>
  <c r="E73" i="1"/>
  <c r="E65" i="1"/>
  <c r="E24" i="1"/>
  <c r="F24" i="1" s="1"/>
  <c r="G24" i="1" s="1"/>
  <c r="K24" i="1" s="1"/>
  <c r="E56" i="1"/>
  <c r="E36" i="2" s="1"/>
  <c r="E46" i="1"/>
  <c r="E78" i="1"/>
  <c r="F78" i="1" s="1"/>
  <c r="G78" i="1" s="1"/>
  <c r="K78" i="1" s="1"/>
  <c r="E72" i="1"/>
  <c r="F72" i="1" s="1"/>
  <c r="G72" i="1" s="1"/>
  <c r="K72" i="1" s="1"/>
  <c r="E23" i="1"/>
  <c r="F23" i="1" s="1"/>
  <c r="G23" i="1" s="1"/>
  <c r="K23" i="1" s="1"/>
  <c r="E103" i="1"/>
  <c r="F103" i="1" s="1"/>
  <c r="G103" i="1" s="1"/>
  <c r="K103" i="1" s="1"/>
  <c r="E47" i="1"/>
  <c r="E85" i="1"/>
  <c r="F85" i="1" s="1"/>
  <c r="G85" i="1" s="1"/>
  <c r="K85" i="1" s="1"/>
  <c r="E45" i="1"/>
  <c r="E45" i="2" s="1"/>
  <c r="E67" i="1"/>
  <c r="E58" i="1"/>
  <c r="E36" i="1"/>
  <c r="E19" i="2" s="1"/>
  <c r="E22" i="1"/>
  <c r="F22" i="1" s="1"/>
  <c r="G22" i="1" s="1"/>
  <c r="K22" i="1" s="1"/>
  <c r="E100" i="1"/>
  <c r="F100" i="1" s="1"/>
  <c r="G100" i="1" s="1"/>
  <c r="K100" i="1" s="1"/>
  <c r="E99" i="1"/>
  <c r="F99" i="1" s="1"/>
  <c r="G99" i="1" s="1"/>
  <c r="K99" i="1" s="1"/>
  <c r="E55" i="1"/>
  <c r="E43" i="1"/>
  <c r="E33" i="1"/>
  <c r="F33" i="1" s="1"/>
  <c r="G92" i="1"/>
  <c r="K92" i="1" s="1"/>
  <c r="G71" i="1"/>
  <c r="K71" i="1" s="1"/>
  <c r="E44" i="1"/>
  <c r="E27" i="2" s="1"/>
  <c r="E34" i="1"/>
  <c r="E91" i="1"/>
  <c r="F91" i="1" s="1"/>
  <c r="G91" i="1" s="1"/>
  <c r="K91" i="1" s="1"/>
  <c r="E84" i="1"/>
  <c r="F84" i="1" s="1"/>
  <c r="G84" i="1" s="1"/>
  <c r="K84" i="1" s="1"/>
  <c r="G76" i="1"/>
  <c r="K76" i="1" s="1"/>
  <c r="E64" i="1"/>
  <c r="E25" i="1"/>
  <c r="F25" i="1" s="1"/>
  <c r="G25" i="1" s="1"/>
  <c r="K25" i="1" s="1"/>
  <c r="E95" i="1"/>
  <c r="F95" i="1" s="1"/>
  <c r="G95" i="1" s="1"/>
  <c r="K95" i="1" s="1"/>
  <c r="E107" i="1"/>
  <c r="F107" i="1" s="1"/>
  <c r="G107" i="1" s="1"/>
  <c r="K107" i="1" s="1"/>
  <c r="E59" i="1"/>
  <c r="E53" i="1"/>
  <c r="E41" i="1"/>
  <c r="E24" i="2" s="1"/>
  <c r="E86" i="1"/>
  <c r="F86" i="1" s="1"/>
  <c r="G86" i="1" s="1"/>
  <c r="K86" i="1" s="1"/>
  <c r="E79" i="1"/>
  <c r="F79" i="1" s="1"/>
  <c r="E54" i="1"/>
  <c r="F54" i="1" s="1"/>
  <c r="G54" i="1" s="1"/>
  <c r="K54" i="1" s="1"/>
  <c r="E32" i="1"/>
  <c r="G89" i="1"/>
  <c r="K89" i="1" s="1"/>
  <c r="E70" i="1"/>
  <c r="F70" i="1" s="1"/>
  <c r="G70" i="1" s="1"/>
  <c r="K70" i="1" s="1"/>
  <c r="E62" i="1"/>
  <c r="F62" i="1" s="1"/>
  <c r="G62" i="1" s="1"/>
  <c r="K62" i="1" s="1"/>
  <c r="E35" i="1"/>
  <c r="F35" i="1" s="1"/>
  <c r="G35" i="1" s="1"/>
  <c r="J35" i="1" s="1"/>
  <c r="E38" i="1"/>
  <c r="F17" i="1"/>
  <c r="E97" i="1"/>
  <c r="F97" i="1" s="1"/>
  <c r="G97" i="1" s="1"/>
  <c r="K97" i="1" s="1"/>
  <c r="E104" i="1"/>
  <c r="F104" i="1" s="1"/>
  <c r="G104" i="1" s="1"/>
  <c r="K104" i="1" s="1"/>
  <c r="E51" i="1"/>
  <c r="E31" i="1"/>
  <c r="E92" i="1"/>
  <c r="F92" i="1" s="1"/>
  <c r="G83" i="1"/>
  <c r="K83" i="1" s="1"/>
  <c r="E71" i="1"/>
  <c r="F71" i="1" s="1"/>
  <c r="E63" i="1"/>
  <c r="E105" i="1"/>
  <c r="F105" i="1" s="1"/>
  <c r="G105" i="1" s="1"/>
  <c r="K105" i="1" s="1"/>
  <c r="E52" i="1"/>
  <c r="E32" i="2" s="1"/>
  <c r="E42" i="1"/>
  <c r="E82" i="1"/>
  <c r="F82" i="1" s="1"/>
  <c r="G82" i="1" s="1"/>
  <c r="K82" i="1" s="1"/>
  <c r="E76" i="1"/>
  <c r="F76" i="1" s="1"/>
  <c r="F66" i="1"/>
  <c r="G66" i="1" s="1"/>
  <c r="E20" i="2"/>
  <c r="F49" i="1"/>
  <c r="G49" i="1" s="1"/>
  <c r="K49" i="1" s="1"/>
  <c r="F41" i="1"/>
  <c r="G41" i="1" s="1"/>
  <c r="K41" i="1" s="1"/>
  <c r="F56" i="1"/>
  <c r="G56" i="1" s="1"/>
  <c r="K56" i="1" s="1"/>
  <c r="F44" i="1"/>
  <c r="G44" i="1" s="1"/>
  <c r="K44" i="1" s="1"/>
  <c r="F40" i="1"/>
  <c r="G40" i="1" s="1"/>
  <c r="K40" i="1" s="1"/>
  <c r="F36" i="1" l="1"/>
  <c r="G36" i="1" s="1"/>
  <c r="J36" i="1" s="1"/>
  <c r="F48" i="1"/>
  <c r="G48" i="1" s="1"/>
  <c r="K48" i="1" s="1"/>
  <c r="E18" i="2"/>
  <c r="E47" i="2"/>
  <c r="F47" i="1"/>
  <c r="G47" i="1" s="1"/>
  <c r="K47" i="1" s="1"/>
  <c r="F65" i="1"/>
  <c r="G65" i="1" s="1"/>
  <c r="K65" i="1" s="1"/>
  <c r="E48" i="2"/>
  <c r="F52" i="1"/>
  <c r="G52" i="1" s="1"/>
  <c r="K52" i="1" s="1"/>
  <c r="E21" i="2"/>
  <c r="F38" i="1"/>
  <c r="G38" i="1" s="1"/>
  <c r="K38" i="1" s="1"/>
  <c r="F73" i="1"/>
  <c r="G73" i="1" s="1"/>
  <c r="K73" i="1" s="1"/>
  <c r="E52" i="2"/>
  <c r="F64" i="1"/>
  <c r="G64" i="1" s="1"/>
  <c r="K64" i="1" s="1"/>
  <c r="E42" i="2"/>
  <c r="E15" i="2"/>
  <c r="F31" i="1"/>
  <c r="G31" i="1" s="1"/>
  <c r="K31" i="1" s="1"/>
  <c r="F58" i="1"/>
  <c r="G58" i="1" s="1"/>
  <c r="K58" i="1" s="1"/>
  <c r="E38" i="2"/>
  <c r="E22" i="2"/>
  <c r="F39" i="1"/>
  <c r="G39" i="1" s="1"/>
  <c r="K39" i="1" s="1"/>
  <c r="F63" i="1"/>
  <c r="G63" i="1" s="1"/>
  <c r="E41" i="2"/>
  <c r="E40" i="2"/>
  <c r="F45" i="1"/>
  <c r="G45" i="1" s="1"/>
  <c r="K45" i="1" s="1"/>
  <c r="F42" i="1"/>
  <c r="G42" i="1" s="1"/>
  <c r="K42" i="1" s="1"/>
  <c r="E25" i="2"/>
  <c r="F51" i="1"/>
  <c r="G51" i="1" s="1"/>
  <c r="K51" i="1" s="1"/>
  <c r="E31" i="2"/>
  <c r="F53" i="1"/>
  <c r="G53" i="1" s="1"/>
  <c r="K53" i="1" s="1"/>
  <c r="E33" i="2"/>
  <c r="E34" i="2"/>
  <c r="E50" i="2"/>
  <c r="F67" i="1"/>
  <c r="G67" i="1" s="1"/>
  <c r="K67" i="1" s="1"/>
  <c r="E12" i="2"/>
  <c r="F27" i="1"/>
  <c r="G27" i="1" s="1"/>
  <c r="J27" i="1" s="1"/>
  <c r="F57" i="1"/>
  <c r="G57" i="1" s="1"/>
  <c r="K57" i="1" s="1"/>
  <c r="E37" i="2"/>
  <c r="F30" i="1"/>
  <c r="G30" i="1" s="1"/>
  <c r="K30" i="1" s="1"/>
  <c r="E14" i="2"/>
  <c r="F32" i="1"/>
  <c r="G32" i="1" s="1"/>
  <c r="K32" i="1" s="1"/>
  <c r="E16" i="2"/>
  <c r="F43" i="1"/>
  <c r="G43" i="1" s="1"/>
  <c r="K43" i="1" s="1"/>
  <c r="E26" i="2"/>
  <c r="F46" i="1"/>
  <c r="G46" i="1" s="1"/>
  <c r="K46" i="1" s="1"/>
  <c r="E46" i="2"/>
  <c r="E39" i="2"/>
  <c r="F59" i="1"/>
  <c r="G59" i="1" s="1"/>
  <c r="K59" i="1" s="1"/>
  <c r="E17" i="2"/>
  <c r="F34" i="1"/>
  <c r="G34" i="1" s="1"/>
  <c r="K34" i="1" s="1"/>
  <c r="E35" i="2"/>
  <c r="F55" i="1"/>
  <c r="G55" i="1" s="1"/>
  <c r="K55" i="1" s="1"/>
  <c r="E13" i="2"/>
  <c r="F29" i="1"/>
  <c r="G29" i="1" s="1"/>
  <c r="K29" i="1" s="1"/>
  <c r="F21" i="1"/>
  <c r="G21" i="1" s="1"/>
  <c r="J21" i="1" s="1"/>
  <c r="E11" i="2"/>
  <c r="K66" i="1"/>
  <c r="C11" i="1"/>
  <c r="C12" i="1"/>
  <c r="O108" i="1" l="1"/>
  <c r="C16" i="1"/>
  <c r="D18" i="1" s="1"/>
  <c r="O100" i="1"/>
  <c r="O89" i="1"/>
  <c r="O96" i="1"/>
  <c r="O73" i="1"/>
  <c r="O44" i="1"/>
  <c r="O60" i="1"/>
  <c r="O78" i="1"/>
  <c r="O74" i="1"/>
  <c r="O103" i="1"/>
  <c r="O58" i="1"/>
  <c r="O63" i="1"/>
  <c r="O79" i="1"/>
  <c r="O54" i="1"/>
  <c r="O75" i="1"/>
  <c r="O62" i="1"/>
  <c r="O94" i="1"/>
  <c r="O99" i="1"/>
  <c r="O88" i="1"/>
  <c r="O77" i="1"/>
  <c r="O92" i="1"/>
  <c r="O48" i="1"/>
  <c r="C15" i="1"/>
  <c r="C18" i="1" s="1"/>
  <c r="O49" i="1"/>
  <c r="O82" i="1"/>
  <c r="O98" i="1"/>
  <c r="O91" i="1"/>
  <c r="O81" i="1"/>
  <c r="O45" i="1"/>
  <c r="O43" i="1"/>
  <c r="O95" i="1"/>
  <c r="O104" i="1"/>
  <c r="O57" i="1"/>
  <c r="O93" i="1"/>
  <c r="O97" i="1"/>
  <c r="O70" i="1"/>
  <c r="O52" i="1"/>
  <c r="O66" i="1"/>
  <c r="O105" i="1"/>
  <c r="O86" i="1"/>
  <c r="O83" i="1"/>
  <c r="O47" i="1"/>
  <c r="O90" i="1"/>
  <c r="O64" i="1"/>
  <c r="O69" i="1"/>
  <c r="O65" i="1"/>
  <c r="O84" i="1"/>
  <c r="O80" i="1"/>
  <c r="O56" i="1"/>
  <c r="O68" i="1"/>
  <c r="O46" i="1"/>
  <c r="O109" i="1"/>
  <c r="O101" i="1"/>
  <c r="O76" i="1"/>
  <c r="O50" i="1"/>
  <c r="O72" i="1"/>
  <c r="O87" i="1"/>
  <c r="O53" i="1"/>
  <c r="O51" i="1"/>
  <c r="O59" i="1"/>
  <c r="O61" i="1"/>
  <c r="O106" i="1"/>
  <c r="O85" i="1"/>
  <c r="O71" i="1"/>
  <c r="O55" i="1"/>
  <c r="O42" i="1"/>
  <c r="O107" i="1"/>
  <c r="O67" i="1"/>
  <c r="O102" i="1"/>
  <c r="K63" i="1"/>
  <c r="F18" i="1" l="1"/>
  <c r="F19" i="1" s="1"/>
</calcChain>
</file>

<file path=xl/sharedStrings.xml><?xml version="1.0" encoding="utf-8"?>
<sst xmlns="http://schemas.openxmlformats.org/spreadsheetml/2006/main" count="619" uniqueCount="268">
  <si>
    <t>VSB-063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</si>
  <si>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</si>
  <si>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</si>
  <si>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</si>
  <si>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</si>
  <si>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</si>
  <si>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</si>
  <si>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</si>
  <si>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</si>
  <si>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</si>
  <si>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</si>
  <si>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</si>
  <si>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</si>
  <si>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</si>
  <si>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</si>
  <si>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</si>
  <si>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</si>
  <si>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</si>
  <si>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</si>
  <si>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</si>
  <si>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</si>
  <si>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</si>
  <si>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</si>
  <si>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</si>
  <si>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</si>
  <si>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</si>
  <si>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</si>
  <si>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</si>
  <si>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GV Leo / GSC 1419-0091</t>
  </si>
  <si>
    <t>EW</t>
  </si>
  <si>
    <t>I</t>
  </si>
  <si>
    <t>IBVS 5643</t>
  </si>
  <si>
    <t>IBVS 5697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</si>
  <si>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</si>
  <si>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</si>
  <si>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</si>
  <si>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</si>
  <si>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</si>
  <si>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</si>
  <si>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</si>
  <si>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5599 Eph.</t>
  </si>
  <si>
    <t>IBVS 5599</t>
  </si>
  <si>
    <t>IBVS 5875</t>
  </si>
  <si>
    <t>IBVS 5843</t>
  </si>
  <si>
    <t>IBVS 5894</t>
  </si>
  <si>
    <t>OEJV 0094</t>
  </si>
  <si>
    <t>OEJV 0107</t>
  </si>
  <si>
    <t>IBVS 5929</t>
  </si>
  <si>
    <t>IBVS 5945</t>
  </si>
  <si>
    <t>Add cycle</t>
  </si>
  <si>
    <t>Old Cycle</t>
  </si>
  <si>
    <t>IBVS 5918</t>
  </si>
  <si>
    <t>IBVS 5959</t>
  </si>
  <si>
    <t>IBVS 5992</t>
  </si>
  <si>
    <t>IBVS 6029</t>
  </si>
  <si>
    <t>IBVS 6039</t>
  </si>
  <si>
    <t>OEJV 0160</t>
  </si>
  <si>
    <t>IBVS 6075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</si>
  <si>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</si>
  <si>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</si>
  <si>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</si>
  <si>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</si>
  <si>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</si>
  <si>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</si>
  <si>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</si>
  <si>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</si>
  <si>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</si>
  <si>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</si>
  <si>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</si>
  <si>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</si>
  <si>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</si>
  <si>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2452754.4598 </t>
  </si>
  <si>
    <t> 24.04.2003 23:02 </t>
  </si>
  <si>
    <t> -0.0004 </t>
  </si>
  <si>
    <t>E </t>
  </si>
  <si>
    <t>o</t>
  </si>
  <si>
    <t> P.Frank </t>
  </si>
  <si>
    <t>BAVM 172 </t>
  </si>
  <si>
    <t>2454506.4949 </t>
  </si>
  <si>
    <t> 09.02.2008 23:52 </t>
  </si>
  <si>
    <t> 0.0384 </t>
  </si>
  <si>
    <t>C </t>
  </si>
  <si>
    <t>-I</t>
  </si>
  <si>
    <t> K.&amp; M.RÃ¤tz </t>
  </si>
  <si>
    <t>BAVM 209 </t>
  </si>
  <si>
    <t>2454507.5613 </t>
  </si>
  <si>
    <t> 11.02.2008 01:28 </t>
  </si>
  <si>
    <t>6572.5</t>
  </si>
  <si>
    <t> 0.0379 </t>
  </si>
  <si>
    <t>R</t>
  </si>
  <si>
    <t> R.Kociï¿½n </t>
  </si>
  <si>
    <t>OEJV 0094 </t>
  </si>
  <si>
    <t>2454814.9668 </t>
  </si>
  <si>
    <t> 14.12.2008 11:12 </t>
  </si>
  <si>
    <t>7725</t>
  </si>
  <si>
    <t> 0.0405 </t>
  </si>
  <si>
    <t> R.Nelson </t>
  </si>
  <si>
    <t>IBVS 5875 </t>
  </si>
  <si>
    <t>2454863.9128 </t>
  </si>
  <si>
    <t> 01.02.2009 09:54 </t>
  </si>
  <si>
    <t>7908.5</t>
  </si>
  <si>
    <t> 0.0421 </t>
  </si>
  <si>
    <t> R.Diethelm </t>
  </si>
  <si>
    <t>IBVS 5894 </t>
  </si>
  <si>
    <t>2454900.7214 </t>
  </si>
  <si>
    <t> 10.03.2009 05:18 </t>
  </si>
  <si>
    <t>8046.5</t>
  </si>
  <si>
    <t> 0.0424 </t>
  </si>
  <si>
    <t>IBVS 5929 </t>
  </si>
  <si>
    <t>2454908.4567 </t>
  </si>
  <si>
    <t> 17.03.2009 22:57 </t>
  </si>
  <si>
    <t>8075.5</t>
  </si>
  <si>
    <t> 0.0426 </t>
  </si>
  <si>
    <t> J.Trnka </t>
  </si>
  <si>
    <t>OEJV 0107 </t>
  </si>
  <si>
    <t>2454935.3964 </t>
  </si>
  <si>
    <t> 13.04.2009 21:30 </t>
  </si>
  <si>
    <t>8176.5</t>
  </si>
  <si>
    <t> 0.0429 </t>
  </si>
  <si>
    <t> H.Kucï¿½kovï¿½ </t>
  </si>
  <si>
    <t>2455243.7354 </t>
  </si>
  <si>
    <t> 16.02.2010 05:38 </t>
  </si>
  <si>
    <t>9332.5</t>
  </si>
  <si>
    <t> 0.0455 </t>
  </si>
  <si>
    <t>IBVS 5945 </t>
  </si>
  <si>
    <t>2455289.3487 </t>
  </si>
  <si>
    <t> 02.04.2010 20:22 </t>
  </si>
  <si>
    <t>9503.5</t>
  </si>
  <si>
    <t> 0.0485 </t>
  </si>
  <si>
    <t> F.Agerer </t>
  </si>
  <si>
    <t>BAVM 214 </t>
  </si>
  <si>
    <t>2455289.4810 </t>
  </si>
  <si>
    <t> 02.04.2010 23:32 </t>
  </si>
  <si>
    <t>9504</t>
  </si>
  <si>
    <t> 0.0474 </t>
  </si>
  <si>
    <t>2455589.8205 </t>
  </si>
  <si>
    <t> 28.01.2011 07:41 </t>
  </si>
  <si>
    <t>10630</t>
  </si>
  <si>
    <t> 0.0523 </t>
  </si>
  <si>
    <t>IBVS 5992 </t>
  </si>
  <si>
    <t>2455589.9539 </t>
  </si>
  <si>
    <t> 28.01.2011 10:53 </t>
  </si>
  <si>
    <t>10630.5</t>
  </si>
  <si>
    <t>2455599.5559 </t>
  </si>
  <si>
    <t> 07.02.2011 01:20 </t>
  </si>
  <si>
    <t>10666.5</t>
  </si>
  <si>
    <t> 0.0522 </t>
  </si>
  <si>
    <t>m</t>
  </si>
  <si>
    <t> Z.Terzioglu et al. </t>
  </si>
  <si>
    <t>IBVS 6039 </t>
  </si>
  <si>
    <t>2455629.42939 </t>
  </si>
  <si>
    <t> 08.03.2011 22:18 </t>
  </si>
  <si>
    <t>10778.5</t>
  </si>
  <si>
    <t> 0.05222 </t>
  </si>
  <si>
    <t>B</t>
  </si>
  <si>
    <t> M.Lehky </t>
  </si>
  <si>
    <t>OEJV 0160 </t>
  </si>
  <si>
    <t>2455629.42966 </t>
  </si>
  <si>
    <t> 0.05249 </t>
  </si>
  <si>
    <t>2455629.42974 </t>
  </si>
  <si>
    <t> 0.05257 </t>
  </si>
  <si>
    <t>2455629.42998 </t>
  </si>
  <si>
    <t> 08.03.2011 22:19 </t>
  </si>
  <si>
    <t> 0.05281 </t>
  </si>
  <si>
    <t>2455671.7056 </t>
  </si>
  <si>
    <t> 20.04.2011 04:56 </t>
  </si>
  <si>
    <t>10937</t>
  </si>
  <si>
    <t>2455674.3733 </t>
  </si>
  <si>
    <t> 22.04.2011 20:57 </t>
  </si>
  <si>
    <t>10947</t>
  </si>
  <si>
    <t> 0.0526 </t>
  </si>
  <si>
    <t> K.Kasai </t>
  </si>
  <si>
    <t>VSB 53 </t>
  </si>
  <si>
    <t>2455676.3749 </t>
  </si>
  <si>
    <t> 24.04.2011 20:59 </t>
  </si>
  <si>
    <t>10954.5</t>
  </si>
  <si>
    <t> 0.0538 </t>
  </si>
  <si>
    <t>2455678.3747 </t>
  </si>
  <si>
    <t> 26.04.2011 20:59 </t>
  </si>
  <si>
    <t>10962</t>
  </si>
  <si>
    <t> 0.0531 </t>
  </si>
  <si>
    <t>2455953.9083 </t>
  </si>
  <si>
    <t> 27.01.2012 09:47 </t>
  </si>
  <si>
    <t>11995</t>
  </si>
  <si>
    <t> 0.0577 </t>
  </si>
  <si>
    <t>IBVS 6029 </t>
  </si>
  <si>
    <t>2455957.64166 </t>
  </si>
  <si>
    <t> 31.01.2012 03:23 </t>
  </si>
  <si>
    <t>12009</t>
  </si>
  <si>
    <t> 0.05692 </t>
  </si>
  <si>
    <t>2455957.6421 </t>
  </si>
  <si>
    <t> 31.01.2012 03:24 </t>
  </si>
  <si>
    <t> 0.0574 </t>
  </si>
  <si>
    <t>2455957.64243 </t>
  </si>
  <si>
    <t> 31.01.2012 03:25 </t>
  </si>
  <si>
    <t> 0.05769 </t>
  </si>
  <si>
    <t>2455957.64273 </t>
  </si>
  <si>
    <t> 0.05799 </t>
  </si>
  <si>
    <t>2455963.37515 </t>
  </si>
  <si>
    <t> 05.02.2012 21:00 </t>
  </si>
  <si>
    <t>12030.5</t>
  </si>
  <si>
    <t> 0.05578 </t>
  </si>
  <si>
    <t>2455963.37526 </t>
  </si>
  <si>
    <t> 0.05589 </t>
  </si>
  <si>
    <t>2455963.37528 </t>
  </si>
  <si>
    <t> 0.05591 </t>
  </si>
  <si>
    <t>2456014.3221 </t>
  </si>
  <si>
    <t> 27.03.2012 19:43 </t>
  </si>
  <si>
    <t>12221.5</t>
  </si>
  <si>
    <t> 0.0579 </t>
  </si>
  <si>
    <t> A.Okan et al. </t>
  </si>
  <si>
    <t>IBVS 6075 </t>
  </si>
  <si>
    <t>2456017.6556 </t>
  </si>
  <si>
    <t> 31.03.2012 03:44 </t>
  </si>
  <si>
    <t>12234</t>
  </si>
  <si>
    <t> 0.0573 </t>
  </si>
  <si>
    <t>2456246.64035 </t>
  </si>
  <si>
    <t> 15.11.2012 03:22 </t>
  </si>
  <si>
    <t>13092.5</t>
  </si>
  <si>
    <t> 0.05690 </t>
  </si>
  <si>
    <t>2456246.64068 </t>
  </si>
  <si>
    <t> 0.05723 </t>
  </si>
  <si>
    <t>2456246.64112 </t>
  </si>
  <si>
    <t> 15.11.2012 03:23 </t>
  </si>
  <si>
    <t> 0.05767 </t>
  </si>
  <si>
    <t>2456246.64132 </t>
  </si>
  <si>
    <t> 0.05787 </t>
  </si>
  <si>
    <t>2456304.2546 </t>
  </si>
  <si>
    <t> 11.01.2013 18:06 </t>
  </si>
  <si>
    <t>13308.5</t>
  </si>
  <si>
    <t> 0.0581 </t>
  </si>
  <si>
    <t> H.Itoh </t>
  </si>
  <si>
    <t>VSB 56 </t>
  </si>
  <si>
    <t>2456339.9969 </t>
  </si>
  <si>
    <t> 16.02.2013 11:55 </t>
  </si>
  <si>
    <t>13442.5</t>
  </si>
  <si>
    <t> 0.0590 </t>
  </si>
  <si>
    <t>Rc</t>
  </si>
  <si>
    <t> K.Shiokawa </t>
  </si>
  <si>
    <t>2456340.1287 </t>
  </si>
  <si>
    <t> 16.02.2013 15:05 </t>
  </si>
  <si>
    <t>13443</t>
  </si>
  <si>
    <t>2456340.2631 </t>
  </si>
  <si>
    <t> 16.02.2013 18:18 </t>
  </si>
  <si>
    <t>13443.5</t>
  </si>
  <si>
    <t> 0.0585 </t>
  </si>
  <si>
    <t>2456685.1377 </t>
  </si>
  <si>
    <t> 27.01.2014 15:18 </t>
  </si>
  <si>
    <t>14736.5</t>
  </si>
  <si>
    <t> 0.0551 </t>
  </si>
  <si>
    <t>VSB 59 </t>
  </si>
  <si>
    <t>2456685.2690 </t>
  </si>
  <si>
    <t> 27.01.2014 18:27 </t>
  </si>
  <si>
    <t>14737</t>
  </si>
  <si>
    <t> 0.0530 </t>
  </si>
  <si>
    <t>BAD?</t>
  </si>
  <si>
    <t>OEJV 0179</t>
  </si>
  <si>
    <t>VSB_061</t>
  </si>
  <si>
    <t>JAVSO..44…69</t>
  </si>
  <si>
    <t>JAVSO..45..121</t>
  </si>
  <si>
    <t>VSB-64</t>
  </si>
  <si>
    <t>JAVSO..46..184</t>
  </si>
  <si>
    <t>JAVSO..48..256</t>
  </si>
  <si>
    <t>OEJV 0211</t>
  </si>
  <si>
    <t>VSB 069</t>
  </si>
  <si>
    <t>VSB, 91</t>
  </si>
  <si>
    <t>JAAVSO, 50, 255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</si>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</sst>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6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14" fillId="0" borderId="0"/>
    <xf numFmtId="0" fontId="14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11" xfId="0" applyFont="1" applyBorder="1" applyAlignment="1"/>
    <xf numFmtId="0" fontId="14" fillId="0" borderId="12" xfId="0" applyFont="1" applyBorder="1" applyAlignment="1"/>
    <xf numFmtId="0" fontId="15" fillId="0" borderId="0" xfId="0" applyFont="1" applyAlignment="1"/>
    <xf numFmtId="0" fontId="5" fillId="0" borderId="0" xfId="0" applyFont="1" applyAlignme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9" fillId="24" borderId="19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165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40" fillId="0" borderId="0" xfId="44" applyFont="1" applyAlignment="1">
      <alignment horizontal="left"/>
    </xf>
    <xf numFmtId="0" fontId="40" fillId="0" borderId="0" xfId="44" applyFont="1" applyAlignment="1">
      <alignment horizont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42" applyFont="1"/>
    <xf numFmtId="0" fontId="40" fillId="0" borderId="0" xfId="42" applyFont="1" applyAlignment="1">
      <alignment horizontal="center"/>
    </xf>
    <xf numFmtId="0" fontId="40" fillId="0" borderId="0" xfId="42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166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166" fontId="41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Leo - O-C Diagr.</a:t>
            </a:r>
          </a:p>
        </c:rich>
      </c:tx>
      <c:layout>
        <c:manualLayout>
          <c:xMode val="edge"/>
          <c:yMode val="edge"/>
          <c:x val="0.387816062368132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14723926380368099"/>
          <c:w val="0.8187227336804752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7A-4E99-A1B8-ADF7926BF5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7A-4E99-A1B8-ADF7926BF5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0">
                  <c:v>-4.0000000444706529E-4</c:v>
                </c:pt>
                <c:pt idx="6">
                  <c:v>3.8400499994168058E-2</c:v>
                </c:pt>
                <c:pt idx="14">
                  <c:v>4.8455500000272878E-2</c:v>
                </c:pt>
                <c:pt idx="15">
                  <c:v>4.7392000000400003E-2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7A-4E99-A1B8-ADF7926BF5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">
                  <c:v>0</c:v>
                </c:pt>
                <c:pt idx="2">
                  <c:v>1.5889499998593237E-2</c:v>
                </c:pt>
                <c:pt idx="3">
                  <c:v>1.4525999999023043E-2</c:v>
                </c:pt>
                <c:pt idx="4">
                  <c:v>1.3421000003290828E-2</c:v>
                </c:pt>
                <c:pt idx="5">
                  <c:v>0</c:v>
                </c:pt>
                <c:pt idx="7">
                  <c:v>3.7872499997320119E-2</c:v>
                </c:pt>
                <c:pt idx="8">
                  <c:v>4.0525000003981404E-2</c:v>
                </c:pt>
                <c:pt idx="9">
                  <c:v>4.2120499994780403E-2</c:v>
                </c:pt>
                <c:pt idx="10">
                  <c:v>4.2394500000227708E-2</c:v>
                </c:pt>
                <c:pt idx="11">
                  <c:v>4.2611500000930391E-2</c:v>
                </c:pt>
                <c:pt idx="12">
                  <c:v>4.2904499998257961E-2</c:v>
                </c:pt>
                <c:pt idx="13">
                  <c:v>4.5472499994502869E-2</c:v>
                </c:pt>
                <c:pt idx="16">
                  <c:v>5.2289999999629799E-2</c:v>
                </c:pt>
                <c:pt idx="17">
                  <c:v>5.2326500001072418E-2</c:v>
                </c:pt>
                <c:pt idx="18">
                  <c:v>5.2154500001051929E-2</c:v>
                </c:pt>
                <c:pt idx="19">
                  <c:v>5.2220499994291458E-2</c:v>
                </c:pt>
                <c:pt idx="20">
                  <c:v>5.2490499998384621E-2</c:v>
                </c:pt>
                <c:pt idx="21">
                  <c:v>5.2570499996363651E-2</c:v>
                </c:pt>
                <c:pt idx="22">
                  <c:v>5.2810499997576699E-2</c:v>
                </c:pt>
                <c:pt idx="23">
                  <c:v>5.2200999998603947E-2</c:v>
                </c:pt>
                <c:pt idx="24">
                  <c:v>5.263099999865517E-2</c:v>
                </c:pt>
                <c:pt idx="25">
                  <c:v>5.3778499997861218E-2</c:v>
                </c:pt>
                <c:pt idx="26">
                  <c:v>5.3125999998883344E-2</c:v>
                </c:pt>
                <c:pt idx="27">
                  <c:v>5.7735000002139714E-2</c:v>
                </c:pt>
                <c:pt idx="28">
                  <c:v>5.6917000001703855E-2</c:v>
                </c:pt>
                <c:pt idx="29">
                  <c:v>5.7356999997864477E-2</c:v>
                </c:pt>
                <c:pt idx="30">
                  <c:v>5.7687000000441913E-2</c:v>
                </c:pt>
                <c:pt idx="31">
                  <c:v>5.7987000000139233E-2</c:v>
                </c:pt>
                <c:pt idx="32">
                  <c:v>5.57764999975916E-2</c:v>
                </c:pt>
                <c:pt idx="33">
                  <c:v>5.57764999975916E-2</c:v>
                </c:pt>
                <c:pt idx="34">
                  <c:v>5.5886499998450745E-2</c:v>
                </c:pt>
                <c:pt idx="35">
                  <c:v>5.5906499997945502E-2</c:v>
                </c:pt>
                <c:pt idx="36">
                  <c:v>5.7869499993103091E-2</c:v>
                </c:pt>
                <c:pt idx="37">
                  <c:v>5.7281999994302168E-2</c:v>
                </c:pt>
                <c:pt idx="38">
                  <c:v>5.6902500000433065E-2</c:v>
                </c:pt>
                <c:pt idx="39">
                  <c:v>5.6972500002302695E-2</c:v>
                </c:pt>
                <c:pt idx="40">
                  <c:v>5.7232499995734543E-2</c:v>
                </c:pt>
                <c:pt idx="41">
                  <c:v>5.761250000068685E-2</c:v>
                </c:pt>
                <c:pt idx="42">
                  <c:v>5.7672499999171123E-2</c:v>
                </c:pt>
                <c:pt idx="43">
                  <c:v>5.7872500001394656E-2</c:v>
                </c:pt>
                <c:pt idx="44">
                  <c:v>5.8120499998040032E-2</c:v>
                </c:pt>
                <c:pt idx="45">
                  <c:v>5.9002499998314306E-2</c:v>
                </c:pt>
                <c:pt idx="46">
                  <c:v>5.7438999996520579E-2</c:v>
                </c:pt>
                <c:pt idx="47">
                  <c:v>5.8475499994528946E-2</c:v>
                </c:pt>
                <c:pt idx="48">
                  <c:v>5.2256000002671499E-2</c:v>
                </c:pt>
                <c:pt idx="49">
                  <c:v>5.2786000000196509E-2</c:v>
                </c:pt>
                <c:pt idx="50">
                  <c:v>5.2995999998529442E-2</c:v>
                </c:pt>
                <c:pt idx="51">
                  <c:v>5.3716000002168585E-2</c:v>
                </c:pt>
                <c:pt idx="52">
                  <c:v>5.5064499996660743E-2</c:v>
                </c:pt>
                <c:pt idx="53">
                  <c:v>5.300100000022212E-2</c:v>
                </c:pt>
                <c:pt idx="54">
                  <c:v>5.7065499997406732E-2</c:v>
                </c:pt>
                <c:pt idx="55">
                  <c:v>6.0355499997967854E-2</c:v>
                </c:pt>
                <c:pt idx="56">
                  <c:v>6.0575499999686144E-2</c:v>
                </c:pt>
                <c:pt idx="57">
                  <c:v>6.1555499996757135E-2</c:v>
                </c:pt>
                <c:pt idx="58">
                  <c:v>5.116749999433523E-2</c:v>
                </c:pt>
                <c:pt idx="59">
                  <c:v>4.9576500001421664E-2</c:v>
                </c:pt>
                <c:pt idx="60">
                  <c:v>4.9846499998238869E-2</c:v>
                </c:pt>
                <c:pt idx="61">
                  <c:v>4.9946500002988614E-2</c:v>
                </c:pt>
                <c:pt idx="62">
                  <c:v>5.0016499997582287E-2</c:v>
                </c:pt>
                <c:pt idx="63">
                  <c:v>5.3721000032965094E-2</c:v>
                </c:pt>
                <c:pt idx="64">
                  <c:v>5.0345999996352475E-2</c:v>
                </c:pt>
                <c:pt idx="65">
                  <c:v>5.0896000000648201E-2</c:v>
                </c:pt>
                <c:pt idx="66">
                  <c:v>5.2665499999420717E-2</c:v>
                </c:pt>
                <c:pt idx="67">
                  <c:v>4.7940999997081235E-2</c:v>
                </c:pt>
                <c:pt idx="68">
                  <c:v>4.4908999996550847E-2</c:v>
                </c:pt>
                <c:pt idx="69">
                  <c:v>4.2504500001086853E-2</c:v>
                </c:pt>
                <c:pt idx="70">
                  <c:v>4.3141000001924112E-2</c:v>
                </c:pt>
                <c:pt idx="71">
                  <c:v>4.2477499999222346E-2</c:v>
                </c:pt>
                <c:pt idx="72">
                  <c:v>4.1976999993494246E-2</c:v>
                </c:pt>
                <c:pt idx="73">
                  <c:v>4.2167500221694354E-2</c:v>
                </c:pt>
                <c:pt idx="74">
                  <c:v>4.2377499958092812E-2</c:v>
                </c:pt>
                <c:pt idx="75">
                  <c:v>4.239750011038268E-2</c:v>
                </c:pt>
                <c:pt idx="76">
                  <c:v>4.2497499940509442E-2</c:v>
                </c:pt>
                <c:pt idx="77">
                  <c:v>4.2224000077112578E-2</c:v>
                </c:pt>
                <c:pt idx="78">
                  <c:v>4.2294000144465826E-2</c:v>
                </c:pt>
                <c:pt idx="79">
                  <c:v>4.266400016786065E-2</c:v>
                </c:pt>
                <c:pt idx="80">
                  <c:v>4.2693999930634163E-2</c:v>
                </c:pt>
                <c:pt idx="81">
                  <c:v>4.3212500168010592E-2</c:v>
                </c:pt>
                <c:pt idx="82">
                  <c:v>4.2479000061575789E-2</c:v>
                </c:pt>
                <c:pt idx="83">
                  <c:v>4.1340999996464234E-2</c:v>
                </c:pt>
                <c:pt idx="84">
                  <c:v>3.1819999996514525E-2</c:v>
                </c:pt>
                <c:pt idx="85">
                  <c:v>2.8822499778470956E-2</c:v>
                </c:pt>
                <c:pt idx="86">
                  <c:v>2.605900004709838E-2</c:v>
                </c:pt>
                <c:pt idx="87">
                  <c:v>2.4687999779416714E-2</c:v>
                </c:pt>
                <c:pt idx="88">
                  <c:v>2.4142499998561107E-2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7A-4E99-A1B8-ADF7926BF5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7A-4E99-A1B8-ADF7926BF5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7A-4E99-A1B8-ADF7926BF5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7A-4E99-A1B8-ADF7926BF5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21">
                  <c:v>6.5229642198796761E-2</c:v>
                </c:pt>
                <c:pt idx="22">
                  <c:v>6.5229642198796761E-2</c:v>
                </c:pt>
                <c:pt idx="23">
                  <c:v>6.4805729787257821E-2</c:v>
                </c:pt>
                <c:pt idx="24">
                  <c:v>6.477898452470017E-2</c:v>
                </c:pt>
                <c:pt idx="25">
                  <c:v>6.4758925577781914E-2</c:v>
                </c:pt>
                <c:pt idx="26">
                  <c:v>6.4738866630863673E-2</c:v>
                </c:pt>
                <c:pt idx="27">
                  <c:v>6.1976081008657195E-2</c:v>
                </c:pt>
                <c:pt idx="28">
                  <c:v>6.1938637641076474E-2</c:v>
                </c:pt>
                <c:pt idx="29">
                  <c:v>6.1938637641076474E-2</c:v>
                </c:pt>
                <c:pt idx="30">
                  <c:v>6.1938637641076474E-2</c:v>
                </c:pt>
                <c:pt idx="31">
                  <c:v>6.1938637641076474E-2</c:v>
                </c:pt>
                <c:pt idx="32">
                  <c:v>6.1881135326577498E-2</c:v>
                </c:pt>
                <c:pt idx="33">
                  <c:v>6.1881135326577498E-2</c:v>
                </c:pt>
                <c:pt idx="34">
                  <c:v>6.1881135326577498E-2</c:v>
                </c:pt>
                <c:pt idx="35">
                  <c:v>6.1881135326577498E-2</c:v>
                </c:pt>
                <c:pt idx="36">
                  <c:v>6.1370300811726154E-2</c:v>
                </c:pt>
                <c:pt idx="37">
                  <c:v>6.133686923352908E-2</c:v>
                </c:pt>
                <c:pt idx="38">
                  <c:v>5.9040788442953802E-2</c:v>
                </c:pt>
                <c:pt idx="39">
                  <c:v>5.9040788442953802E-2</c:v>
                </c:pt>
                <c:pt idx="40">
                  <c:v>5.9040788442953802E-2</c:v>
                </c:pt>
                <c:pt idx="41">
                  <c:v>5.9040788442953802E-2</c:v>
                </c:pt>
                <c:pt idx="42">
                  <c:v>5.9040788442953802E-2</c:v>
                </c:pt>
                <c:pt idx="43">
                  <c:v>5.9040788442953802E-2</c:v>
                </c:pt>
                <c:pt idx="44">
                  <c:v>5.8463090771708304E-2</c:v>
                </c:pt>
                <c:pt idx="45">
                  <c:v>5.8104704253435634E-2</c:v>
                </c:pt>
                <c:pt idx="46">
                  <c:v>5.8103366990307756E-2</c:v>
                </c:pt>
                <c:pt idx="47">
                  <c:v>5.8102029727179871E-2</c:v>
                </c:pt>
                <c:pt idx="48">
                  <c:v>5.5190807897778374E-2</c:v>
                </c:pt>
                <c:pt idx="49">
                  <c:v>5.5190807897778374E-2</c:v>
                </c:pt>
                <c:pt idx="50">
                  <c:v>5.5190807897778374E-2</c:v>
                </c:pt>
                <c:pt idx="51">
                  <c:v>5.5190807897778374E-2</c:v>
                </c:pt>
                <c:pt idx="52">
                  <c:v>5.4643867278474187E-2</c:v>
                </c:pt>
                <c:pt idx="53">
                  <c:v>5.4642530015346302E-2</c:v>
                </c:pt>
                <c:pt idx="54">
                  <c:v>5.4330947706549539E-2</c:v>
                </c:pt>
                <c:pt idx="55">
                  <c:v>5.4330947706549539E-2</c:v>
                </c:pt>
                <c:pt idx="56">
                  <c:v>5.4330947706549539E-2</c:v>
                </c:pt>
                <c:pt idx="57">
                  <c:v>5.4330947706549539E-2</c:v>
                </c:pt>
                <c:pt idx="58">
                  <c:v>5.0809933890833353E-2</c:v>
                </c:pt>
                <c:pt idx="59">
                  <c:v>5.0808596627705468E-2</c:v>
                </c:pt>
                <c:pt idx="60">
                  <c:v>5.0808596627705468E-2</c:v>
                </c:pt>
                <c:pt idx="61">
                  <c:v>5.0808596627705468E-2</c:v>
                </c:pt>
                <c:pt idx="62">
                  <c:v>5.0808596627705468E-2</c:v>
                </c:pt>
                <c:pt idx="63">
                  <c:v>5.052375958146637E-2</c:v>
                </c:pt>
                <c:pt idx="64">
                  <c:v>5.0456896425072215E-2</c:v>
                </c:pt>
                <c:pt idx="65">
                  <c:v>5.043015116251455E-2</c:v>
                </c:pt>
                <c:pt idx="66">
                  <c:v>5.0265667797784928E-2</c:v>
                </c:pt>
                <c:pt idx="67">
                  <c:v>4.7474799649892908E-2</c:v>
                </c:pt>
                <c:pt idx="68">
                  <c:v>4.6897101978647417E-2</c:v>
                </c:pt>
                <c:pt idx="69">
                  <c:v>4.3464347529371505E-2</c:v>
                </c:pt>
                <c:pt idx="70">
                  <c:v>4.3463010266243628E-2</c:v>
                </c:pt>
                <c:pt idx="71">
                  <c:v>4.3461673003115743E-2</c:v>
                </c:pt>
                <c:pt idx="72">
                  <c:v>4.3377425426059109E-2</c:v>
                </c:pt>
                <c:pt idx="73">
                  <c:v>4.3060494064750814E-2</c:v>
                </c:pt>
                <c:pt idx="74">
                  <c:v>4.3060494064750814E-2</c:v>
                </c:pt>
                <c:pt idx="75">
                  <c:v>4.3060494064750814E-2</c:v>
                </c:pt>
                <c:pt idx="76">
                  <c:v>4.3060494064750814E-2</c:v>
                </c:pt>
                <c:pt idx="77">
                  <c:v>4.3059156801622929E-2</c:v>
                </c:pt>
                <c:pt idx="78">
                  <c:v>4.3059156801622929E-2</c:v>
                </c:pt>
                <c:pt idx="79">
                  <c:v>4.3059156801622929E-2</c:v>
                </c:pt>
                <c:pt idx="80">
                  <c:v>4.3059156801622929E-2</c:v>
                </c:pt>
                <c:pt idx="81">
                  <c:v>4.3020376170914316E-2</c:v>
                </c:pt>
                <c:pt idx="82">
                  <c:v>4.3019038907786439E-2</c:v>
                </c:pt>
                <c:pt idx="83">
                  <c:v>3.4904526247791813E-2</c:v>
                </c:pt>
                <c:pt idx="84">
                  <c:v>3.270339113929624E-2</c:v>
                </c:pt>
                <c:pt idx="85">
                  <c:v>2.8043029138623651E-2</c:v>
                </c:pt>
                <c:pt idx="86">
                  <c:v>2.8041691875495767E-2</c:v>
                </c:pt>
                <c:pt idx="87">
                  <c:v>2.4904472577482031E-2</c:v>
                </c:pt>
                <c:pt idx="88">
                  <c:v>2.4459163955896951E-2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7A-4E99-A1B8-ADF7926BF58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5">
                  <c:v>-1.4242000004742295E-2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7A-4E99-A1B8-ADF7926BF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45072"/>
        <c:axId val="1"/>
      </c:scatterChart>
      <c:valAx>
        <c:axId val="418045072"/>
        <c:scaling>
          <c:orientation val="minMax"/>
          <c:min val="7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032837648637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45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53804604290735"/>
          <c:y val="0.92024539877300615"/>
          <c:w val="0.7147107205952896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GV Leo - O-C Diagr.</a:t>
            </a:r>
          </a:p>
        </c:rich>
      </c:tx>
      <c:layout>
        <c:manualLayout>
          <c:xMode val="edge"/>
          <c:yMode val="edge"/>
          <c:x val="0.3872403560830860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747774480713"/>
          <c:y val="0.14678942920199375"/>
          <c:w val="0.8219584569732937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04-413B-A94C-8247C87220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04-413B-A94C-8247C87220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0">
                  <c:v>-4.0000000444706529E-4</c:v>
                </c:pt>
                <c:pt idx="6">
                  <c:v>3.8400499994168058E-2</c:v>
                </c:pt>
                <c:pt idx="14">
                  <c:v>4.8455500000272878E-2</c:v>
                </c:pt>
                <c:pt idx="15">
                  <c:v>4.7392000000400003E-2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04-413B-A94C-8247C87220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">
                  <c:v>0</c:v>
                </c:pt>
                <c:pt idx="2">
                  <c:v>1.5889499998593237E-2</c:v>
                </c:pt>
                <c:pt idx="3">
                  <c:v>1.4525999999023043E-2</c:v>
                </c:pt>
                <c:pt idx="4">
                  <c:v>1.3421000003290828E-2</c:v>
                </c:pt>
                <c:pt idx="5">
                  <c:v>0</c:v>
                </c:pt>
                <c:pt idx="7">
                  <c:v>3.7872499997320119E-2</c:v>
                </c:pt>
                <c:pt idx="8">
                  <c:v>4.0525000003981404E-2</c:v>
                </c:pt>
                <c:pt idx="9">
                  <c:v>4.2120499994780403E-2</c:v>
                </c:pt>
                <c:pt idx="10">
                  <c:v>4.2394500000227708E-2</c:v>
                </c:pt>
                <c:pt idx="11">
                  <c:v>4.2611500000930391E-2</c:v>
                </c:pt>
                <c:pt idx="12">
                  <c:v>4.2904499998257961E-2</c:v>
                </c:pt>
                <c:pt idx="13">
                  <c:v>4.5472499994502869E-2</c:v>
                </c:pt>
                <c:pt idx="16">
                  <c:v>5.2289999999629799E-2</c:v>
                </c:pt>
                <c:pt idx="17">
                  <c:v>5.2326500001072418E-2</c:v>
                </c:pt>
                <c:pt idx="18">
                  <c:v>5.2154500001051929E-2</c:v>
                </c:pt>
                <c:pt idx="19">
                  <c:v>5.2220499994291458E-2</c:v>
                </c:pt>
                <c:pt idx="20">
                  <c:v>5.2490499998384621E-2</c:v>
                </c:pt>
                <c:pt idx="21">
                  <c:v>5.2570499996363651E-2</c:v>
                </c:pt>
                <c:pt idx="22">
                  <c:v>5.2810499997576699E-2</c:v>
                </c:pt>
                <c:pt idx="23">
                  <c:v>5.2200999998603947E-2</c:v>
                </c:pt>
                <c:pt idx="24">
                  <c:v>5.263099999865517E-2</c:v>
                </c:pt>
                <c:pt idx="25">
                  <c:v>5.3778499997861218E-2</c:v>
                </c:pt>
                <c:pt idx="26">
                  <c:v>5.3125999998883344E-2</c:v>
                </c:pt>
                <c:pt idx="27">
                  <c:v>5.7735000002139714E-2</c:v>
                </c:pt>
                <c:pt idx="28">
                  <c:v>5.6917000001703855E-2</c:v>
                </c:pt>
                <c:pt idx="29">
                  <c:v>5.7356999997864477E-2</c:v>
                </c:pt>
                <c:pt idx="30">
                  <c:v>5.7687000000441913E-2</c:v>
                </c:pt>
                <c:pt idx="31">
                  <c:v>5.7987000000139233E-2</c:v>
                </c:pt>
                <c:pt idx="32">
                  <c:v>5.57764999975916E-2</c:v>
                </c:pt>
                <c:pt idx="33">
                  <c:v>5.57764999975916E-2</c:v>
                </c:pt>
                <c:pt idx="34">
                  <c:v>5.5886499998450745E-2</c:v>
                </c:pt>
                <c:pt idx="35">
                  <c:v>5.5906499997945502E-2</c:v>
                </c:pt>
                <c:pt idx="36">
                  <c:v>5.7869499993103091E-2</c:v>
                </c:pt>
                <c:pt idx="37">
                  <c:v>5.7281999994302168E-2</c:v>
                </c:pt>
                <c:pt idx="38">
                  <c:v>5.6902500000433065E-2</c:v>
                </c:pt>
                <c:pt idx="39">
                  <c:v>5.6972500002302695E-2</c:v>
                </c:pt>
                <c:pt idx="40">
                  <c:v>5.7232499995734543E-2</c:v>
                </c:pt>
                <c:pt idx="41">
                  <c:v>5.761250000068685E-2</c:v>
                </c:pt>
                <c:pt idx="42">
                  <c:v>5.7672499999171123E-2</c:v>
                </c:pt>
                <c:pt idx="43">
                  <c:v>5.7872500001394656E-2</c:v>
                </c:pt>
                <c:pt idx="44">
                  <c:v>5.8120499998040032E-2</c:v>
                </c:pt>
                <c:pt idx="45">
                  <c:v>5.9002499998314306E-2</c:v>
                </c:pt>
                <c:pt idx="46">
                  <c:v>5.7438999996520579E-2</c:v>
                </c:pt>
                <c:pt idx="47">
                  <c:v>5.8475499994528946E-2</c:v>
                </c:pt>
                <c:pt idx="48">
                  <c:v>5.2256000002671499E-2</c:v>
                </c:pt>
                <c:pt idx="49">
                  <c:v>5.2786000000196509E-2</c:v>
                </c:pt>
                <c:pt idx="50">
                  <c:v>5.2995999998529442E-2</c:v>
                </c:pt>
                <c:pt idx="51">
                  <c:v>5.3716000002168585E-2</c:v>
                </c:pt>
                <c:pt idx="52">
                  <c:v>5.5064499996660743E-2</c:v>
                </c:pt>
                <c:pt idx="53">
                  <c:v>5.300100000022212E-2</c:v>
                </c:pt>
                <c:pt idx="54">
                  <c:v>5.7065499997406732E-2</c:v>
                </c:pt>
                <c:pt idx="55">
                  <c:v>6.0355499997967854E-2</c:v>
                </c:pt>
                <c:pt idx="56">
                  <c:v>6.0575499999686144E-2</c:v>
                </c:pt>
                <c:pt idx="57">
                  <c:v>6.1555499996757135E-2</c:v>
                </c:pt>
                <c:pt idx="58">
                  <c:v>5.116749999433523E-2</c:v>
                </c:pt>
                <c:pt idx="59">
                  <c:v>4.9576500001421664E-2</c:v>
                </c:pt>
                <c:pt idx="60">
                  <c:v>4.9846499998238869E-2</c:v>
                </c:pt>
                <c:pt idx="61">
                  <c:v>4.9946500002988614E-2</c:v>
                </c:pt>
                <c:pt idx="62">
                  <c:v>5.0016499997582287E-2</c:v>
                </c:pt>
                <c:pt idx="63">
                  <c:v>5.3721000032965094E-2</c:v>
                </c:pt>
                <c:pt idx="64">
                  <c:v>5.0345999996352475E-2</c:v>
                </c:pt>
                <c:pt idx="65">
                  <c:v>5.0896000000648201E-2</c:v>
                </c:pt>
                <c:pt idx="66">
                  <c:v>5.2665499999420717E-2</c:v>
                </c:pt>
                <c:pt idx="67">
                  <c:v>4.7940999997081235E-2</c:v>
                </c:pt>
                <c:pt idx="68">
                  <c:v>4.4908999996550847E-2</c:v>
                </c:pt>
                <c:pt idx="69">
                  <c:v>4.2504500001086853E-2</c:v>
                </c:pt>
                <c:pt idx="70">
                  <c:v>4.3141000001924112E-2</c:v>
                </c:pt>
                <c:pt idx="71">
                  <c:v>4.2477499999222346E-2</c:v>
                </c:pt>
                <c:pt idx="72">
                  <c:v>4.1976999993494246E-2</c:v>
                </c:pt>
                <c:pt idx="73">
                  <c:v>4.2167500221694354E-2</c:v>
                </c:pt>
                <c:pt idx="74">
                  <c:v>4.2377499958092812E-2</c:v>
                </c:pt>
                <c:pt idx="75">
                  <c:v>4.239750011038268E-2</c:v>
                </c:pt>
                <c:pt idx="76">
                  <c:v>4.2497499940509442E-2</c:v>
                </c:pt>
                <c:pt idx="77">
                  <c:v>4.2224000077112578E-2</c:v>
                </c:pt>
                <c:pt idx="78">
                  <c:v>4.2294000144465826E-2</c:v>
                </c:pt>
                <c:pt idx="79">
                  <c:v>4.266400016786065E-2</c:v>
                </c:pt>
                <c:pt idx="80">
                  <c:v>4.2693999930634163E-2</c:v>
                </c:pt>
                <c:pt idx="81">
                  <c:v>4.3212500168010592E-2</c:v>
                </c:pt>
                <c:pt idx="82">
                  <c:v>4.2479000061575789E-2</c:v>
                </c:pt>
                <c:pt idx="83">
                  <c:v>4.1340999996464234E-2</c:v>
                </c:pt>
                <c:pt idx="84">
                  <c:v>3.1819999996514525E-2</c:v>
                </c:pt>
                <c:pt idx="85">
                  <c:v>2.8822499778470956E-2</c:v>
                </c:pt>
                <c:pt idx="86">
                  <c:v>2.605900004709838E-2</c:v>
                </c:pt>
                <c:pt idx="87">
                  <c:v>2.4687999779416714E-2</c:v>
                </c:pt>
                <c:pt idx="88">
                  <c:v>2.4142499998561107E-2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04-413B-A94C-8247C87220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04-413B-A94C-8247C87220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04-413B-A94C-8247C87220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1.2999999999999999E-3</c:v>
                  </c:pt>
                  <c:pt idx="1">
                    <c:v>0</c:v>
                  </c:pt>
                  <c:pt idx="2">
                    <c:v>1.1999999999999999E-3</c:v>
                  </c:pt>
                  <c:pt idx="3">
                    <c:v>2.9999999999999997E-4</c:v>
                  </c:pt>
                  <c:pt idx="4">
                    <c:v>1.9E-3</c:v>
                  </c:pt>
                  <c:pt idx="5">
                    <c:v>1.6000000000000001E-3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4.0000000000000002E-4</c:v>
                  </c:pt>
                  <c:pt idx="14">
                    <c:v>8.0000000000000004E-4</c:v>
                  </c:pt>
                  <c:pt idx="15">
                    <c:v>1E-3</c:v>
                  </c:pt>
                  <c:pt idx="16">
                    <c:v>8.0000000000000004E-4</c:v>
                  </c:pt>
                  <c:pt idx="17">
                    <c:v>2.9999999999999997E-4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5.9999999999999995E-4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6.9999999999999999E-4</c:v>
                  </c:pt>
                  <c:pt idx="33">
                    <c:v>4.0000000000000002E-4</c:v>
                  </c:pt>
                  <c:pt idx="34">
                    <c:v>4.0000000000000002E-4</c:v>
                  </c:pt>
                  <c:pt idx="35">
                    <c:v>5.9999999999999995E-4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2.4000000000000001E-4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2.0000000000000001E-4</c:v>
                  </c:pt>
                  <c:pt idx="48">
                    <c:v>5.9999999999999995E-4</c:v>
                  </c:pt>
                  <c:pt idx="49">
                    <c:v>4.0000000000000002E-4</c:v>
                  </c:pt>
                  <c:pt idx="50">
                    <c:v>4.0000000000000002E-4</c:v>
                  </c:pt>
                  <c:pt idx="51">
                    <c:v>2.0000000000000001E-4</c:v>
                  </c:pt>
                  <c:pt idx="54">
                    <c:v>1.4E-3</c:v>
                  </c:pt>
                  <c:pt idx="55">
                    <c:v>1.4E-3</c:v>
                  </c:pt>
                  <c:pt idx="56">
                    <c:v>2.5000000000000001E-3</c:v>
                  </c:pt>
                  <c:pt idx="57">
                    <c:v>1.1000000000000001E-3</c:v>
                  </c:pt>
                  <c:pt idx="59">
                    <c:v>2.0000000000000001E-4</c:v>
                  </c:pt>
                  <c:pt idx="60">
                    <c:v>2.9999999999999997E-4</c:v>
                  </c:pt>
                  <c:pt idx="61">
                    <c:v>2.9999999999999997E-4</c:v>
                  </c:pt>
                  <c:pt idx="62">
                    <c:v>2.0000000000000001E-4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2.9999999999999997E-4</c:v>
                  </c:pt>
                  <c:pt idx="81">
                    <c:v>2.9999999999999997E-4</c:v>
                  </c:pt>
                  <c:pt idx="82">
                    <c:v>1E-4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04-413B-A94C-8247C87220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21">
                  <c:v>6.5229642198796761E-2</c:v>
                </c:pt>
                <c:pt idx="22">
                  <c:v>6.5229642198796761E-2</c:v>
                </c:pt>
                <c:pt idx="23">
                  <c:v>6.4805729787257821E-2</c:v>
                </c:pt>
                <c:pt idx="24">
                  <c:v>6.477898452470017E-2</c:v>
                </c:pt>
                <c:pt idx="25">
                  <c:v>6.4758925577781914E-2</c:v>
                </c:pt>
                <c:pt idx="26">
                  <c:v>6.4738866630863673E-2</c:v>
                </c:pt>
                <c:pt idx="27">
                  <c:v>6.1976081008657195E-2</c:v>
                </c:pt>
                <c:pt idx="28">
                  <c:v>6.1938637641076474E-2</c:v>
                </c:pt>
                <c:pt idx="29">
                  <c:v>6.1938637641076474E-2</c:v>
                </c:pt>
                <c:pt idx="30">
                  <c:v>6.1938637641076474E-2</c:v>
                </c:pt>
                <c:pt idx="31">
                  <c:v>6.1938637641076474E-2</c:v>
                </c:pt>
                <c:pt idx="32">
                  <c:v>6.1881135326577498E-2</c:v>
                </c:pt>
                <c:pt idx="33">
                  <c:v>6.1881135326577498E-2</c:v>
                </c:pt>
                <c:pt idx="34">
                  <c:v>6.1881135326577498E-2</c:v>
                </c:pt>
                <c:pt idx="35">
                  <c:v>6.1881135326577498E-2</c:v>
                </c:pt>
                <c:pt idx="36">
                  <c:v>6.1370300811726154E-2</c:v>
                </c:pt>
                <c:pt idx="37">
                  <c:v>6.133686923352908E-2</c:v>
                </c:pt>
                <c:pt idx="38">
                  <c:v>5.9040788442953802E-2</c:v>
                </c:pt>
                <c:pt idx="39">
                  <c:v>5.9040788442953802E-2</c:v>
                </c:pt>
                <c:pt idx="40">
                  <c:v>5.9040788442953802E-2</c:v>
                </c:pt>
                <c:pt idx="41">
                  <c:v>5.9040788442953802E-2</c:v>
                </c:pt>
                <c:pt idx="42">
                  <c:v>5.9040788442953802E-2</c:v>
                </c:pt>
                <c:pt idx="43">
                  <c:v>5.9040788442953802E-2</c:v>
                </c:pt>
                <c:pt idx="44">
                  <c:v>5.8463090771708304E-2</c:v>
                </c:pt>
                <c:pt idx="45">
                  <c:v>5.8104704253435634E-2</c:v>
                </c:pt>
                <c:pt idx="46">
                  <c:v>5.8103366990307756E-2</c:v>
                </c:pt>
                <c:pt idx="47">
                  <c:v>5.8102029727179871E-2</c:v>
                </c:pt>
                <c:pt idx="48">
                  <c:v>5.5190807897778374E-2</c:v>
                </c:pt>
                <c:pt idx="49">
                  <c:v>5.5190807897778374E-2</c:v>
                </c:pt>
                <c:pt idx="50">
                  <c:v>5.5190807897778374E-2</c:v>
                </c:pt>
                <c:pt idx="51">
                  <c:v>5.5190807897778374E-2</c:v>
                </c:pt>
                <c:pt idx="52">
                  <c:v>5.4643867278474187E-2</c:v>
                </c:pt>
                <c:pt idx="53">
                  <c:v>5.4642530015346302E-2</c:v>
                </c:pt>
                <c:pt idx="54">
                  <c:v>5.4330947706549539E-2</c:v>
                </c:pt>
                <c:pt idx="55">
                  <c:v>5.4330947706549539E-2</c:v>
                </c:pt>
                <c:pt idx="56">
                  <c:v>5.4330947706549539E-2</c:v>
                </c:pt>
                <c:pt idx="57">
                  <c:v>5.4330947706549539E-2</c:v>
                </c:pt>
                <c:pt idx="58">
                  <c:v>5.0809933890833353E-2</c:v>
                </c:pt>
                <c:pt idx="59">
                  <c:v>5.0808596627705468E-2</c:v>
                </c:pt>
                <c:pt idx="60">
                  <c:v>5.0808596627705468E-2</c:v>
                </c:pt>
                <c:pt idx="61">
                  <c:v>5.0808596627705468E-2</c:v>
                </c:pt>
                <c:pt idx="62">
                  <c:v>5.0808596627705468E-2</c:v>
                </c:pt>
                <c:pt idx="63">
                  <c:v>5.052375958146637E-2</c:v>
                </c:pt>
                <c:pt idx="64">
                  <c:v>5.0456896425072215E-2</c:v>
                </c:pt>
                <c:pt idx="65">
                  <c:v>5.043015116251455E-2</c:v>
                </c:pt>
                <c:pt idx="66">
                  <c:v>5.0265667797784928E-2</c:v>
                </c:pt>
                <c:pt idx="67">
                  <c:v>4.7474799649892908E-2</c:v>
                </c:pt>
                <c:pt idx="68">
                  <c:v>4.6897101978647417E-2</c:v>
                </c:pt>
                <c:pt idx="69">
                  <c:v>4.3464347529371505E-2</c:v>
                </c:pt>
                <c:pt idx="70">
                  <c:v>4.3463010266243628E-2</c:v>
                </c:pt>
                <c:pt idx="71">
                  <c:v>4.3461673003115743E-2</c:v>
                </c:pt>
                <c:pt idx="72">
                  <c:v>4.3377425426059109E-2</c:v>
                </c:pt>
                <c:pt idx="73">
                  <c:v>4.3060494064750814E-2</c:v>
                </c:pt>
                <c:pt idx="74">
                  <c:v>4.3060494064750814E-2</c:v>
                </c:pt>
                <c:pt idx="75">
                  <c:v>4.3060494064750814E-2</c:v>
                </c:pt>
                <c:pt idx="76">
                  <c:v>4.3060494064750814E-2</c:v>
                </c:pt>
                <c:pt idx="77">
                  <c:v>4.3059156801622929E-2</c:v>
                </c:pt>
                <c:pt idx="78">
                  <c:v>4.3059156801622929E-2</c:v>
                </c:pt>
                <c:pt idx="79">
                  <c:v>4.3059156801622929E-2</c:v>
                </c:pt>
                <c:pt idx="80">
                  <c:v>4.3059156801622929E-2</c:v>
                </c:pt>
                <c:pt idx="81">
                  <c:v>4.3020376170914316E-2</c:v>
                </c:pt>
                <c:pt idx="82">
                  <c:v>4.3019038907786439E-2</c:v>
                </c:pt>
                <c:pt idx="83">
                  <c:v>3.4904526247791813E-2</c:v>
                </c:pt>
                <c:pt idx="84">
                  <c:v>3.270339113929624E-2</c:v>
                </c:pt>
                <c:pt idx="85">
                  <c:v>2.8043029138623651E-2</c:v>
                </c:pt>
                <c:pt idx="86">
                  <c:v>2.8041691875495767E-2</c:v>
                </c:pt>
                <c:pt idx="87">
                  <c:v>2.4904472577482031E-2</c:v>
                </c:pt>
                <c:pt idx="88">
                  <c:v>2.4459163955896951E-2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04-413B-A94C-8247C87220F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</c:v>
                </c:pt>
                <c:pt idx="2">
                  <c:v>2561.5</c:v>
                </c:pt>
                <c:pt idx="3">
                  <c:v>2562</c:v>
                </c:pt>
                <c:pt idx="4">
                  <c:v>2577</c:v>
                </c:pt>
                <c:pt idx="5">
                  <c:v>4946</c:v>
                </c:pt>
                <c:pt idx="6">
                  <c:v>6568.5</c:v>
                </c:pt>
                <c:pt idx="7">
                  <c:v>6572.5</c:v>
                </c:pt>
                <c:pt idx="8">
                  <c:v>7725</c:v>
                </c:pt>
                <c:pt idx="9">
                  <c:v>7908.5</c:v>
                </c:pt>
                <c:pt idx="10">
                  <c:v>8046.5</c:v>
                </c:pt>
                <c:pt idx="11">
                  <c:v>8075.5</c:v>
                </c:pt>
                <c:pt idx="12">
                  <c:v>8176.5</c:v>
                </c:pt>
                <c:pt idx="13">
                  <c:v>9332.5</c:v>
                </c:pt>
                <c:pt idx="14">
                  <c:v>9503.5</c:v>
                </c:pt>
                <c:pt idx="15">
                  <c:v>9504</c:v>
                </c:pt>
                <c:pt idx="16">
                  <c:v>10630</c:v>
                </c:pt>
                <c:pt idx="17">
                  <c:v>10630.5</c:v>
                </c:pt>
                <c:pt idx="18">
                  <c:v>10666.5</c:v>
                </c:pt>
                <c:pt idx="19">
                  <c:v>10778.5</c:v>
                </c:pt>
                <c:pt idx="20">
                  <c:v>10778.5</c:v>
                </c:pt>
                <c:pt idx="21">
                  <c:v>10778.5</c:v>
                </c:pt>
                <c:pt idx="22">
                  <c:v>10778.5</c:v>
                </c:pt>
                <c:pt idx="23">
                  <c:v>10937</c:v>
                </c:pt>
                <c:pt idx="24">
                  <c:v>10947</c:v>
                </c:pt>
                <c:pt idx="25">
                  <c:v>10954.5</c:v>
                </c:pt>
                <c:pt idx="26">
                  <c:v>10962</c:v>
                </c:pt>
                <c:pt idx="27">
                  <c:v>11995</c:v>
                </c:pt>
                <c:pt idx="28">
                  <c:v>12009</c:v>
                </c:pt>
                <c:pt idx="29">
                  <c:v>12009</c:v>
                </c:pt>
                <c:pt idx="30">
                  <c:v>12009</c:v>
                </c:pt>
                <c:pt idx="31">
                  <c:v>12009</c:v>
                </c:pt>
                <c:pt idx="32">
                  <c:v>12030.5</c:v>
                </c:pt>
                <c:pt idx="33">
                  <c:v>12030.5</c:v>
                </c:pt>
                <c:pt idx="34">
                  <c:v>12030.5</c:v>
                </c:pt>
                <c:pt idx="35">
                  <c:v>12030.5</c:v>
                </c:pt>
                <c:pt idx="36">
                  <c:v>12221.5</c:v>
                </c:pt>
                <c:pt idx="37">
                  <c:v>12234</c:v>
                </c:pt>
                <c:pt idx="38">
                  <c:v>13092.5</c:v>
                </c:pt>
                <c:pt idx="39">
                  <c:v>13092.5</c:v>
                </c:pt>
                <c:pt idx="40">
                  <c:v>13092.5</c:v>
                </c:pt>
                <c:pt idx="41">
                  <c:v>13092.5</c:v>
                </c:pt>
                <c:pt idx="42">
                  <c:v>13092.5</c:v>
                </c:pt>
                <c:pt idx="43">
                  <c:v>13092.5</c:v>
                </c:pt>
                <c:pt idx="44">
                  <c:v>13308.5</c:v>
                </c:pt>
                <c:pt idx="45">
                  <c:v>13442.5</c:v>
                </c:pt>
                <c:pt idx="46">
                  <c:v>13443</c:v>
                </c:pt>
                <c:pt idx="47">
                  <c:v>13443.5</c:v>
                </c:pt>
                <c:pt idx="48">
                  <c:v>14532</c:v>
                </c:pt>
                <c:pt idx="49">
                  <c:v>14532</c:v>
                </c:pt>
                <c:pt idx="50">
                  <c:v>14532</c:v>
                </c:pt>
                <c:pt idx="51">
                  <c:v>14532</c:v>
                </c:pt>
                <c:pt idx="52">
                  <c:v>14736.5</c:v>
                </c:pt>
                <c:pt idx="53">
                  <c:v>14737</c:v>
                </c:pt>
                <c:pt idx="54">
                  <c:v>14853.5</c:v>
                </c:pt>
                <c:pt idx="55">
                  <c:v>14853.5</c:v>
                </c:pt>
                <c:pt idx="56">
                  <c:v>14853.5</c:v>
                </c:pt>
                <c:pt idx="57">
                  <c:v>14853.5</c:v>
                </c:pt>
                <c:pt idx="58">
                  <c:v>16170</c:v>
                </c:pt>
                <c:pt idx="59">
                  <c:v>16170.5</c:v>
                </c:pt>
                <c:pt idx="60">
                  <c:v>16170.5</c:v>
                </c:pt>
                <c:pt idx="61">
                  <c:v>16170.5</c:v>
                </c:pt>
                <c:pt idx="62">
                  <c:v>16170.5</c:v>
                </c:pt>
                <c:pt idx="63">
                  <c:v>16277</c:v>
                </c:pt>
                <c:pt idx="64">
                  <c:v>16302</c:v>
                </c:pt>
                <c:pt idx="65">
                  <c:v>16312</c:v>
                </c:pt>
                <c:pt idx="66">
                  <c:v>16373.5</c:v>
                </c:pt>
                <c:pt idx="67">
                  <c:v>17417</c:v>
                </c:pt>
                <c:pt idx="68">
                  <c:v>17633</c:v>
                </c:pt>
                <c:pt idx="69">
                  <c:v>18916.5</c:v>
                </c:pt>
                <c:pt idx="70">
                  <c:v>18917</c:v>
                </c:pt>
                <c:pt idx="71">
                  <c:v>18917.5</c:v>
                </c:pt>
                <c:pt idx="72">
                  <c:v>18949</c:v>
                </c:pt>
                <c:pt idx="73">
                  <c:v>19067.5</c:v>
                </c:pt>
                <c:pt idx="74">
                  <c:v>19067.5</c:v>
                </c:pt>
                <c:pt idx="75">
                  <c:v>19067.5</c:v>
                </c:pt>
                <c:pt idx="76">
                  <c:v>19067.5</c:v>
                </c:pt>
                <c:pt idx="77">
                  <c:v>19068</c:v>
                </c:pt>
                <c:pt idx="78">
                  <c:v>19068</c:v>
                </c:pt>
                <c:pt idx="79">
                  <c:v>19068</c:v>
                </c:pt>
                <c:pt idx="80">
                  <c:v>19068</c:v>
                </c:pt>
                <c:pt idx="81">
                  <c:v>19082.5</c:v>
                </c:pt>
                <c:pt idx="82">
                  <c:v>19083</c:v>
                </c:pt>
                <c:pt idx="83">
                  <c:v>22117</c:v>
                </c:pt>
                <c:pt idx="84">
                  <c:v>22940</c:v>
                </c:pt>
                <c:pt idx="85">
                  <c:v>24682.5</c:v>
                </c:pt>
                <c:pt idx="86">
                  <c:v>24683</c:v>
                </c:pt>
                <c:pt idx="87">
                  <c:v>25856</c:v>
                </c:pt>
                <c:pt idx="88">
                  <c:v>26022.5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5">
                  <c:v>-1.4242000004742295E-2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04-413B-A94C-8247C8722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39168"/>
        <c:axId val="1"/>
      </c:scatterChart>
      <c:valAx>
        <c:axId val="41803916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225519287834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3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23145400593471"/>
          <c:y val="0.92048929663608559"/>
          <c:w val="0.71364985163204753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219075</xdr:colOff>
      <xdr:row>18</xdr:row>
      <xdr:rowOff>38100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57BBF9C5-29BA-6953-AD83-87D93B8D7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85725</xdr:rowOff>
    </xdr:from>
    <xdr:to>
      <xdr:col>26</xdr:col>
      <xdr:colOff>619125</xdr:colOff>
      <xdr:row>18</xdr:row>
      <xdr:rowOff>133350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B3590572-2E7C-95BC-64C8-DD72C6122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www.konkoly.hu/cgi-bin/IBVS?5992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ar.astro.cz/oejv/issues/oejv0094.pdf" TargetMode="External"/><Relationship Id="rId21" Type="http://schemas.openxmlformats.org/officeDocument/2006/relationships/hyperlink" Target="http://vsolj.cetus-net.org/vsoljno53.pdf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www.konkoly.hu/cgi-bin/IBVS?5992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konkoly.hu/cgi-bin/IBVS?6029" TargetMode="External"/><Relationship Id="rId38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209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solj.cetus-net.org/vsoljno53.pdf" TargetMode="External"/><Relationship Id="rId29" Type="http://schemas.openxmlformats.org/officeDocument/2006/relationships/hyperlink" Target="http://var.astro.cz/oejv/issues/oejv0160.pdf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sfs/BAVM_link.php?BAVMnr=172" TargetMode="External"/><Relationship Id="rId6" Type="http://schemas.openxmlformats.org/officeDocument/2006/relationships/hyperlink" Target="http://www.konkoly.hu/cgi-bin/IBVS?5929" TargetMode="External"/><Relationship Id="rId11" Type="http://schemas.openxmlformats.org/officeDocument/2006/relationships/hyperlink" Target="http://www.bav-astro.de/sfs/BAVM_link.php?BAVMnr=214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www.konkoly.hu/cgi-bin/IBVS?6075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894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www.konkoly.hu/cgi-bin/IBVS?6029" TargetMode="External"/><Relationship Id="rId28" Type="http://schemas.openxmlformats.org/officeDocument/2006/relationships/hyperlink" Target="http://var.astro.cz/oejv/issues/oejv0160.pdf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214" TargetMode="External"/><Relationship Id="rId19" Type="http://schemas.openxmlformats.org/officeDocument/2006/relationships/hyperlink" Target="http://www.konkoly.hu/cgi-bin/IBVS?5992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875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www.konkoly.hu/cgi-bin/IBVS?6039" TargetMode="External"/><Relationship Id="rId22" Type="http://schemas.openxmlformats.org/officeDocument/2006/relationships/hyperlink" Target="http://vsolj.cetus-net.org/vsoljno53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0"/>
  <sheetViews>
    <sheetView tabSelected="1" workbookViewId="0">
      <pane xSplit="14" ySplit="22" topLeftCell="O9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28</v>
      </c>
    </row>
    <row r="2" spans="1:6">
      <c r="A2" t="s">
        <v>23</v>
      </c>
      <c r="B2" t="s">
        <v>29</v>
      </c>
      <c r="C2" s="3"/>
      <c r="D2" s="3"/>
    </row>
    <row r="3" spans="1:6" ht="13.5" thickBot="1">
      <c r="C3" s="26"/>
      <c r="D3" s="26"/>
    </row>
    <row r="4" spans="1:6" ht="13.5" thickBot="1">
      <c r="A4" s="29" t="s">
        <v>40</v>
      </c>
      <c r="C4" s="27">
        <v>52754.460200000001</v>
      </c>
      <c r="D4" s="28">
        <v>0.26672699999999999</v>
      </c>
    </row>
    <row r="5" spans="1:6">
      <c r="A5" s="9" t="s">
        <v>34</v>
      </c>
      <c r="B5" s="10"/>
      <c r="C5" s="11">
        <v>-9.5</v>
      </c>
      <c r="D5" s="10" t="s">
        <v>35</v>
      </c>
    </row>
    <row r="6" spans="1:6">
      <c r="A6" s="5" t="s">
        <v>1</v>
      </c>
    </row>
    <row r="7" spans="1:6">
      <c r="A7" t="s">
        <v>2</v>
      </c>
      <c r="C7">
        <f>+C4</f>
        <v>52754.460200000001</v>
      </c>
    </row>
    <row r="8" spans="1:6">
      <c r="A8" t="s">
        <v>3</v>
      </c>
      <c r="C8">
        <f>+D4</f>
        <v>0.26672699999999999</v>
      </c>
    </row>
    <row r="9" spans="1:6">
      <c r="A9" s="24" t="s">
        <v>39</v>
      </c>
      <c r="B9" s="25">
        <v>60</v>
      </c>
      <c r="C9" s="13" t="str">
        <f>"F"&amp;B9</f>
        <v>F60</v>
      </c>
      <c r="D9" s="14" t="str">
        <f>"G"&amp;B9</f>
        <v>G60</v>
      </c>
    </row>
    <row r="10" spans="1:6" ht="13.5" thickBot="1">
      <c r="A10" s="10"/>
      <c r="B10" s="10"/>
      <c r="C10" s="4" t="s">
        <v>19</v>
      </c>
      <c r="D10" s="4" t="s">
        <v>20</v>
      </c>
      <c r="E10" s="10"/>
    </row>
    <row r="11" spans="1:6">
      <c r="A11" s="10" t="s">
        <v>15</v>
      </c>
      <c r="B11" s="10"/>
      <c r="C11" s="12">
        <f ca="1">INTERCEPT(INDIRECT($D$9):G982,INDIRECT($C$9):F982)</f>
        <v>9.4057023446572657E-2</v>
      </c>
      <c r="D11" s="3"/>
      <c r="E11" s="10"/>
    </row>
    <row r="12" spans="1:6">
      <c r="A12" s="10" t="s">
        <v>16</v>
      </c>
      <c r="B12" s="10"/>
      <c r="C12" s="12">
        <f ca="1">SLOPE(INDIRECT($D$9):G982,INDIRECT($C$9):F982)</f>
        <v>-2.6745262557661909E-6</v>
      </c>
      <c r="D12" s="3"/>
      <c r="E12" s="10"/>
    </row>
    <row r="13" spans="1:6">
      <c r="A13" s="10" t="s">
        <v>18</v>
      </c>
      <c r="B13" s="10"/>
      <c r="C13" s="3" t="s">
        <v>13</v>
      </c>
    </row>
    <row r="14" spans="1:6">
      <c r="A14" s="10"/>
      <c r="B14" s="10"/>
      <c r="C14" s="10"/>
    </row>
    <row r="15" spans="1:6">
      <c r="A15" s="15" t="s">
        <v>17</v>
      </c>
      <c r="B15" s="10"/>
      <c r="C15" s="16">
        <f ca="1">(C7+C11)+(C8+C12)*INT(MAX(F21:F3523))</f>
        <v>59695.254654501216</v>
      </c>
      <c r="E15" s="17" t="s">
        <v>49</v>
      </c>
      <c r="F15" s="11">
        <v>1</v>
      </c>
    </row>
    <row r="16" spans="1:6">
      <c r="A16" s="19" t="s">
        <v>4</v>
      </c>
      <c r="B16" s="10"/>
      <c r="C16" s="20">
        <f ca="1">+C8+C12</f>
        <v>0.26672432547374425</v>
      </c>
      <c r="E16" s="17" t="s">
        <v>36</v>
      </c>
      <c r="F16" s="18">
        <f ca="1">NOW()+15018.5+$C$5/24</f>
        <v>60357.778828703704</v>
      </c>
    </row>
    <row r="17" spans="1:21" ht="13.5" thickBot="1">
      <c r="A17" s="17" t="s">
        <v>27</v>
      </c>
      <c r="B17" s="10"/>
      <c r="C17" s="10">
        <f>COUNT(C21:C2181)</f>
        <v>89</v>
      </c>
      <c r="E17" s="17" t="s">
        <v>50</v>
      </c>
      <c r="F17" s="18">
        <f ca="1">ROUND(2*(F16-$C$7)/$C$8,0)/2+F15</f>
        <v>28507</v>
      </c>
    </row>
    <row r="18" spans="1:21" ht="14.25" thickTop="1" thickBot="1">
      <c r="A18" s="19" t="s">
        <v>5</v>
      </c>
      <c r="B18" s="10"/>
      <c r="C18" s="22">
        <f ca="1">+C15</f>
        <v>59695.254654501216</v>
      </c>
      <c r="D18" s="23">
        <f ca="1">+C16</f>
        <v>0.26672432547374425</v>
      </c>
      <c r="E18" s="17" t="s">
        <v>37</v>
      </c>
      <c r="F18" s="14">
        <f ca="1">ROUND(2*(F16-$C$15)/$C$16,0)/2+F15</f>
        <v>2485</v>
      </c>
    </row>
    <row r="19" spans="1:21" ht="13.5" thickTop="1">
      <c r="E19" s="17" t="s">
        <v>38</v>
      </c>
      <c r="F19" s="21">
        <f ca="1">+$C$15+$C$16*F18-15018.5-$C$5/24</f>
        <v>45339.960436636808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67</v>
      </c>
      <c r="I20" s="7" t="s">
        <v>70</v>
      </c>
      <c r="J20" s="7" t="s">
        <v>64</v>
      </c>
      <c r="K20" s="7" t="s">
        <v>62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57" t="s">
        <v>255</v>
      </c>
    </row>
    <row r="21" spans="1:21">
      <c r="A21" t="s">
        <v>31</v>
      </c>
      <c r="B21" s="3" t="s">
        <v>30</v>
      </c>
      <c r="C21" s="8">
        <v>52754.459799999997</v>
      </c>
      <c r="D21" s="8">
        <v>1.2999999999999999E-3</v>
      </c>
      <c r="E21">
        <f t="shared" ref="E21:E52" si="0">+(C21-C$7)/C$8</f>
        <v>-1.4996607184389482E-3</v>
      </c>
      <c r="F21">
        <f t="shared" ref="F21:F52" si="1">ROUND(2*E21,0)/2</f>
        <v>0</v>
      </c>
      <c r="G21">
        <f>+C21-(C$7+F21*C$8)</f>
        <v>-4.0000000444706529E-4</v>
      </c>
      <c r="J21">
        <f>+G21</f>
        <v>-4.0000000444706529E-4</v>
      </c>
      <c r="Q21" s="2">
        <f t="shared" ref="Q21:Q52" si="2">+C21-15018.5</f>
        <v>37735.959799999997</v>
      </c>
    </row>
    <row r="22" spans="1:21">
      <c r="A22" s="30" t="s">
        <v>41</v>
      </c>
      <c r="B22" s="3"/>
      <c r="C22" s="8">
        <v>52754.460200000001</v>
      </c>
      <c r="D22" s="8" t="s">
        <v>13</v>
      </c>
      <c r="E22">
        <f t="shared" si="0"/>
        <v>0</v>
      </c>
      <c r="F22">
        <f t="shared" si="1"/>
        <v>0</v>
      </c>
      <c r="G22">
        <f>+C22-(C$7+F22*C$8)</f>
        <v>0</v>
      </c>
      <c r="K22">
        <f>+G22</f>
        <v>0</v>
      </c>
      <c r="Q22" s="2">
        <f t="shared" si="2"/>
        <v>37735.960200000001</v>
      </c>
    </row>
    <row r="23" spans="1:21">
      <c r="A23" t="s">
        <v>32</v>
      </c>
      <c r="B23" s="3" t="s">
        <v>33</v>
      </c>
      <c r="C23" s="8">
        <v>53437.6973</v>
      </c>
      <c r="D23" s="8">
        <v>1.1999999999999999E-3</v>
      </c>
      <c r="E23">
        <f t="shared" si="0"/>
        <v>2561.5595721467962</v>
      </c>
      <c r="F23">
        <f t="shared" si="1"/>
        <v>2561.5</v>
      </c>
      <c r="G23">
        <f>+C23-(C$7+F23*C$8)</f>
        <v>1.5889499998593237E-2</v>
      </c>
      <c r="K23">
        <f>+G23</f>
        <v>1.5889499998593237E-2</v>
      </c>
      <c r="Q23" s="2">
        <f t="shared" si="2"/>
        <v>38419.1973</v>
      </c>
    </row>
    <row r="24" spans="1:21">
      <c r="A24" s="31" t="s">
        <v>32</v>
      </c>
      <c r="B24" s="32" t="s">
        <v>30</v>
      </c>
      <c r="C24" s="33">
        <v>53437.829299999998</v>
      </c>
      <c r="D24" s="33">
        <v>2.9999999999999997E-4</v>
      </c>
      <c r="E24">
        <f t="shared" si="0"/>
        <v>2562.0544601783708</v>
      </c>
      <c r="F24">
        <f t="shared" si="1"/>
        <v>2562</v>
      </c>
      <c r="G24">
        <f>+C24-(C$7+F24*C$8)</f>
        <v>1.4525999999023043E-2</v>
      </c>
      <c r="K24">
        <f>+G24</f>
        <v>1.4525999999023043E-2</v>
      </c>
      <c r="Q24" s="2">
        <f t="shared" si="2"/>
        <v>38419.329299999998</v>
      </c>
    </row>
    <row r="25" spans="1:21">
      <c r="A25" s="31" t="s">
        <v>32</v>
      </c>
      <c r="B25" s="32" t="s">
        <v>30</v>
      </c>
      <c r="C25" s="33">
        <v>53441.829100000003</v>
      </c>
      <c r="D25" s="33">
        <v>1.9E-3</v>
      </c>
      <c r="E25">
        <f t="shared" si="0"/>
        <v>2577.0503173657012</v>
      </c>
      <c r="F25">
        <f t="shared" si="1"/>
        <v>2577</v>
      </c>
      <c r="G25">
        <f>+C25-(C$7+F25*C$8)</f>
        <v>1.3421000003290828E-2</v>
      </c>
      <c r="K25">
        <f>+G25</f>
        <v>1.3421000003290828E-2</v>
      </c>
      <c r="Q25" s="2">
        <f t="shared" si="2"/>
        <v>38423.329100000003</v>
      </c>
    </row>
    <row r="26" spans="1:21">
      <c r="A26" s="33" t="s">
        <v>43</v>
      </c>
      <c r="B26" s="32" t="s">
        <v>30</v>
      </c>
      <c r="C26" s="33">
        <v>54073.6777</v>
      </c>
      <c r="D26" s="33">
        <v>1.6000000000000001E-3</v>
      </c>
      <c r="E26">
        <f t="shared" si="0"/>
        <v>4945.9466045807094</v>
      </c>
      <c r="F26">
        <f t="shared" si="1"/>
        <v>4946</v>
      </c>
      <c r="K26">
        <f>+G26</f>
        <v>0</v>
      </c>
      <c r="Q26" s="2">
        <f t="shared" si="2"/>
        <v>39055.1777</v>
      </c>
      <c r="U26" s="14">
        <v>-1.4242000004742295E-2</v>
      </c>
    </row>
    <row r="27" spans="1:21">
      <c r="A27" s="36" t="s">
        <v>51</v>
      </c>
      <c r="B27" s="37" t="s">
        <v>33</v>
      </c>
      <c r="C27" s="36">
        <v>54506.494899999998</v>
      </c>
      <c r="D27" s="36">
        <v>4.0000000000000002E-4</v>
      </c>
      <c r="E27">
        <f t="shared" si="0"/>
        <v>6568.6439693019329</v>
      </c>
      <c r="F27">
        <f t="shared" si="1"/>
        <v>6568.5</v>
      </c>
      <c r="G27">
        <f t="shared" ref="G27:G58" si="3">+C27-(C$7+F27*C$8)</f>
        <v>3.8400499994168058E-2</v>
      </c>
      <c r="J27">
        <f>+G27</f>
        <v>3.8400499994168058E-2</v>
      </c>
      <c r="Q27" s="2">
        <f t="shared" si="2"/>
        <v>39487.994899999998</v>
      </c>
    </row>
    <row r="28" spans="1:21">
      <c r="A28" s="33" t="s">
        <v>45</v>
      </c>
      <c r="B28" s="32" t="s">
        <v>33</v>
      </c>
      <c r="C28" s="33">
        <v>54507.561280000002</v>
      </c>
      <c r="D28" s="33">
        <v>1E-4</v>
      </c>
      <c r="E28">
        <f t="shared" si="0"/>
        <v>6572.6419897498208</v>
      </c>
      <c r="F28">
        <f t="shared" si="1"/>
        <v>6572.5</v>
      </c>
      <c r="G28">
        <f t="shared" si="3"/>
        <v>3.7872499997320119E-2</v>
      </c>
      <c r="K28">
        <f t="shared" ref="K28:K34" si="4">+G28</f>
        <v>3.7872499997320119E-2</v>
      </c>
      <c r="Q28" s="2">
        <f t="shared" si="2"/>
        <v>39489.061280000002</v>
      </c>
    </row>
    <row r="29" spans="1:21">
      <c r="A29" s="34" t="s">
        <v>42</v>
      </c>
      <c r="B29" s="32"/>
      <c r="C29" s="33">
        <v>54814.966800000002</v>
      </c>
      <c r="D29" s="33">
        <v>2.0000000000000001E-4</v>
      </c>
      <c r="E29">
        <f t="shared" si="0"/>
        <v>7725.1519343748505</v>
      </c>
      <c r="F29">
        <f t="shared" si="1"/>
        <v>7725</v>
      </c>
      <c r="G29">
        <f t="shared" si="3"/>
        <v>4.0525000003981404E-2</v>
      </c>
      <c r="K29">
        <f t="shared" si="4"/>
        <v>4.0525000003981404E-2</v>
      </c>
      <c r="Q29" s="2">
        <f t="shared" si="2"/>
        <v>39796.466800000002</v>
      </c>
    </row>
    <row r="30" spans="1:21">
      <c r="A30" s="33" t="s">
        <v>44</v>
      </c>
      <c r="B30" s="32" t="s">
        <v>30</v>
      </c>
      <c r="C30" s="33">
        <v>54863.912799999998</v>
      </c>
      <c r="D30" s="33">
        <v>2.0000000000000001E-4</v>
      </c>
      <c r="E30">
        <f t="shared" si="0"/>
        <v>7908.6579161464606</v>
      </c>
      <c r="F30">
        <f t="shared" si="1"/>
        <v>7908.5</v>
      </c>
      <c r="G30">
        <f t="shared" si="3"/>
        <v>4.2120499994780403E-2</v>
      </c>
      <c r="K30">
        <f t="shared" si="4"/>
        <v>4.2120499994780403E-2</v>
      </c>
      <c r="Q30" s="2">
        <f t="shared" si="2"/>
        <v>39845.412799999998</v>
      </c>
    </row>
    <row r="31" spans="1:21">
      <c r="A31" s="34" t="s">
        <v>47</v>
      </c>
      <c r="B31" s="32"/>
      <c r="C31" s="33">
        <v>54900.721400000002</v>
      </c>
      <c r="D31" s="33">
        <v>2.0000000000000001E-4</v>
      </c>
      <c r="E31">
        <f t="shared" si="0"/>
        <v>8046.658943414056</v>
      </c>
      <c r="F31">
        <f t="shared" si="1"/>
        <v>8046.5</v>
      </c>
      <c r="G31">
        <f t="shared" si="3"/>
        <v>4.2394500000227708E-2</v>
      </c>
      <c r="K31">
        <f t="shared" si="4"/>
        <v>4.2394500000227708E-2</v>
      </c>
      <c r="Q31" s="2">
        <f t="shared" si="2"/>
        <v>39882.221400000002</v>
      </c>
    </row>
    <row r="32" spans="1:21">
      <c r="A32" s="35" t="s">
        <v>46</v>
      </c>
      <c r="B32" s="32" t="s">
        <v>33</v>
      </c>
      <c r="C32" s="33">
        <v>54908.456700000002</v>
      </c>
      <c r="D32" s="33">
        <v>1E-4</v>
      </c>
      <c r="E32">
        <f t="shared" si="0"/>
        <v>8075.6597569799878</v>
      </c>
      <c r="F32">
        <f t="shared" si="1"/>
        <v>8075.5</v>
      </c>
      <c r="G32">
        <f t="shared" si="3"/>
        <v>4.2611500000930391E-2</v>
      </c>
      <c r="K32">
        <f t="shared" si="4"/>
        <v>4.2611500000930391E-2</v>
      </c>
      <c r="Q32" s="2">
        <f t="shared" si="2"/>
        <v>39889.956700000002</v>
      </c>
    </row>
    <row r="33" spans="1:17">
      <c r="A33" s="35" t="s">
        <v>46</v>
      </c>
      <c r="B33" s="32" t="s">
        <v>33</v>
      </c>
      <c r="C33" s="33">
        <v>54935.396419999997</v>
      </c>
      <c r="D33" s="33">
        <v>1E-4</v>
      </c>
      <c r="E33">
        <f t="shared" si="0"/>
        <v>8176.660855481432</v>
      </c>
      <c r="F33">
        <f t="shared" si="1"/>
        <v>8176.5</v>
      </c>
      <c r="G33">
        <f t="shared" si="3"/>
        <v>4.2904499998257961E-2</v>
      </c>
      <c r="K33">
        <f t="shared" si="4"/>
        <v>4.2904499998257961E-2</v>
      </c>
      <c r="Q33" s="2">
        <f t="shared" si="2"/>
        <v>39916.896419999997</v>
      </c>
    </row>
    <row r="34" spans="1:17">
      <c r="A34" s="36" t="s">
        <v>48</v>
      </c>
      <c r="B34" s="37" t="s">
        <v>30</v>
      </c>
      <c r="C34" s="36">
        <v>55243.735399999998</v>
      </c>
      <c r="D34" s="36">
        <v>4.0000000000000002E-4</v>
      </c>
      <c r="E34">
        <f t="shared" si="0"/>
        <v>9332.6704833031399</v>
      </c>
      <c r="F34">
        <f t="shared" si="1"/>
        <v>9332.5</v>
      </c>
      <c r="G34">
        <f t="shared" si="3"/>
        <v>4.5472499994502869E-2</v>
      </c>
      <c r="K34">
        <f t="shared" si="4"/>
        <v>4.5472499994502869E-2</v>
      </c>
      <c r="Q34" s="2">
        <f t="shared" si="2"/>
        <v>40225.235399999998</v>
      </c>
    </row>
    <row r="35" spans="1:17">
      <c r="A35" s="36" t="s">
        <v>52</v>
      </c>
      <c r="B35" s="37" t="s">
        <v>33</v>
      </c>
      <c r="C35" s="36">
        <v>55289.348700000002</v>
      </c>
      <c r="D35" s="36">
        <v>8.0000000000000004E-4</v>
      </c>
      <c r="E35">
        <f t="shared" si="0"/>
        <v>9503.68166702284</v>
      </c>
      <c r="F35">
        <f t="shared" si="1"/>
        <v>9503.5</v>
      </c>
      <c r="G35">
        <f t="shared" si="3"/>
        <v>4.8455500000272878E-2</v>
      </c>
      <c r="J35">
        <f>+G35</f>
        <v>4.8455500000272878E-2</v>
      </c>
      <c r="Q35" s="2">
        <f t="shared" si="2"/>
        <v>40270.848700000002</v>
      </c>
    </row>
    <row r="36" spans="1:17">
      <c r="A36" s="36" t="s">
        <v>52</v>
      </c>
      <c r="B36" s="37" t="s">
        <v>30</v>
      </c>
      <c r="C36" s="36">
        <v>55289.481</v>
      </c>
      <c r="D36" s="36">
        <v>1E-3</v>
      </c>
      <c r="E36">
        <f t="shared" si="0"/>
        <v>9504.1776797999391</v>
      </c>
      <c r="F36">
        <f t="shared" si="1"/>
        <v>9504</v>
      </c>
      <c r="G36">
        <f t="shared" si="3"/>
        <v>4.7392000000400003E-2</v>
      </c>
      <c r="J36">
        <f>+G36</f>
        <v>4.7392000000400003E-2</v>
      </c>
      <c r="Q36" s="2">
        <f t="shared" si="2"/>
        <v>40270.981</v>
      </c>
    </row>
    <row r="37" spans="1:17">
      <c r="A37" s="36" t="s">
        <v>53</v>
      </c>
      <c r="B37" s="37" t="s">
        <v>30</v>
      </c>
      <c r="C37" s="36">
        <v>55589.820500000002</v>
      </c>
      <c r="D37" s="36">
        <v>8.0000000000000004E-4</v>
      </c>
      <c r="E37">
        <f t="shared" si="0"/>
        <v>10630.196043145239</v>
      </c>
      <c r="F37">
        <f t="shared" si="1"/>
        <v>10630</v>
      </c>
      <c r="G37">
        <f t="shared" si="3"/>
        <v>5.2289999999629799E-2</v>
      </c>
      <c r="K37">
        <f t="shared" ref="K37:K68" si="5">+G37</f>
        <v>5.2289999999629799E-2</v>
      </c>
      <c r="Q37" s="2">
        <f t="shared" si="2"/>
        <v>40571.320500000002</v>
      </c>
    </row>
    <row r="38" spans="1:17">
      <c r="A38" s="36" t="s">
        <v>53</v>
      </c>
      <c r="B38" s="37" t="s">
        <v>33</v>
      </c>
      <c r="C38" s="36">
        <v>55589.9539</v>
      </c>
      <c r="D38" s="36">
        <v>2.9999999999999997E-4</v>
      </c>
      <c r="E38">
        <f t="shared" si="0"/>
        <v>10630.696179989274</v>
      </c>
      <c r="F38">
        <f t="shared" si="1"/>
        <v>10630.5</v>
      </c>
      <c r="G38">
        <f t="shared" si="3"/>
        <v>5.2326500001072418E-2</v>
      </c>
      <c r="K38">
        <f t="shared" si="5"/>
        <v>5.2326500001072418E-2</v>
      </c>
      <c r="Q38" s="2">
        <f t="shared" si="2"/>
        <v>40571.4539</v>
      </c>
    </row>
    <row r="39" spans="1:17">
      <c r="A39" s="38" t="s">
        <v>55</v>
      </c>
      <c r="B39" s="39" t="s">
        <v>33</v>
      </c>
      <c r="C39" s="40">
        <v>55599.555899999999</v>
      </c>
      <c r="D39" s="40">
        <v>5.0000000000000001E-4</v>
      </c>
      <c r="E39">
        <f t="shared" si="0"/>
        <v>10666.695535135168</v>
      </c>
      <c r="F39">
        <f t="shared" si="1"/>
        <v>10666.5</v>
      </c>
      <c r="G39">
        <f t="shared" si="3"/>
        <v>5.2154500001051929E-2</v>
      </c>
      <c r="K39">
        <f t="shared" si="5"/>
        <v>5.2154500001051929E-2</v>
      </c>
      <c r="Q39" s="2">
        <f t="shared" si="2"/>
        <v>40581.055899999999</v>
      </c>
    </row>
    <row r="40" spans="1:17">
      <c r="A40" s="35" t="s">
        <v>56</v>
      </c>
      <c r="B40" s="32" t="s">
        <v>33</v>
      </c>
      <c r="C40" s="33">
        <v>55629.429389999998</v>
      </c>
      <c r="D40" s="33">
        <v>2.0000000000000001E-4</v>
      </c>
      <c r="E40">
        <f t="shared" si="0"/>
        <v>10778.695782579178</v>
      </c>
      <c r="F40">
        <f t="shared" si="1"/>
        <v>10778.5</v>
      </c>
      <c r="G40">
        <f t="shared" si="3"/>
        <v>5.2220499994291458E-2</v>
      </c>
      <c r="K40">
        <f t="shared" si="5"/>
        <v>5.2220499994291458E-2</v>
      </c>
      <c r="Q40" s="2">
        <f t="shared" si="2"/>
        <v>40610.929389999998</v>
      </c>
    </row>
    <row r="41" spans="1:17">
      <c r="A41" s="35" t="s">
        <v>56</v>
      </c>
      <c r="B41" s="32" t="s">
        <v>33</v>
      </c>
      <c r="C41" s="33">
        <v>55629.429660000002</v>
      </c>
      <c r="D41" s="33">
        <v>2.0000000000000001E-4</v>
      </c>
      <c r="E41">
        <f t="shared" si="0"/>
        <v>10778.696794850166</v>
      </c>
      <c r="F41">
        <f t="shared" si="1"/>
        <v>10778.5</v>
      </c>
      <c r="G41">
        <f t="shared" si="3"/>
        <v>5.2490499998384621E-2</v>
      </c>
      <c r="K41">
        <f t="shared" si="5"/>
        <v>5.2490499998384621E-2</v>
      </c>
      <c r="Q41" s="2">
        <f t="shared" si="2"/>
        <v>40610.929660000002</v>
      </c>
    </row>
    <row r="42" spans="1:17">
      <c r="A42" s="35" t="s">
        <v>56</v>
      </c>
      <c r="B42" s="32" t="s">
        <v>33</v>
      </c>
      <c r="C42" s="33">
        <v>55629.42974</v>
      </c>
      <c r="D42" s="33">
        <v>2.0000000000000001E-4</v>
      </c>
      <c r="E42">
        <f t="shared" si="0"/>
        <v>10778.697094782299</v>
      </c>
      <c r="F42">
        <f t="shared" si="1"/>
        <v>10778.5</v>
      </c>
      <c r="G42">
        <f t="shared" si="3"/>
        <v>5.2570499996363651E-2</v>
      </c>
      <c r="K42">
        <f t="shared" si="5"/>
        <v>5.2570499996363651E-2</v>
      </c>
      <c r="O42">
        <f t="shared" ref="O42:O73" ca="1" si="6">+C$11+C$12*$F42</f>
        <v>6.5229642198796761E-2</v>
      </c>
      <c r="Q42" s="2">
        <f t="shared" si="2"/>
        <v>40610.92974</v>
      </c>
    </row>
    <row r="43" spans="1:17">
      <c r="A43" s="35" t="s">
        <v>56</v>
      </c>
      <c r="B43" s="32" t="s">
        <v>33</v>
      </c>
      <c r="C43" s="33">
        <v>55629.429980000001</v>
      </c>
      <c r="D43" s="33">
        <v>2.0000000000000001E-4</v>
      </c>
      <c r="E43">
        <f t="shared" si="0"/>
        <v>10778.697994578724</v>
      </c>
      <c r="F43">
        <f t="shared" si="1"/>
        <v>10778.5</v>
      </c>
      <c r="G43">
        <f t="shared" si="3"/>
        <v>5.2810499997576699E-2</v>
      </c>
      <c r="K43">
        <f t="shared" si="5"/>
        <v>5.2810499997576699E-2</v>
      </c>
      <c r="O43">
        <f t="shared" ca="1" si="6"/>
        <v>6.5229642198796761E-2</v>
      </c>
      <c r="Q43" s="2">
        <f t="shared" si="2"/>
        <v>40610.929980000001</v>
      </c>
    </row>
    <row r="44" spans="1:17">
      <c r="A44" s="36" t="s">
        <v>53</v>
      </c>
      <c r="B44" s="37" t="s">
        <v>30</v>
      </c>
      <c r="C44" s="36">
        <v>55671.705600000001</v>
      </c>
      <c r="D44" s="36">
        <v>5.9999999999999995E-4</v>
      </c>
      <c r="E44">
        <f t="shared" si="0"/>
        <v>10937.195709470732</v>
      </c>
      <c r="F44">
        <f t="shared" si="1"/>
        <v>10937</v>
      </c>
      <c r="G44">
        <f t="shared" si="3"/>
        <v>5.2200999998603947E-2</v>
      </c>
      <c r="K44">
        <f t="shared" si="5"/>
        <v>5.2200999998603947E-2</v>
      </c>
      <c r="O44">
        <f t="shared" ca="1" si="6"/>
        <v>6.4805729787257821E-2</v>
      </c>
      <c r="Q44" s="2">
        <f t="shared" si="2"/>
        <v>40653.205600000001</v>
      </c>
    </row>
    <row r="45" spans="1:17">
      <c r="A45" s="54" t="s">
        <v>172</v>
      </c>
      <c r="B45" s="56" t="s">
        <v>30</v>
      </c>
      <c r="C45" s="55">
        <v>55674.373299999999</v>
      </c>
      <c r="D45" s="8"/>
      <c r="E45">
        <f t="shared" si="0"/>
        <v>10947.19732160598</v>
      </c>
      <c r="F45">
        <f t="shared" si="1"/>
        <v>10947</v>
      </c>
      <c r="G45">
        <f t="shared" si="3"/>
        <v>5.263099999865517E-2</v>
      </c>
      <c r="K45">
        <f t="shared" si="5"/>
        <v>5.263099999865517E-2</v>
      </c>
      <c r="O45">
        <f t="shared" ca="1" si="6"/>
        <v>6.477898452470017E-2</v>
      </c>
      <c r="Q45" s="2">
        <f t="shared" si="2"/>
        <v>40655.873299999999</v>
      </c>
    </row>
    <row r="46" spans="1:17">
      <c r="A46" s="54" t="s">
        <v>172</v>
      </c>
      <c r="B46" s="56" t="s">
        <v>33</v>
      </c>
      <c r="C46" s="55">
        <v>55676.374900000003</v>
      </c>
      <c r="D46" s="8"/>
      <c r="E46">
        <f t="shared" si="0"/>
        <v>10954.70162375763</v>
      </c>
      <c r="F46">
        <f t="shared" si="1"/>
        <v>10954.5</v>
      </c>
      <c r="G46">
        <f t="shared" si="3"/>
        <v>5.3778499997861218E-2</v>
      </c>
      <c r="K46">
        <f t="shared" si="5"/>
        <v>5.3778499997861218E-2</v>
      </c>
      <c r="O46">
        <f t="shared" ca="1" si="6"/>
        <v>6.4758925577781914E-2</v>
      </c>
      <c r="Q46" s="2">
        <f t="shared" si="2"/>
        <v>40657.874900000003</v>
      </c>
    </row>
    <row r="47" spans="1:17">
      <c r="A47" s="54" t="s">
        <v>172</v>
      </c>
      <c r="B47" s="56" t="s">
        <v>30</v>
      </c>
      <c r="C47" s="55">
        <v>55678.3747</v>
      </c>
      <c r="D47" s="8"/>
      <c r="E47">
        <f t="shared" si="0"/>
        <v>10962.199177436101</v>
      </c>
      <c r="F47">
        <f t="shared" si="1"/>
        <v>10962</v>
      </c>
      <c r="G47">
        <f t="shared" si="3"/>
        <v>5.3125999998883344E-2</v>
      </c>
      <c r="K47">
        <f t="shared" si="5"/>
        <v>5.3125999998883344E-2</v>
      </c>
      <c r="O47">
        <f t="shared" ca="1" si="6"/>
        <v>6.4738866630863673E-2</v>
      </c>
      <c r="Q47" s="2">
        <f t="shared" si="2"/>
        <v>40659.8747</v>
      </c>
    </row>
    <row r="48" spans="1:17">
      <c r="A48" s="33" t="s">
        <v>54</v>
      </c>
      <c r="B48" s="32" t="s">
        <v>30</v>
      </c>
      <c r="C48" s="33">
        <v>55953.908300000003</v>
      </c>
      <c r="D48" s="33">
        <v>1E-4</v>
      </c>
      <c r="E48">
        <f t="shared" si="0"/>
        <v>11995.216457276547</v>
      </c>
      <c r="F48">
        <f t="shared" si="1"/>
        <v>11995</v>
      </c>
      <c r="G48">
        <f t="shared" si="3"/>
        <v>5.7735000002139714E-2</v>
      </c>
      <c r="K48">
        <f t="shared" si="5"/>
        <v>5.7735000002139714E-2</v>
      </c>
      <c r="O48">
        <f t="shared" ca="1" si="6"/>
        <v>6.1976081008657195E-2</v>
      </c>
      <c r="Q48" s="2">
        <f t="shared" si="2"/>
        <v>40935.408300000003</v>
      </c>
    </row>
    <row r="49" spans="1:17">
      <c r="A49" s="35" t="s">
        <v>56</v>
      </c>
      <c r="B49" s="32" t="s">
        <v>30</v>
      </c>
      <c r="C49" s="33">
        <v>55957.641660000001</v>
      </c>
      <c r="D49" s="33">
        <v>2.9999999999999997E-4</v>
      </c>
      <c r="E49">
        <f t="shared" si="0"/>
        <v>12009.213390470406</v>
      </c>
      <c r="F49">
        <f t="shared" si="1"/>
        <v>12009</v>
      </c>
      <c r="G49">
        <f t="shared" si="3"/>
        <v>5.6917000001703855E-2</v>
      </c>
      <c r="K49">
        <f t="shared" si="5"/>
        <v>5.6917000001703855E-2</v>
      </c>
      <c r="O49">
        <f t="shared" ca="1" si="6"/>
        <v>6.1938637641076474E-2</v>
      </c>
      <c r="Q49" s="2">
        <f t="shared" si="2"/>
        <v>40939.141660000001</v>
      </c>
    </row>
    <row r="50" spans="1:17">
      <c r="A50" s="35" t="s">
        <v>56</v>
      </c>
      <c r="B50" s="32" t="s">
        <v>30</v>
      </c>
      <c r="C50" s="33">
        <v>55957.642099999997</v>
      </c>
      <c r="D50" s="33">
        <v>2.9999999999999997E-4</v>
      </c>
      <c r="E50">
        <f t="shared" si="0"/>
        <v>12009.215040097164</v>
      </c>
      <c r="F50">
        <f t="shared" si="1"/>
        <v>12009</v>
      </c>
      <c r="G50">
        <f t="shared" si="3"/>
        <v>5.7356999997864477E-2</v>
      </c>
      <c r="K50">
        <f t="shared" si="5"/>
        <v>5.7356999997864477E-2</v>
      </c>
      <c r="O50">
        <f t="shared" ca="1" si="6"/>
        <v>6.1938637641076474E-2</v>
      </c>
      <c r="Q50" s="2">
        <f t="shared" si="2"/>
        <v>40939.142099999997</v>
      </c>
    </row>
    <row r="51" spans="1:17">
      <c r="A51" s="35" t="s">
        <v>56</v>
      </c>
      <c r="B51" s="32" t="s">
        <v>30</v>
      </c>
      <c r="C51" s="33">
        <v>55957.64243</v>
      </c>
      <c r="D51" s="33">
        <v>2.0000000000000001E-4</v>
      </c>
      <c r="E51">
        <f t="shared" si="0"/>
        <v>12009.216277317251</v>
      </c>
      <c r="F51">
        <f t="shared" si="1"/>
        <v>12009</v>
      </c>
      <c r="G51">
        <f t="shared" si="3"/>
        <v>5.7687000000441913E-2</v>
      </c>
      <c r="K51">
        <f t="shared" si="5"/>
        <v>5.7687000000441913E-2</v>
      </c>
      <c r="O51">
        <f t="shared" ca="1" si="6"/>
        <v>6.1938637641076474E-2</v>
      </c>
      <c r="Q51" s="2">
        <f t="shared" si="2"/>
        <v>40939.14243</v>
      </c>
    </row>
    <row r="52" spans="1:17">
      <c r="A52" s="35" t="s">
        <v>56</v>
      </c>
      <c r="B52" s="32" t="s">
        <v>30</v>
      </c>
      <c r="C52" s="33">
        <v>55957.64273</v>
      </c>
      <c r="D52" s="33">
        <v>2.0000000000000001E-4</v>
      </c>
      <c r="E52">
        <f t="shared" si="0"/>
        <v>12009.217402062777</v>
      </c>
      <c r="F52">
        <f t="shared" si="1"/>
        <v>12009</v>
      </c>
      <c r="G52">
        <f t="shared" si="3"/>
        <v>5.7987000000139233E-2</v>
      </c>
      <c r="K52">
        <f t="shared" si="5"/>
        <v>5.7987000000139233E-2</v>
      </c>
      <c r="O52">
        <f t="shared" ca="1" si="6"/>
        <v>6.1938637641076474E-2</v>
      </c>
      <c r="Q52" s="2">
        <f t="shared" si="2"/>
        <v>40939.14273</v>
      </c>
    </row>
    <row r="53" spans="1:17">
      <c r="A53" s="35" t="s">
        <v>56</v>
      </c>
      <c r="B53" s="32" t="s">
        <v>33</v>
      </c>
      <c r="C53" s="33">
        <v>55963.37515</v>
      </c>
      <c r="D53" s="33">
        <v>6.9999999999999999E-4</v>
      </c>
      <c r="E53">
        <f t="shared" ref="E53:E84" si="7">+(C53-C$7)/C$8</f>
        <v>12030.709114562826</v>
      </c>
      <c r="F53">
        <f t="shared" ref="F53:F84" si="8">ROUND(2*E53,0)/2</f>
        <v>12030.5</v>
      </c>
      <c r="G53">
        <f t="shared" si="3"/>
        <v>5.57764999975916E-2</v>
      </c>
      <c r="K53">
        <f t="shared" si="5"/>
        <v>5.57764999975916E-2</v>
      </c>
      <c r="O53">
        <f t="shared" ca="1" si="6"/>
        <v>6.1881135326577498E-2</v>
      </c>
      <c r="Q53" s="2">
        <f t="shared" ref="Q53:Q84" si="9">+C53-15018.5</f>
        <v>40944.87515</v>
      </c>
    </row>
    <row r="54" spans="1:17">
      <c r="A54" s="35" t="s">
        <v>56</v>
      </c>
      <c r="B54" s="32" t="s">
        <v>33</v>
      </c>
      <c r="C54" s="33">
        <v>55963.37515</v>
      </c>
      <c r="D54" s="33">
        <v>4.0000000000000002E-4</v>
      </c>
      <c r="E54">
        <f t="shared" si="7"/>
        <v>12030.709114562826</v>
      </c>
      <c r="F54">
        <f t="shared" si="8"/>
        <v>12030.5</v>
      </c>
      <c r="G54">
        <f t="shared" si="3"/>
        <v>5.57764999975916E-2</v>
      </c>
      <c r="K54">
        <f t="shared" si="5"/>
        <v>5.57764999975916E-2</v>
      </c>
      <c r="O54">
        <f t="shared" ca="1" si="6"/>
        <v>6.1881135326577498E-2</v>
      </c>
      <c r="Q54" s="2">
        <f t="shared" si="9"/>
        <v>40944.87515</v>
      </c>
    </row>
    <row r="55" spans="1:17">
      <c r="A55" s="35" t="s">
        <v>56</v>
      </c>
      <c r="B55" s="32" t="s">
        <v>33</v>
      </c>
      <c r="C55" s="33">
        <v>55963.375260000001</v>
      </c>
      <c r="D55" s="33">
        <v>4.0000000000000002E-4</v>
      </c>
      <c r="E55">
        <f t="shared" si="7"/>
        <v>12030.709526969522</v>
      </c>
      <c r="F55">
        <f t="shared" si="8"/>
        <v>12030.5</v>
      </c>
      <c r="G55">
        <f t="shared" si="3"/>
        <v>5.5886499998450745E-2</v>
      </c>
      <c r="K55">
        <f t="shared" si="5"/>
        <v>5.5886499998450745E-2</v>
      </c>
      <c r="O55">
        <f t="shared" ca="1" si="6"/>
        <v>6.1881135326577498E-2</v>
      </c>
      <c r="Q55" s="2">
        <f t="shared" si="9"/>
        <v>40944.875260000001</v>
      </c>
    </row>
    <row r="56" spans="1:17">
      <c r="A56" s="35" t="s">
        <v>56</v>
      </c>
      <c r="B56" s="32" t="s">
        <v>33</v>
      </c>
      <c r="C56" s="33">
        <v>55963.37528</v>
      </c>
      <c r="D56" s="33">
        <v>5.9999999999999995E-4</v>
      </c>
      <c r="E56">
        <f t="shared" si="7"/>
        <v>12030.709601952554</v>
      </c>
      <c r="F56">
        <f t="shared" si="8"/>
        <v>12030.5</v>
      </c>
      <c r="G56">
        <f t="shared" si="3"/>
        <v>5.5906499997945502E-2</v>
      </c>
      <c r="K56">
        <f t="shared" si="5"/>
        <v>5.5906499997945502E-2</v>
      </c>
      <c r="O56">
        <f t="shared" ca="1" si="6"/>
        <v>6.1881135326577498E-2</v>
      </c>
      <c r="Q56" s="2">
        <f t="shared" si="9"/>
        <v>40944.87528</v>
      </c>
    </row>
    <row r="57" spans="1:17">
      <c r="A57" s="35" t="s">
        <v>57</v>
      </c>
      <c r="B57" s="39" t="s">
        <v>33</v>
      </c>
      <c r="C57" s="40">
        <v>56014.322099999998</v>
      </c>
      <c r="D57" s="40">
        <v>2.0000000000000001E-4</v>
      </c>
      <c r="E57">
        <f t="shared" si="7"/>
        <v>12221.716961537439</v>
      </c>
      <c r="F57">
        <f t="shared" si="8"/>
        <v>12221.5</v>
      </c>
      <c r="G57">
        <f t="shared" si="3"/>
        <v>5.7869499993103091E-2</v>
      </c>
      <c r="K57">
        <f t="shared" si="5"/>
        <v>5.7869499993103091E-2</v>
      </c>
      <c r="O57">
        <f t="shared" ca="1" si="6"/>
        <v>6.1370300811726154E-2</v>
      </c>
      <c r="Q57" s="2">
        <f t="shared" si="9"/>
        <v>40995.822099999998</v>
      </c>
    </row>
    <row r="58" spans="1:17">
      <c r="A58" s="33" t="s">
        <v>54</v>
      </c>
      <c r="B58" s="32" t="s">
        <v>30</v>
      </c>
      <c r="C58" s="33">
        <v>56017.655599999998</v>
      </c>
      <c r="D58" s="33">
        <v>2.0000000000000001E-4</v>
      </c>
      <c r="E58">
        <f t="shared" si="7"/>
        <v>12234.214758910784</v>
      </c>
      <c r="F58">
        <f t="shared" si="8"/>
        <v>12234</v>
      </c>
      <c r="G58">
        <f t="shared" si="3"/>
        <v>5.7281999994302168E-2</v>
      </c>
      <c r="K58">
        <f t="shared" si="5"/>
        <v>5.7281999994302168E-2</v>
      </c>
      <c r="O58">
        <f t="shared" ca="1" si="6"/>
        <v>6.133686923352908E-2</v>
      </c>
      <c r="Q58" s="2">
        <f t="shared" si="9"/>
        <v>40999.155599999998</v>
      </c>
    </row>
    <row r="59" spans="1:17">
      <c r="A59" s="35" t="s">
        <v>56</v>
      </c>
      <c r="B59" s="32" t="s">
        <v>33</v>
      </c>
      <c r="C59" s="33">
        <v>56246.640350000001</v>
      </c>
      <c r="D59" s="33">
        <v>4.0000000000000002E-4</v>
      </c>
      <c r="E59">
        <f t="shared" si="7"/>
        <v>13092.713336107707</v>
      </c>
      <c r="F59">
        <f t="shared" si="8"/>
        <v>13092.5</v>
      </c>
      <c r="G59">
        <f t="shared" ref="G59:G90" si="10">+C59-(C$7+F59*C$8)</f>
        <v>5.6902500000433065E-2</v>
      </c>
      <c r="K59">
        <f t="shared" si="5"/>
        <v>5.6902500000433065E-2</v>
      </c>
      <c r="O59">
        <f t="shared" ca="1" si="6"/>
        <v>5.9040788442953802E-2</v>
      </c>
      <c r="Q59" s="2">
        <f t="shared" si="9"/>
        <v>41228.140350000001</v>
      </c>
    </row>
    <row r="60" spans="1:17">
      <c r="A60" s="33" t="s">
        <v>58</v>
      </c>
      <c r="B60" s="32"/>
      <c r="C60" s="33">
        <v>56246.640420000003</v>
      </c>
      <c r="D60" s="33">
        <v>2.4000000000000001E-4</v>
      </c>
      <c r="E60">
        <f t="shared" si="7"/>
        <v>13092.713598548336</v>
      </c>
      <c r="F60">
        <f t="shared" si="8"/>
        <v>13092.5</v>
      </c>
      <c r="G60">
        <f t="shared" si="10"/>
        <v>5.6972500002302695E-2</v>
      </c>
      <c r="K60">
        <f t="shared" si="5"/>
        <v>5.6972500002302695E-2</v>
      </c>
      <c r="O60">
        <f t="shared" ca="1" si="6"/>
        <v>5.9040788442953802E-2</v>
      </c>
      <c r="Q60" s="2">
        <f t="shared" si="9"/>
        <v>41228.140420000003</v>
      </c>
    </row>
    <row r="61" spans="1:17">
      <c r="A61" s="35" t="s">
        <v>56</v>
      </c>
      <c r="B61" s="32" t="s">
        <v>33</v>
      </c>
      <c r="C61" s="33">
        <v>56246.640679999997</v>
      </c>
      <c r="D61" s="33">
        <v>2.0000000000000001E-4</v>
      </c>
      <c r="E61">
        <f t="shared" si="7"/>
        <v>13092.714573327768</v>
      </c>
      <c r="F61">
        <f t="shared" si="8"/>
        <v>13092.5</v>
      </c>
      <c r="G61">
        <f t="shared" si="10"/>
        <v>5.7232499995734543E-2</v>
      </c>
      <c r="K61">
        <f t="shared" si="5"/>
        <v>5.7232499995734543E-2</v>
      </c>
      <c r="O61">
        <f t="shared" ca="1" si="6"/>
        <v>5.9040788442953802E-2</v>
      </c>
      <c r="Q61" s="2">
        <f t="shared" si="9"/>
        <v>41228.140679999997</v>
      </c>
    </row>
    <row r="62" spans="1:17">
      <c r="A62" s="33" t="s">
        <v>58</v>
      </c>
      <c r="B62" s="32"/>
      <c r="C62" s="33">
        <v>56246.641060000002</v>
      </c>
      <c r="D62" s="33">
        <v>2.0000000000000001E-4</v>
      </c>
      <c r="E62">
        <f t="shared" si="7"/>
        <v>13092.715998005453</v>
      </c>
      <c r="F62">
        <f t="shared" si="8"/>
        <v>13092.5</v>
      </c>
      <c r="G62">
        <f t="shared" si="10"/>
        <v>5.761250000068685E-2</v>
      </c>
      <c r="K62">
        <f t="shared" si="5"/>
        <v>5.761250000068685E-2</v>
      </c>
      <c r="O62">
        <f t="shared" ca="1" si="6"/>
        <v>5.9040788442953802E-2</v>
      </c>
      <c r="Q62" s="2">
        <f t="shared" si="9"/>
        <v>41228.141060000002</v>
      </c>
    </row>
    <row r="63" spans="1:17">
      <c r="A63" s="35" t="s">
        <v>56</v>
      </c>
      <c r="B63" s="32" t="s">
        <v>33</v>
      </c>
      <c r="C63" s="33">
        <v>56246.64112</v>
      </c>
      <c r="D63" s="33">
        <v>2.9999999999999997E-4</v>
      </c>
      <c r="E63">
        <f t="shared" si="7"/>
        <v>13092.716222954552</v>
      </c>
      <c r="F63">
        <f t="shared" si="8"/>
        <v>13092.5</v>
      </c>
      <c r="G63">
        <f t="shared" si="10"/>
        <v>5.7672499999171123E-2</v>
      </c>
      <c r="K63">
        <f t="shared" si="5"/>
        <v>5.7672499999171123E-2</v>
      </c>
      <c r="O63">
        <f t="shared" ca="1" si="6"/>
        <v>5.9040788442953802E-2</v>
      </c>
      <c r="Q63" s="2">
        <f t="shared" si="9"/>
        <v>41228.14112</v>
      </c>
    </row>
    <row r="64" spans="1:17">
      <c r="A64" s="35" t="s">
        <v>56</v>
      </c>
      <c r="B64" s="32" t="s">
        <v>33</v>
      </c>
      <c r="C64" s="33">
        <v>56246.641320000002</v>
      </c>
      <c r="D64" s="33">
        <v>2.0000000000000001E-4</v>
      </c>
      <c r="E64">
        <f t="shared" si="7"/>
        <v>13092.716972784912</v>
      </c>
      <c r="F64">
        <f t="shared" si="8"/>
        <v>13092.5</v>
      </c>
      <c r="G64">
        <f t="shared" si="10"/>
        <v>5.7872500001394656E-2</v>
      </c>
      <c r="K64">
        <f t="shared" si="5"/>
        <v>5.7872500001394656E-2</v>
      </c>
      <c r="O64">
        <f t="shared" ca="1" si="6"/>
        <v>5.9040788442953802E-2</v>
      </c>
      <c r="Q64" s="2">
        <f t="shared" si="9"/>
        <v>41228.141320000002</v>
      </c>
    </row>
    <row r="65" spans="1:17">
      <c r="A65" s="54" t="s">
        <v>232</v>
      </c>
      <c r="B65" s="56" t="s">
        <v>33</v>
      </c>
      <c r="C65" s="55">
        <v>56304.2546</v>
      </c>
      <c r="D65" s="8"/>
      <c r="E65">
        <f t="shared" si="7"/>
        <v>13308.717902574539</v>
      </c>
      <c r="F65">
        <f t="shared" si="8"/>
        <v>13308.5</v>
      </c>
      <c r="G65">
        <f t="shared" si="10"/>
        <v>5.8120499998040032E-2</v>
      </c>
      <c r="K65">
        <f t="shared" si="5"/>
        <v>5.8120499998040032E-2</v>
      </c>
      <c r="O65">
        <f t="shared" ca="1" si="6"/>
        <v>5.8463090771708304E-2</v>
      </c>
      <c r="Q65" s="2">
        <f t="shared" si="9"/>
        <v>41285.7546</v>
      </c>
    </row>
    <row r="66" spans="1:17">
      <c r="A66" s="54" t="s">
        <v>232</v>
      </c>
      <c r="B66" s="56" t="s">
        <v>33</v>
      </c>
      <c r="C66" s="55">
        <v>56339.996899999998</v>
      </c>
      <c r="D66" s="8"/>
      <c r="E66">
        <f t="shared" si="7"/>
        <v>13442.721209326379</v>
      </c>
      <c r="F66">
        <f t="shared" si="8"/>
        <v>13442.5</v>
      </c>
      <c r="G66">
        <f t="shared" si="10"/>
        <v>5.9002499998314306E-2</v>
      </c>
      <c r="K66">
        <f t="shared" si="5"/>
        <v>5.9002499998314306E-2</v>
      </c>
      <c r="O66">
        <f t="shared" ca="1" si="6"/>
        <v>5.8104704253435634E-2</v>
      </c>
      <c r="Q66" s="2">
        <f t="shared" si="9"/>
        <v>41321.496899999998</v>
      </c>
    </row>
    <row r="67" spans="1:17">
      <c r="A67" s="54" t="s">
        <v>232</v>
      </c>
      <c r="B67" s="56" t="s">
        <v>30</v>
      </c>
      <c r="C67" s="55">
        <v>56340.128700000001</v>
      </c>
      <c r="D67" s="8"/>
      <c r="E67">
        <f t="shared" si="7"/>
        <v>13443.215347527621</v>
      </c>
      <c r="F67">
        <f t="shared" si="8"/>
        <v>13443</v>
      </c>
      <c r="G67">
        <f t="shared" si="10"/>
        <v>5.7438999996520579E-2</v>
      </c>
      <c r="K67">
        <f t="shared" si="5"/>
        <v>5.7438999996520579E-2</v>
      </c>
      <c r="O67">
        <f t="shared" ca="1" si="6"/>
        <v>5.8103366990307756E-2</v>
      </c>
      <c r="Q67" s="2">
        <f t="shared" si="9"/>
        <v>41321.628700000001</v>
      </c>
    </row>
    <row r="68" spans="1:17">
      <c r="A68" s="54" t="s">
        <v>232</v>
      </c>
      <c r="B68" s="56" t="s">
        <v>33</v>
      </c>
      <c r="C68" s="55">
        <v>56340.263099999996</v>
      </c>
      <c r="D68" s="8"/>
      <c r="E68">
        <f t="shared" si="7"/>
        <v>13443.719233523398</v>
      </c>
      <c r="F68">
        <f t="shared" si="8"/>
        <v>13443.5</v>
      </c>
      <c r="G68">
        <f t="shared" si="10"/>
        <v>5.8475499994528946E-2</v>
      </c>
      <c r="K68">
        <f t="shared" si="5"/>
        <v>5.8475499994528946E-2</v>
      </c>
      <c r="O68">
        <f t="shared" ca="1" si="6"/>
        <v>5.8102029727179871E-2</v>
      </c>
      <c r="Q68" s="2">
        <f t="shared" si="9"/>
        <v>41321.763099999996</v>
      </c>
    </row>
    <row r="69" spans="1:17">
      <c r="A69" s="33" t="s">
        <v>59</v>
      </c>
      <c r="B69" s="32" t="s">
        <v>30</v>
      </c>
      <c r="C69" s="58">
        <v>56630.589220000002</v>
      </c>
      <c r="D69" s="33">
        <v>5.9999999999999995E-4</v>
      </c>
      <c r="E69">
        <f t="shared" si="7"/>
        <v>14532.19591567408</v>
      </c>
      <c r="F69">
        <f t="shared" si="8"/>
        <v>14532</v>
      </c>
      <c r="G69">
        <f t="shared" si="10"/>
        <v>5.2256000002671499E-2</v>
      </c>
      <c r="K69">
        <f t="shared" ref="K69:K100" si="11">+G69</f>
        <v>5.2256000002671499E-2</v>
      </c>
      <c r="O69">
        <f t="shared" ca="1" si="6"/>
        <v>5.5190807897778374E-2</v>
      </c>
      <c r="Q69" s="2">
        <f t="shared" si="9"/>
        <v>41612.089220000002</v>
      </c>
    </row>
    <row r="70" spans="1:17">
      <c r="A70" s="33" t="s">
        <v>59</v>
      </c>
      <c r="B70" s="32" t="s">
        <v>30</v>
      </c>
      <c r="C70" s="58">
        <v>56630.589749999999</v>
      </c>
      <c r="D70" s="33">
        <v>4.0000000000000002E-4</v>
      </c>
      <c r="E70">
        <f t="shared" si="7"/>
        <v>14532.197902724502</v>
      </c>
      <c r="F70">
        <f t="shared" si="8"/>
        <v>14532</v>
      </c>
      <c r="G70">
        <f t="shared" si="10"/>
        <v>5.2786000000196509E-2</v>
      </c>
      <c r="K70">
        <f t="shared" si="11"/>
        <v>5.2786000000196509E-2</v>
      </c>
      <c r="O70">
        <f t="shared" ca="1" si="6"/>
        <v>5.5190807897778374E-2</v>
      </c>
      <c r="Q70" s="2">
        <f t="shared" si="9"/>
        <v>41612.089749999999</v>
      </c>
    </row>
    <row r="71" spans="1:17">
      <c r="A71" s="33" t="s">
        <v>59</v>
      </c>
      <c r="B71" s="32" t="s">
        <v>30</v>
      </c>
      <c r="C71" s="58">
        <v>56630.589959999998</v>
      </c>
      <c r="D71" s="33">
        <v>4.0000000000000002E-4</v>
      </c>
      <c r="E71">
        <f t="shared" si="7"/>
        <v>14532.198690046363</v>
      </c>
      <c r="F71">
        <f t="shared" si="8"/>
        <v>14532</v>
      </c>
      <c r="G71">
        <f t="shared" si="10"/>
        <v>5.2995999998529442E-2</v>
      </c>
      <c r="K71">
        <f t="shared" si="11"/>
        <v>5.2995999998529442E-2</v>
      </c>
      <c r="O71">
        <f t="shared" ca="1" si="6"/>
        <v>5.5190807897778374E-2</v>
      </c>
      <c r="Q71" s="2">
        <f t="shared" si="9"/>
        <v>41612.089959999998</v>
      </c>
    </row>
    <row r="72" spans="1:17">
      <c r="A72" s="33" t="s">
        <v>59</v>
      </c>
      <c r="B72" s="32" t="s">
        <v>30</v>
      </c>
      <c r="C72" s="58">
        <v>56630.590680000001</v>
      </c>
      <c r="D72" s="33">
        <v>2.0000000000000001E-4</v>
      </c>
      <c r="E72">
        <f t="shared" si="7"/>
        <v>14532.201389435641</v>
      </c>
      <c r="F72">
        <f t="shared" si="8"/>
        <v>14532</v>
      </c>
      <c r="G72">
        <f t="shared" si="10"/>
        <v>5.3716000002168585E-2</v>
      </c>
      <c r="K72">
        <f t="shared" si="11"/>
        <v>5.3716000002168585E-2</v>
      </c>
      <c r="O72">
        <f t="shared" ca="1" si="6"/>
        <v>5.5190807897778374E-2</v>
      </c>
      <c r="Q72" s="2">
        <f t="shared" si="9"/>
        <v>41612.090680000001</v>
      </c>
    </row>
    <row r="73" spans="1:17">
      <c r="A73" s="54" t="s">
        <v>250</v>
      </c>
      <c r="B73" s="56" t="s">
        <v>33</v>
      </c>
      <c r="C73" s="55">
        <v>56685.137699999999</v>
      </c>
      <c r="D73" s="8"/>
      <c r="E73">
        <f t="shared" si="7"/>
        <v>14736.706445166774</v>
      </c>
      <c r="F73">
        <f t="shared" si="8"/>
        <v>14736.5</v>
      </c>
      <c r="G73">
        <f t="shared" si="10"/>
        <v>5.5064499996660743E-2</v>
      </c>
      <c r="K73">
        <f t="shared" si="11"/>
        <v>5.5064499996660743E-2</v>
      </c>
      <c r="O73">
        <f t="shared" ca="1" si="6"/>
        <v>5.4643867278474187E-2</v>
      </c>
      <c r="Q73" s="2">
        <f t="shared" si="9"/>
        <v>41666.637699999999</v>
      </c>
    </row>
    <row r="74" spans="1:17">
      <c r="A74" s="54" t="s">
        <v>250</v>
      </c>
      <c r="B74" s="56" t="s">
        <v>30</v>
      </c>
      <c r="C74" s="55">
        <v>56685.269</v>
      </c>
      <c r="D74" s="8"/>
      <c r="E74">
        <f t="shared" si="7"/>
        <v>14737.198708792132</v>
      </c>
      <c r="F74">
        <f t="shared" si="8"/>
        <v>14737</v>
      </c>
      <c r="G74">
        <f t="shared" si="10"/>
        <v>5.300100000022212E-2</v>
      </c>
      <c r="K74">
        <f t="shared" si="11"/>
        <v>5.300100000022212E-2</v>
      </c>
      <c r="O74">
        <f t="shared" ref="O74:O109" ca="1" si="12">+C$11+C$12*$F74</f>
        <v>5.4642530015346302E-2</v>
      </c>
      <c r="Q74" s="2">
        <f t="shared" si="9"/>
        <v>41666.769</v>
      </c>
    </row>
    <row r="75" spans="1:17">
      <c r="A75" s="33" t="s">
        <v>59</v>
      </c>
      <c r="B75" s="32" t="s">
        <v>33</v>
      </c>
      <c r="C75" s="58">
        <v>56716.34676</v>
      </c>
      <c r="D75" s="33">
        <v>1.4E-3</v>
      </c>
      <c r="E75">
        <f t="shared" si="7"/>
        <v>14853.713947219438</v>
      </c>
      <c r="F75">
        <f t="shared" si="8"/>
        <v>14853.5</v>
      </c>
      <c r="G75">
        <f t="shared" si="10"/>
        <v>5.7065499997406732E-2</v>
      </c>
      <c r="K75">
        <f t="shared" si="11"/>
        <v>5.7065499997406732E-2</v>
      </c>
      <c r="O75">
        <f t="shared" ca="1" si="12"/>
        <v>5.4330947706549539E-2</v>
      </c>
      <c r="Q75" s="2">
        <f t="shared" si="9"/>
        <v>41697.84676</v>
      </c>
    </row>
    <row r="76" spans="1:17">
      <c r="A76" s="33" t="s">
        <v>59</v>
      </c>
      <c r="B76" s="32" t="s">
        <v>33</v>
      </c>
      <c r="C76" s="58">
        <v>56716.350050000001</v>
      </c>
      <c r="D76" s="33">
        <v>1.4E-3</v>
      </c>
      <c r="E76">
        <f t="shared" si="7"/>
        <v>14853.726281928712</v>
      </c>
      <c r="F76">
        <f t="shared" si="8"/>
        <v>14853.5</v>
      </c>
      <c r="G76">
        <f t="shared" si="10"/>
        <v>6.0355499997967854E-2</v>
      </c>
      <c r="K76">
        <f t="shared" si="11"/>
        <v>6.0355499997967854E-2</v>
      </c>
      <c r="O76">
        <f t="shared" ca="1" si="12"/>
        <v>5.4330947706549539E-2</v>
      </c>
      <c r="Q76" s="2">
        <f t="shared" si="9"/>
        <v>41697.850050000001</v>
      </c>
    </row>
    <row r="77" spans="1:17">
      <c r="A77" s="33" t="s">
        <v>59</v>
      </c>
      <c r="B77" s="32" t="s">
        <v>33</v>
      </c>
      <c r="C77" s="58">
        <v>56716.350270000003</v>
      </c>
      <c r="D77" s="33">
        <v>2.5000000000000001E-3</v>
      </c>
      <c r="E77">
        <f t="shared" si="7"/>
        <v>14853.727106742104</v>
      </c>
      <c r="F77">
        <f t="shared" si="8"/>
        <v>14853.5</v>
      </c>
      <c r="G77">
        <f t="shared" si="10"/>
        <v>6.0575499999686144E-2</v>
      </c>
      <c r="K77">
        <f t="shared" si="11"/>
        <v>6.0575499999686144E-2</v>
      </c>
      <c r="O77">
        <f t="shared" ca="1" si="12"/>
        <v>5.4330947706549539E-2</v>
      </c>
      <c r="Q77" s="2">
        <f t="shared" si="9"/>
        <v>41697.850270000003</v>
      </c>
    </row>
    <row r="78" spans="1:17">
      <c r="A78" s="33" t="s">
        <v>59</v>
      </c>
      <c r="B78" s="32" t="s">
        <v>33</v>
      </c>
      <c r="C78" s="58">
        <v>56716.35125</v>
      </c>
      <c r="D78" s="33">
        <v>1.1000000000000001E-3</v>
      </c>
      <c r="E78">
        <f t="shared" si="7"/>
        <v>14853.730780910813</v>
      </c>
      <c r="F78">
        <f t="shared" si="8"/>
        <v>14853.5</v>
      </c>
      <c r="G78">
        <f t="shared" si="10"/>
        <v>6.1555499996757135E-2</v>
      </c>
      <c r="K78">
        <f t="shared" si="11"/>
        <v>6.1555499996757135E-2</v>
      </c>
      <c r="O78">
        <f t="shared" ca="1" si="12"/>
        <v>5.4330947706549539E-2</v>
      </c>
      <c r="Q78" s="2">
        <f t="shared" si="9"/>
        <v>41697.85125</v>
      </c>
    </row>
    <row r="79" spans="1:17">
      <c r="A79" s="59" t="s">
        <v>256</v>
      </c>
      <c r="B79" s="60"/>
      <c r="C79" s="61">
        <v>57067.486957499998</v>
      </c>
      <c r="D79" s="61"/>
      <c r="E79">
        <f t="shared" si="7"/>
        <v>16170.19183472238</v>
      </c>
      <c r="F79">
        <f t="shared" si="8"/>
        <v>16170</v>
      </c>
      <c r="G79">
        <f t="shared" si="10"/>
        <v>5.116749999433523E-2</v>
      </c>
      <c r="K79">
        <f t="shared" si="11"/>
        <v>5.116749999433523E-2</v>
      </c>
      <c r="O79">
        <f t="shared" ca="1" si="12"/>
        <v>5.0809933890833353E-2</v>
      </c>
      <c r="Q79" s="2">
        <f t="shared" si="9"/>
        <v>42048.986957499998</v>
      </c>
    </row>
    <row r="80" spans="1:17">
      <c r="A80" s="59" t="s">
        <v>256</v>
      </c>
      <c r="B80" s="60" t="s">
        <v>33</v>
      </c>
      <c r="C80" s="61">
        <v>57067.618730000002</v>
      </c>
      <c r="D80" s="61">
        <v>2.0000000000000001E-4</v>
      </c>
      <c r="E80">
        <f t="shared" si="7"/>
        <v>16170.685869821955</v>
      </c>
      <c r="F80">
        <f t="shared" si="8"/>
        <v>16170.5</v>
      </c>
      <c r="G80">
        <f t="shared" si="10"/>
        <v>4.9576500001421664E-2</v>
      </c>
      <c r="K80">
        <f t="shared" si="11"/>
        <v>4.9576500001421664E-2</v>
      </c>
      <c r="O80">
        <f t="shared" ca="1" si="12"/>
        <v>5.0808596627705468E-2</v>
      </c>
      <c r="Q80" s="2">
        <f t="shared" si="9"/>
        <v>42049.118730000002</v>
      </c>
    </row>
    <row r="81" spans="1:17">
      <c r="A81" s="59" t="s">
        <v>256</v>
      </c>
      <c r="B81" s="60" t="s">
        <v>33</v>
      </c>
      <c r="C81" s="61">
        <v>57067.618999999999</v>
      </c>
      <c r="D81" s="61">
        <v>2.9999999999999997E-4</v>
      </c>
      <c r="E81">
        <f t="shared" si="7"/>
        <v>16170.686882092918</v>
      </c>
      <c r="F81">
        <f t="shared" si="8"/>
        <v>16170.5</v>
      </c>
      <c r="G81">
        <f t="shared" si="10"/>
        <v>4.9846499998238869E-2</v>
      </c>
      <c r="K81">
        <f t="shared" si="11"/>
        <v>4.9846499998238869E-2</v>
      </c>
      <c r="O81">
        <f t="shared" ca="1" si="12"/>
        <v>5.0808596627705468E-2</v>
      </c>
      <c r="Q81" s="2">
        <f t="shared" si="9"/>
        <v>42049.118999999999</v>
      </c>
    </row>
    <row r="82" spans="1:17">
      <c r="A82" s="59" t="s">
        <v>256</v>
      </c>
      <c r="B82" s="60" t="s">
        <v>33</v>
      </c>
      <c r="C82" s="61">
        <v>57067.619100000004</v>
      </c>
      <c r="D82" s="61">
        <v>2.9999999999999997E-4</v>
      </c>
      <c r="E82">
        <f t="shared" si="7"/>
        <v>16170.68725700811</v>
      </c>
      <c r="F82">
        <f t="shared" si="8"/>
        <v>16170.5</v>
      </c>
      <c r="G82">
        <f t="shared" si="10"/>
        <v>4.9946500002988614E-2</v>
      </c>
      <c r="K82">
        <f t="shared" si="11"/>
        <v>4.9946500002988614E-2</v>
      </c>
      <c r="O82">
        <f t="shared" ca="1" si="12"/>
        <v>5.0808596627705468E-2</v>
      </c>
      <c r="Q82" s="2">
        <f t="shared" si="9"/>
        <v>42049.119100000004</v>
      </c>
    </row>
    <row r="83" spans="1:17">
      <c r="A83" s="59" t="s">
        <v>256</v>
      </c>
      <c r="B83" s="60" t="s">
        <v>33</v>
      </c>
      <c r="C83" s="61">
        <v>57067.619169999998</v>
      </c>
      <c r="D83" s="61">
        <v>2.0000000000000001E-4</v>
      </c>
      <c r="E83">
        <f t="shared" si="7"/>
        <v>16170.687519448713</v>
      </c>
      <c r="F83">
        <f t="shared" si="8"/>
        <v>16170.5</v>
      </c>
      <c r="G83">
        <f t="shared" si="10"/>
        <v>5.0016499997582287E-2</v>
      </c>
      <c r="K83">
        <f t="shared" si="11"/>
        <v>5.0016499997582287E-2</v>
      </c>
      <c r="O83">
        <f t="shared" ca="1" si="12"/>
        <v>5.0808596627705468E-2</v>
      </c>
      <c r="Q83" s="2">
        <f t="shared" si="9"/>
        <v>42049.119169999998</v>
      </c>
    </row>
    <row r="84" spans="1:17">
      <c r="A84" s="62" t="s">
        <v>257</v>
      </c>
      <c r="B84" s="63"/>
      <c r="C84" s="64">
        <v>57096.029300000031</v>
      </c>
      <c r="D84" s="64"/>
      <c r="E84">
        <f t="shared" si="7"/>
        <v>16277.20140818151</v>
      </c>
      <c r="F84">
        <f t="shared" si="8"/>
        <v>16277</v>
      </c>
      <c r="G84">
        <f t="shared" si="10"/>
        <v>5.3721000032965094E-2</v>
      </c>
      <c r="K84">
        <f t="shared" si="11"/>
        <v>5.3721000032965094E-2</v>
      </c>
      <c r="O84">
        <f t="shared" ca="1" si="12"/>
        <v>5.052375958146637E-2</v>
      </c>
      <c r="Q84" s="2">
        <f t="shared" si="9"/>
        <v>42077.529300000031</v>
      </c>
    </row>
    <row r="85" spans="1:17">
      <c r="A85" s="65" t="s">
        <v>258</v>
      </c>
      <c r="B85" s="66" t="s">
        <v>30</v>
      </c>
      <c r="C85" s="67">
        <v>57102.694100000001</v>
      </c>
      <c r="D85" s="67">
        <v>1E-4</v>
      </c>
      <c r="E85">
        <f t="shared" ref="E85:E109" si="13">+(C85-C$7)/C$8</f>
        <v>16302.188754794226</v>
      </c>
      <c r="F85">
        <f t="shared" ref="F85:F116" si="14">ROUND(2*E85,0)/2</f>
        <v>16302</v>
      </c>
      <c r="G85">
        <f t="shared" si="10"/>
        <v>5.0345999996352475E-2</v>
      </c>
      <c r="K85">
        <f t="shared" si="11"/>
        <v>5.0345999996352475E-2</v>
      </c>
      <c r="O85">
        <f t="shared" ca="1" si="12"/>
        <v>5.0456896425072215E-2</v>
      </c>
      <c r="Q85" s="2">
        <f t="shared" ref="Q85:Q109" si="15">+C85-15018.5</f>
        <v>42084.194100000001</v>
      </c>
    </row>
    <row r="86" spans="1:17">
      <c r="A86" s="59" t="s">
        <v>256</v>
      </c>
      <c r="B86" s="60" t="s">
        <v>30</v>
      </c>
      <c r="C86" s="61">
        <v>57105.361920000003</v>
      </c>
      <c r="D86" s="61">
        <v>1E-4</v>
      </c>
      <c r="E86">
        <f t="shared" si="13"/>
        <v>16312.190816827699</v>
      </c>
      <c r="F86">
        <f t="shared" si="14"/>
        <v>16312</v>
      </c>
      <c r="G86">
        <f t="shared" si="10"/>
        <v>5.0896000000648201E-2</v>
      </c>
      <c r="K86">
        <f t="shared" si="11"/>
        <v>5.0896000000648201E-2</v>
      </c>
      <c r="O86">
        <f t="shared" ca="1" si="12"/>
        <v>5.043015116251455E-2</v>
      </c>
      <c r="Q86" s="2">
        <f t="shared" si="15"/>
        <v>42086.861920000003</v>
      </c>
    </row>
    <row r="87" spans="1:17">
      <c r="A87" s="65" t="s">
        <v>258</v>
      </c>
      <c r="B87" s="66" t="s">
        <v>33</v>
      </c>
      <c r="C87" s="67">
        <v>57121.767399999997</v>
      </c>
      <c r="D87" s="67">
        <v>1E-4</v>
      </c>
      <c r="E87">
        <f t="shared" si="13"/>
        <v>16373.697450951706</v>
      </c>
      <c r="F87">
        <f t="shared" si="14"/>
        <v>16373.5</v>
      </c>
      <c r="G87">
        <f t="shared" si="10"/>
        <v>5.2665499999420717E-2</v>
      </c>
      <c r="K87">
        <f t="shared" si="11"/>
        <v>5.2665499999420717E-2</v>
      </c>
      <c r="O87">
        <f t="shared" ca="1" si="12"/>
        <v>5.0265667797784928E-2</v>
      </c>
      <c r="Q87" s="2">
        <f t="shared" si="15"/>
        <v>42103.267399999997</v>
      </c>
    </row>
    <row r="88" spans="1:17">
      <c r="A88" s="72" t="s">
        <v>0</v>
      </c>
      <c r="B88" s="73" t="s">
        <v>30</v>
      </c>
      <c r="C88" s="72">
        <v>57400.092299999997</v>
      </c>
      <c r="D88" s="72" t="s">
        <v>69</v>
      </c>
      <c r="E88">
        <f t="shared" si="13"/>
        <v>17417.17973808424</v>
      </c>
      <c r="F88">
        <f t="shared" si="14"/>
        <v>17417</v>
      </c>
      <c r="G88">
        <f t="shared" si="10"/>
        <v>4.7940999997081235E-2</v>
      </c>
      <c r="K88">
        <f t="shared" si="11"/>
        <v>4.7940999997081235E-2</v>
      </c>
      <c r="O88">
        <f t="shared" ca="1" si="12"/>
        <v>4.7474799649892908E-2</v>
      </c>
      <c r="Q88" s="2">
        <f t="shared" si="15"/>
        <v>42381.592299999997</v>
      </c>
    </row>
    <row r="89" spans="1:17">
      <c r="A89" s="65" t="s">
        <v>259</v>
      </c>
      <c r="B89" s="66" t="s">
        <v>30</v>
      </c>
      <c r="C89" s="67">
        <v>57457.702299999997</v>
      </c>
      <c r="D89" s="67">
        <v>1E-4</v>
      </c>
      <c r="E89">
        <f t="shared" si="13"/>
        <v>17633.168370656123</v>
      </c>
      <c r="F89">
        <f t="shared" si="14"/>
        <v>17633</v>
      </c>
      <c r="G89">
        <f t="shared" si="10"/>
        <v>4.4908999996550847E-2</v>
      </c>
      <c r="K89">
        <f t="shared" si="11"/>
        <v>4.4908999996550847E-2</v>
      </c>
      <c r="O89">
        <f t="shared" ca="1" si="12"/>
        <v>4.6897101978647417E-2</v>
      </c>
      <c r="Q89" s="2">
        <f t="shared" si="15"/>
        <v>42439.202299999997</v>
      </c>
    </row>
    <row r="90" spans="1:17">
      <c r="A90" s="68" t="s">
        <v>260</v>
      </c>
      <c r="B90" s="69" t="s">
        <v>30</v>
      </c>
      <c r="C90" s="70">
        <v>57800.044000000002</v>
      </c>
      <c r="D90" s="71" t="s">
        <v>237</v>
      </c>
      <c r="E90">
        <f t="shared" si="13"/>
        <v>18916.659355820746</v>
      </c>
      <c r="F90">
        <f t="shared" si="14"/>
        <v>18916.5</v>
      </c>
      <c r="G90">
        <f t="shared" si="10"/>
        <v>4.2504500001086853E-2</v>
      </c>
      <c r="K90">
        <f t="shared" si="11"/>
        <v>4.2504500001086853E-2</v>
      </c>
      <c r="O90">
        <f t="shared" ca="1" si="12"/>
        <v>4.3464347529371505E-2</v>
      </c>
      <c r="Q90" s="2">
        <f t="shared" si="15"/>
        <v>42781.544000000002</v>
      </c>
    </row>
    <row r="91" spans="1:17">
      <c r="A91" s="68" t="s">
        <v>260</v>
      </c>
      <c r="B91" s="69" t="s">
        <v>33</v>
      </c>
      <c r="C91" s="70">
        <v>57800.178</v>
      </c>
      <c r="D91" s="71" t="s">
        <v>237</v>
      </c>
      <c r="E91">
        <f t="shared" si="13"/>
        <v>18917.161742155833</v>
      </c>
      <c r="F91">
        <f t="shared" si="14"/>
        <v>18917</v>
      </c>
      <c r="G91">
        <f t="shared" ref="G91:G122" si="16">+C91-(C$7+F91*C$8)</f>
        <v>4.3141000001924112E-2</v>
      </c>
      <c r="K91">
        <f t="shared" si="11"/>
        <v>4.3141000001924112E-2</v>
      </c>
      <c r="O91">
        <f t="shared" ca="1" si="12"/>
        <v>4.3463010266243628E-2</v>
      </c>
      <c r="Q91" s="2">
        <f t="shared" si="15"/>
        <v>42781.678</v>
      </c>
    </row>
    <row r="92" spans="1:17">
      <c r="A92" s="68" t="s">
        <v>260</v>
      </c>
      <c r="B92" s="69" t="s">
        <v>30</v>
      </c>
      <c r="C92" s="70">
        <v>57800.310700000002</v>
      </c>
      <c r="D92" s="71" t="s">
        <v>237</v>
      </c>
      <c r="E92">
        <f t="shared" si="13"/>
        <v>18917.659254593651</v>
      </c>
      <c r="F92">
        <f t="shared" si="14"/>
        <v>18917.5</v>
      </c>
      <c r="G92">
        <f t="shared" si="16"/>
        <v>4.2477499999222346E-2</v>
      </c>
      <c r="K92">
        <f t="shared" si="11"/>
        <v>4.2477499999222346E-2</v>
      </c>
      <c r="O92">
        <f t="shared" ca="1" si="12"/>
        <v>4.3461673003115743E-2</v>
      </c>
      <c r="Q92" s="2">
        <f t="shared" si="15"/>
        <v>42781.810700000002</v>
      </c>
    </row>
    <row r="93" spans="1:17">
      <c r="A93" s="74" t="s">
        <v>261</v>
      </c>
      <c r="B93" s="75" t="s">
        <v>30</v>
      </c>
      <c r="C93" s="76">
        <v>57808.712099999997</v>
      </c>
      <c r="D93" s="76">
        <v>1E-4</v>
      </c>
      <c r="E93">
        <f t="shared" si="13"/>
        <v>18949.15737814318</v>
      </c>
      <c r="F93">
        <f t="shared" si="14"/>
        <v>18949</v>
      </c>
      <c r="G93">
        <f t="shared" si="16"/>
        <v>4.1976999993494246E-2</v>
      </c>
      <c r="K93">
        <f t="shared" si="11"/>
        <v>4.1976999993494246E-2</v>
      </c>
      <c r="O93">
        <f t="shared" ca="1" si="12"/>
        <v>4.3377425426059109E-2</v>
      </c>
      <c r="Q93" s="2">
        <f t="shared" si="15"/>
        <v>42790.212099999997</v>
      </c>
    </row>
    <row r="94" spans="1:17">
      <c r="A94" s="77" t="s">
        <v>263</v>
      </c>
      <c r="B94" s="78" t="s">
        <v>33</v>
      </c>
      <c r="C94" s="79">
        <v>57840.319440000225</v>
      </c>
      <c r="D94" s="79">
        <v>1E-4</v>
      </c>
      <c r="E94">
        <f t="shared" si="13"/>
        <v>19067.658092357444</v>
      </c>
      <c r="F94">
        <f t="shared" si="14"/>
        <v>19067.5</v>
      </c>
      <c r="G94">
        <f t="shared" si="16"/>
        <v>4.2167500221694354E-2</v>
      </c>
      <c r="K94">
        <f t="shared" si="11"/>
        <v>4.2167500221694354E-2</v>
      </c>
      <c r="O94">
        <f t="shared" ca="1" si="12"/>
        <v>4.3060494064750814E-2</v>
      </c>
      <c r="Q94" s="2">
        <f t="shared" si="15"/>
        <v>42821.819440000225</v>
      </c>
    </row>
    <row r="95" spans="1:17">
      <c r="A95" s="77" t="s">
        <v>263</v>
      </c>
      <c r="B95" s="78" t="s">
        <v>33</v>
      </c>
      <c r="C95" s="79">
        <v>57840.319649999961</v>
      </c>
      <c r="D95" s="79">
        <v>2.0000000000000001E-4</v>
      </c>
      <c r="E95">
        <f t="shared" si="13"/>
        <v>19067.658879678322</v>
      </c>
      <c r="F95">
        <f t="shared" si="14"/>
        <v>19067.5</v>
      </c>
      <c r="G95">
        <f t="shared" si="16"/>
        <v>4.2377499958092812E-2</v>
      </c>
      <c r="K95">
        <f t="shared" si="11"/>
        <v>4.2377499958092812E-2</v>
      </c>
      <c r="O95">
        <f t="shared" ca="1" si="12"/>
        <v>4.3060494064750814E-2</v>
      </c>
      <c r="Q95" s="2">
        <f t="shared" si="15"/>
        <v>42821.819649999961</v>
      </c>
    </row>
    <row r="96" spans="1:17">
      <c r="A96" s="77" t="s">
        <v>263</v>
      </c>
      <c r="B96" s="78" t="s">
        <v>33</v>
      </c>
      <c r="C96" s="79">
        <v>57840.319670000114</v>
      </c>
      <c r="D96" s="79">
        <v>1E-4</v>
      </c>
      <c r="E96">
        <f t="shared" si="13"/>
        <v>19067.658954661929</v>
      </c>
      <c r="F96">
        <f t="shared" si="14"/>
        <v>19067.5</v>
      </c>
      <c r="G96">
        <f t="shared" si="16"/>
        <v>4.239750011038268E-2</v>
      </c>
      <c r="K96">
        <f t="shared" si="11"/>
        <v>4.239750011038268E-2</v>
      </c>
      <c r="O96">
        <f t="shared" ca="1" si="12"/>
        <v>4.3060494064750814E-2</v>
      </c>
      <c r="Q96" s="2">
        <f t="shared" si="15"/>
        <v>42821.819670000114</v>
      </c>
    </row>
    <row r="97" spans="1:17">
      <c r="A97" s="77" t="s">
        <v>263</v>
      </c>
      <c r="B97" s="78" t="s">
        <v>33</v>
      </c>
      <c r="C97" s="79">
        <v>57840.319769999944</v>
      </c>
      <c r="D97" s="79">
        <v>2.0000000000000001E-4</v>
      </c>
      <c r="E97">
        <f t="shared" si="13"/>
        <v>19067.659329576469</v>
      </c>
      <c r="F97">
        <f t="shared" si="14"/>
        <v>19067.5</v>
      </c>
      <c r="G97">
        <f t="shared" si="16"/>
        <v>4.2497499940509442E-2</v>
      </c>
      <c r="K97">
        <f t="shared" si="11"/>
        <v>4.2497499940509442E-2</v>
      </c>
      <c r="O97">
        <f t="shared" ca="1" si="12"/>
        <v>4.3060494064750814E-2</v>
      </c>
      <c r="Q97" s="2">
        <f t="shared" si="15"/>
        <v>42821.819769999944</v>
      </c>
    </row>
    <row r="98" spans="1:17">
      <c r="A98" s="77" t="s">
        <v>263</v>
      </c>
      <c r="B98" s="78" t="s">
        <v>30</v>
      </c>
      <c r="C98" s="79">
        <v>57840.452860000078</v>
      </c>
      <c r="D98" s="79">
        <v>2.0000000000000001E-4</v>
      </c>
      <c r="E98">
        <f t="shared" si="13"/>
        <v>19068.158304183966</v>
      </c>
      <c r="F98">
        <f t="shared" si="14"/>
        <v>19068</v>
      </c>
      <c r="G98">
        <f t="shared" si="16"/>
        <v>4.2224000077112578E-2</v>
      </c>
      <c r="K98">
        <f t="shared" si="11"/>
        <v>4.2224000077112578E-2</v>
      </c>
      <c r="O98">
        <f t="shared" ca="1" si="12"/>
        <v>4.3059156801622929E-2</v>
      </c>
      <c r="Q98" s="2">
        <f t="shared" si="15"/>
        <v>42821.952860000078</v>
      </c>
    </row>
    <row r="99" spans="1:17">
      <c r="A99" s="77" t="s">
        <v>263</v>
      </c>
      <c r="B99" s="78" t="s">
        <v>30</v>
      </c>
      <c r="C99" s="79">
        <v>57840.452930000145</v>
      </c>
      <c r="D99" s="79">
        <v>2.0000000000000001E-4</v>
      </c>
      <c r="E99">
        <f t="shared" si="13"/>
        <v>19068.158566624839</v>
      </c>
      <c r="F99">
        <f t="shared" si="14"/>
        <v>19068</v>
      </c>
      <c r="G99">
        <f t="shared" si="16"/>
        <v>4.2294000144465826E-2</v>
      </c>
      <c r="K99">
        <f t="shared" si="11"/>
        <v>4.2294000144465826E-2</v>
      </c>
      <c r="O99">
        <f t="shared" ca="1" si="12"/>
        <v>4.3059156801622929E-2</v>
      </c>
      <c r="Q99" s="2">
        <f t="shared" si="15"/>
        <v>42821.952930000145</v>
      </c>
    </row>
    <row r="100" spans="1:17">
      <c r="A100" s="77" t="s">
        <v>263</v>
      </c>
      <c r="B100" s="78" t="s">
        <v>30</v>
      </c>
      <c r="C100" s="79">
        <v>57840.453300000168</v>
      </c>
      <c r="D100" s="79">
        <v>2.0000000000000001E-4</v>
      </c>
      <c r="E100">
        <f t="shared" si="13"/>
        <v>19068.159953811079</v>
      </c>
      <c r="F100">
        <f t="shared" si="14"/>
        <v>19068</v>
      </c>
      <c r="G100">
        <f t="shared" si="16"/>
        <v>4.266400016786065E-2</v>
      </c>
      <c r="K100">
        <f t="shared" si="11"/>
        <v>4.266400016786065E-2</v>
      </c>
      <c r="O100">
        <f t="shared" ca="1" si="12"/>
        <v>4.3059156801622929E-2</v>
      </c>
      <c r="Q100" s="2">
        <f t="shared" si="15"/>
        <v>42821.953300000168</v>
      </c>
    </row>
    <row r="101" spans="1:17">
      <c r="A101" s="77" t="s">
        <v>263</v>
      </c>
      <c r="B101" s="78" t="s">
        <v>30</v>
      </c>
      <c r="C101" s="79">
        <v>57840.453329999931</v>
      </c>
      <c r="D101" s="79">
        <v>2.9999999999999997E-4</v>
      </c>
      <c r="E101">
        <f t="shared" si="13"/>
        <v>19068.160066284741</v>
      </c>
      <c r="F101">
        <f t="shared" si="14"/>
        <v>19068</v>
      </c>
      <c r="G101">
        <f t="shared" si="16"/>
        <v>4.2693999930634163E-2</v>
      </c>
      <c r="K101">
        <f t="shared" ref="K101:K109" si="17">+G101</f>
        <v>4.2693999930634163E-2</v>
      </c>
      <c r="O101">
        <f t="shared" ca="1" si="12"/>
        <v>4.3059156801622929E-2</v>
      </c>
      <c r="Q101" s="2">
        <f t="shared" si="15"/>
        <v>42821.953329999931</v>
      </c>
    </row>
    <row r="102" spans="1:17" ht="12" customHeight="1">
      <c r="A102" s="77" t="s">
        <v>263</v>
      </c>
      <c r="B102" s="78" t="s">
        <v>33</v>
      </c>
      <c r="C102" s="79">
        <v>57844.321390000172</v>
      </c>
      <c r="D102" s="79">
        <v>2.9999999999999997E-4</v>
      </c>
      <c r="E102">
        <f t="shared" si="13"/>
        <v>19082.662010220829</v>
      </c>
      <c r="F102">
        <f t="shared" si="14"/>
        <v>19082.5</v>
      </c>
      <c r="G102">
        <f t="shared" si="16"/>
        <v>4.3212500168010592E-2</v>
      </c>
      <c r="K102">
        <f t="shared" si="17"/>
        <v>4.3212500168010592E-2</v>
      </c>
      <c r="O102">
        <f t="shared" ca="1" si="12"/>
        <v>4.3020376170914316E-2</v>
      </c>
      <c r="Q102" s="2">
        <f t="shared" si="15"/>
        <v>42825.821390000172</v>
      </c>
    </row>
    <row r="103" spans="1:17" ht="12" customHeight="1">
      <c r="A103" s="77" t="s">
        <v>263</v>
      </c>
      <c r="B103" s="78" t="s">
        <v>30</v>
      </c>
      <c r="C103" s="79">
        <v>57844.454020000063</v>
      </c>
      <c r="D103" s="79">
        <v>1E-4</v>
      </c>
      <c r="E103">
        <f t="shared" si="13"/>
        <v>19083.159260217606</v>
      </c>
      <c r="F103">
        <f t="shared" si="14"/>
        <v>19083</v>
      </c>
      <c r="G103">
        <f t="shared" si="16"/>
        <v>4.2479000061575789E-2</v>
      </c>
      <c r="K103">
        <f t="shared" si="17"/>
        <v>4.2479000061575789E-2</v>
      </c>
      <c r="O103">
        <f t="shared" ca="1" si="12"/>
        <v>4.3019038907786439E-2</v>
      </c>
      <c r="Q103" s="2">
        <f t="shared" si="15"/>
        <v>42825.954020000063</v>
      </c>
    </row>
    <row r="104" spans="1:17" ht="12" customHeight="1">
      <c r="A104" s="77" t="s">
        <v>262</v>
      </c>
      <c r="B104" s="78" t="s">
        <v>30</v>
      </c>
      <c r="C104" s="79">
        <v>58653.702599999997</v>
      </c>
      <c r="D104" s="79">
        <v>2.0000000000000001E-4</v>
      </c>
      <c r="E104">
        <f t="shared" si="13"/>
        <v>22117.154993682663</v>
      </c>
      <c r="F104">
        <f t="shared" si="14"/>
        <v>22117</v>
      </c>
      <c r="G104">
        <f t="shared" si="16"/>
        <v>4.1340999996464234E-2</v>
      </c>
      <c r="K104">
        <f t="shared" si="17"/>
        <v>4.1340999996464234E-2</v>
      </c>
      <c r="O104">
        <f t="shared" ca="1" si="12"/>
        <v>3.4904526247791813E-2</v>
      </c>
      <c r="Q104" s="2">
        <f t="shared" si="15"/>
        <v>43635.202599999997</v>
      </c>
    </row>
    <row r="105" spans="1:17" ht="12" customHeight="1">
      <c r="A105" s="77" t="s">
        <v>264</v>
      </c>
      <c r="B105" s="78" t="s">
        <v>30</v>
      </c>
      <c r="C105" s="79">
        <v>58873.2094</v>
      </c>
      <c r="D105" s="79" t="s">
        <v>69</v>
      </c>
      <c r="E105">
        <f t="shared" si="13"/>
        <v>22940.11929800882</v>
      </c>
      <c r="F105">
        <f t="shared" si="14"/>
        <v>22940</v>
      </c>
      <c r="G105">
        <f t="shared" si="16"/>
        <v>3.1819999996514525E-2</v>
      </c>
      <c r="K105">
        <f t="shared" si="17"/>
        <v>3.1819999996514525E-2</v>
      </c>
      <c r="O105">
        <f t="shared" ca="1" si="12"/>
        <v>3.270339113929624E-2</v>
      </c>
      <c r="Q105" s="2">
        <f t="shared" si="15"/>
        <v>43854.7094</v>
      </c>
    </row>
    <row r="106" spans="1:17" ht="12" customHeight="1">
      <c r="A106" s="80" t="s">
        <v>265</v>
      </c>
      <c r="B106" s="81" t="s">
        <v>30</v>
      </c>
      <c r="C106" s="84">
        <v>59337.978199999779</v>
      </c>
      <c r="D106" s="85" t="s">
        <v>69</v>
      </c>
      <c r="E106">
        <f t="shared" si="13"/>
        <v>24682.608059925609</v>
      </c>
      <c r="F106">
        <f t="shared" si="14"/>
        <v>24682.5</v>
      </c>
      <c r="G106">
        <f t="shared" si="16"/>
        <v>2.8822499778470956E-2</v>
      </c>
      <c r="K106">
        <f t="shared" si="17"/>
        <v>2.8822499778470956E-2</v>
      </c>
      <c r="O106">
        <f t="shared" ca="1" si="12"/>
        <v>2.8043029138623651E-2</v>
      </c>
      <c r="Q106" s="2">
        <f t="shared" si="15"/>
        <v>44319.478199999779</v>
      </c>
    </row>
    <row r="107" spans="1:17" ht="12" customHeight="1">
      <c r="A107" s="80" t="s">
        <v>265</v>
      </c>
      <c r="B107" s="81" t="s">
        <v>30</v>
      </c>
      <c r="C107" s="84">
        <v>59338.108800000045</v>
      </c>
      <c r="D107" s="85" t="s">
        <v>69</v>
      </c>
      <c r="E107">
        <f t="shared" si="13"/>
        <v>24683.097699145736</v>
      </c>
      <c r="F107">
        <f t="shared" si="14"/>
        <v>24683</v>
      </c>
      <c r="G107">
        <f t="shared" si="16"/>
        <v>2.605900004709838E-2</v>
      </c>
      <c r="K107">
        <f t="shared" si="17"/>
        <v>2.605900004709838E-2</v>
      </c>
      <c r="O107">
        <f t="shared" ca="1" si="12"/>
        <v>2.8041691875495767E-2</v>
      </c>
      <c r="Q107" s="2">
        <f t="shared" si="15"/>
        <v>44319.608800000045</v>
      </c>
    </row>
    <row r="108" spans="1:17" ht="12" customHeight="1">
      <c r="A108" s="82" t="s">
        <v>267</v>
      </c>
      <c r="B108" s="83" t="s">
        <v>30</v>
      </c>
      <c r="C108" s="86">
        <v>59650.978199999779</v>
      </c>
      <c r="D108" s="8"/>
      <c r="E108">
        <f t="shared" si="13"/>
        <v>25856.092559057681</v>
      </c>
      <c r="F108">
        <f t="shared" si="14"/>
        <v>25856</v>
      </c>
      <c r="G108">
        <f t="shared" si="16"/>
        <v>2.4687999779416714E-2</v>
      </c>
      <c r="K108">
        <f t="shared" si="17"/>
        <v>2.4687999779416714E-2</v>
      </c>
      <c r="O108">
        <f t="shared" ca="1" si="12"/>
        <v>2.4904472577482031E-2</v>
      </c>
      <c r="Q108" s="2">
        <f t="shared" si="15"/>
        <v>44632.478199999779</v>
      </c>
    </row>
    <row r="109" spans="1:17" ht="12" customHeight="1">
      <c r="A109" s="80" t="s">
        <v>266</v>
      </c>
      <c r="B109" s="81" t="s">
        <v>30</v>
      </c>
      <c r="C109" s="84">
        <v>59695.387699999999</v>
      </c>
      <c r="D109" s="85">
        <v>1E-4</v>
      </c>
      <c r="E109">
        <f t="shared" si="13"/>
        <v>26022.590513896223</v>
      </c>
      <c r="F109">
        <f t="shared" si="14"/>
        <v>26022.5</v>
      </c>
      <c r="G109">
        <f t="shared" si="16"/>
        <v>2.4142499998561107E-2</v>
      </c>
      <c r="K109">
        <f t="shared" si="17"/>
        <v>2.4142499998561107E-2</v>
      </c>
      <c r="O109">
        <f t="shared" ca="1" si="12"/>
        <v>2.4459163955896951E-2</v>
      </c>
      <c r="Q109" s="2">
        <f t="shared" si="15"/>
        <v>44676.887699999999</v>
      </c>
    </row>
    <row r="110" spans="1:17" ht="12" customHeight="1">
      <c r="B110" s="3"/>
      <c r="C110" s="8"/>
      <c r="D110" s="8"/>
    </row>
    <row r="111" spans="1:17" ht="12" customHeight="1">
      <c r="B111" s="3"/>
      <c r="C111" s="8"/>
      <c r="D111" s="8"/>
    </row>
    <row r="112" spans="1:17" ht="12" customHeight="1">
      <c r="B112" s="3"/>
      <c r="C112" s="8"/>
      <c r="D112" s="8"/>
    </row>
    <row r="113" spans="2:4" ht="12" customHeight="1">
      <c r="B113" s="3"/>
      <c r="C113" s="8"/>
      <c r="D113" s="8"/>
    </row>
    <row r="114" spans="2:4">
      <c r="B114" s="3"/>
      <c r="C114" s="8"/>
      <c r="D114" s="8"/>
    </row>
    <row r="115" spans="2:4">
      <c r="C115" s="8"/>
      <c r="D115" s="8"/>
    </row>
    <row r="116" spans="2:4">
      <c r="C116" s="8"/>
      <c r="D116" s="8"/>
    </row>
    <row r="117" spans="2:4">
      <c r="C117" s="8"/>
      <c r="D117" s="8"/>
    </row>
    <row r="118" spans="2:4">
      <c r="C118" s="8"/>
      <c r="D118" s="8"/>
    </row>
    <row r="119" spans="2:4">
      <c r="C119" s="8"/>
      <c r="D119" s="8"/>
    </row>
    <row r="120" spans="2:4">
      <c r="C120" s="8"/>
      <c r="D120" s="8"/>
    </row>
    <row r="121" spans="2:4">
      <c r="C121" s="8"/>
      <c r="D121" s="8"/>
    </row>
    <row r="122" spans="2:4">
      <c r="C122" s="8"/>
      <c r="D122" s="8"/>
    </row>
    <row r="123" spans="2:4">
      <c r="C123" s="8"/>
      <c r="D123" s="8"/>
    </row>
    <row r="124" spans="2:4">
      <c r="C124" s="8"/>
      <c r="D124" s="8"/>
    </row>
    <row r="125" spans="2:4">
      <c r="C125" s="8"/>
      <c r="D125" s="8"/>
    </row>
    <row r="126" spans="2:4">
      <c r="C126" s="8"/>
      <c r="D126" s="8"/>
    </row>
    <row r="127" spans="2:4">
      <c r="C127" s="8"/>
      <c r="D127" s="8"/>
    </row>
    <row r="128" spans="2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</sheetData>
  <protectedRanges>
    <protectedRange sqref="A93:D104" name="Range1"/>
  </protectedRanges>
  <sortState xmlns:xlrd2="http://schemas.microsoft.com/office/spreadsheetml/2017/richdata2" ref="A21:U112">
    <sortCondition ref="C21:C112"/>
  </sortState>
  <phoneticPr fontId="7" type="noConversion"/>
  <hyperlinks>
    <hyperlink ref="H63990" r:id="rId1" display="http://vsolj.cetus-net.org/bulletin.html" xr:uid="{00000000-0004-0000-0000-000000000000}"/>
    <hyperlink ref="H63983" r:id="rId2" display="https://www.aavso.org/ejaavso" xr:uid="{00000000-0004-0000-0000-000001000000}"/>
    <hyperlink ref="I63990" r:id="rId3" display="http://vsolj.cetus-net.org/bulletin.html" xr:uid="{00000000-0004-0000-0000-000002000000}"/>
    <hyperlink ref="AQ57641" r:id="rId4" display="http://cdsbib.u-strasbg.fr/cgi-bin/cdsbib?1990RMxAA..21..381G" xr:uid="{00000000-0004-0000-0000-000003000000}"/>
    <hyperlink ref="H63987" r:id="rId5" display="https://www.aavso.org/ejaavso" xr:uid="{00000000-0004-0000-0000-000004000000}"/>
    <hyperlink ref="AP5005" r:id="rId6" display="http://cdsbib.u-strasbg.fr/cgi-bin/cdsbib?1990RMxAA..21..381G" xr:uid="{00000000-0004-0000-0000-000005000000}"/>
    <hyperlink ref="AP5008" r:id="rId7" display="http://cdsbib.u-strasbg.fr/cgi-bin/cdsbib?1990RMxAA..21..381G" xr:uid="{00000000-0004-0000-0000-000006000000}"/>
    <hyperlink ref="AP5006" r:id="rId8" display="http://cdsbib.u-strasbg.fr/cgi-bin/cdsbib?1990RMxAA..21..381G" xr:uid="{00000000-0004-0000-0000-000007000000}"/>
    <hyperlink ref="AP4990" r:id="rId9" display="http://cdsbib.u-strasbg.fr/cgi-bin/cdsbib?1990RMxAA..21..381G" xr:uid="{00000000-0004-0000-0000-000008000000}"/>
    <hyperlink ref="AQ5219" r:id="rId10" display="http://cdsbib.u-strasbg.fr/cgi-bin/cdsbib?1990RMxAA..21..381G" xr:uid="{00000000-0004-0000-0000-000009000000}"/>
    <hyperlink ref="AQ5223" r:id="rId11" display="http://cdsbib.u-strasbg.fr/cgi-bin/cdsbib?1990RMxAA..21..381G" xr:uid="{00000000-0004-0000-0000-00000A000000}"/>
    <hyperlink ref="AQ64903" r:id="rId12" display="http://cdsbib.u-strasbg.fr/cgi-bin/cdsbib?1990RMxAA..21..381G" xr:uid="{00000000-0004-0000-0000-00000B000000}"/>
    <hyperlink ref="I2111" r:id="rId13" display="http://vsolj.cetus-net.org/bulletin.html" xr:uid="{00000000-0004-0000-0000-00000C000000}"/>
    <hyperlink ref="H2111" r:id="rId14" display="http://vsolj.cetus-net.org/bulletin.html" xr:uid="{00000000-0004-0000-0000-00000D000000}"/>
    <hyperlink ref="AQ31" r:id="rId15" display="http://cdsbib.u-strasbg.fr/cgi-bin/cdsbib?1990RMxAA..21..381G" xr:uid="{00000000-0004-0000-0000-00000E000000}"/>
    <hyperlink ref="AQ30" r:id="rId16" display="http://cdsbib.u-strasbg.fr/cgi-bin/cdsbib?1990RMxAA..21..381G" xr:uid="{00000000-0004-0000-0000-00000F000000}"/>
    <hyperlink ref="AP3281" r:id="rId17" display="http://cdsbib.u-strasbg.fr/cgi-bin/cdsbib?1990RMxAA..21..381G" xr:uid="{00000000-0004-0000-0000-000010000000}"/>
    <hyperlink ref="AP3299" r:id="rId18" display="http://cdsbib.u-strasbg.fr/cgi-bin/cdsbib?1990RMxAA..21..381G" xr:uid="{00000000-0004-0000-0000-000011000000}"/>
    <hyperlink ref="AP3300" r:id="rId19" display="http://cdsbib.u-strasbg.fr/cgi-bin/cdsbib?1990RMxAA..21..381G" xr:uid="{00000000-0004-0000-0000-000012000000}"/>
    <hyperlink ref="AP329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1"/>
  <sheetViews>
    <sheetView topLeftCell="A19" workbookViewId="0">
      <selection activeCell="A43" sqref="A43:C53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1" t="s">
        <v>60</v>
      </c>
      <c r="I1" s="42" t="s">
        <v>61</v>
      </c>
      <c r="J1" s="43" t="s">
        <v>62</v>
      </c>
    </row>
    <row r="2" spans="1:16">
      <c r="I2" s="44" t="s">
        <v>63</v>
      </c>
      <c r="J2" s="45" t="s">
        <v>64</v>
      </c>
    </row>
    <row r="3" spans="1:16">
      <c r="A3" s="46" t="s">
        <v>65</v>
      </c>
      <c r="I3" s="44" t="s">
        <v>66</v>
      </c>
      <c r="J3" s="45" t="s">
        <v>67</v>
      </c>
    </row>
    <row r="4" spans="1:16">
      <c r="I4" s="44" t="s">
        <v>68</v>
      </c>
      <c r="J4" s="45" t="s">
        <v>67</v>
      </c>
    </row>
    <row r="5" spans="1:16" ht="13.5" thickBot="1">
      <c r="I5" s="47" t="s">
        <v>69</v>
      </c>
      <c r="J5" s="48" t="s">
        <v>70</v>
      </c>
    </row>
    <row r="10" spans="1:16" ht="13.5" thickBot="1"/>
    <row r="11" spans="1:16" ht="12.75" customHeight="1" thickBot="1">
      <c r="A11" s="8" t="str">
        <f t="shared" ref="A11:A53" si="0">P11</f>
        <v>BAVM 172 </v>
      </c>
      <c r="B11" s="3" t="str">
        <f t="shared" ref="B11:B53" si="1">IF(H11=INT(H11),"I","II")</f>
        <v>I</v>
      </c>
      <c r="C11" s="8">
        <f t="shared" ref="C11:C53" si="2">1*G11</f>
        <v>52754.459799999997</v>
      </c>
      <c r="D11" s="10" t="str">
        <f t="shared" ref="D11:D53" si="3">VLOOKUP(F11,I$1:J$5,2,FALSE)</f>
        <v>vis</v>
      </c>
      <c r="E11" s="49">
        <f>VLOOKUP(C11,Active!C$21:E$963,3,FALSE)</f>
        <v>-1.4996607184389482E-3</v>
      </c>
      <c r="F11" s="3" t="s">
        <v>69</v>
      </c>
      <c r="G11" s="10" t="str">
        <f t="shared" ref="G11:G53" si="4">MID(I11,3,LEN(I11)-3)</f>
        <v>52754.4598</v>
      </c>
      <c r="H11" s="8">
        <f t="shared" ref="H11:H53" si="5">1*K11</f>
        <v>0</v>
      </c>
      <c r="I11" s="50" t="s">
        <v>71</v>
      </c>
      <c r="J11" s="51" t="s">
        <v>72</v>
      </c>
      <c r="K11" s="50">
        <v>0</v>
      </c>
      <c r="L11" s="50" t="s">
        <v>73</v>
      </c>
      <c r="M11" s="51" t="s">
        <v>74</v>
      </c>
      <c r="N11" s="51" t="s">
        <v>75</v>
      </c>
      <c r="O11" s="52" t="s">
        <v>76</v>
      </c>
      <c r="P11" s="53" t="s">
        <v>77</v>
      </c>
    </row>
    <row r="12" spans="1:16" ht="12.75" customHeight="1" thickBot="1">
      <c r="A12" s="8" t="str">
        <f t="shared" si="0"/>
        <v>BAVM 209 </v>
      </c>
      <c r="B12" s="3" t="str">
        <f t="shared" si="1"/>
        <v>II</v>
      </c>
      <c r="C12" s="8">
        <f t="shared" si="2"/>
        <v>54506.494899999998</v>
      </c>
      <c r="D12" s="10" t="str">
        <f t="shared" si="3"/>
        <v>vis</v>
      </c>
      <c r="E12" s="49">
        <f>VLOOKUP(C12,Active!C$21:E$963,3,FALSE)</f>
        <v>6568.6439693019329</v>
      </c>
      <c r="F12" s="3" t="s">
        <v>69</v>
      </c>
      <c r="G12" s="10" t="str">
        <f t="shared" si="4"/>
        <v>54506.4949</v>
      </c>
      <c r="H12" s="8">
        <f t="shared" si="5"/>
        <v>6568.5</v>
      </c>
      <c r="I12" s="50" t="s">
        <v>78</v>
      </c>
      <c r="J12" s="51" t="s">
        <v>79</v>
      </c>
      <c r="K12" s="50">
        <v>6568.5</v>
      </c>
      <c r="L12" s="50" t="s">
        <v>80</v>
      </c>
      <c r="M12" s="51" t="s">
        <v>81</v>
      </c>
      <c r="N12" s="51" t="s">
        <v>82</v>
      </c>
      <c r="O12" s="52" t="s">
        <v>83</v>
      </c>
      <c r="P12" s="53" t="s">
        <v>84</v>
      </c>
    </row>
    <row r="13" spans="1:16" ht="12.75" customHeight="1" thickBot="1">
      <c r="A13" s="8" t="str">
        <f t="shared" si="0"/>
        <v>IBVS 5875 </v>
      </c>
      <c r="B13" s="3" t="str">
        <f t="shared" si="1"/>
        <v>I</v>
      </c>
      <c r="C13" s="8">
        <f t="shared" si="2"/>
        <v>54814.966800000002</v>
      </c>
      <c r="D13" s="10" t="str">
        <f t="shared" si="3"/>
        <v>vis</v>
      </c>
      <c r="E13" s="49">
        <f>VLOOKUP(C13,Active!C$21:E$963,3,FALSE)</f>
        <v>7725.1519343748505</v>
      </c>
      <c r="F13" s="3" t="s">
        <v>69</v>
      </c>
      <c r="G13" s="10" t="str">
        <f t="shared" si="4"/>
        <v>54814.9668</v>
      </c>
      <c r="H13" s="8">
        <f t="shared" si="5"/>
        <v>7725</v>
      </c>
      <c r="I13" s="50" t="s">
        <v>92</v>
      </c>
      <c r="J13" s="51" t="s">
        <v>93</v>
      </c>
      <c r="K13" s="50" t="s">
        <v>94</v>
      </c>
      <c r="L13" s="50" t="s">
        <v>95</v>
      </c>
      <c r="M13" s="51" t="s">
        <v>81</v>
      </c>
      <c r="N13" s="51" t="s">
        <v>61</v>
      </c>
      <c r="O13" s="52" t="s">
        <v>96</v>
      </c>
      <c r="P13" s="53" t="s">
        <v>97</v>
      </c>
    </row>
    <row r="14" spans="1:16" ht="12.75" customHeight="1" thickBot="1">
      <c r="A14" s="8" t="str">
        <f t="shared" si="0"/>
        <v>IBVS 5894 </v>
      </c>
      <c r="B14" s="3" t="str">
        <f t="shared" si="1"/>
        <v>II</v>
      </c>
      <c r="C14" s="8">
        <f t="shared" si="2"/>
        <v>54863.912799999998</v>
      </c>
      <c r="D14" s="10" t="str">
        <f t="shared" si="3"/>
        <v>vis</v>
      </c>
      <c r="E14" s="49">
        <f>VLOOKUP(C14,Active!C$21:E$963,3,FALSE)</f>
        <v>7908.6579161464606</v>
      </c>
      <c r="F14" s="3" t="s">
        <v>69</v>
      </c>
      <c r="G14" s="10" t="str">
        <f t="shared" si="4"/>
        <v>54863.9128</v>
      </c>
      <c r="H14" s="8">
        <f t="shared" si="5"/>
        <v>7908.5</v>
      </c>
      <c r="I14" s="50" t="s">
        <v>98</v>
      </c>
      <c r="J14" s="51" t="s">
        <v>99</v>
      </c>
      <c r="K14" s="50" t="s">
        <v>100</v>
      </c>
      <c r="L14" s="50" t="s">
        <v>101</v>
      </c>
      <c r="M14" s="51" t="s">
        <v>81</v>
      </c>
      <c r="N14" s="51" t="s">
        <v>69</v>
      </c>
      <c r="O14" s="52" t="s">
        <v>102</v>
      </c>
      <c r="P14" s="53" t="s">
        <v>103</v>
      </c>
    </row>
    <row r="15" spans="1:16" ht="12.75" customHeight="1" thickBot="1">
      <c r="A15" s="8" t="str">
        <f t="shared" si="0"/>
        <v>IBVS 5929 </v>
      </c>
      <c r="B15" s="3" t="str">
        <f t="shared" si="1"/>
        <v>II</v>
      </c>
      <c r="C15" s="8">
        <f t="shared" si="2"/>
        <v>54900.721400000002</v>
      </c>
      <c r="D15" s="10" t="str">
        <f t="shared" si="3"/>
        <v>vis</v>
      </c>
      <c r="E15" s="49">
        <f>VLOOKUP(C15,Active!C$21:E$963,3,FALSE)</f>
        <v>8046.658943414056</v>
      </c>
      <c r="F15" s="3" t="s">
        <v>69</v>
      </c>
      <c r="G15" s="10" t="str">
        <f t="shared" si="4"/>
        <v>54900.7214</v>
      </c>
      <c r="H15" s="8">
        <f t="shared" si="5"/>
        <v>8046.5</v>
      </c>
      <c r="I15" s="50" t="s">
        <v>104</v>
      </c>
      <c r="J15" s="51" t="s">
        <v>105</v>
      </c>
      <c r="K15" s="50" t="s">
        <v>106</v>
      </c>
      <c r="L15" s="50" t="s">
        <v>107</v>
      </c>
      <c r="M15" s="51" t="s">
        <v>81</v>
      </c>
      <c r="N15" s="51" t="s">
        <v>89</v>
      </c>
      <c r="O15" s="52" t="s">
        <v>96</v>
      </c>
      <c r="P15" s="53" t="s">
        <v>108</v>
      </c>
    </row>
    <row r="16" spans="1:16" ht="12.75" customHeight="1" thickBot="1">
      <c r="A16" s="8" t="str">
        <f t="shared" si="0"/>
        <v>OEJV 0107 </v>
      </c>
      <c r="B16" s="3" t="str">
        <f t="shared" si="1"/>
        <v>II</v>
      </c>
      <c r="C16" s="8">
        <f t="shared" si="2"/>
        <v>54908.456700000002</v>
      </c>
      <c r="D16" s="10" t="str">
        <f t="shared" si="3"/>
        <v>vis</v>
      </c>
      <c r="E16" s="49">
        <f>VLOOKUP(C16,Active!C$21:E$963,3,FALSE)</f>
        <v>8075.6597569799878</v>
      </c>
      <c r="F16" s="3" t="s">
        <v>69</v>
      </c>
      <c r="G16" s="10" t="str">
        <f t="shared" si="4"/>
        <v>54908.4567</v>
      </c>
      <c r="H16" s="8">
        <f t="shared" si="5"/>
        <v>8075.5</v>
      </c>
      <c r="I16" s="50" t="s">
        <v>109</v>
      </c>
      <c r="J16" s="51" t="s">
        <v>110</v>
      </c>
      <c r="K16" s="50" t="s">
        <v>111</v>
      </c>
      <c r="L16" s="50" t="s">
        <v>112</v>
      </c>
      <c r="M16" s="51" t="s">
        <v>81</v>
      </c>
      <c r="N16" s="51" t="s">
        <v>61</v>
      </c>
      <c r="O16" s="52" t="s">
        <v>113</v>
      </c>
      <c r="P16" s="53" t="s">
        <v>114</v>
      </c>
    </row>
    <row r="17" spans="1:16" ht="12.75" customHeight="1" thickBot="1">
      <c r="A17" s="8" t="str">
        <f t="shared" si="0"/>
        <v>IBVS 5945 </v>
      </c>
      <c r="B17" s="3" t="str">
        <f t="shared" si="1"/>
        <v>II</v>
      </c>
      <c r="C17" s="8">
        <f t="shared" si="2"/>
        <v>55243.735399999998</v>
      </c>
      <c r="D17" s="10" t="str">
        <f t="shared" si="3"/>
        <v>vis</v>
      </c>
      <c r="E17" s="49">
        <f>VLOOKUP(C17,Active!C$21:E$963,3,FALSE)</f>
        <v>9332.6704833031399</v>
      </c>
      <c r="F17" s="3" t="s">
        <v>69</v>
      </c>
      <c r="G17" s="10" t="str">
        <f t="shared" si="4"/>
        <v>55243.7354</v>
      </c>
      <c r="H17" s="8">
        <f t="shared" si="5"/>
        <v>9332.5</v>
      </c>
      <c r="I17" s="50" t="s">
        <v>120</v>
      </c>
      <c r="J17" s="51" t="s">
        <v>121</v>
      </c>
      <c r="K17" s="50" t="s">
        <v>122</v>
      </c>
      <c r="L17" s="50" t="s">
        <v>123</v>
      </c>
      <c r="M17" s="51" t="s">
        <v>81</v>
      </c>
      <c r="N17" s="51" t="s">
        <v>69</v>
      </c>
      <c r="O17" s="52" t="s">
        <v>102</v>
      </c>
      <c r="P17" s="53" t="s">
        <v>124</v>
      </c>
    </row>
    <row r="18" spans="1:16" ht="12.75" customHeight="1" thickBot="1">
      <c r="A18" s="8" t="str">
        <f t="shared" si="0"/>
        <v>BAVM 214 </v>
      </c>
      <c r="B18" s="3" t="str">
        <f t="shared" si="1"/>
        <v>II</v>
      </c>
      <c r="C18" s="8">
        <f t="shared" si="2"/>
        <v>55289.348700000002</v>
      </c>
      <c r="D18" s="10" t="str">
        <f t="shared" si="3"/>
        <v>vis</v>
      </c>
      <c r="E18" s="49">
        <f>VLOOKUP(C18,Active!C$21:E$963,3,FALSE)</f>
        <v>9503.68166702284</v>
      </c>
      <c r="F18" s="3" t="s">
        <v>69</v>
      </c>
      <c r="G18" s="10" t="str">
        <f t="shared" si="4"/>
        <v>55289.3487</v>
      </c>
      <c r="H18" s="8">
        <f t="shared" si="5"/>
        <v>9503.5</v>
      </c>
      <c r="I18" s="50" t="s">
        <v>125</v>
      </c>
      <c r="J18" s="51" t="s">
        <v>126</v>
      </c>
      <c r="K18" s="50" t="s">
        <v>127</v>
      </c>
      <c r="L18" s="50" t="s">
        <v>128</v>
      </c>
      <c r="M18" s="51" t="s">
        <v>81</v>
      </c>
      <c r="N18" s="51" t="s">
        <v>82</v>
      </c>
      <c r="O18" s="52" t="s">
        <v>129</v>
      </c>
      <c r="P18" s="53" t="s">
        <v>130</v>
      </c>
    </row>
    <row r="19" spans="1:16" ht="12.75" customHeight="1" thickBot="1">
      <c r="A19" s="8" t="str">
        <f t="shared" si="0"/>
        <v>BAVM 214 </v>
      </c>
      <c r="B19" s="3" t="str">
        <f t="shared" si="1"/>
        <v>I</v>
      </c>
      <c r="C19" s="8">
        <f t="shared" si="2"/>
        <v>55289.481</v>
      </c>
      <c r="D19" s="10" t="str">
        <f t="shared" si="3"/>
        <v>vis</v>
      </c>
      <c r="E19" s="49">
        <f>VLOOKUP(C19,Active!C$21:E$963,3,FALSE)</f>
        <v>9504.1776797999391</v>
      </c>
      <c r="F19" s="3" t="s">
        <v>69</v>
      </c>
      <c r="G19" s="10" t="str">
        <f t="shared" si="4"/>
        <v>55289.4810</v>
      </c>
      <c r="H19" s="8">
        <f t="shared" si="5"/>
        <v>9504</v>
      </c>
      <c r="I19" s="50" t="s">
        <v>131</v>
      </c>
      <c r="J19" s="51" t="s">
        <v>132</v>
      </c>
      <c r="K19" s="50" t="s">
        <v>133</v>
      </c>
      <c r="L19" s="50" t="s">
        <v>134</v>
      </c>
      <c r="M19" s="51" t="s">
        <v>81</v>
      </c>
      <c r="N19" s="51" t="s">
        <v>82</v>
      </c>
      <c r="O19" s="52" t="s">
        <v>129</v>
      </c>
      <c r="P19" s="53" t="s">
        <v>130</v>
      </c>
    </row>
    <row r="20" spans="1:16" ht="12.75" customHeight="1" thickBot="1">
      <c r="A20" s="8" t="str">
        <f t="shared" si="0"/>
        <v>IBVS 5992 </v>
      </c>
      <c r="B20" s="3" t="str">
        <f t="shared" si="1"/>
        <v>I</v>
      </c>
      <c r="C20" s="8">
        <f t="shared" si="2"/>
        <v>55589.820500000002</v>
      </c>
      <c r="D20" s="10" t="str">
        <f t="shared" si="3"/>
        <v>vis</v>
      </c>
      <c r="E20" s="49">
        <f>VLOOKUP(C20,Active!C$21:E$963,3,FALSE)</f>
        <v>10630.196043145239</v>
      </c>
      <c r="F20" s="3" t="s">
        <v>69</v>
      </c>
      <c r="G20" s="10" t="str">
        <f t="shared" si="4"/>
        <v>55589.8205</v>
      </c>
      <c r="H20" s="8">
        <f t="shared" si="5"/>
        <v>10630</v>
      </c>
      <c r="I20" s="50" t="s">
        <v>135</v>
      </c>
      <c r="J20" s="51" t="s">
        <v>136</v>
      </c>
      <c r="K20" s="50" t="s">
        <v>137</v>
      </c>
      <c r="L20" s="50" t="s">
        <v>138</v>
      </c>
      <c r="M20" s="51" t="s">
        <v>81</v>
      </c>
      <c r="N20" s="51" t="s">
        <v>69</v>
      </c>
      <c r="O20" s="52" t="s">
        <v>102</v>
      </c>
      <c r="P20" s="53" t="s">
        <v>139</v>
      </c>
    </row>
    <row r="21" spans="1:16" ht="12.75" customHeight="1" thickBot="1">
      <c r="A21" s="8" t="str">
        <f t="shared" si="0"/>
        <v>IBVS 5992 </v>
      </c>
      <c r="B21" s="3" t="str">
        <f t="shared" si="1"/>
        <v>II</v>
      </c>
      <c r="C21" s="8">
        <f t="shared" si="2"/>
        <v>55589.9539</v>
      </c>
      <c r="D21" s="10" t="str">
        <f t="shared" si="3"/>
        <v>vis</v>
      </c>
      <c r="E21" s="49">
        <f>VLOOKUP(C21,Active!C$21:E$963,3,FALSE)</f>
        <v>10630.696179989274</v>
      </c>
      <c r="F21" s="3" t="s">
        <v>69</v>
      </c>
      <c r="G21" s="10" t="str">
        <f t="shared" si="4"/>
        <v>55589.9539</v>
      </c>
      <c r="H21" s="8">
        <f t="shared" si="5"/>
        <v>10630.5</v>
      </c>
      <c r="I21" s="50" t="s">
        <v>140</v>
      </c>
      <c r="J21" s="51" t="s">
        <v>141</v>
      </c>
      <c r="K21" s="50" t="s">
        <v>142</v>
      </c>
      <c r="L21" s="50" t="s">
        <v>138</v>
      </c>
      <c r="M21" s="51" t="s">
        <v>81</v>
      </c>
      <c r="N21" s="51" t="s">
        <v>69</v>
      </c>
      <c r="O21" s="52" t="s">
        <v>102</v>
      </c>
      <c r="P21" s="53" t="s">
        <v>139</v>
      </c>
    </row>
    <row r="22" spans="1:16" ht="12.75" customHeight="1" thickBot="1">
      <c r="A22" s="8" t="str">
        <f t="shared" si="0"/>
        <v>IBVS 6039 </v>
      </c>
      <c r="B22" s="3" t="str">
        <f t="shared" si="1"/>
        <v>II</v>
      </c>
      <c r="C22" s="8">
        <f t="shared" si="2"/>
        <v>55599.555899999999</v>
      </c>
      <c r="D22" s="10" t="str">
        <f t="shared" si="3"/>
        <v>vis</v>
      </c>
      <c r="E22" s="49">
        <f>VLOOKUP(C22,Active!C$21:E$963,3,FALSE)</f>
        <v>10666.695535135168</v>
      </c>
      <c r="F22" s="3" t="s">
        <v>69</v>
      </c>
      <c r="G22" s="10" t="str">
        <f t="shared" si="4"/>
        <v>55599.5559</v>
      </c>
      <c r="H22" s="8">
        <f t="shared" si="5"/>
        <v>10666.5</v>
      </c>
      <c r="I22" s="50" t="s">
        <v>143</v>
      </c>
      <c r="J22" s="51" t="s">
        <v>144</v>
      </c>
      <c r="K22" s="50" t="s">
        <v>145</v>
      </c>
      <c r="L22" s="50" t="s">
        <v>146</v>
      </c>
      <c r="M22" s="51" t="s">
        <v>81</v>
      </c>
      <c r="N22" s="51" t="s">
        <v>147</v>
      </c>
      <c r="O22" s="52" t="s">
        <v>148</v>
      </c>
      <c r="P22" s="53" t="s">
        <v>149</v>
      </c>
    </row>
    <row r="23" spans="1:16" ht="12.75" customHeight="1" thickBot="1">
      <c r="A23" s="8" t="str">
        <f t="shared" si="0"/>
        <v>OEJV 0160 </v>
      </c>
      <c r="B23" s="3" t="str">
        <f t="shared" si="1"/>
        <v>II</v>
      </c>
      <c r="C23" s="8">
        <f t="shared" si="2"/>
        <v>55629.429389999998</v>
      </c>
      <c r="D23" s="10" t="str">
        <f t="shared" si="3"/>
        <v>vis</v>
      </c>
      <c r="E23" s="49">
        <f>VLOOKUP(C23,Active!C$21:E$963,3,FALSE)</f>
        <v>10778.695782579178</v>
      </c>
      <c r="F23" s="3" t="s">
        <v>69</v>
      </c>
      <c r="G23" s="10" t="str">
        <f t="shared" si="4"/>
        <v>55629.42939</v>
      </c>
      <c r="H23" s="8">
        <f t="shared" si="5"/>
        <v>10778.5</v>
      </c>
      <c r="I23" s="50" t="s">
        <v>150</v>
      </c>
      <c r="J23" s="51" t="s">
        <v>151</v>
      </c>
      <c r="K23" s="50" t="s">
        <v>152</v>
      </c>
      <c r="L23" s="50" t="s">
        <v>153</v>
      </c>
      <c r="M23" s="51" t="s">
        <v>81</v>
      </c>
      <c r="N23" s="51" t="s">
        <v>154</v>
      </c>
      <c r="O23" s="52" t="s">
        <v>155</v>
      </c>
      <c r="P23" s="53" t="s">
        <v>156</v>
      </c>
    </row>
    <row r="24" spans="1:16" ht="12.75" customHeight="1" thickBot="1">
      <c r="A24" s="8" t="str">
        <f t="shared" si="0"/>
        <v>OEJV 0160 </v>
      </c>
      <c r="B24" s="3" t="str">
        <f t="shared" si="1"/>
        <v>II</v>
      </c>
      <c r="C24" s="8">
        <f t="shared" si="2"/>
        <v>55629.429660000002</v>
      </c>
      <c r="D24" s="10" t="str">
        <f t="shared" si="3"/>
        <v>vis</v>
      </c>
      <c r="E24" s="49">
        <f>VLOOKUP(C24,Active!C$21:E$963,3,FALSE)</f>
        <v>10778.696794850166</v>
      </c>
      <c r="F24" s="3" t="s">
        <v>69</v>
      </c>
      <c r="G24" s="10" t="str">
        <f t="shared" si="4"/>
        <v>55629.42966</v>
      </c>
      <c r="H24" s="8">
        <f t="shared" si="5"/>
        <v>10778.5</v>
      </c>
      <c r="I24" s="50" t="s">
        <v>157</v>
      </c>
      <c r="J24" s="51" t="s">
        <v>151</v>
      </c>
      <c r="K24" s="50" t="s">
        <v>152</v>
      </c>
      <c r="L24" s="50" t="s">
        <v>158</v>
      </c>
      <c r="M24" s="51" t="s">
        <v>81</v>
      </c>
      <c r="N24" s="51" t="s">
        <v>69</v>
      </c>
      <c r="O24" s="52" t="s">
        <v>155</v>
      </c>
      <c r="P24" s="53" t="s">
        <v>156</v>
      </c>
    </row>
    <row r="25" spans="1:16" ht="12.75" customHeight="1" thickBot="1">
      <c r="A25" s="8" t="str">
        <f t="shared" si="0"/>
        <v>OEJV 0160 </v>
      </c>
      <c r="B25" s="3" t="str">
        <f t="shared" si="1"/>
        <v>II</v>
      </c>
      <c r="C25" s="8">
        <f t="shared" si="2"/>
        <v>55629.42974</v>
      </c>
      <c r="D25" s="10" t="str">
        <f t="shared" si="3"/>
        <v>vis</v>
      </c>
      <c r="E25" s="49">
        <f>VLOOKUP(C25,Active!C$21:E$963,3,FALSE)</f>
        <v>10778.697094782299</v>
      </c>
      <c r="F25" s="3" t="s">
        <v>69</v>
      </c>
      <c r="G25" s="10" t="str">
        <f t="shared" si="4"/>
        <v>55629.42974</v>
      </c>
      <c r="H25" s="8">
        <f t="shared" si="5"/>
        <v>10778.5</v>
      </c>
      <c r="I25" s="50" t="s">
        <v>159</v>
      </c>
      <c r="J25" s="51" t="s">
        <v>151</v>
      </c>
      <c r="K25" s="50" t="s">
        <v>152</v>
      </c>
      <c r="L25" s="50" t="s">
        <v>160</v>
      </c>
      <c r="M25" s="51" t="s">
        <v>81</v>
      </c>
      <c r="N25" s="51" t="s">
        <v>30</v>
      </c>
      <c r="O25" s="52" t="s">
        <v>155</v>
      </c>
      <c r="P25" s="53" t="s">
        <v>156</v>
      </c>
    </row>
    <row r="26" spans="1:16" ht="12.75" customHeight="1" thickBot="1">
      <c r="A26" s="8" t="str">
        <f t="shared" si="0"/>
        <v>OEJV 0160 </v>
      </c>
      <c r="B26" s="3" t="str">
        <f t="shared" si="1"/>
        <v>II</v>
      </c>
      <c r="C26" s="8">
        <f t="shared" si="2"/>
        <v>55629.429980000001</v>
      </c>
      <c r="D26" s="10" t="str">
        <f t="shared" si="3"/>
        <v>vis</v>
      </c>
      <c r="E26" s="49">
        <f>VLOOKUP(C26,Active!C$21:E$963,3,FALSE)</f>
        <v>10778.697994578724</v>
      </c>
      <c r="F26" s="3" t="s">
        <v>69</v>
      </c>
      <c r="G26" s="10" t="str">
        <f t="shared" si="4"/>
        <v>55629.42998</v>
      </c>
      <c r="H26" s="8">
        <f t="shared" si="5"/>
        <v>10778.5</v>
      </c>
      <c r="I26" s="50" t="s">
        <v>161</v>
      </c>
      <c r="J26" s="51" t="s">
        <v>162</v>
      </c>
      <c r="K26" s="50" t="s">
        <v>152</v>
      </c>
      <c r="L26" s="50" t="s">
        <v>163</v>
      </c>
      <c r="M26" s="51" t="s">
        <v>81</v>
      </c>
      <c r="N26" s="51" t="s">
        <v>89</v>
      </c>
      <c r="O26" s="52" t="s">
        <v>155</v>
      </c>
      <c r="P26" s="53" t="s">
        <v>156</v>
      </c>
    </row>
    <row r="27" spans="1:16" ht="12.75" customHeight="1" thickBot="1">
      <c r="A27" s="8" t="str">
        <f t="shared" si="0"/>
        <v>IBVS 5992 </v>
      </c>
      <c r="B27" s="3" t="str">
        <f t="shared" si="1"/>
        <v>I</v>
      </c>
      <c r="C27" s="8">
        <f t="shared" si="2"/>
        <v>55671.705600000001</v>
      </c>
      <c r="D27" s="10" t="str">
        <f t="shared" si="3"/>
        <v>vis</v>
      </c>
      <c r="E27" s="49">
        <f>VLOOKUP(C27,Active!C$21:E$963,3,FALSE)</f>
        <v>10937.195709470732</v>
      </c>
      <c r="F27" s="3" t="s">
        <v>69</v>
      </c>
      <c r="G27" s="10" t="str">
        <f t="shared" si="4"/>
        <v>55671.7056</v>
      </c>
      <c r="H27" s="8">
        <f t="shared" si="5"/>
        <v>10937</v>
      </c>
      <c r="I27" s="50" t="s">
        <v>164</v>
      </c>
      <c r="J27" s="51" t="s">
        <v>165</v>
      </c>
      <c r="K27" s="50" t="s">
        <v>166</v>
      </c>
      <c r="L27" s="50" t="s">
        <v>146</v>
      </c>
      <c r="M27" s="51" t="s">
        <v>81</v>
      </c>
      <c r="N27" s="51" t="s">
        <v>69</v>
      </c>
      <c r="O27" s="52" t="s">
        <v>102</v>
      </c>
      <c r="P27" s="53" t="s">
        <v>139</v>
      </c>
    </row>
    <row r="28" spans="1:16" ht="12.75" customHeight="1" thickBot="1">
      <c r="A28" s="8" t="str">
        <f t="shared" si="0"/>
        <v>IBVS 6029 </v>
      </c>
      <c r="B28" s="3" t="str">
        <f t="shared" si="1"/>
        <v>I</v>
      </c>
      <c r="C28" s="8">
        <f t="shared" si="2"/>
        <v>55953.908300000003</v>
      </c>
      <c r="D28" s="10" t="str">
        <f t="shared" si="3"/>
        <v>vis</v>
      </c>
      <c r="E28" s="49">
        <f>VLOOKUP(C28,Active!C$21:E$963,3,FALSE)</f>
        <v>11995.216457276547</v>
      </c>
      <c r="F28" s="3" t="s">
        <v>69</v>
      </c>
      <c r="G28" s="10" t="str">
        <f t="shared" si="4"/>
        <v>55953.9083</v>
      </c>
      <c r="H28" s="8">
        <f t="shared" si="5"/>
        <v>11995</v>
      </c>
      <c r="I28" s="50" t="s">
        <v>181</v>
      </c>
      <c r="J28" s="51" t="s">
        <v>182</v>
      </c>
      <c r="K28" s="50" t="s">
        <v>183</v>
      </c>
      <c r="L28" s="50" t="s">
        <v>184</v>
      </c>
      <c r="M28" s="51" t="s">
        <v>81</v>
      </c>
      <c r="N28" s="51" t="s">
        <v>69</v>
      </c>
      <c r="O28" s="52" t="s">
        <v>102</v>
      </c>
      <c r="P28" s="53" t="s">
        <v>185</v>
      </c>
    </row>
    <row r="29" spans="1:16" ht="12.75" customHeight="1" thickBot="1">
      <c r="A29" s="8" t="str">
        <f t="shared" si="0"/>
        <v>OEJV 0160 </v>
      </c>
      <c r="B29" s="3" t="str">
        <f t="shared" si="1"/>
        <v>I</v>
      </c>
      <c r="C29" s="8">
        <f t="shared" si="2"/>
        <v>55957.641660000001</v>
      </c>
      <c r="D29" s="10" t="str">
        <f t="shared" si="3"/>
        <v>vis</v>
      </c>
      <c r="E29" s="49">
        <f>VLOOKUP(C29,Active!C$21:E$963,3,FALSE)</f>
        <v>12009.213390470406</v>
      </c>
      <c r="F29" s="3" t="s">
        <v>69</v>
      </c>
      <c r="G29" s="10" t="str">
        <f t="shared" si="4"/>
        <v>55957.64166</v>
      </c>
      <c r="H29" s="8">
        <f t="shared" si="5"/>
        <v>12009</v>
      </c>
      <c r="I29" s="50" t="s">
        <v>186</v>
      </c>
      <c r="J29" s="51" t="s">
        <v>187</v>
      </c>
      <c r="K29" s="50" t="s">
        <v>188</v>
      </c>
      <c r="L29" s="50" t="s">
        <v>189</v>
      </c>
      <c r="M29" s="51" t="s">
        <v>81</v>
      </c>
      <c r="N29" s="51" t="s">
        <v>154</v>
      </c>
      <c r="O29" s="52" t="s">
        <v>155</v>
      </c>
      <c r="P29" s="53" t="s">
        <v>156</v>
      </c>
    </row>
    <row r="30" spans="1:16" ht="12.75" customHeight="1" thickBot="1">
      <c r="A30" s="8" t="str">
        <f t="shared" si="0"/>
        <v>OEJV 0160 </v>
      </c>
      <c r="B30" s="3" t="str">
        <f t="shared" si="1"/>
        <v>I</v>
      </c>
      <c r="C30" s="8">
        <f t="shared" si="2"/>
        <v>55957.642099999997</v>
      </c>
      <c r="D30" s="10" t="str">
        <f t="shared" si="3"/>
        <v>vis</v>
      </c>
      <c r="E30" s="49">
        <f>VLOOKUP(C30,Active!C$21:E$963,3,FALSE)</f>
        <v>12009.215040097164</v>
      </c>
      <c r="F30" s="3" t="s">
        <v>69</v>
      </c>
      <c r="G30" s="10" t="str">
        <f t="shared" si="4"/>
        <v>55957.6421</v>
      </c>
      <c r="H30" s="8">
        <f t="shared" si="5"/>
        <v>12009</v>
      </c>
      <c r="I30" s="50" t="s">
        <v>190</v>
      </c>
      <c r="J30" s="51" t="s">
        <v>191</v>
      </c>
      <c r="K30" s="50" t="s">
        <v>188</v>
      </c>
      <c r="L30" s="50" t="s">
        <v>192</v>
      </c>
      <c r="M30" s="51" t="s">
        <v>81</v>
      </c>
      <c r="N30" s="51" t="s">
        <v>69</v>
      </c>
      <c r="O30" s="52" t="s">
        <v>155</v>
      </c>
      <c r="P30" s="53" t="s">
        <v>156</v>
      </c>
    </row>
    <row r="31" spans="1:16" ht="12.75" customHeight="1" thickBot="1">
      <c r="A31" s="8" t="str">
        <f t="shared" si="0"/>
        <v>OEJV 0160 </v>
      </c>
      <c r="B31" s="3" t="str">
        <f t="shared" si="1"/>
        <v>I</v>
      </c>
      <c r="C31" s="8">
        <f t="shared" si="2"/>
        <v>55957.64243</v>
      </c>
      <c r="D31" s="10" t="str">
        <f t="shared" si="3"/>
        <v>vis</v>
      </c>
      <c r="E31" s="49">
        <f>VLOOKUP(C31,Active!C$21:E$963,3,FALSE)</f>
        <v>12009.216277317251</v>
      </c>
      <c r="F31" s="3" t="s">
        <v>69</v>
      </c>
      <c r="G31" s="10" t="str">
        <f t="shared" si="4"/>
        <v>55957.64243</v>
      </c>
      <c r="H31" s="8">
        <f t="shared" si="5"/>
        <v>12009</v>
      </c>
      <c r="I31" s="50" t="s">
        <v>193</v>
      </c>
      <c r="J31" s="51" t="s">
        <v>194</v>
      </c>
      <c r="K31" s="50" t="s">
        <v>188</v>
      </c>
      <c r="L31" s="50" t="s">
        <v>195</v>
      </c>
      <c r="M31" s="51" t="s">
        <v>81</v>
      </c>
      <c r="N31" s="51" t="s">
        <v>89</v>
      </c>
      <c r="O31" s="52" t="s">
        <v>155</v>
      </c>
      <c r="P31" s="53" t="s">
        <v>156</v>
      </c>
    </row>
    <row r="32" spans="1:16" ht="12.75" customHeight="1" thickBot="1">
      <c r="A32" s="8" t="str">
        <f t="shared" si="0"/>
        <v>OEJV 0160 </v>
      </c>
      <c r="B32" s="3" t="str">
        <f t="shared" si="1"/>
        <v>I</v>
      </c>
      <c r="C32" s="8">
        <f t="shared" si="2"/>
        <v>55957.64273</v>
      </c>
      <c r="D32" s="10" t="str">
        <f t="shared" si="3"/>
        <v>vis</v>
      </c>
      <c r="E32" s="49">
        <f>VLOOKUP(C32,Active!C$21:E$963,3,FALSE)</f>
        <v>12009.217402062777</v>
      </c>
      <c r="F32" s="3" t="s">
        <v>69</v>
      </c>
      <c r="G32" s="10" t="str">
        <f t="shared" si="4"/>
        <v>55957.64273</v>
      </c>
      <c r="H32" s="8">
        <f t="shared" si="5"/>
        <v>12009</v>
      </c>
      <c r="I32" s="50" t="s">
        <v>196</v>
      </c>
      <c r="J32" s="51" t="s">
        <v>194</v>
      </c>
      <c r="K32" s="50" t="s">
        <v>188</v>
      </c>
      <c r="L32" s="50" t="s">
        <v>197</v>
      </c>
      <c r="M32" s="51" t="s">
        <v>81</v>
      </c>
      <c r="N32" s="51" t="s">
        <v>30</v>
      </c>
      <c r="O32" s="52" t="s">
        <v>155</v>
      </c>
      <c r="P32" s="53" t="s">
        <v>156</v>
      </c>
    </row>
    <row r="33" spans="1:16" ht="12.75" customHeight="1" thickBot="1">
      <c r="A33" s="8" t="str">
        <f t="shared" si="0"/>
        <v>OEJV 0160 </v>
      </c>
      <c r="B33" s="3" t="str">
        <f t="shared" si="1"/>
        <v>II</v>
      </c>
      <c r="C33" s="8">
        <f t="shared" si="2"/>
        <v>55963.37515</v>
      </c>
      <c r="D33" s="10" t="str">
        <f t="shared" si="3"/>
        <v>vis</v>
      </c>
      <c r="E33" s="49">
        <f>VLOOKUP(C33,Active!C$21:E$963,3,FALSE)</f>
        <v>12030.709114562826</v>
      </c>
      <c r="F33" s="3" t="s">
        <v>69</v>
      </c>
      <c r="G33" s="10" t="str">
        <f t="shared" si="4"/>
        <v>55963.37515</v>
      </c>
      <c r="H33" s="8">
        <f t="shared" si="5"/>
        <v>12030.5</v>
      </c>
      <c r="I33" s="50" t="s">
        <v>198</v>
      </c>
      <c r="J33" s="51" t="s">
        <v>199</v>
      </c>
      <c r="K33" s="50" t="s">
        <v>200</v>
      </c>
      <c r="L33" s="50" t="s">
        <v>201</v>
      </c>
      <c r="M33" s="51" t="s">
        <v>81</v>
      </c>
      <c r="N33" s="51" t="s">
        <v>154</v>
      </c>
      <c r="O33" s="52" t="s">
        <v>155</v>
      </c>
      <c r="P33" s="53" t="s">
        <v>156</v>
      </c>
    </row>
    <row r="34" spans="1:16" ht="12.75" customHeight="1" thickBot="1">
      <c r="A34" s="8" t="str">
        <f t="shared" si="0"/>
        <v>OEJV 0160 </v>
      </c>
      <c r="B34" s="3" t="str">
        <f t="shared" si="1"/>
        <v>II</v>
      </c>
      <c r="C34" s="8">
        <f t="shared" si="2"/>
        <v>55963.37515</v>
      </c>
      <c r="D34" s="10" t="str">
        <f t="shared" si="3"/>
        <v>vis</v>
      </c>
      <c r="E34" s="49">
        <f>VLOOKUP(C34,Active!C$21:E$963,3,FALSE)</f>
        <v>12030.709114562826</v>
      </c>
      <c r="F34" s="3" t="s">
        <v>69</v>
      </c>
      <c r="G34" s="10" t="str">
        <f t="shared" si="4"/>
        <v>55963.37515</v>
      </c>
      <c r="H34" s="8">
        <f t="shared" si="5"/>
        <v>12030.5</v>
      </c>
      <c r="I34" s="50" t="s">
        <v>198</v>
      </c>
      <c r="J34" s="51" t="s">
        <v>199</v>
      </c>
      <c r="K34" s="50" t="s">
        <v>200</v>
      </c>
      <c r="L34" s="50" t="s">
        <v>201</v>
      </c>
      <c r="M34" s="51" t="s">
        <v>81</v>
      </c>
      <c r="N34" s="51" t="s">
        <v>89</v>
      </c>
      <c r="O34" s="52" t="s">
        <v>155</v>
      </c>
      <c r="P34" s="53" t="s">
        <v>156</v>
      </c>
    </row>
    <row r="35" spans="1:16" ht="12.75" customHeight="1" thickBot="1">
      <c r="A35" s="8" t="str">
        <f t="shared" si="0"/>
        <v>OEJV 0160 </v>
      </c>
      <c r="B35" s="3" t="str">
        <f t="shared" si="1"/>
        <v>II</v>
      </c>
      <c r="C35" s="8">
        <f t="shared" si="2"/>
        <v>55963.375260000001</v>
      </c>
      <c r="D35" s="10" t="str">
        <f t="shared" si="3"/>
        <v>vis</v>
      </c>
      <c r="E35" s="49">
        <f>VLOOKUP(C35,Active!C$21:E$963,3,FALSE)</f>
        <v>12030.709526969522</v>
      </c>
      <c r="F35" s="3" t="s">
        <v>69</v>
      </c>
      <c r="G35" s="10" t="str">
        <f t="shared" si="4"/>
        <v>55963.37526</v>
      </c>
      <c r="H35" s="8">
        <f t="shared" si="5"/>
        <v>12030.5</v>
      </c>
      <c r="I35" s="50" t="s">
        <v>202</v>
      </c>
      <c r="J35" s="51" t="s">
        <v>199</v>
      </c>
      <c r="K35" s="50" t="s">
        <v>200</v>
      </c>
      <c r="L35" s="50" t="s">
        <v>203</v>
      </c>
      <c r="M35" s="51" t="s">
        <v>81</v>
      </c>
      <c r="N35" s="51" t="s">
        <v>30</v>
      </c>
      <c r="O35" s="52" t="s">
        <v>155</v>
      </c>
      <c r="P35" s="53" t="s">
        <v>156</v>
      </c>
    </row>
    <row r="36" spans="1:16" ht="12.75" customHeight="1" thickBot="1">
      <c r="A36" s="8" t="str">
        <f t="shared" si="0"/>
        <v>OEJV 0160 </v>
      </c>
      <c r="B36" s="3" t="str">
        <f t="shared" si="1"/>
        <v>II</v>
      </c>
      <c r="C36" s="8">
        <f t="shared" si="2"/>
        <v>55963.37528</v>
      </c>
      <c r="D36" s="10" t="str">
        <f t="shared" si="3"/>
        <v>vis</v>
      </c>
      <c r="E36" s="49">
        <f>VLOOKUP(C36,Active!C$21:E$963,3,FALSE)</f>
        <v>12030.709601952554</v>
      </c>
      <c r="F36" s="3" t="s">
        <v>69</v>
      </c>
      <c r="G36" s="10" t="str">
        <f t="shared" si="4"/>
        <v>55963.37528</v>
      </c>
      <c r="H36" s="8">
        <f t="shared" si="5"/>
        <v>12030.5</v>
      </c>
      <c r="I36" s="50" t="s">
        <v>204</v>
      </c>
      <c r="J36" s="51" t="s">
        <v>199</v>
      </c>
      <c r="K36" s="50" t="s">
        <v>200</v>
      </c>
      <c r="L36" s="50" t="s">
        <v>205</v>
      </c>
      <c r="M36" s="51" t="s">
        <v>81</v>
      </c>
      <c r="N36" s="51" t="s">
        <v>69</v>
      </c>
      <c r="O36" s="52" t="s">
        <v>155</v>
      </c>
      <c r="P36" s="53" t="s">
        <v>156</v>
      </c>
    </row>
    <row r="37" spans="1:16" ht="12.75" customHeight="1" thickBot="1">
      <c r="A37" s="8" t="str">
        <f t="shared" si="0"/>
        <v>IBVS 6075 </v>
      </c>
      <c r="B37" s="3" t="str">
        <f t="shared" si="1"/>
        <v>II</v>
      </c>
      <c r="C37" s="8">
        <f t="shared" si="2"/>
        <v>56014.322099999998</v>
      </c>
      <c r="D37" s="10" t="str">
        <f t="shared" si="3"/>
        <v>vis</v>
      </c>
      <c r="E37" s="49">
        <f>VLOOKUP(C37,Active!C$21:E$963,3,FALSE)</f>
        <v>12221.716961537439</v>
      </c>
      <c r="F37" s="3" t="s">
        <v>69</v>
      </c>
      <c r="G37" s="10" t="str">
        <f t="shared" si="4"/>
        <v>56014.3221</v>
      </c>
      <c r="H37" s="8">
        <f t="shared" si="5"/>
        <v>12221.5</v>
      </c>
      <c r="I37" s="50" t="s">
        <v>206</v>
      </c>
      <c r="J37" s="51" t="s">
        <v>207</v>
      </c>
      <c r="K37" s="50" t="s">
        <v>208</v>
      </c>
      <c r="L37" s="50" t="s">
        <v>209</v>
      </c>
      <c r="M37" s="51" t="s">
        <v>81</v>
      </c>
      <c r="N37" s="51" t="s">
        <v>147</v>
      </c>
      <c r="O37" s="52" t="s">
        <v>210</v>
      </c>
      <c r="P37" s="53" t="s">
        <v>211</v>
      </c>
    </row>
    <row r="38" spans="1:16" ht="12.75" customHeight="1" thickBot="1">
      <c r="A38" s="8" t="str">
        <f t="shared" si="0"/>
        <v>IBVS 6029 </v>
      </c>
      <c r="B38" s="3" t="str">
        <f t="shared" si="1"/>
        <v>I</v>
      </c>
      <c r="C38" s="8">
        <f t="shared" si="2"/>
        <v>56017.655599999998</v>
      </c>
      <c r="D38" s="10" t="str">
        <f t="shared" si="3"/>
        <v>vis</v>
      </c>
      <c r="E38" s="49">
        <f>VLOOKUP(C38,Active!C$21:E$963,3,FALSE)</f>
        <v>12234.214758910784</v>
      </c>
      <c r="F38" s="3" t="s">
        <v>69</v>
      </c>
      <c r="G38" s="10" t="str">
        <f t="shared" si="4"/>
        <v>56017.6556</v>
      </c>
      <c r="H38" s="8">
        <f t="shared" si="5"/>
        <v>12234</v>
      </c>
      <c r="I38" s="50" t="s">
        <v>212</v>
      </c>
      <c r="J38" s="51" t="s">
        <v>213</v>
      </c>
      <c r="K38" s="50" t="s">
        <v>214</v>
      </c>
      <c r="L38" s="50" t="s">
        <v>215</v>
      </c>
      <c r="M38" s="51" t="s">
        <v>81</v>
      </c>
      <c r="N38" s="51" t="s">
        <v>69</v>
      </c>
      <c r="O38" s="52" t="s">
        <v>102</v>
      </c>
      <c r="P38" s="53" t="s">
        <v>185</v>
      </c>
    </row>
    <row r="39" spans="1:16" ht="12.75" customHeight="1" thickBot="1">
      <c r="A39" s="8" t="str">
        <f t="shared" si="0"/>
        <v>OEJV 0160 </v>
      </c>
      <c r="B39" s="3" t="str">
        <f t="shared" si="1"/>
        <v>II</v>
      </c>
      <c r="C39" s="8">
        <f t="shared" si="2"/>
        <v>56246.640350000001</v>
      </c>
      <c r="D39" s="10" t="str">
        <f t="shared" si="3"/>
        <v>vis</v>
      </c>
      <c r="E39" s="49">
        <f>VLOOKUP(C39,Active!C$21:E$963,3,FALSE)</f>
        <v>13092.713336107707</v>
      </c>
      <c r="F39" s="3" t="s">
        <v>69</v>
      </c>
      <c r="G39" s="10" t="str">
        <f t="shared" si="4"/>
        <v>56246.64035</v>
      </c>
      <c r="H39" s="8">
        <f t="shared" si="5"/>
        <v>13092.5</v>
      </c>
      <c r="I39" s="50" t="s">
        <v>216</v>
      </c>
      <c r="J39" s="51" t="s">
        <v>217</v>
      </c>
      <c r="K39" s="50" t="s">
        <v>218</v>
      </c>
      <c r="L39" s="50" t="s">
        <v>219</v>
      </c>
      <c r="M39" s="51" t="s">
        <v>81</v>
      </c>
      <c r="N39" s="51" t="s">
        <v>154</v>
      </c>
      <c r="O39" s="52" t="s">
        <v>155</v>
      </c>
      <c r="P39" s="53" t="s">
        <v>156</v>
      </c>
    </row>
    <row r="40" spans="1:16" ht="12.75" customHeight="1" thickBot="1">
      <c r="A40" s="8" t="str">
        <f t="shared" si="0"/>
        <v>OEJV 0160 </v>
      </c>
      <c r="B40" s="3" t="str">
        <f t="shared" si="1"/>
        <v>II</v>
      </c>
      <c r="C40" s="8">
        <f t="shared" si="2"/>
        <v>56246.640679999997</v>
      </c>
      <c r="D40" s="10" t="str">
        <f t="shared" si="3"/>
        <v>vis</v>
      </c>
      <c r="E40" s="49">
        <f>VLOOKUP(C40,Active!C$21:E$963,3,FALSE)</f>
        <v>13092.714573327768</v>
      </c>
      <c r="F40" s="3" t="s">
        <v>69</v>
      </c>
      <c r="G40" s="10" t="str">
        <f t="shared" si="4"/>
        <v>56246.64068</v>
      </c>
      <c r="H40" s="8">
        <f t="shared" si="5"/>
        <v>13092.5</v>
      </c>
      <c r="I40" s="50" t="s">
        <v>220</v>
      </c>
      <c r="J40" s="51" t="s">
        <v>217</v>
      </c>
      <c r="K40" s="50" t="s">
        <v>218</v>
      </c>
      <c r="L40" s="50" t="s">
        <v>221</v>
      </c>
      <c r="M40" s="51" t="s">
        <v>81</v>
      </c>
      <c r="N40" s="51" t="s">
        <v>89</v>
      </c>
      <c r="O40" s="52" t="s">
        <v>155</v>
      </c>
      <c r="P40" s="53" t="s">
        <v>156</v>
      </c>
    </row>
    <row r="41" spans="1:16" ht="12.75" customHeight="1" thickBot="1">
      <c r="A41" s="8" t="str">
        <f t="shared" si="0"/>
        <v>OEJV 0160 </v>
      </c>
      <c r="B41" s="3" t="str">
        <f t="shared" si="1"/>
        <v>II</v>
      </c>
      <c r="C41" s="8">
        <f t="shared" si="2"/>
        <v>56246.64112</v>
      </c>
      <c r="D41" s="10" t="str">
        <f t="shared" si="3"/>
        <v>vis</v>
      </c>
      <c r="E41" s="49">
        <f>VLOOKUP(C41,Active!C$21:E$963,3,FALSE)</f>
        <v>13092.716222954552</v>
      </c>
      <c r="F41" s="3" t="s">
        <v>69</v>
      </c>
      <c r="G41" s="10" t="str">
        <f t="shared" si="4"/>
        <v>56246.64112</v>
      </c>
      <c r="H41" s="8">
        <f t="shared" si="5"/>
        <v>13092.5</v>
      </c>
      <c r="I41" s="50" t="s">
        <v>222</v>
      </c>
      <c r="J41" s="51" t="s">
        <v>223</v>
      </c>
      <c r="K41" s="50" t="s">
        <v>218</v>
      </c>
      <c r="L41" s="50" t="s">
        <v>224</v>
      </c>
      <c r="M41" s="51" t="s">
        <v>81</v>
      </c>
      <c r="N41" s="51" t="s">
        <v>69</v>
      </c>
      <c r="O41" s="52" t="s">
        <v>155</v>
      </c>
      <c r="P41" s="53" t="s">
        <v>156</v>
      </c>
    </row>
    <row r="42" spans="1:16" ht="12.75" customHeight="1" thickBot="1">
      <c r="A42" s="8" t="str">
        <f t="shared" si="0"/>
        <v>OEJV 0160 </v>
      </c>
      <c r="B42" s="3" t="str">
        <f t="shared" si="1"/>
        <v>II</v>
      </c>
      <c r="C42" s="8">
        <f t="shared" si="2"/>
        <v>56246.641320000002</v>
      </c>
      <c r="D42" s="10" t="str">
        <f t="shared" si="3"/>
        <v>vis</v>
      </c>
      <c r="E42" s="49">
        <f>VLOOKUP(C42,Active!C$21:E$963,3,FALSE)</f>
        <v>13092.716972784912</v>
      </c>
      <c r="F42" s="3" t="s">
        <v>69</v>
      </c>
      <c r="G42" s="10" t="str">
        <f t="shared" si="4"/>
        <v>56246.64132</v>
      </c>
      <c r="H42" s="8">
        <f t="shared" si="5"/>
        <v>13092.5</v>
      </c>
      <c r="I42" s="50" t="s">
        <v>225</v>
      </c>
      <c r="J42" s="51" t="s">
        <v>223</v>
      </c>
      <c r="K42" s="50" t="s">
        <v>218</v>
      </c>
      <c r="L42" s="50" t="s">
        <v>226</v>
      </c>
      <c r="M42" s="51" t="s">
        <v>81</v>
      </c>
      <c r="N42" s="51" t="s">
        <v>30</v>
      </c>
      <c r="O42" s="52" t="s">
        <v>155</v>
      </c>
      <c r="P42" s="53" t="s">
        <v>156</v>
      </c>
    </row>
    <row r="43" spans="1:16" ht="12.75" customHeight="1" thickBot="1">
      <c r="A43" s="8" t="str">
        <f t="shared" si="0"/>
        <v>OEJV 0094 </v>
      </c>
      <c r="B43" s="3" t="str">
        <f t="shared" si="1"/>
        <v>II</v>
      </c>
      <c r="C43" s="8">
        <f t="shared" si="2"/>
        <v>54507.561300000001</v>
      </c>
      <c r="D43" s="10" t="str">
        <f t="shared" si="3"/>
        <v>vis</v>
      </c>
      <c r="E43" s="49" t="e">
        <f>VLOOKUP(C43,Active!C$21:E$963,3,FALSE)</f>
        <v>#N/A</v>
      </c>
      <c r="F43" s="3" t="s">
        <v>69</v>
      </c>
      <c r="G43" s="10" t="str">
        <f t="shared" si="4"/>
        <v>54507.5613</v>
      </c>
      <c r="H43" s="8">
        <f t="shared" si="5"/>
        <v>6572.5</v>
      </c>
      <c r="I43" s="50" t="s">
        <v>85</v>
      </c>
      <c r="J43" s="51" t="s">
        <v>86</v>
      </c>
      <c r="K43" s="50" t="s">
        <v>87</v>
      </c>
      <c r="L43" s="50" t="s">
        <v>88</v>
      </c>
      <c r="M43" s="51" t="s">
        <v>81</v>
      </c>
      <c r="N43" s="51" t="s">
        <v>89</v>
      </c>
      <c r="O43" s="52" t="s">
        <v>90</v>
      </c>
      <c r="P43" s="53" t="s">
        <v>91</v>
      </c>
    </row>
    <row r="44" spans="1:16" ht="12.75" customHeight="1" thickBot="1">
      <c r="A44" s="8" t="str">
        <f t="shared" si="0"/>
        <v>OEJV 0107 </v>
      </c>
      <c r="B44" s="3" t="str">
        <f t="shared" si="1"/>
        <v>II</v>
      </c>
      <c r="C44" s="8">
        <f t="shared" si="2"/>
        <v>54935.396399999998</v>
      </c>
      <c r="D44" s="10" t="str">
        <f t="shared" si="3"/>
        <v>vis</v>
      </c>
      <c r="E44" s="49" t="e">
        <f>VLOOKUP(C44,Active!C$21:E$963,3,FALSE)</f>
        <v>#N/A</v>
      </c>
      <c r="F44" s="3" t="s">
        <v>69</v>
      </c>
      <c r="G44" s="10" t="str">
        <f t="shared" si="4"/>
        <v>54935.3964</v>
      </c>
      <c r="H44" s="8">
        <f t="shared" si="5"/>
        <v>8176.5</v>
      </c>
      <c r="I44" s="50" t="s">
        <v>115</v>
      </c>
      <c r="J44" s="51" t="s">
        <v>116</v>
      </c>
      <c r="K44" s="50" t="s">
        <v>117</v>
      </c>
      <c r="L44" s="50" t="s">
        <v>118</v>
      </c>
      <c r="M44" s="51" t="s">
        <v>81</v>
      </c>
      <c r="N44" s="51" t="s">
        <v>89</v>
      </c>
      <c r="O44" s="52" t="s">
        <v>119</v>
      </c>
      <c r="P44" s="53" t="s">
        <v>114</v>
      </c>
    </row>
    <row r="45" spans="1:16" ht="12.75" customHeight="1" thickBot="1">
      <c r="A45" s="8" t="str">
        <f t="shared" si="0"/>
        <v>VSB 53 </v>
      </c>
      <c r="B45" s="3" t="str">
        <f t="shared" si="1"/>
        <v>I</v>
      </c>
      <c r="C45" s="8">
        <f t="shared" si="2"/>
        <v>55674.373299999999</v>
      </c>
      <c r="D45" s="10" t="str">
        <f t="shared" si="3"/>
        <v>vis</v>
      </c>
      <c r="E45" s="49">
        <f>VLOOKUP(C45,Active!C$21:E$963,3,FALSE)</f>
        <v>10947.19732160598</v>
      </c>
      <c r="F45" s="3" t="s">
        <v>69</v>
      </c>
      <c r="G45" s="10" t="str">
        <f t="shared" si="4"/>
        <v>55674.3733</v>
      </c>
      <c r="H45" s="8">
        <f t="shared" si="5"/>
        <v>10947</v>
      </c>
      <c r="I45" s="50" t="s">
        <v>167</v>
      </c>
      <c r="J45" s="51" t="s">
        <v>168</v>
      </c>
      <c r="K45" s="50" t="s">
        <v>169</v>
      </c>
      <c r="L45" s="50" t="s">
        <v>170</v>
      </c>
      <c r="M45" s="51" t="s">
        <v>81</v>
      </c>
      <c r="N45" s="51" t="s">
        <v>69</v>
      </c>
      <c r="O45" s="52" t="s">
        <v>171</v>
      </c>
      <c r="P45" s="53" t="s">
        <v>172</v>
      </c>
    </row>
    <row r="46" spans="1:16" ht="12.75" customHeight="1" thickBot="1">
      <c r="A46" s="8" t="str">
        <f t="shared" si="0"/>
        <v>VSB 53 </v>
      </c>
      <c r="B46" s="3" t="str">
        <f t="shared" si="1"/>
        <v>II</v>
      </c>
      <c r="C46" s="8">
        <f t="shared" si="2"/>
        <v>55676.374900000003</v>
      </c>
      <c r="D46" s="10" t="str">
        <f t="shared" si="3"/>
        <v>vis</v>
      </c>
      <c r="E46" s="49">
        <f>VLOOKUP(C46,Active!C$21:E$963,3,FALSE)</f>
        <v>10954.70162375763</v>
      </c>
      <c r="F46" s="3" t="s">
        <v>69</v>
      </c>
      <c r="G46" s="10" t="str">
        <f t="shared" si="4"/>
        <v>55676.3749</v>
      </c>
      <c r="H46" s="8">
        <f t="shared" si="5"/>
        <v>10954.5</v>
      </c>
      <c r="I46" s="50" t="s">
        <v>173</v>
      </c>
      <c r="J46" s="51" t="s">
        <v>174</v>
      </c>
      <c r="K46" s="50" t="s">
        <v>175</v>
      </c>
      <c r="L46" s="50" t="s">
        <v>176</v>
      </c>
      <c r="M46" s="51" t="s">
        <v>81</v>
      </c>
      <c r="N46" s="51" t="s">
        <v>69</v>
      </c>
      <c r="O46" s="52" t="s">
        <v>171</v>
      </c>
      <c r="P46" s="53" t="s">
        <v>172</v>
      </c>
    </row>
    <row r="47" spans="1:16" ht="12.75" customHeight="1" thickBot="1">
      <c r="A47" s="8" t="str">
        <f t="shared" si="0"/>
        <v>VSB 53 </v>
      </c>
      <c r="B47" s="3" t="str">
        <f t="shared" si="1"/>
        <v>I</v>
      </c>
      <c r="C47" s="8">
        <f t="shared" si="2"/>
        <v>55678.3747</v>
      </c>
      <c r="D47" s="10" t="str">
        <f t="shared" si="3"/>
        <v>vis</v>
      </c>
      <c r="E47" s="49">
        <f>VLOOKUP(C47,Active!C$21:E$963,3,FALSE)</f>
        <v>10962.199177436101</v>
      </c>
      <c r="F47" s="3" t="s">
        <v>69</v>
      </c>
      <c r="G47" s="10" t="str">
        <f t="shared" si="4"/>
        <v>55678.3747</v>
      </c>
      <c r="H47" s="8">
        <f t="shared" si="5"/>
        <v>10962</v>
      </c>
      <c r="I47" s="50" t="s">
        <v>177</v>
      </c>
      <c r="J47" s="51" t="s">
        <v>178</v>
      </c>
      <c r="K47" s="50" t="s">
        <v>179</v>
      </c>
      <c r="L47" s="50" t="s">
        <v>180</v>
      </c>
      <c r="M47" s="51" t="s">
        <v>81</v>
      </c>
      <c r="N47" s="51" t="s">
        <v>69</v>
      </c>
      <c r="O47" s="52" t="s">
        <v>171</v>
      </c>
      <c r="P47" s="53" t="s">
        <v>172</v>
      </c>
    </row>
    <row r="48" spans="1:16" ht="12.75" customHeight="1" thickBot="1">
      <c r="A48" s="8" t="str">
        <f t="shared" si="0"/>
        <v>VSB 56 </v>
      </c>
      <c r="B48" s="3" t="str">
        <f t="shared" si="1"/>
        <v>II</v>
      </c>
      <c r="C48" s="8">
        <f t="shared" si="2"/>
        <v>56304.2546</v>
      </c>
      <c r="D48" s="10" t="str">
        <f t="shared" si="3"/>
        <v>vis</v>
      </c>
      <c r="E48" s="49">
        <f>VLOOKUP(C48,Active!C$21:E$963,3,FALSE)</f>
        <v>13308.717902574539</v>
      </c>
      <c r="F48" s="3" t="s">
        <v>69</v>
      </c>
      <c r="G48" s="10" t="str">
        <f t="shared" si="4"/>
        <v>56304.2546</v>
      </c>
      <c r="H48" s="8">
        <f t="shared" si="5"/>
        <v>13308.5</v>
      </c>
      <c r="I48" s="50" t="s">
        <v>227</v>
      </c>
      <c r="J48" s="51" t="s">
        <v>228</v>
      </c>
      <c r="K48" s="50" t="s">
        <v>229</v>
      </c>
      <c r="L48" s="50" t="s">
        <v>230</v>
      </c>
      <c r="M48" s="51" t="s">
        <v>81</v>
      </c>
      <c r="N48" s="51" t="s">
        <v>69</v>
      </c>
      <c r="O48" s="52" t="s">
        <v>231</v>
      </c>
      <c r="P48" s="53" t="s">
        <v>232</v>
      </c>
    </row>
    <row r="49" spans="1:16" ht="12.75" customHeight="1" thickBot="1">
      <c r="A49" s="8" t="str">
        <f t="shared" si="0"/>
        <v>VSB 56 </v>
      </c>
      <c r="B49" s="3" t="str">
        <f t="shared" si="1"/>
        <v>II</v>
      </c>
      <c r="C49" s="8">
        <f t="shared" si="2"/>
        <v>56339.996899999998</v>
      </c>
      <c r="D49" s="10" t="str">
        <f t="shared" si="3"/>
        <v>vis</v>
      </c>
      <c r="E49" s="49">
        <f>VLOOKUP(C49,Active!C$21:E$963,3,FALSE)</f>
        <v>13442.721209326379</v>
      </c>
      <c r="F49" s="3" t="s">
        <v>69</v>
      </c>
      <c r="G49" s="10" t="str">
        <f t="shared" si="4"/>
        <v>56339.9969</v>
      </c>
      <c r="H49" s="8">
        <f t="shared" si="5"/>
        <v>13442.5</v>
      </c>
      <c r="I49" s="50" t="s">
        <v>233</v>
      </c>
      <c r="J49" s="51" t="s">
        <v>234</v>
      </c>
      <c r="K49" s="50" t="s">
        <v>235</v>
      </c>
      <c r="L49" s="50" t="s">
        <v>236</v>
      </c>
      <c r="M49" s="51" t="s">
        <v>81</v>
      </c>
      <c r="N49" s="51" t="s">
        <v>237</v>
      </c>
      <c r="O49" s="52" t="s">
        <v>238</v>
      </c>
      <c r="P49" s="53" t="s">
        <v>232</v>
      </c>
    </row>
    <row r="50" spans="1:16" ht="12.75" customHeight="1" thickBot="1">
      <c r="A50" s="8" t="str">
        <f t="shared" si="0"/>
        <v>VSB 56 </v>
      </c>
      <c r="B50" s="3" t="str">
        <f t="shared" si="1"/>
        <v>I</v>
      </c>
      <c r="C50" s="8">
        <f t="shared" si="2"/>
        <v>56340.128700000001</v>
      </c>
      <c r="D50" s="10" t="str">
        <f t="shared" si="3"/>
        <v>vis</v>
      </c>
      <c r="E50" s="49">
        <f>VLOOKUP(C50,Active!C$21:E$963,3,FALSE)</f>
        <v>13443.215347527621</v>
      </c>
      <c r="F50" s="3" t="s">
        <v>69</v>
      </c>
      <c r="G50" s="10" t="str">
        <f t="shared" si="4"/>
        <v>56340.1287</v>
      </c>
      <c r="H50" s="8">
        <f t="shared" si="5"/>
        <v>13443</v>
      </c>
      <c r="I50" s="50" t="s">
        <v>239</v>
      </c>
      <c r="J50" s="51" t="s">
        <v>240</v>
      </c>
      <c r="K50" s="50" t="s">
        <v>241</v>
      </c>
      <c r="L50" s="50" t="s">
        <v>192</v>
      </c>
      <c r="M50" s="51" t="s">
        <v>81</v>
      </c>
      <c r="N50" s="51" t="s">
        <v>237</v>
      </c>
      <c r="O50" s="52" t="s">
        <v>238</v>
      </c>
      <c r="P50" s="53" t="s">
        <v>232</v>
      </c>
    </row>
    <row r="51" spans="1:16" ht="12.75" customHeight="1" thickBot="1">
      <c r="A51" s="8" t="str">
        <f t="shared" si="0"/>
        <v>VSB 56 </v>
      </c>
      <c r="B51" s="3" t="str">
        <f t="shared" si="1"/>
        <v>II</v>
      </c>
      <c r="C51" s="8">
        <f t="shared" si="2"/>
        <v>56340.263099999996</v>
      </c>
      <c r="D51" s="10" t="str">
        <f t="shared" si="3"/>
        <v>vis</v>
      </c>
      <c r="E51" s="49">
        <f>VLOOKUP(C51,Active!C$21:E$963,3,FALSE)</f>
        <v>13443.719233523398</v>
      </c>
      <c r="F51" s="3" t="s">
        <v>69</v>
      </c>
      <c r="G51" s="10" t="str">
        <f t="shared" si="4"/>
        <v>56340.2631</v>
      </c>
      <c r="H51" s="8">
        <f t="shared" si="5"/>
        <v>13443.5</v>
      </c>
      <c r="I51" s="50" t="s">
        <v>242</v>
      </c>
      <c r="J51" s="51" t="s">
        <v>243</v>
      </c>
      <c r="K51" s="50" t="s">
        <v>244</v>
      </c>
      <c r="L51" s="50" t="s">
        <v>245</v>
      </c>
      <c r="M51" s="51" t="s">
        <v>81</v>
      </c>
      <c r="N51" s="51" t="s">
        <v>237</v>
      </c>
      <c r="O51" s="52" t="s">
        <v>238</v>
      </c>
      <c r="P51" s="53" t="s">
        <v>232</v>
      </c>
    </row>
    <row r="52" spans="1:16" ht="12.75" customHeight="1" thickBot="1">
      <c r="A52" s="8" t="str">
        <f t="shared" si="0"/>
        <v>VSB 59 </v>
      </c>
      <c r="B52" s="3" t="str">
        <f t="shared" si="1"/>
        <v>II</v>
      </c>
      <c r="C52" s="8">
        <f t="shared" si="2"/>
        <v>56685.137699999999</v>
      </c>
      <c r="D52" s="10" t="str">
        <f t="shared" si="3"/>
        <v>vis</v>
      </c>
      <c r="E52" s="49">
        <f>VLOOKUP(C52,Active!C$21:E$963,3,FALSE)</f>
        <v>14736.706445166774</v>
      </c>
      <c r="F52" s="3" t="s">
        <v>69</v>
      </c>
      <c r="G52" s="10" t="str">
        <f t="shared" si="4"/>
        <v>56685.1377</v>
      </c>
      <c r="H52" s="8">
        <f t="shared" si="5"/>
        <v>14736.5</v>
      </c>
      <c r="I52" s="50" t="s">
        <v>246</v>
      </c>
      <c r="J52" s="51" t="s">
        <v>247</v>
      </c>
      <c r="K52" s="50" t="s">
        <v>248</v>
      </c>
      <c r="L52" s="50" t="s">
        <v>249</v>
      </c>
      <c r="M52" s="51" t="s">
        <v>81</v>
      </c>
      <c r="N52" s="51" t="s">
        <v>237</v>
      </c>
      <c r="O52" s="52" t="s">
        <v>238</v>
      </c>
      <c r="P52" s="53" t="s">
        <v>250</v>
      </c>
    </row>
    <row r="53" spans="1:16" ht="12.75" customHeight="1" thickBot="1">
      <c r="A53" s="8" t="str">
        <f t="shared" si="0"/>
        <v>VSB 59 </v>
      </c>
      <c r="B53" s="3" t="str">
        <f t="shared" si="1"/>
        <v>I</v>
      </c>
      <c r="C53" s="8">
        <f t="shared" si="2"/>
        <v>56685.269</v>
      </c>
      <c r="D53" s="10" t="str">
        <f t="shared" si="3"/>
        <v>vis</v>
      </c>
      <c r="E53" s="49">
        <f>VLOOKUP(C53,Active!C$21:E$963,3,FALSE)</f>
        <v>14737.198708792132</v>
      </c>
      <c r="F53" s="3" t="s">
        <v>69</v>
      </c>
      <c r="G53" s="10" t="str">
        <f t="shared" si="4"/>
        <v>56685.2690</v>
      </c>
      <c r="H53" s="8">
        <f t="shared" si="5"/>
        <v>14737</v>
      </c>
      <c r="I53" s="50" t="s">
        <v>251</v>
      </c>
      <c r="J53" s="51" t="s">
        <v>252</v>
      </c>
      <c r="K53" s="50" t="s">
        <v>253</v>
      </c>
      <c r="L53" s="50" t="s">
        <v>254</v>
      </c>
      <c r="M53" s="51" t="s">
        <v>81</v>
      </c>
      <c r="N53" s="51" t="s">
        <v>237</v>
      </c>
      <c r="O53" s="52" t="s">
        <v>238</v>
      </c>
      <c r="P53" s="53" t="s">
        <v>250</v>
      </c>
    </row>
    <row r="54" spans="1:16">
      <c r="B54" s="3"/>
      <c r="E54" s="49"/>
      <c r="F54" s="3"/>
    </row>
    <row r="55" spans="1:16">
      <c r="B55" s="3"/>
      <c r="E55" s="49"/>
      <c r="F55" s="3"/>
    </row>
    <row r="56" spans="1:16">
      <c r="B56" s="3"/>
      <c r="E56" s="49"/>
      <c r="F56" s="3"/>
    </row>
    <row r="57" spans="1:16">
      <c r="B57" s="3"/>
      <c r="E57" s="49"/>
      <c r="F57" s="3"/>
    </row>
    <row r="58" spans="1:16">
      <c r="B58" s="3"/>
      <c r="E58" s="49"/>
      <c r="F58" s="3"/>
    </row>
    <row r="59" spans="1:16">
      <c r="B59" s="3"/>
      <c r="E59" s="49"/>
      <c r="F59" s="3"/>
    </row>
    <row r="60" spans="1:16">
      <c r="B60" s="3"/>
      <c r="E60" s="49"/>
      <c r="F60" s="3"/>
    </row>
    <row r="61" spans="1:16">
      <c r="B61" s="3"/>
      <c r="E61" s="49"/>
      <c r="F61" s="3"/>
    </row>
    <row r="62" spans="1:16">
      <c r="B62" s="3"/>
      <c r="E62" s="49"/>
      <c r="F62" s="3"/>
    </row>
    <row r="63" spans="1:16">
      <c r="B63" s="3"/>
      <c r="E63" s="49"/>
      <c r="F63" s="3"/>
    </row>
    <row r="64" spans="1:16">
      <c r="B64" s="3"/>
      <c r="E64" s="49"/>
      <c r="F64" s="3"/>
    </row>
    <row r="65" spans="2:6">
      <c r="B65" s="3"/>
      <c r="E65" s="49"/>
      <c r="F65" s="3"/>
    </row>
    <row r="66" spans="2:6">
      <c r="B66" s="3"/>
      <c r="E66" s="49"/>
      <c r="F66" s="3"/>
    </row>
    <row r="67" spans="2:6">
      <c r="B67" s="3"/>
      <c r="E67" s="49"/>
      <c r="F67" s="3"/>
    </row>
    <row r="68" spans="2:6">
      <c r="B68" s="3"/>
      <c r="E68" s="49"/>
      <c r="F68" s="3"/>
    </row>
    <row r="69" spans="2:6">
      <c r="B69" s="3"/>
      <c r="E69" s="49"/>
      <c r="F69" s="3"/>
    </row>
    <row r="70" spans="2:6">
      <c r="B70" s="3"/>
      <c r="E70" s="49"/>
      <c r="F70" s="3"/>
    </row>
    <row r="71" spans="2:6">
      <c r="B71" s="3"/>
      <c r="E71" s="49"/>
      <c r="F71" s="3"/>
    </row>
    <row r="72" spans="2:6">
      <c r="B72" s="3"/>
      <c r="E72" s="49"/>
      <c r="F72" s="3"/>
    </row>
    <row r="73" spans="2:6">
      <c r="B73" s="3"/>
      <c r="E73" s="49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</sheetData>
  <phoneticPr fontId="7" type="noConversion"/>
  <hyperlinks>
    <hyperlink ref="P11" r:id="rId1" display="http://www.bav-astro.de/sfs/BAVM_link.php?BAVMnr=172" xr:uid="{00000000-0004-0000-0100-000000000000}"/>
    <hyperlink ref="P12" r:id="rId2" display="http://www.bav-astro.de/sfs/BAVM_link.php?BAVMnr=209" xr:uid="{00000000-0004-0000-0100-000001000000}"/>
    <hyperlink ref="P43" r:id="rId3" display="http://var.astro.cz/oejv/issues/oejv0094.pdf" xr:uid="{00000000-0004-0000-0100-000002000000}"/>
    <hyperlink ref="P13" r:id="rId4" display="http://www.konkoly.hu/cgi-bin/IBVS?5875" xr:uid="{00000000-0004-0000-0100-000003000000}"/>
    <hyperlink ref="P14" r:id="rId5" display="http://www.konkoly.hu/cgi-bin/IBVS?5894" xr:uid="{00000000-0004-0000-0100-000004000000}"/>
    <hyperlink ref="P15" r:id="rId6" display="http://www.konkoly.hu/cgi-bin/IBVS?5929" xr:uid="{00000000-0004-0000-0100-000005000000}"/>
    <hyperlink ref="P16" r:id="rId7" display="http://var.astro.cz/oejv/issues/oejv0107.pdf" xr:uid="{00000000-0004-0000-0100-000006000000}"/>
    <hyperlink ref="P44" r:id="rId8" display="http://var.astro.cz/oejv/issues/oejv0107.pdf" xr:uid="{00000000-0004-0000-0100-000007000000}"/>
    <hyperlink ref="P17" r:id="rId9" display="http://www.konkoly.hu/cgi-bin/IBVS?5945" xr:uid="{00000000-0004-0000-0100-000008000000}"/>
    <hyperlink ref="P18" r:id="rId10" display="http://www.bav-astro.de/sfs/BAVM_link.php?BAVMnr=214" xr:uid="{00000000-0004-0000-0100-000009000000}"/>
    <hyperlink ref="P19" r:id="rId11" display="http://www.bav-astro.de/sfs/BAVM_link.php?BAVMnr=214" xr:uid="{00000000-0004-0000-0100-00000A000000}"/>
    <hyperlink ref="P20" r:id="rId12" display="http://www.konkoly.hu/cgi-bin/IBVS?5992" xr:uid="{00000000-0004-0000-0100-00000B000000}"/>
    <hyperlink ref="P21" r:id="rId13" display="http://www.konkoly.hu/cgi-bin/IBVS?5992" xr:uid="{00000000-0004-0000-0100-00000C000000}"/>
    <hyperlink ref="P22" r:id="rId14" display="http://www.konkoly.hu/cgi-bin/IBVS?6039" xr:uid="{00000000-0004-0000-0100-00000D000000}"/>
    <hyperlink ref="P23" r:id="rId15" display="http://var.astro.cz/oejv/issues/oejv0160.pdf" xr:uid="{00000000-0004-0000-0100-00000E000000}"/>
    <hyperlink ref="P24" r:id="rId16" display="http://var.astro.cz/oejv/issues/oejv0160.pdf" xr:uid="{00000000-0004-0000-0100-00000F000000}"/>
    <hyperlink ref="P25" r:id="rId17" display="http://var.astro.cz/oejv/issues/oejv0160.pdf" xr:uid="{00000000-0004-0000-0100-000010000000}"/>
    <hyperlink ref="P26" r:id="rId18" display="http://var.astro.cz/oejv/issues/oejv0160.pdf" xr:uid="{00000000-0004-0000-0100-000011000000}"/>
    <hyperlink ref="P27" r:id="rId19" display="http://www.konkoly.hu/cgi-bin/IBVS?5992" xr:uid="{00000000-0004-0000-0100-000012000000}"/>
    <hyperlink ref="P45" r:id="rId20" display="http://vsolj.cetus-net.org/vsoljno53.pdf" xr:uid="{00000000-0004-0000-0100-000013000000}"/>
    <hyperlink ref="P46" r:id="rId21" display="http://vsolj.cetus-net.org/vsoljno53.pdf" xr:uid="{00000000-0004-0000-0100-000014000000}"/>
    <hyperlink ref="P47" r:id="rId22" display="http://vsolj.cetus-net.org/vsoljno53.pdf" xr:uid="{00000000-0004-0000-0100-000015000000}"/>
    <hyperlink ref="P28" r:id="rId23" display="http://www.konkoly.hu/cgi-bin/IBVS?6029" xr:uid="{00000000-0004-0000-0100-000016000000}"/>
    <hyperlink ref="P29" r:id="rId24" display="http://var.astro.cz/oejv/issues/oejv0160.pdf" xr:uid="{00000000-0004-0000-0100-000017000000}"/>
    <hyperlink ref="P30" r:id="rId25" display="http://var.astro.cz/oejv/issues/oejv0160.pdf" xr:uid="{00000000-0004-0000-0100-000018000000}"/>
    <hyperlink ref="P31" r:id="rId26" display="http://var.astro.cz/oejv/issues/oejv0160.pdf" xr:uid="{00000000-0004-0000-0100-000019000000}"/>
    <hyperlink ref="P32" r:id="rId27" display="http://var.astro.cz/oejv/issues/oejv0160.pdf" xr:uid="{00000000-0004-0000-0100-00001A000000}"/>
    <hyperlink ref="P33" r:id="rId28" display="http://var.astro.cz/oejv/issues/oejv0160.pdf" xr:uid="{00000000-0004-0000-0100-00001B000000}"/>
    <hyperlink ref="P34" r:id="rId29" display="http://var.astro.cz/oejv/issues/oejv0160.pdf" xr:uid="{00000000-0004-0000-0100-00001C000000}"/>
    <hyperlink ref="P35" r:id="rId30" display="http://var.astro.cz/oejv/issues/oejv0160.pdf" xr:uid="{00000000-0004-0000-0100-00001D000000}"/>
    <hyperlink ref="P36" r:id="rId31" display="http://var.astro.cz/oejv/issues/oejv0160.pdf" xr:uid="{00000000-0004-0000-0100-00001E000000}"/>
    <hyperlink ref="P37" r:id="rId32" display="http://www.konkoly.hu/cgi-bin/IBVS?6075" xr:uid="{00000000-0004-0000-0100-00001F000000}"/>
    <hyperlink ref="P38" r:id="rId33" display="http://www.konkoly.hu/cgi-bin/IBVS?6029" xr:uid="{00000000-0004-0000-0100-000020000000}"/>
    <hyperlink ref="P39" r:id="rId34" display="http://var.astro.cz/oejv/issues/oejv0160.pdf" xr:uid="{00000000-0004-0000-0100-000021000000}"/>
    <hyperlink ref="P40" r:id="rId35" display="http://var.astro.cz/oejv/issues/oejv0160.pdf" xr:uid="{00000000-0004-0000-0100-000022000000}"/>
    <hyperlink ref="P41" r:id="rId36" display="http://var.astro.cz/oejv/issues/oejv0160.pdf" xr:uid="{00000000-0004-0000-0100-000023000000}"/>
    <hyperlink ref="P42" r:id="rId37" display="http://var.astro.cz/oejv/issues/oejv0160.pdf" xr:uid="{00000000-0004-0000-0100-000024000000}"/>
    <hyperlink ref="P48" r:id="rId38" display="http://vsolj.cetus-net.org/vsoljno56.pdf" xr:uid="{00000000-0004-0000-0100-000025000000}"/>
    <hyperlink ref="P49" r:id="rId39" display="http://vsolj.cetus-net.org/vsoljno56.pdf" xr:uid="{00000000-0004-0000-0100-000026000000}"/>
    <hyperlink ref="P50" r:id="rId40" display="http://vsolj.cetus-net.org/vsoljno56.pdf" xr:uid="{00000000-0004-0000-0100-000027000000}"/>
    <hyperlink ref="P51" r:id="rId41" display="http://vsolj.cetus-net.org/vsoljno56.pdf" xr:uid="{00000000-0004-0000-0100-000028000000}"/>
    <hyperlink ref="P52" r:id="rId42" display="http://vsolj.cetus-net.org/vsoljno59.pdf" xr:uid="{00000000-0004-0000-0100-000029000000}"/>
    <hyperlink ref="P53" r:id="rId43" display="http://vsolj.cetus-net.org/vsoljno59.pdf" xr:uid="{00000000-0004-0000-0100-00002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2024-02-17T05:41:30Z</dcterms:modified>
</cp:coreProperties>
</file>