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8ABBE41-EF1E-4165-BF8F-81C566DCA0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/>
  <c r="G31" i="1"/>
  <c r="K31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K28" i="1"/>
  <c r="E29" i="1"/>
  <c r="F29" i="1"/>
  <c r="G29" i="1"/>
  <c r="K29" i="1"/>
  <c r="E30" i="1"/>
  <c r="F30" i="1"/>
  <c r="G30" i="1"/>
  <c r="K30" i="1"/>
  <c r="Q31" i="1"/>
  <c r="Q25" i="1"/>
  <c r="E21" i="1"/>
  <c r="F21" i="1"/>
  <c r="G21" i="1"/>
  <c r="I21" i="1"/>
  <c r="Q30" i="1"/>
  <c r="Q23" i="1"/>
  <c r="Q22" i="1"/>
  <c r="Q24" i="1"/>
  <c r="Q29" i="1"/>
  <c r="Q21" i="1"/>
  <c r="Q28" i="1"/>
  <c r="F16" i="1"/>
  <c r="F17" i="1" s="1"/>
  <c r="C17" i="1"/>
  <c r="Q27" i="1"/>
  <c r="R27" i="1"/>
  <c r="Q26" i="1"/>
  <c r="C12" i="1"/>
  <c r="C11" i="1"/>
  <c r="O30" i="1" l="1"/>
  <c r="O22" i="1"/>
  <c r="O25" i="1"/>
  <c r="O24" i="1"/>
  <c r="C15" i="1"/>
  <c r="F18" i="1" s="1"/>
  <c r="O26" i="1"/>
  <c r="O31" i="1"/>
  <c r="O23" i="1"/>
  <c r="O29" i="1"/>
  <c r="O27" i="1"/>
  <c r="O28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<sst xmlns="http://schemas.openxmlformats.org/spreadsheetml/2006/main" count="64" uniqueCount="55">
  <si>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</si>
  <si>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</si>
  <si>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</si>
  <si>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</si>
  <si>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</si>
  <si>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</si>
  <si>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</si>
  <si>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</si>
  <si>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</si>
  <si>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</si>
  <si>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</si>
  <si>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</si>
  <si>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</si>
  <si>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</si>
  <si>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</si>
  <si>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</si>
  <si>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</si>
  <si>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</si>
  <si>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</si>
  <si>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</si>
  <si>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</si>
  <si>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</si>
  <si>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</si>
  <si>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</si>
  <si>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</si>
  <si>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</si>
  <si>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</si>
  <si>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</si>
  <si>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</si>
  <si>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</si>
  <si>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</si>
  <si>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</si>
  <si>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</si>
  <si>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</si>
  <si>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0091</t>
  </si>
  <si>
    <t>not avail.</t>
  </si>
  <si>
    <t>Leo</t>
  </si>
  <si>
    <t>EB</t>
  </si>
  <si>
    <t>IBVS 5966</t>
  </si>
  <si>
    <t>Add cycle</t>
  </si>
  <si>
    <t>Old Cycle</t>
  </si>
  <si>
    <t>OEJV 0142</t>
  </si>
  <si>
    <t>I</t>
  </si>
  <si>
    <t>IBVS 5997</t>
  </si>
  <si>
    <t>IBVS 6050</t>
  </si>
  <si>
    <t>IBVS 6018</t>
  </si>
  <si>
    <t>OEJV 0160</t>
  </si>
  <si>
    <t>OEJV 0168</t>
  </si>
  <si>
    <t>RHN 2020</t>
  </si>
  <si>
    <t>IBVS 6154</t>
  </si>
  <si>
    <t>pg</t>
  </si>
  <si>
    <t>vis</t>
  </si>
  <si>
    <t>PE</t>
  </si>
  <si>
    <t>CCD</t>
  </si>
  <si>
    <t>HD 83037 Leo / GSC 1965-0735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</si>
</sst>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8" fillId="0" borderId="1" xfId="0" applyFont="1" applyBorder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3" fillId="0" borderId="0" xfId="0" applyFont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>
      <alignment vertical="top"/>
    </xf>
    <xf numFmtId="0" fontId="12" fillId="0" borderId="1" xfId="0" applyFont="1" applyBorder="1" applyAlignment="1">
      <alignment horizontal="left" vertical="center"/>
    </xf>
    <xf numFmtId="0" fontId="17" fillId="0" borderId="6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6" xfId="0" applyFont="1" applyBorder="1" applyAlignment="1">
      <alignment horizontal="left"/>
    </xf>
    <xf numFmtId="0" fontId="19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HD 83037 Leo - O-C Diagr.</a:t>
            </a:r>
          </a:p>
        </c:rich>
      </c:tx>
      <c:layout>
        <c:manualLayout>
          <c:xMode val="edge"/>
          <c:yMode val="edge"/>
          <c:x val="0.3453634085213032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7484</c:v>
                </c:pt>
                <c:pt idx="1">
                  <c:v>7557</c:v>
                </c:pt>
                <c:pt idx="2">
                  <c:v>7565</c:v>
                </c:pt>
                <c:pt idx="3">
                  <c:v>7565</c:v>
                </c:pt>
                <c:pt idx="4">
                  <c:v>10374</c:v>
                </c:pt>
                <c:pt idx="5">
                  <c:v>0</c:v>
                </c:pt>
                <c:pt idx="6">
                  <c:v>7197.5</c:v>
                </c:pt>
                <c:pt idx="7">
                  <c:v>8477.5</c:v>
                </c:pt>
                <c:pt idx="8">
                  <c:v>9258</c:v>
                </c:pt>
                <c:pt idx="9">
                  <c:v>11318</c:v>
                </c:pt>
                <c:pt idx="10">
                  <c:v>16164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F7-4A58-89BB-895D86598D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7484</c:v>
                </c:pt>
                <c:pt idx="1">
                  <c:v>7557</c:v>
                </c:pt>
                <c:pt idx="2">
                  <c:v>7565</c:v>
                </c:pt>
                <c:pt idx="3">
                  <c:v>7565</c:v>
                </c:pt>
                <c:pt idx="4">
                  <c:v>10374</c:v>
                </c:pt>
                <c:pt idx="5">
                  <c:v>0</c:v>
                </c:pt>
                <c:pt idx="6">
                  <c:v>7197.5</c:v>
                </c:pt>
                <c:pt idx="7">
                  <c:v>8477.5</c:v>
                </c:pt>
                <c:pt idx="8">
                  <c:v>9258</c:v>
                </c:pt>
                <c:pt idx="9">
                  <c:v>11318</c:v>
                </c:pt>
                <c:pt idx="10">
                  <c:v>16164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1.1935999995330349E-2</c:v>
                </c:pt>
                <c:pt idx="4">
                  <c:v>2.4195999998482876E-2</c:v>
                </c:pt>
                <c:pt idx="5">
                  <c:v>0</c:v>
                </c:pt>
                <c:pt idx="6">
                  <c:v>1.5539999993052334E-2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F7-4A58-89BB-895D86598D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7484</c:v>
                </c:pt>
                <c:pt idx="1">
                  <c:v>7557</c:v>
                </c:pt>
                <c:pt idx="2">
                  <c:v>7565</c:v>
                </c:pt>
                <c:pt idx="3">
                  <c:v>7565</c:v>
                </c:pt>
                <c:pt idx="4">
                  <c:v>10374</c:v>
                </c:pt>
                <c:pt idx="5">
                  <c:v>0</c:v>
                </c:pt>
                <c:pt idx="6">
                  <c:v>7197.5</c:v>
                </c:pt>
                <c:pt idx="7">
                  <c:v>8477.5</c:v>
                </c:pt>
                <c:pt idx="8">
                  <c:v>9258</c:v>
                </c:pt>
                <c:pt idx="9">
                  <c:v>11318</c:v>
                </c:pt>
                <c:pt idx="10">
                  <c:v>16164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F7-4A58-89BB-895D86598D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7484</c:v>
                </c:pt>
                <c:pt idx="1">
                  <c:v>7557</c:v>
                </c:pt>
                <c:pt idx="2">
                  <c:v>7565</c:v>
                </c:pt>
                <c:pt idx="3">
                  <c:v>7565</c:v>
                </c:pt>
                <c:pt idx="4">
                  <c:v>10374</c:v>
                </c:pt>
                <c:pt idx="5">
                  <c:v>0</c:v>
                </c:pt>
                <c:pt idx="6">
                  <c:v>7197.5</c:v>
                </c:pt>
                <c:pt idx="7">
                  <c:v>8477.5</c:v>
                </c:pt>
                <c:pt idx="8">
                  <c:v>9258</c:v>
                </c:pt>
                <c:pt idx="9">
                  <c:v>11318</c:v>
                </c:pt>
                <c:pt idx="10">
                  <c:v>16164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1.6927999997278675E-2</c:v>
                </c:pt>
                <c:pt idx="2">
                  <c:v>1.7520000001240987E-2</c:v>
                </c:pt>
                <c:pt idx="3">
                  <c:v>1.7960000004677568E-2</c:v>
                </c:pt>
                <c:pt idx="7">
                  <c:v>2.2459999992861412E-2</c:v>
                </c:pt>
                <c:pt idx="8">
                  <c:v>2.3331999997026287E-2</c:v>
                </c:pt>
                <c:pt idx="9">
                  <c:v>2.8071999993699137E-2</c:v>
                </c:pt>
                <c:pt idx="10">
                  <c:v>4.0755999994871672E-2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F7-4A58-89BB-895D86598D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7484</c:v>
                </c:pt>
                <c:pt idx="1">
                  <c:v>7557</c:v>
                </c:pt>
                <c:pt idx="2">
                  <c:v>7565</c:v>
                </c:pt>
                <c:pt idx="3">
                  <c:v>7565</c:v>
                </c:pt>
                <c:pt idx="4">
                  <c:v>10374</c:v>
                </c:pt>
                <c:pt idx="5">
                  <c:v>0</c:v>
                </c:pt>
                <c:pt idx="6">
                  <c:v>7197.5</c:v>
                </c:pt>
                <c:pt idx="7">
                  <c:v>8477.5</c:v>
                </c:pt>
                <c:pt idx="8">
                  <c:v>9258</c:v>
                </c:pt>
                <c:pt idx="9">
                  <c:v>11318</c:v>
                </c:pt>
                <c:pt idx="10">
                  <c:v>16164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F7-4A58-89BB-895D86598D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7484</c:v>
                </c:pt>
                <c:pt idx="1">
                  <c:v>7557</c:v>
                </c:pt>
                <c:pt idx="2">
                  <c:v>7565</c:v>
                </c:pt>
                <c:pt idx="3">
                  <c:v>7565</c:v>
                </c:pt>
                <c:pt idx="4">
                  <c:v>10374</c:v>
                </c:pt>
                <c:pt idx="5">
                  <c:v>0</c:v>
                </c:pt>
                <c:pt idx="6">
                  <c:v>7197.5</c:v>
                </c:pt>
                <c:pt idx="7">
                  <c:v>8477.5</c:v>
                </c:pt>
                <c:pt idx="8">
                  <c:v>9258</c:v>
                </c:pt>
                <c:pt idx="9">
                  <c:v>11318</c:v>
                </c:pt>
                <c:pt idx="10">
                  <c:v>16164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F7-4A58-89BB-895D86598D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1.2E-2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5.0000000000000001E-4</c:v>
                  </c:pt>
                  <c:pt idx="4">
                    <c:v>1.1999999999999999E-3</c:v>
                  </c:pt>
                  <c:pt idx="5">
                    <c:v>0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7484</c:v>
                </c:pt>
                <c:pt idx="1">
                  <c:v>7557</c:v>
                </c:pt>
                <c:pt idx="2">
                  <c:v>7565</c:v>
                </c:pt>
                <c:pt idx="3">
                  <c:v>7565</c:v>
                </c:pt>
                <c:pt idx="4">
                  <c:v>10374</c:v>
                </c:pt>
                <c:pt idx="5">
                  <c:v>0</c:v>
                </c:pt>
                <c:pt idx="6">
                  <c:v>7197.5</c:v>
                </c:pt>
                <c:pt idx="7">
                  <c:v>8477.5</c:v>
                </c:pt>
                <c:pt idx="8">
                  <c:v>9258</c:v>
                </c:pt>
                <c:pt idx="9">
                  <c:v>11318</c:v>
                </c:pt>
                <c:pt idx="10">
                  <c:v>16164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F7-4A58-89BB-895D86598D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7484</c:v>
                </c:pt>
                <c:pt idx="1">
                  <c:v>7557</c:v>
                </c:pt>
                <c:pt idx="2">
                  <c:v>7565</c:v>
                </c:pt>
                <c:pt idx="3">
                  <c:v>7565</c:v>
                </c:pt>
                <c:pt idx="4">
                  <c:v>10374</c:v>
                </c:pt>
                <c:pt idx="5">
                  <c:v>0</c:v>
                </c:pt>
                <c:pt idx="6">
                  <c:v>7197.5</c:v>
                </c:pt>
                <c:pt idx="7">
                  <c:v>8477.5</c:v>
                </c:pt>
                <c:pt idx="8">
                  <c:v>9258</c:v>
                </c:pt>
                <c:pt idx="9">
                  <c:v>11318</c:v>
                </c:pt>
                <c:pt idx="10">
                  <c:v>16164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1.797084620162552E-2</c:v>
                </c:pt>
                <c:pt idx="1">
                  <c:v>1.8156541413251723E-2</c:v>
                </c:pt>
                <c:pt idx="2">
                  <c:v>1.8176891573429936E-2</c:v>
                </c:pt>
                <c:pt idx="3">
                  <c:v>1.8176891573429936E-2</c:v>
                </c:pt>
                <c:pt idx="4">
                  <c:v>2.5322341566005383E-2</c:v>
                </c:pt>
                <c:pt idx="5">
                  <c:v>-1.0667286450938285E-3</c:v>
                </c:pt>
                <c:pt idx="6">
                  <c:v>1.7242056090243225E-2</c:v>
                </c:pt>
                <c:pt idx="7">
                  <c:v>2.0498081718757489E-2</c:v>
                </c:pt>
                <c:pt idx="8">
                  <c:v>2.2483494221144509E-2</c:v>
                </c:pt>
                <c:pt idx="9">
                  <c:v>2.7723660467034655E-2</c:v>
                </c:pt>
                <c:pt idx="10">
                  <c:v>4.0050769994987884E-2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F7-4A58-89BB-895D86598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065888"/>
        <c:axId val="1"/>
      </c:scatterChart>
      <c:valAx>
        <c:axId val="750065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065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E15610-EF87-F3C0-86FA-2D0BCE8E2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44" t="s">
        <v>54</v>
      </c>
    </row>
    <row r="2" spans="1:6">
      <c r="A2" t="s">
        <v>23</v>
      </c>
      <c r="B2" t="s">
        <v>37</v>
      </c>
      <c r="C2" s="2"/>
      <c r="D2" s="2" t="s">
        <v>36</v>
      </c>
    </row>
    <row r="3" spans="1:6" ht="13.5" thickBot="1"/>
    <row r="4" spans="1:6" ht="14.25" thickTop="1" thickBot="1">
      <c r="A4" s="4" t="s">
        <v>0</v>
      </c>
      <c r="C4" s="7" t="s">
        <v>35</v>
      </c>
      <c r="D4" s="8" t="s">
        <v>35</v>
      </c>
    </row>
    <row r="5" spans="1:6" ht="13.5" thickTop="1">
      <c r="A5" s="10" t="s">
        <v>28</v>
      </c>
      <c r="B5" s="11"/>
      <c r="C5" s="12">
        <v>-9.5</v>
      </c>
      <c r="D5" s="11" t="s">
        <v>29</v>
      </c>
      <c r="E5" s="11"/>
    </row>
    <row r="6" spans="1:6">
      <c r="A6" s="4" t="s">
        <v>1</v>
      </c>
    </row>
    <row r="7" spans="1:6">
      <c r="A7" t="s">
        <v>2</v>
      </c>
      <c r="C7">
        <v>52789.493000000002</v>
      </c>
      <c r="D7" s="27" t="s">
        <v>34</v>
      </c>
    </row>
    <row r="8" spans="1:6">
      <c r="A8" t="s">
        <v>3</v>
      </c>
      <c r="C8">
        <v>0.379496</v>
      </c>
      <c r="D8" s="27" t="s">
        <v>34</v>
      </c>
    </row>
    <row r="9" spans="1:6">
      <c r="A9" s="25" t="s">
        <v>33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>
      <c r="A10" s="11"/>
      <c r="B10" s="11"/>
      <c r="C10" s="3" t="s">
        <v>19</v>
      </c>
      <c r="D10" s="3" t="s">
        <v>20</v>
      </c>
      <c r="E10" s="11"/>
    </row>
    <row r="11" spans="1:6">
      <c r="A11" s="11" t="s">
        <v>15</v>
      </c>
      <c r="B11" s="11"/>
      <c r="C11" s="22">
        <f ca="1">INTERCEPT(INDIRECT($D$9):G992,INDIRECT($C$9):F992)</f>
        <v>-1.0667286450938285E-3</v>
      </c>
      <c r="D11" s="2"/>
      <c r="E11" s="11"/>
    </row>
    <row r="12" spans="1:6">
      <c r="A12" s="11" t="s">
        <v>16</v>
      </c>
      <c r="B12" s="11"/>
      <c r="C12" s="22">
        <f ca="1">SLOPE(INDIRECT($D$9):G992,INDIRECT($C$9):F992)</f>
        <v>2.5437700222767701E-6</v>
      </c>
      <c r="D12" s="2"/>
      <c r="E12" s="11"/>
    </row>
    <row r="13" spans="1:6">
      <c r="A13" s="11" t="s">
        <v>18</v>
      </c>
      <c r="B13" s="11"/>
      <c r="C13" s="2" t="s">
        <v>13</v>
      </c>
    </row>
    <row r="14" spans="1:6">
      <c r="A14" s="11"/>
      <c r="B14" s="11"/>
      <c r="C14" s="11"/>
    </row>
    <row r="15" spans="1:6">
      <c r="A15" s="13" t="s">
        <v>17</v>
      </c>
      <c r="B15" s="11"/>
      <c r="C15" s="14">
        <f ca="1">(C7+C11)+(C8+C12)*INT(MAX(F21:F3533))</f>
        <v>58923.706394769993</v>
      </c>
      <c r="E15" s="15" t="s">
        <v>39</v>
      </c>
      <c r="F15" s="12">
        <v>1</v>
      </c>
    </row>
    <row r="16" spans="1:6">
      <c r="A16" s="17" t="s">
        <v>4</v>
      </c>
      <c r="B16" s="11"/>
      <c r="C16" s="18">
        <f ca="1">+C8+C12</f>
        <v>0.37949854377002229</v>
      </c>
      <c r="E16" s="15" t="s">
        <v>30</v>
      </c>
      <c r="F16" s="16">
        <f ca="1">NOW()+15018.5+$C$5/24</f>
        <v>60357.7777818287</v>
      </c>
    </row>
    <row r="17" spans="1:18" ht="13.5" thickBot="1">
      <c r="A17" s="15" t="s">
        <v>27</v>
      </c>
      <c r="B17" s="11"/>
      <c r="C17" s="11">
        <f>COUNT(C21:C2191)</f>
        <v>11</v>
      </c>
      <c r="E17" s="15" t="s">
        <v>40</v>
      </c>
      <c r="F17" s="16">
        <f ca="1">ROUND(2*(F16-$C$7)/$C$8,0)/2+F15</f>
        <v>19944</v>
      </c>
    </row>
    <row r="18" spans="1:18" ht="14.25" thickTop="1" thickBot="1">
      <c r="A18" s="17" t="s">
        <v>5</v>
      </c>
      <c r="B18" s="11"/>
      <c r="C18" s="20">
        <f ca="1">+C15</f>
        <v>58923.706394769993</v>
      </c>
      <c r="D18" s="21">
        <f ca="1">+C16</f>
        <v>0.37949854377002229</v>
      </c>
      <c r="E18" s="15" t="s">
        <v>31</v>
      </c>
      <c r="F18" s="24">
        <f ca="1">ROUND(2*(F16-$C$15)/$C$16,0)/2+F15</f>
        <v>3780</v>
      </c>
    </row>
    <row r="19" spans="1:18" ht="13.5" thickTop="1">
      <c r="E19" s="15" t="s">
        <v>32</v>
      </c>
      <c r="F19" s="19">
        <f ca="1">+$C$15+$C$16*F18-15018.5-$C$5/24</f>
        <v>45340.10672355401</v>
      </c>
    </row>
    <row r="20" spans="1:18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50</v>
      </c>
      <c r="I20" s="6" t="s">
        <v>51</v>
      </c>
      <c r="J20" s="6" t="s">
        <v>52</v>
      </c>
      <c r="K20" s="6" t="s">
        <v>53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18">
      <c r="A21" s="40" t="s">
        <v>41</v>
      </c>
      <c r="B21" s="32" t="s">
        <v>42</v>
      </c>
      <c r="C21" s="31">
        <v>55629.652999999998</v>
      </c>
      <c r="D21" s="31">
        <v>1.2E-2</v>
      </c>
      <c r="E21">
        <f t="shared" ref="E21:E31" si="0">+(C21-C$7)/C$8</f>
        <v>7484.0314522419112</v>
      </c>
      <c r="F21">
        <f t="shared" ref="F21:F31" si="1">ROUND(2*E21,0)/2</f>
        <v>7484</v>
      </c>
      <c r="G21">
        <f t="shared" ref="G21:G31" si="2">+C21-(C$7+F21*C$8)</f>
        <v>1.1935999995330349E-2</v>
      </c>
      <c r="I21">
        <f>+G21</f>
        <v>1.1935999995330349E-2</v>
      </c>
      <c r="O21">
        <f t="shared" ref="O21:O31" ca="1" si="3">+C$11+C$12*$F21</f>
        <v>1.797084620162552E-2</v>
      </c>
      <c r="Q21" s="1">
        <f t="shared" ref="Q21:Q31" si="4">+C21-15018.5</f>
        <v>40611.152999999998</v>
      </c>
    </row>
    <row r="22" spans="1:18">
      <c r="A22" s="31" t="s">
        <v>43</v>
      </c>
      <c r="B22" s="32" t="s">
        <v>42</v>
      </c>
      <c r="C22" s="31">
        <v>55657.361199999999</v>
      </c>
      <c r="D22" s="31">
        <v>2.9999999999999997E-4</v>
      </c>
      <c r="E22">
        <f t="shared" si="0"/>
        <v>7557.0446065307597</v>
      </c>
      <c r="F22">
        <f t="shared" si="1"/>
        <v>7557</v>
      </c>
      <c r="G22">
        <f t="shared" si="2"/>
        <v>1.6927999997278675E-2</v>
      </c>
      <c r="K22">
        <f>+G22</f>
        <v>1.6927999997278675E-2</v>
      </c>
      <c r="O22">
        <f t="shared" ca="1" si="3"/>
        <v>1.8156541413251723E-2</v>
      </c>
      <c r="Q22" s="1">
        <f t="shared" si="4"/>
        <v>40638.861199999999</v>
      </c>
    </row>
    <row r="23" spans="1:18">
      <c r="A23" s="33" t="s">
        <v>46</v>
      </c>
      <c r="B23" s="34" t="s">
        <v>42</v>
      </c>
      <c r="C23" s="42">
        <v>55660.39776</v>
      </c>
      <c r="D23" s="42">
        <v>1.4E-3</v>
      </c>
      <c r="E23">
        <f t="shared" si="0"/>
        <v>7565.0461664945024</v>
      </c>
      <c r="F23">
        <f t="shared" si="1"/>
        <v>7565</v>
      </c>
      <c r="G23">
        <f t="shared" si="2"/>
        <v>1.7520000001240987E-2</v>
      </c>
      <c r="K23">
        <f>+G23</f>
        <v>1.7520000001240987E-2</v>
      </c>
      <c r="O23">
        <f t="shared" ca="1" si="3"/>
        <v>1.8176891573429936E-2</v>
      </c>
      <c r="Q23" s="1">
        <f t="shared" si="4"/>
        <v>40641.89776</v>
      </c>
    </row>
    <row r="24" spans="1:18">
      <c r="A24" s="31" t="s">
        <v>43</v>
      </c>
      <c r="B24" s="32" t="s">
        <v>42</v>
      </c>
      <c r="C24" s="31">
        <v>55660.398200000003</v>
      </c>
      <c r="D24" s="31">
        <v>5.0000000000000001E-4</v>
      </c>
      <c r="E24">
        <f t="shared" si="0"/>
        <v>7565.047325927022</v>
      </c>
      <c r="F24">
        <f t="shared" si="1"/>
        <v>7565</v>
      </c>
      <c r="G24">
        <f t="shared" si="2"/>
        <v>1.7960000004677568E-2</v>
      </c>
      <c r="K24">
        <f>+G24</f>
        <v>1.7960000004677568E-2</v>
      </c>
      <c r="O24">
        <f t="shared" ca="1" si="3"/>
        <v>1.8176891573429936E-2</v>
      </c>
      <c r="Q24" s="1">
        <f t="shared" si="4"/>
        <v>40641.898200000003</v>
      </c>
    </row>
    <row r="25" spans="1:18">
      <c r="A25" s="35" t="s">
        <v>47</v>
      </c>
      <c r="B25" s="38" t="s">
        <v>42</v>
      </c>
      <c r="C25" s="41">
        <v>56726.4087</v>
      </c>
      <c r="D25" s="43">
        <v>1.1999999999999999E-3</v>
      </c>
      <c r="E25">
        <f t="shared" si="0"/>
        <v>10374.063758247776</v>
      </c>
      <c r="F25">
        <f t="shared" si="1"/>
        <v>10374</v>
      </c>
      <c r="G25">
        <f t="shared" si="2"/>
        <v>2.4195999998482876E-2</v>
      </c>
      <c r="I25">
        <f>+G25</f>
        <v>2.4195999998482876E-2</v>
      </c>
      <c r="O25">
        <f t="shared" ca="1" si="3"/>
        <v>2.5322341566005383E-2</v>
      </c>
      <c r="Q25" s="1">
        <f t="shared" si="4"/>
        <v>41707.9087</v>
      </c>
    </row>
    <row r="26" spans="1:18">
      <c r="A26" s="39" t="s">
        <v>34</v>
      </c>
      <c r="B26" s="29"/>
      <c r="C26" s="28">
        <v>52789.493000000002</v>
      </c>
      <c r="D26" s="28" t="s">
        <v>13</v>
      </c>
      <c r="E26">
        <f t="shared" si="0"/>
        <v>0</v>
      </c>
      <c r="F26">
        <f t="shared" si="1"/>
        <v>0</v>
      </c>
      <c r="G26">
        <f t="shared" si="2"/>
        <v>0</v>
      </c>
      <c r="I26">
        <f>+G26</f>
        <v>0</v>
      </c>
      <c r="O26">
        <f t="shared" ca="1" si="3"/>
        <v>-1.0667286450938285E-3</v>
      </c>
      <c r="Q26" s="1">
        <f t="shared" si="4"/>
        <v>37770.993000000002</v>
      </c>
    </row>
    <row r="27" spans="1:18">
      <c r="A27" s="30" t="s">
        <v>38</v>
      </c>
      <c r="B27" s="29"/>
      <c r="C27" s="28">
        <v>55520.930999999997</v>
      </c>
      <c r="D27" s="28">
        <v>2.0000000000000001E-4</v>
      </c>
      <c r="E27">
        <f t="shared" si="0"/>
        <v>7197.540949048197</v>
      </c>
      <c r="F27">
        <f t="shared" si="1"/>
        <v>7197.5</v>
      </c>
      <c r="G27">
        <f t="shared" si="2"/>
        <v>1.5539999993052334E-2</v>
      </c>
      <c r="I27">
        <f>+G27</f>
        <v>1.5539999993052334E-2</v>
      </c>
      <c r="O27">
        <f t="shared" ca="1" si="3"/>
        <v>1.7242056090243225E-2</v>
      </c>
      <c r="Q27" s="1">
        <f t="shared" si="4"/>
        <v>40502.430999999997</v>
      </c>
      <c r="R27" t="str">
        <f>IF(ABS(C27-C26)&lt;0.00001,1,"")</f>
        <v/>
      </c>
    </row>
    <row r="28" spans="1:18">
      <c r="A28" s="30" t="s">
        <v>45</v>
      </c>
      <c r="B28" s="29"/>
      <c r="C28" s="28">
        <v>56006.692799999997</v>
      </c>
      <c r="D28" s="28">
        <v>2.9999999999999997E-4</v>
      </c>
      <c r="E28">
        <f t="shared" si="0"/>
        <v>8477.5591837594984</v>
      </c>
      <c r="F28">
        <f t="shared" si="1"/>
        <v>8477.5</v>
      </c>
      <c r="G28">
        <f t="shared" si="2"/>
        <v>2.2459999992861412E-2</v>
      </c>
      <c r="K28">
        <f>+G28</f>
        <v>2.2459999992861412E-2</v>
      </c>
      <c r="O28">
        <f t="shared" ca="1" si="3"/>
        <v>2.0498081718757489E-2</v>
      </c>
      <c r="Q28" s="1">
        <f t="shared" si="4"/>
        <v>40988.192799999997</v>
      </c>
    </row>
    <row r="29" spans="1:18">
      <c r="A29" s="30" t="s">
        <v>44</v>
      </c>
      <c r="B29" s="29"/>
      <c r="C29" s="28">
        <v>56302.890299999999</v>
      </c>
      <c r="D29" s="28">
        <v>2.0000000000000001E-4</v>
      </c>
      <c r="E29">
        <f t="shared" si="0"/>
        <v>9258.0614815439349</v>
      </c>
      <c r="F29">
        <f t="shared" si="1"/>
        <v>9258</v>
      </c>
      <c r="G29">
        <f t="shared" si="2"/>
        <v>2.3331999997026287E-2</v>
      </c>
      <c r="K29">
        <f>+G29</f>
        <v>2.3331999997026287E-2</v>
      </c>
      <c r="O29">
        <f t="shared" ca="1" si="3"/>
        <v>2.2483494221144509E-2</v>
      </c>
      <c r="Q29" s="1">
        <f t="shared" si="4"/>
        <v>41284.390299999999</v>
      </c>
    </row>
    <row r="30" spans="1:18">
      <c r="A30" s="36" t="s">
        <v>49</v>
      </c>
      <c r="B30" s="36"/>
      <c r="C30" s="37">
        <v>57084.656799999997</v>
      </c>
      <c r="D30" s="37">
        <v>2.0000000000000001E-4</v>
      </c>
      <c r="E30">
        <f t="shared" si="0"/>
        <v>11318.073971794156</v>
      </c>
      <c r="F30">
        <f t="shared" si="1"/>
        <v>11318</v>
      </c>
      <c r="G30">
        <f t="shared" si="2"/>
        <v>2.8071999993699137E-2</v>
      </c>
      <c r="K30">
        <f>+G30</f>
        <v>2.8071999993699137E-2</v>
      </c>
      <c r="O30">
        <f t="shared" ca="1" si="3"/>
        <v>2.7723660467034655E-2</v>
      </c>
      <c r="Q30" s="1">
        <f t="shared" si="4"/>
        <v>42066.156799999997</v>
      </c>
    </row>
    <row r="31" spans="1:18">
      <c r="A31" s="4" t="s">
        <v>48</v>
      </c>
      <c r="C31" s="9">
        <v>58923.7071</v>
      </c>
      <c r="D31" s="9">
        <v>4.0000000000000002E-4</v>
      </c>
      <c r="E31">
        <f t="shared" si="0"/>
        <v>16164.107395071351</v>
      </c>
      <c r="F31">
        <f t="shared" si="1"/>
        <v>16164</v>
      </c>
      <c r="G31">
        <f t="shared" si="2"/>
        <v>4.0755999994871672E-2</v>
      </c>
      <c r="K31">
        <f>+G31</f>
        <v>4.0755999994871672E-2</v>
      </c>
      <c r="O31">
        <f t="shared" ca="1" si="3"/>
        <v>4.0050769994987884E-2</v>
      </c>
      <c r="Q31" s="1">
        <f t="shared" si="4"/>
        <v>43905.2071</v>
      </c>
    </row>
    <row r="32" spans="1:18">
      <c r="C32" s="9"/>
      <c r="D32" s="9"/>
      <c r="Q32" s="1"/>
    </row>
    <row r="33" spans="3:17">
      <c r="C33" s="9"/>
      <c r="D33" s="9"/>
      <c r="Q33" s="1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2024-02-17T05:40:00Z</dcterms:modified>
</cp:coreProperties>
</file>