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FEC259F-8191-453F-9EBC-19FE6F1F8F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A (old)" sheetId="2" r:id="rId2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K31" i="1" s="1"/>
  <c r="Q31" i="1"/>
  <c r="Q29" i="1"/>
  <c r="Q30" i="1"/>
  <c r="Q28" i="1"/>
  <c r="D9" i="1"/>
  <c r="C9" i="1"/>
  <c r="C8" i="1"/>
  <c r="E29" i="1" s="1"/>
  <c r="F29" i="1" s="1"/>
  <c r="G29" i="1" s="1"/>
  <c r="K29" i="1" s="1"/>
  <c r="E21" i="1"/>
  <c r="F21" i="1" s="1"/>
  <c r="G21" i="1" s="1"/>
  <c r="K21" i="1" s="1"/>
  <c r="E22" i="1"/>
  <c r="F22" i="1"/>
  <c r="G22" i="1" s="1"/>
  <c r="K22" i="1" s="1"/>
  <c r="E23" i="1"/>
  <c r="F23" i="1" s="1"/>
  <c r="G23" i="1" s="1"/>
  <c r="K23" i="1" s="1"/>
  <c r="E24" i="1"/>
  <c r="F24" i="1" s="1"/>
  <c r="G24" i="1" s="1"/>
  <c r="K24" i="1" s="1"/>
  <c r="E26" i="1"/>
  <c r="F26" i="1" s="1"/>
  <c r="U26" i="1" s="1"/>
  <c r="Q27" i="1"/>
  <c r="F11" i="2"/>
  <c r="G11" i="2"/>
  <c r="E14" i="2"/>
  <c r="E15" i="2" s="1"/>
  <c r="C17" i="2"/>
  <c r="E21" i="2"/>
  <c r="F21" i="2"/>
  <c r="G21" i="2"/>
  <c r="H21" i="2"/>
  <c r="Q21" i="2"/>
  <c r="E22" i="2"/>
  <c r="F22" i="2"/>
  <c r="G22" i="2"/>
  <c r="H22" i="2"/>
  <c r="Q22" i="2"/>
  <c r="E23" i="2"/>
  <c r="F23" i="2"/>
  <c r="G23" i="2"/>
  <c r="H23" i="2"/>
  <c r="Q23" i="2"/>
  <c r="E24" i="2"/>
  <c r="F24" i="2"/>
  <c r="G24" i="2"/>
  <c r="H24" i="2"/>
  <c r="Q24" i="2"/>
  <c r="E25" i="2"/>
  <c r="F25" i="2"/>
  <c r="G25" i="2"/>
  <c r="H25" i="2"/>
  <c r="Q25" i="2"/>
  <c r="E26" i="2"/>
  <c r="F26" i="2"/>
  <c r="G26" i="2"/>
  <c r="H26" i="2"/>
  <c r="Q26" i="2"/>
  <c r="Q21" i="1"/>
  <c r="Q22" i="1"/>
  <c r="Q23" i="1"/>
  <c r="Q24" i="1"/>
  <c r="Q25" i="1"/>
  <c r="Q26" i="1"/>
  <c r="F16" i="1"/>
  <c r="F17" i="1" s="1"/>
  <c r="C17" i="1"/>
  <c r="E25" i="1"/>
  <c r="F25" i="1" s="1"/>
  <c r="G25" i="1" s="1"/>
  <c r="K25" i="1" s="1"/>
  <c r="C11" i="2"/>
  <c r="E27" i="1" l="1"/>
  <c r="F27" i="1" s="1"/>
  <c r="G27" i="1" s="1"/>
  <c r="E28" i="1"/>
  <c r="F28" i="1" s="1"/>
  <c r="G28" i="1" s="1"/>
  <c r="K28" i="1" s="1"/>
  <c r="E30" i="1"/>
  <c r="F30" i="1" s="1"/>
  <c r="G30" i="1" s="1"/>
  <c r="K30" i="1" s="1"/>
  <c r="C11" i="1"/>
  <c r="C12" i="1"/>
  <c r="C12" i="2"/>
  <c r="O31" i="1" l="1"/>
  <c r="C16" i="1"/>
  <c r="D18" i="1" s="1"/>
  <c r="O27" i="1"/>
  <c r="O21" i="1"/>
  <c r="O23" i="1"/>
  <c r="O30" i="1"/>
  <c r="O26" i="1"/>
  <c r="O29" i="1"/>
  <c r="O24" i="1"/>
  <c r="C15" i="1"/>
  <c r="C18" i="1" s="1"/>
  <c r="O28" i="1"/>
  <c r="O25" i="1"/>
  <c r="O22" i="1"/>
  <c r="K27" i="1"/>
  <c r="C16" i="2"/>
  <c r="D18" i="2" s="1"/>
  <c r="O24" i="2"/>
  <c r="O23" i="2"/>
  <c r="C15" i="2"/>
  <c r="O22" i="2"/>
  <c r="O21" i="2"/>
  <c r="O25" i="2"/>
  <c r="O26" i="2"/>
  <c r="F18" i="1" l="1"/>
  <c r="F19" i="1" s="1"/>
  <c r="C18" i="2"/>
  <c r="E16" i="2"/>
  <c r="E17" i="2" s="1"/>
</calcChain>
</file>

<file path=xl/sharedStrings.xml><?xml version="1.0" encoding="utf-8"?>
<sst xmlns="http://schemas.openxmlformats.org/spreadsheetml/2006/main" count="131" uniqueCount="66">
  <si>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</si>
  <si>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</si>
  <si>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</si>
  <si>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</si>
  <si>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</si>
  <si>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</si>
  <si>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</si>
  <si>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</si>
  <si>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</si>
  <si>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</si>
  <si>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</si>
  <si>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</si>
  <si>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</si>
  <si>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</si>
  <si>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</si>
  <si>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</si>
  <si>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</si>
  <si>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</si>
  <si>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</si>
  <si>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</si>
  <si>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</si>
  <si>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</si>
  <si>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</si>
  <si>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</si>
  <si>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</si>
  <si>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</si>
  <si>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</si>
  <si>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</si>
  <si>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</si>
  <si>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</si>
  <si>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</si>
  <si>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</si>
  <si>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</si>
  <si>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</si>
  <si>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</si>
  <si>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</si>
  <si>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</si>
  <si>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</si>
  <si>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</si>
  <si>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</si>
  <si>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</si>
  <si>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</si>
  <si>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G1434-1034</t>
  </si>
  <si>
    <t>IBVS 5945</t>
  </si>
  <si>
    <t>I</t>
  </si>
  <si>
    <t>IBVS 5992</t>
  </si>
  <si>
    <t>IBVS 6029</t>
  </si>
  <si>
    <t>IBVS 6063</t>
  </si>
  <si>
    <t>EA?</t>
  </si>
  <si>
    <t>ToMcat</t>
  </si>
  <si>
    <t>GSC 1434-1034</t>
  </si>
  <si>
    <t>BAD?</t>
  </si>
  <si>
    <t>pg</t>
  </si>
  <si>
    <t>vis</t>
  </si>
  <si>
    <t>PE</t>
  </si>
  <si>
    <t>CCD</t>
  </si>
  <si>
    <t>s5</t>
  </si>
  <si>
    <t>s6</t>
  </si>
  <si>
    <t>s7</t>
  </si>
  <si>
    <t>MW Leo / GSC 1434-1034</t>
  </si>
  <si>
    <t>IBVS 6262</t>
  </si>
  <si>
    <t>RHN 2020</t>
  </si>
  <si>
    <t>JBAV, 60</t>
  </si>
  <si>
    <t>JBAV, 63</t>
  </si>
  <si>
    <t>II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</si>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</sst>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7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5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MW Leo - O-C Diagr.</a:t>
            </a:r>
          </a:p>
        </c:rich>
      </c:tx>
      <c:layout>
        <c:manualLayout>
          <c:xMode val="edge"/>
          <c:yMode val="edge"/>
          <c:x val="0.356977283263792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0959666203059"/>
          <c:y val="0.14035127795846455"/>
          <c:w val="0.8261474269819193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347</c:v>
                </c:pt>
                <c:pt idx="2">
                  <c:v>439</c:v>
                </c:pt>
                <c:pt idx="3">
                  <c:v>800</c:v>
                </c:pt>
                <c:pt idx="4">
                  <c:v>839</c:v>
                </c:pt>
                <c:pt idx="5">
                  <c:v>1177</c:v>
                </c:pt>
                <c:pt idx="6">
                  <c:v>3668</c:v>
                </c:pt>
                <c:pt idx="7">
                  <c:v>4198</c:v>
                </c:pt>
                <c:pt idx="8">
                  <c:v>4599</c:v>
                </c:pt>
                <c:pt idx="9">
                  <c:v>4870</c:v>
                </c:pt>
                <c:pt idx="10">
                  <c:v>5056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FF-4827-883B-1AD89B46EFE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347</c:v>
                </c:pt>
                <c:pt idx="2">
                  <c:v>439</c:v>
                </c:pt>
                <c:pt idx="3">
                  <c:v>800</c:v>
                </c:pt>
                <c:pt idx="4">
                  <c:v>839</c:v>
                </c:pt>
                <c:pt idx="5">
                  <c:v>1177</c:v>
                </c:pt>
                <c:pt idx="6">
                  <c:v>3668</c:v>
                </c:pt>
                <c:pt idx="7">
                  <c:v>4198</c:v>
                </c:pt>
                <c:pt idx="8">
                  <c:v>4599</c:v>
                </c:pt>
                <c:pt idx="9">
                  <c:v>4870</c:v>
                </c:pt>
                <c:pt idx="10">
                  <c:v>5056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FF-4827-883B-1AD89B46EFE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347</c:v>
                </c:pt>
                <c:pt idx="2">
                  <c:v>439</c:v>
                </c:pt>
                <c:pt idx="3">
                  <c:v>800</c:v>
                </c:pt>
                <c:pt idx="4">
                  <c:v>839</c:v>
                </c:pt>
                <c:pt idx="5">
                  <c:v>1177</c:v>
                </c:pt>
                <c:pt idx="6">
                  <c:v>3668</c:v>
                </c:pt>
                <c:pt idx="7">
                  <c:v>4198</c:v>
                </c:pt>
                <c:pt idx="8">
                  <c:v>4599</c:v>
                </c:pt>
                <c:pt idx="9">
                  <c:v>4870</c:v>
                </c:pt>
                <c:pt idx="10">
                  <c:v>5056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FF-4827-883B-1AD89B46EFE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347</c:v>
                </c:pt>
                <c:pt idx="2">
                  <c:v>439</c:v>
                </c:pt>
                <c:pt idx="3">
                  <c:v>800</c:v>
                </c:pt>
                <c:pt idx="4">
                  <c:v>839</c:v>
                </c:pt>
                <c:pt idx="5">
                  <c:v>1177</c:v>
                </c:pt>
                <c:pt idx="6">
                  <c:v>3668</c:v>
                </c:pt>
                <c:pt idx="7">
                  <c:v>4198</c:v>
                </c:pt>
                <c:pt idx="8">
                  <c:v>4599</c:v>
                </c:pt>
                <c:pt idx="9">
                  <c:v>4870</c:v>
                </c:pt>
                <c:pt idx="10">
                  <c:v>5056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0">
                  <c:v>0</c:v>
                </c:pt>
                <c:pt idx="1">
                  <c:v>-1.0894999941228889E-3</c:v>
                </c:pt>
                <c:pt idx="2">
                  <c:v>-1.5114999987417832E-3</c:v>
                </c:pt>
                <c:pt idx="3">
                  <c:v>-3.7999999985913746E-3</c:v>
                </c:pt>
                <c:pt idx="4">
                  <c:v>-8.1149999459739774E-4</c:v>
                </c:pt>
                <c:pt idx="6">
                  <c:v>-1.103799999691546E-2</c:v>
                </c:pt>
                <c:pt idx="7">
                  <c:v>-1.3342999998712912E-2</c:v>
                </c:pt>
                <c:pt idx="8">
                  <c:v>-1.5071499998157378E-2</c:v>
                </c:pt>
                <c:pt idx="9">
                  <c:v>-1.209499999822583E-2</c:v>
                </c:pt>
                <c:pt idx="10">
                  <c:v>-1.6795999952591956E-2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FF-4827-883B-1AD89B46EFE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347</c:v>
                </c:pt>
                <c:pt idx="2">
                  <c:v>439</c:v>
                </c:pt>
                <c:pt idx="3">
                  <c:v>800</c:v>
                </c:pt>
                <c:pt idx="4">
                  <c:v>839</c:v>
                </c:pt>
                <c:pt idx="5">
                  <c:v>1177</c:v>
                </c:pt>
                <c:pt idx="6">
                  <c:v>3668</c:v>
                </c:pt>
                <c:pt idx="7">
                  <c:v>4198</c:v>
                </c:pt>
                <c:pt idx="8">
                  <c:v>4599</c:v>
                </c:pt>
                <c:pt idx="9">
                  <c:v>4870</c:v>
                </c:pt>
                <c:pt idx="10">
                  <c:v>5056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FF-4827-883B-1AD89B46EFE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347</c:v>
                </c:pt>
                <c:pt idx="2">
                  <c:v>439</c:v>
                </c:pt>
                <c:pt idx="3">
                  <c:v>800</c:v>
                </c:pt>
                <c:pt idx="4">
                  <c:v>839</c:v>
                </c:pt>
                <c:pt idx="5">
                  <c:v>1177</c:v>
                </c:pt>
                <c:pt idx="6">
                  <c:v>3668</c:v>
                </c:pt>
                <c:pt idx="7">
                  <c:v>4198</c:v>
                </c:pt>
                <c:pt idx="8">
                  <c:v>4599</c:v>
                </c:pt>
                <c:pt idx="9">
                  <c:v>4870</c:v>
                </c:pt>
                <c:pt idx="10">
                  <c:v>5056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5FF-4827-883B-1AD89B46EFE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347</c:v>
                </c:pt>
                <c:pt idx="2">
                  <c:v>439</c:v>
                </c:pt>
                <c:pt idx="3">
                  <c:v>800</c:v>
                </c:pt>
                <c:pt idx="4">
                  <c:v>839</c:v>
                </c:pt>
                <c:pt idx="5">
                  <c:v>1177</c:v>
                </c:pt>
                <c:pt idx="6">
                  <c:v>3668</c:v>
                </c:pt>
                <c:pt idx="7">
                  <c:v>4198</c:v>
                </c:pt>
                <c:pt idx="8">
                  <c:v>4599</c:v>
                </c:pt>
                <c:pt idx="9">
                  <c:v>4870</c:v>
                </c:pt>
                <c:pt idx="10">
                  <c:v>5056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5FF-4827-883B-1AD89B46EFE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347</c:v>
                </c:pt>
                <c:pt idx="2">
                  <c:v>439</c:v>
                </c:pt>
                <c:pt idx="3">
                  <c:v>800</c:v>
                </c:pt>
                <c:pt idx="4">
                  <c:v>839</c:v>
                </c:pt>
                <c:pt idx="5">
                  <c:v>1177</c:v>
                </c:pt>
                <c:pt idx="6">
                  <c:v>3668</c:v>
                </c:pt>
                <c:pt idx="7">
                  <c:v>4198</c:v>
                </c:pt>
                <c:pt idx="8">
                  <c:v>4599</c:v>
                </c:pt>
                <c:pt idx="9">
                  <c:v>4870</c:v>
                </c:pt>
                <c:pt idx="10">
                  <c:v>5056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1.7824536018142684E-5</c:v>
                </c:pt>
                <c:pt idx="1">
                  <c:v>-1.0411609215866659E-3</c:v>
                </c:pt>
                <c:pt idx="2">
                  <c:v>-1.3219294002599867E-3</c:v>
                </c:pt>
                <c:pt idx="3">
                  <c:v>-2.4236404959237789E-3</c:v>
                </c:pt>
                <c:pt idx="4">
                  <c:v>-2.5426619162309478E-3</c:v>
                </c:pt>
                <c:pt idx="5">
                  <c:v>-3.5741808922264097E-3</c:v>
                </c:pt>
                <c:pt idx="6">
                  <c:v>-1.1176292635435568E-2</c:v>
                </c:pt>
                <c:pt idx="7">
                  <c:v>-1.2793763219097091E-2</c:v>
                </c:pt>
                <c:pt idx="8">
                  <c:v>-1.401754756635798E-2</c:v>
                </c:pt>
                <c:pt idx="9">
                  <c:v>-1.4844593845928305E-2</c:v>
                </c:pt>
                <c:pt idx="10">
                  <c:v>-1.5412234465854801E-2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5FF-4827-883B-1AD89B46EFE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347</c:v>
                </c:pt>
                <c:pt idx="2">
                  <c:v>439</c:v>
                </c:pt>
                <c:pt idx="3">
                  <c:v>800</c:v>
                </c:pt>
                <c:pt idx="4">
                  <c:v>839</c:v>
                </c:pt>
                <c:pt idx="5">
                  <c:v>1177</c:v>
                </c:pt>
                <c:pt idx="6">
                  <c:v>3668</c:v>
                </c:pt>
                <c:pt idx="7">
                  <c:v>4198</c:v>
                </c:pt>
                <c:pt idx="8">
                  <c:v>4599</c:v>
                </c:pt>
                <c:pt idx="9">
                  <c:v>4870</c:v>
                </c:pt>
                <c:pt idx="10">
                  <c:v>5056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  <c:pt idx="5">
                  <c:v>1.4555000016116537E-3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5FF-4827-883B-1AD89B46E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475128"/>
        <c:axId val="1"/>
      </c:scatterChart>
      <c:valAx>
        <c:axId val="867475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2934631432545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7475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756606397774686"/>
          <c:y val="0.92397937099967764"/>
          <c:w val="0.652294853963838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1434-1034 -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'A (old)'!$D$21:$D$238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173.5</c:v>
                </c:pt>
                <c:pt idx="2">
                  <c:v>219.5</c:v>
                </c:pt>
                <c:pt idx="3">
                  <c:v>400</c:v>
                </c:pt>
                <c:pt idx="4">
                  <c:v>419.5</c:v>
                </c:pt>
                <c:pt idx="5">
                  <c:v>588.5</c:v>
                </c:pt>
              </c:numCache>
            </c:numRef>
          </c:xVal>
          <c:yVal>
            <c:numRef>
              <c:f>'A (old)'!$H$21:$H$998</c:f>
              <c:numCache>
                <c:formatCode>General</c:formatCode>
                <c:ptCount val="978"/>
                <c:pt idx="0">
                  <c:v>0</c:v>
                </c:pt>
                <c:pt idx="1">
                  <c:v>-1.0894999941228889E-3</c:v>
                </c:pt>
                <c:pt idx="2">
                  <c:v>-1.5114999987417832E-3</c:v>
                </c:pt>
                <c:pt idx="3">
                  <c:v>-3.7999999985913746E-3</c:v>
                </c:pt>
                <c:pt idx="4">
                  <c:v>-8.1149999459739774E-4</c:v>
                </c:pt>
                <c:pt idx="5">
                  <c:v>1.4555000016116537E-3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CA-48B6-9013-287C6F3DACA1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173.5</c:v>
                </c:pt>
                <c:pt idx="2">
                  <c:v>219.5</c:v>
                </c:pt>
                <c:pt idx="3">
                  <c:v>400</c:v>
                </c:pt>
                <c:pt idx="4">
                  <c:v>419.5</c:v>
                </c:pt>
                <c:pt idx="5">
                  <c:v>588.5</c:v>
                </c:pt>
              </c:numCache>
            </c:numRef>
          </c:xVal>
          <c:yVal>
            <c:numRef>
              <c:f>'A (old)'!$I$21:$I$998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CA-48B6-9013-287C6F3DACA1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173.5</c:v>
                </c:pt>
                <c:pt idx="2">
                  <c:v>219.5</c:v>
                </c:pt>
                <c:pt idx="3">
                  <c:v>400</c:v>
                </c:pt>
                <c:pt idx="4">
                  <c:v>419.5</c:v>
                </c:pt>
                <c:pt idx="5">
                  <c:v>588.5</c:v>
                </c:pt>
              </c:numCache>
            </c:numRef>
          </c:xVal>
          <c:yVal>
            <c:numRef>
              <c:f>'A (old)'!$J$21:$J$998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CA-48B6-9013-287C6F3DACA1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173.5</c:v>
                </c:pt>
                <c:pt idx="2">
                  <c:v>219.5</c:v>
                </c:pt>
                <c:pt idx="3">
                  <c:v>400</c:v>
                </c:pt>
                <c:pt idx="4">
                  <c:v>419.5</c:v>
                </c:pt>
                <c:pt idx="5">
                  <c:v>588.5</c:v>
                </c:pt>
              </c:numCache>
            </c:numRef>
          </c:xVal>
          <c:yVal>
            <c:numRef>
              <c:f>'A (old)'!$K$21:$K$998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CA-48B6-9013-287C6F3DACA1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173.5</c:v>
                </c:pt>
                <c:pt idx="2">
                  <c:v>219.5</c:v>
                </c:pt>
                <c:pt idx="3">
                  <c:v>400</c:v>
                </c:pt>
                <c:pt idx="4">
                  <c:v>419.5</c:v>
                </c:pt>
                <c:pt idx="5">
                  <c:v>588.5</c:v>
                </c:pt>
              </c:numCache>
            </c:numRef>
          </c:xVal>
          <c:yVal>
            <c:numRef>
              <c:f>'A (old)'!$L$21:$L$998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CA-48B6-9013-287C6F3DACA1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173.5</c:v>
                </c:pt>
                <c:pt idx="2">
                  <c:v>219.5</c:v>
                </c:pt>
                <c:pt idx="3">
                  <c:v>400</c:v>
                </c:pt>
                <c:pt idx="4">
                  <c:v>419.5</c:v>
                </c:pt>
                <c:pt idx="5">
                  <c:v>588.5</c:v>
                </c:pt>
              </c:numCache>
            </c:numRef>
          </c:xVal>
          <c:yVal>
            <c:numRef>
              <c:f>'A (old)'!$M$21:$M$998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CA-48B6-9013-287C6F3DACA1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173.5</c:v>
                </c:pt>
                <c:pt idx="2">
                  <c:v>219.5</c:v>
                </c:pt>
                <c:pt idx="3">
                  <c:v>400</c:v>
                </c:pt>
                <c:pt idx="4">
                  <c:v>419.5</c:v>
                </c:pt>
                <c:pt idx="5">
                  <c:v>588.5</c:v>
                </c:pt>
              </c:numCache>
            </c:numRef>
          </c:xVal>
          <c:yVal>
            <c:numRef>
              <c:f>'A (old)'!$N$21:$N$998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CA-48B6-9013-287C6F3DACA1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173.5</c:v>
                </c:pt>
                <c:pt idx="2">
                  <c:v>219.5</c:v>
                </c:pt>
                <c:pt idx="3">
                  <c:v>400</c:v>
                </c:pt>
                <c:pt idx="4">
                  <c:v>419.5</c:v>
                </c:pt>
                <c:pt idx="5">
                  <c:v>588.5</c:v>
                </c:pt>
              </c:numCache>
            </c:numRef>
          </c:xVal>
          <c:yVal>
            <c:numRef>
              <c:f>'A (old)'!$O$21:$O$998</c:f>
              <c:numCache>
                <c:formatCode>General</c:formatCode>
                <c:ptCount val="978"/>
                <c:pt idx="0">
                  <c:v>-1.2370167385029962E-3</c:v>
                </c:pt>
                <c:pt idx="1">
                  <c:v>-1.0766086721615369E-3</c:v>
                </c:pt>
                <c:pt idx="2">
                  <c:v>-1.0340797323822449E-3</c:v>
                </c:pt>
                <c:pt idx="3">
                  <c:v>-8.6719987085698042E-4</c:v>
                </c:pt>
                <c:pt idx="4">
                  <c:v>-8.4917129855923714E-4</c:v>
                </c:pt>
                <c:pt idx="5">
                  <c:v>-6.9292367197879544E-4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CA-48B6-9013-287C6F3DACA1}"/>
            </c:ext>
          </c:extLst>
        </c:ser>
        <c:ser>
          <c:idx val="8"/>
          <c:order val="8"/>
          <c:tx>
            <c:strRef>
              <c:f>'A (old)'!$R$20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173.5</c:v>
                </c:pt>
                <c:pt idx="2">
                  <c:v>219.5</c:v>
                </c:pt>
                <c:pt idx="3">
                  <c:v>400</c:v>
                </c:pt>
                <c:pt idx="4">
                  <c:v>419.5</c:v>
                </c:pt>
                <c:pt idx="5">
                  <c:v>588.5</c:v>
                </c:pt>
              </c:numCache>
            </c:numRef>
          </c:xVal>
          <c:yVal>
            <c:numRef>
              <c:f>'A (old)'!$R$21:$R$998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CA-48B6-9013-287C6F3DA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471848"/>
        <c:axId val="1"/>
      </c:scatterChart>
      <c:valAx>
        <c:axId val="867471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7471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0902255639097744"/>
          <c:y val="0.92375366568914952"/>
          <c:w val="0.9458646616541353"/>
          <c:h val="0.982404692082111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18</xdr:col>
      <xdr:colOff>57150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8483AB6-0C8E-2D1A-E889-18218DD10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B2191AC9-BAA0-8FD3-00F9-77D41B774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U693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59</v>
      </c>
    </row>
    <row r="2" spans="1:6" s="44" customFormat="1" ht="12.95" customHeight="1" x14ac:dyDescent="0.2">
      <c r="A2" s="44" t="s">
        <v>24</v>
      </c>
      <c r="B2" s="44" t="s">
        <v>48</v>
      </c>
      <c r="C2" s="45"/>
      <c r="D2" s="45"/>
      <c r="E2" s="31" t="s">
        <v>42</v>
      </c>
      <c r="F2" s="44" t="s">
        <v>42</v>
      </c>
    </row>
    <row r="3" spans="1:6" s="44" customFormat="1" ht="12.95" customHeight="1" thickBot="1" x14ac:dyDescent="0.25"/>
    <row r="4" spans="1:6" s="44" customFormat="1" ht="12.95" customHeight="1" thickTop="1" thickBot="1" x14ac:dyDescent="0.25">
      <c r="A4" s="46" t="s">
        <v>0</v>
      </c>
      <c r="C4" s="47" t="s">
        <v>41</v>
      </c>
      <c r="D4" s="48" t="s">
        <v>41</v>
      </c>
    </row>
    <row r="5" spans="1:6" s="44" customFormat="1" ht="12.95" customHeight="1" thickTop="1" x14ac:dyDescent="0.2">
      <c r="A5" s="49" t="s">
        <v>31</v>
      </c>
      <c r="C5" s="50">
        <v>-9.5</v>
      </c>
      <c r="D5" s="44" t="s">
        <v>32</v>
      </c>
    </row>
    <row r="6" spans="1:6" s="44" customFormat="1" ht="12.95" customHeight="1" x14ac:dyDescent="0.2">
      <c r="A6" s="46" t="s">
        <v>1</v>
      </c>
    </row>
    <row r="7" spans="1:6" s="44" customFormat="1" ht="12.95" customHeight="1" x14ac:dyDescent="0.2">
      <c r="A7" s="44" t="s">
        <v>2</v>
      </c>
      <c r="C7" s="51">
        <v>55290.831599999998</v>
      </c>
      <c r="D7" s="52" t="s">
        <v>49</v>
      </c>
    </row>
    <row r="8" spans="1:6" s="44" customFormat="1" ht="12.95" customHeight="1" x14ac:dyDescent="0.2">
      <c r="A8" s="44" t="s">
        <v>3</v>
      </c>
      <c r="C8" s="51">
        <f>E8/2</f>
        <v>0.86752850000000004</v>
      </c>
      <c r="D8" s="52" t="s">
        <v>49</v>
      </c>
      <c r="E8" s="53">
        <v>1.7350570000000001</v>
      </c>
    </row>
    <row r="9" spans="1:6" s="44" customFormat="1" ht="12.95" customHeight="1" x14ac:dyDescent="0.2">
      <c r="A9" s="54" t="s">
        <v>36</v>
      </c>
      <c r="B9" s="55">
        <v>21</v>
      </c>
      <c r="C9" s="56" t="str">
        <f>"F"&amp;B9</f>
        <v>F21</v>
      </c>
      <c r="D9" s="57" t="str">
        <f>"G"&amp;B9</f>
        <v>G21</v>
      </c>
    </row>
    <row r="10" spans="1:6" s="44" customFormat="1" ht="12.95" customHeight="1" thickBot="1" x14ac:dyDescent="0.25">
      <c r="C10" s="58" t="s">
        <v>20</v>
      </c>
      <c r="D10" s="58" t="s">
        <v>21</v>
      </c>
    </row>
    <row r="11" spans="1:6" s="44" customFormat="1" ht="12.95" customHeight="1" x14ac:dyDescent="0.2">
      <c r="A11" s="44" t="s">
        <v>15</v>
      </c>
      <c r="C11" s="57">
        <f ca="1">INTERCEPT(INDIRECT($D$9):G990,INDIRECT($C$9):F990)</f>
        <v>1.7824536018142684E-5</v>
      </c>
      <c r="D11" s="45"/>
    </row>
    <row r="12" spans="1:6" s="44" customFormat="1" ht="12.95" customHeight="1" x14ac:dyDescent="0.2">
      <c r="A12" s="44" t="s">
        <v>16</v>
      </c>
      <c r="C12" s="57">
        <f ca="1">SLOPE(INDIRECT($D$9):G990,INDIRECT($C$9):F990)</f>
        <v>-3.051831289927402E-6</v>
      </c>
      <c r="D12" s="45"/>
    </row>
    <row r="13" spans="1:6" s="44" customFormat="1" ht="12.95" customHeight="1" x14ac:dyDescent="0.2">
      <c r="A13" s="44" t="s">
        <v>19</v>
      </c>
      <c r="C13" s="45" t="s">
        <v>13</v>
      </c>
    </row>
    <row r="14" spans="1:6" s="44" customFormat="1" ht="12.95" customHeight="1" x14ac:dyDescent="0.2"/>
    <row r="15" spans="1:6" s="44" customFormat="1" ht="12.95" customHeight="1" x14ac:dyDescent="0.2">
      <c r="A15" s="59" t="s">
        <v>17</v>
      </c>
      <c r="C15" s="60">
        <f ca="1">(C7+C11)+(C8+C12)*INT(MAX(F21:F3531))</f>
        <v>59677.040283765535</v>
      </c>
      <c r="E15" s="61" t="s">
        <v>38</v>
      </c>
      <c r="F15" s="50">
        <v>1</v>
      </c>
    </row>
    <row r="16" spans="1:6" s="44" customFormat="1" ht="12.95" customHeight="1" x14ac:dyDescent="0.2">
      <c r="A16" s="46" t="s">
        <v>4</v>
      </c>
      <c r="C16" s="62">
        <f ca="1">+C8+C12</f>
        <v>0.86752544816871013</v>
      </c>
      <c r="E16" s="61" t="s">
        <v>33</v>
      </c>
      <c r="F16" s="63">
        <f ca="1">NOW()+15018.5+$C$5/24</f>
        <v>60357.794359027772</v>
      </c>
    </row>
    <row r="17" spans="1:21" s="44" customFormat="1" ht="12.95" customHeight="1" thickBot="1" x14ac:dyDescent="0.25">
      <c r="A17" s="61" t="s">
        <v>30</v>
      </c>
      <c r="C17" s="44">
        <f>COUNT(C21:C2189)</f>
        <v>11</v>
      </c>
      <c r="E17" s="61" t="s">
        <v>39</v>
      </c>
      <c r="F17" s="63">
        <f ca="1">ROUND(2*(F16-$C$7)/$C$8,0)/2+F15</f>
        <v>5841.5</v>
      </c>
    </row>
    <row r="18" spans="1:21" s="44" customFormat="1" ht="12.95" customHeight="1" thickTop="1" thickBot="1" x14ac:dyDescent="0.25">
      <c r="A18" s="46" t="s">
        <v>5</v>
      </c>
      <c r="C18" s="64">
        <f ca="1">+C15</f>
        <v>59677.040283765535</v>
      </c>
      <c r="D18" s="65">
        <f ca="1">+C16</f>
        <v>0.86752544816871013</v>
      </c>
      <c r="E18" s="61" t="s">
        <v>40</v>
      </c>
      <c r="F18" s="57">
        <f ca="1">ROUND(2*(F16-$C$15)/$C$16,0)/2+F15</f>
        <v>785.5</v>
      </c>
    </row>
    <row r="19" spans="1:21" s="44" customFormat="1" ht="12.95" customHeight="1" thickTop="1" x14ac:dyDescent="0.2">
      <c r="E19" s="61" t="s">
        <v>34</v>
      </c>
      <c r="F19" s="66">
        <f ca="1">+$C$15+$C$16*F18-15018.5-$C$5/24</f>
        <v>45340.377356635392</v>
      </c>
    </row>
    <row r="20" spans="1:21" s="44" customFormat="1" ht="12.95" customHeight="1" thickBot="1" x14ac:dyDescent="0.25">
      <c r="A20" s="58" t="s">
        <v>6</v>
      </c>
      <c r="B20" s="58" t="s">
        <v>7</v>
      </c>
      <c r="C20" s="58" t="s">
        <v>8</v>
      </c>
      <c r="D20" s="58" t="s">
        <v>12</v>
      </c>
      <c r="E20" s="58" t="s">
        <v>9</v>
      </c>
      <c r="F20" s="58" t="s">
        <v>10</v>
      </c>
      <c r="G20" s="58" t="s">
        <v>11</v>
      </c>
      <c r="H20" s="67" t="s">
        <v>52</v>
      </c>
      <c r="I20" s="67" t="s">
        <v>53</v>
      </c>
      <c r="J20" s="67" t="s">
        <v>54</v>
      </c>
      <c r="K20" s="67" t="s">
        <v>55</v>
      </c>
      <c r="L20" s="67" t="s">
        <v>56</v>
      </c>
      <c r="M20" s="67" t="s">
        <v>57</v>
      </c>
      <c r="N20" s="67" t="s">
        <v>58</v>
      </c>
      <c r="O20" s="67" t="s">
        <v>23</v>
      </c>
      <c r="P20" s="68" t="s">
        <v>22</v>
      </c>
      <c r="Q20" s="58" t="s">
        <v>14</v>
      </c>
      <c r="U20" s="69" t="s">
        <v>51</v>
      </c>
    </row>
    <row r="21" spans="1:21" s="44" customFormat="1" ht="12.95" customHeight="1" x14ac:dyDescent="0.2">
      <c r="A21" s="32" t="s">
        <v>43</v>
      </c>
      <c r="B21" s="33" t="s">
        <v>44</v>
      </c>
      <c r="C21" s="32">
        <v>55290.831599999998</v>
      </c>
      <c r="D21" s="32">
        <v>2.9999999999999997E-4</v>
      </c>
      <c r="E21" s="44">
        <f t="shared" ref="E21:E30" si="0">+(C21-C$7)/C$8</f>
        <v>0</v>
      </c>
      <c r="F21" s="44">
        <f t="shared" ref="F21:F31" si="1">ROUND(2*E21,0)/2</f>
        <v>0</v>
      </c>
      <c r="G21" s="44">
        <f>+C21-(C$7+F21*C$8)</f>
        <v>0</v>
      </c>
      <c r="K21" s="44">
        <f>+G21</f>
        <v>0</v>
      </c>
      <c r="O21" s="44">
        <f t="shared" ref="O21:O30" ca="1" si="2">+C$11+C$12*$F21</f>
        <v>1.7824536018142684E-5</v>
      </c>
      <c r="Q21" s="70">
        <f t="shared" ref="Q21:Q30" si="3">+C21-15018.5</f>
        <v>40272.331599999998</v>
      </c>
    </row>
    <row r="22" spans="1:21" s="44" customFormat="1" ht="12.95" customHeight="1" x14ac:dyDescent="0.2">
      <c r="A22" s="32" t="s">
        <v>45</v>
      </c>
      <c r="B22" s="33" t="s">
        <v>44</v>
      </c>
      <c r="C22" s="32">
        <v>55591.8629</v>
      </c>
      <c r="D22" s="32">
        <v>2.0000000000000001E-4</v>
      </c>
      <c r="E22" s="44">
        <f t="shared" si="0"/>
        <v>346.99874413348078</v>
      </c>
      <c r="F22" s="44">
        <f t="shared" si="1"/>
        <v>347</v>
      </c>
      <c r="G22" s="44">
        <f>+C22-(C$7+F22*C$8)</f>
        <v>-1.0894999941228889E-3</v>
      </c>
      <c r="K22" s="44">
        <f>+G22</f>
        <v>-1.0894999941228889E-3</v>
      </c>
      <c r="O22" s="44">
        <f t="shared" ca="1" si="2"/>
        <v>-1.0411609215866659E-3</v>
      </c>
      <c r="Q22" s="70">
        <f t="shared" si="3"/>
        <v>40573.3629</v>
      </c>
    </row>
    <row r="23" spans="1:21" s="44" customFormat="1" ht="12.95" customHeight="1" x14ac:dyDescent="0.2">
      <c r="A23" s="32" t="s">
        <v>45</v>
      </c>
      <c r="B23" s="33" t="s">
        <v>44</v>
      </c>
      <c r="C23" s="32">
        <v>55671.6751</v>
      </c>
      <c r="D23" s="32">
        <v>5.0000000000000001E-4</v>
      </c>
      <c r="E23" s="44">
        <f t="shared" si="0"/>
        <v>438.9982576941307</v>
      </c>
      <c r="F23" s="44">
        <f t="shared" si="1"/>
        <v>439</v>
      </c>
      <c r="G23" s="44">
        <f>+C23-(C$7+F23*C$8)</f>
        <v>-1.5114999987417832E-3</v>
      </c>
      <c r="K23" s="44">
        <f>+G23</f>
        <v>-1.5114999987417832E-3</v>
      </c>
      <c r="O23" s="44">
        <f t="shared" ca="1" si="2"/>
        <v>-1.3219294002599867E-3</v>
      </c>
      <c r="Q23" s="70">
        <f t="shared" si="3"/>
        <v>40653.1751</v>
      </c>
    </row>
    <row r="24" spans="1:21" s="44" customFormat="1" ht="12.95" customHeight="1" x14ac:dyDescent="0.2">
      <c r="A24" s="32" t="s">
        <v>46</v>
      </c>
      <c r="B24" s="33" t="s">
        <v>44</v>
      </c>
      <c r="C24" s="32">
        <v>55984.850599999998</v>
      </c>
      <c r="D24" s="32">
        <v>2.9999999999999997E-4</v>
      </c>
      <c r="E24" s="44">
        <f t="shared" si="0"/>
        <v>799.99561974044684</v>
      </c>
      <c r="F24" s="44">
        <f t="shared" si="1"/>
        <v>800</v>
      </c>
      <c r="G24" s="44">
        <f>+C24-(C$7+F24*C$8)</f>
        <v>-3.7999999985913746E-3</v>
      </c>
      <c r="K24" s="44">
        <f>+G24</f>
        <v>-3.7999999985913746E-3</v>
      </c>
      <c r="O24" s="44">
        <f t="shared" ca="1" si="2"/>
        <v>-2.4236404959237789E-3</v>
      </c>
      <c r="Q24" s="70">
        <f t="shared" si="3"/>
        <v>40966.350599999998</v>
      </c>
    </row>
    <row r="25" spans="1:21" s="44" customFormat="1" ht="12.95" customHeight="1" x14ac:dyDescent="0.2">
      <c r="A25" s="32" t="s">
        <v>46</v>
      </c>
      <c r="B25" s="33" t="s">
        <v>44</v>
      </c>
      <c r="C25" s="32">
        <v>56018.6872</v>
      </c>
      <c r="D25" s="32">
        <v>4.0000000000000002E-4</v>
      </c>
      <c r="E25" s="44">
        <f t="shared" si="0"/>
        <v>838.99906458404837</v>
      </c>
      <c r="F25" s="44">
        <f t="shared" si="1"/>
        <v>839</v>
      </c>
      <c r="G25" s="44">
        <f>+C25-(C$7+F25*C$8)</f>
        <v>-8.1149999459739774E-4</v>
      </c>
      <c r="K25" s="44">
        <f>+G25</f>
        <v>-8.1149999459739774E-4</v>
      </c>
      <c r="O25" s="44">
        <f t="shared" ca="1" si="2"/>
        <v>-2.5426619162309478E-3</v>
      </c>
      <c r="Q25" s="70">
        <f t="shared" si="3"/>
        <v>41000.1872</v>
      </c>
    </row>
    <row r="26" spans="1:21" s="44" customFormat="1" ht="12.95" customHeight="1" x14ac:dyDescent="0.2">
      <c r="A26" s="71" t="s">
        <v>47</v>
      </c>
      <c r="B26" s="72" t="s">
        <v>44</v>
      </c>
      <c r="C26" s="73">
        <v>56311.914100000002</v>
      </c>
      <c r="D26" s="73">
        <v>5.0000000000000001E-4</v>
      </c>
      <c r="E26" s="44">
        <f t="shared" si="0"/>
        <v>1177.0016777546837</v>
      </c>
      <c r="F26" s="44">
        <f t="shared" si="1"/>
        <v>1177</v>
      </c>
      <c r="O26" s="44">
        <f t="shared" ca="1" si="2"/>
        <v>-3.5741808922264097E-3</v>
      </c>
      <c r="Q26" s="70">
        <f t="shared" si="3"/>
        <v>41293.414100000002</v>
      </c>
      <c r="U26" s="44">
        <f>+C26-(C$7+F26*C$8)</f>
        <v>1.4555000016116537E-3</v>
      </c>
    </row>
    <row r="27" spans="1:21" s="44" customFormat="1" ht="12.95" customHeight="1" x14ac:dyDescent="0.2">
      <c r="A27" s="46" t="s">
        <v>60</v>
      </c>
      <c r="C27" s="53">
        <v>58472.915099999998</v>
      </c>
      <c r="D27" s="53">
        <v>2.9999999999999997E-4</v>
      </c>
      <c r="E27" s="44">
        <f t="shared" si="0"/>
        <v>3667.9872764986976</v>
      </c>
      <c r="F27" s="44">
        <f t="shared" si="1"/>
        <v>3668</v>
      </c>
      <c r="G27" s="44">
        <f>+C27-(C$7+F27*C$8)</f>
        <v>-1.103799999691546E-2</v>
      </c>
      <c r="K27" s="44">
        <f>+G27</f>
        <v>-1.103799999691546E-2</v>
      </c>
      <c r="O27" s="44">
        <f t="shared" ca="1" si="2"/>
        <v>-1.1176292635435568E-2</v>
      </c>
      <c r="Q27" s="70">
        <f t="shared" si="3"/>
        <v>43454.415099999998</v>
      </c>
    </row>
    <row r="28" spans="1:21" s="44" customFormat="1" ht="12.95" customHeight="1" x14ac:dyDescent="0.2">
      <c r="A28" s="46" t="s">
        <v>61</v>
      </c>
      <c r="C28" s="53">
        <v>58932.702899999997</v>
      </c>
      <c r="D28" s="53">
        <v>2.0000000000000001E-4</v>
      </c>
      <c r="E28" s="44">
        <f t="shared" si="0"/>
        <v>4197.9846195254668</v>
      </c>
      <c r="F28" s="44">
        <f t="shared" si="1"/>
        <v>4198</v>
      </c>
      <c r="G28" s="44">
        <f>+C28-(C$7+F28*C$8)</f>
        <v>-1.3342999998712912E-2</v>
      </c>
      <c r="K28" s="44">
        <f>+G28</f>
        <v>-1.3342999998712912E-2</v>
      </c>
      <c r="O28" s="44">
        <f t="shared" ca="1" si="2"/>
        <v>-1.2793763219097091E-2</v>
      </c>
      <c r="Q28" s="70">
        <f t="shared" si="3"/>
        <v>43914.202899999997</v>
      </c>
    </row>
    <row r="29" spans="1:21" s="44" customFormat="1" ht="12.95" customHeight="1" x14ac:dyDescent="0.2">
      <c r="A29" s="39" t="s">
        <v>62</v>
      </c>
      <c r="B29" s="40" t="s">
        <v>44</v>
      </c>
      <c r="C29" s="41">
        <v>59280.580099999999</v>
      </c>
      <c r="D29" s="42">
        <v>4.0000000000000002E-4</v>
      </c>
      <c r="E29" s="44">
        <f t="shared" si="0"/>
        <v>4598.9826270837229</v>
      </c>
      <c r="F29" s="44">
        <f t="shared" si="1"/>
        <v>4599</v>
      </c>
      <c r="G29" s="44">
        <f>+C29-(C$7+F29*C$8)</f>
        <v>-1.5071499998157378E-2</v>
      </c>
      <c r="K29" s="44">
        <f>+G29</f>
        <v>-1.5071499998157378E-2</v>
      </c>
      <c r="O29" s="44">
        <f t="shared" ca="1" si="2"/>
        <v>-1.401754756635798E-2</v>
      </c>
      <c r="Q29" s="70">
        <f t="shared" si="3"/>
        <v>44262.080099999999</v>
      </c>
    </row>
    <row r="30" spans="1:21" s="44" customFormat="1" ht="12.95" customHeight="1" x14ac:dyDescent="0.2">
      <c r="A30" s="39" t="s">
        <v>63</v>
      </c>
      <c r="B30" s="40" t="s">
        <v>64</v>
      </c>
      <c r="C30" s="41">
        <v>59515.683299999997</v>
      </c>
      <c r="D30" s="42">
        <v>2.0000000000000001E-4</v>
      </c>
      <c r="E30" s="44">
        <f t="shared" si="0"/>
        <v>4869.9860580949207</v>
      </c>
      <c r="F30" s="44">
        <f t="shared" si="1"/>
        <v>4870</v>
      </c>
      <c r="G30" s="44">
        <f>+C30-(C$7+F30*C$8)</f>
        <v>-1.209499999822583E-2</v>
      </c>
      <c r="K30" s="44">
        <f>+G30</f>
        <v>-1.209499999822583E-2</v>
      </c>
      <c r="O30" s="44">
        <f t="shared" ca="1" si="2"/>
        <v>-1.4844593845928305E-2</v>
      </c>
      <c r="Q30" s="70">
        <f t="shared" si="3"/>
        <v>44497.183299999997</v>
      </c>
    </row>
    <row r="31" spans="1:21" s="44" customFormat="1" ht="12.95" customHeight="1" x14ac:dyDescent="0.2">
      <c r="A31" s="74" t="s">
        <v>65</v>
      </c>
      <c r="B31" s="75" t="s">
        <v>44</v>
      </c>
      <c r="C31" s="43">
        <v>59677.038900000043</v>
      </c>
      <c r="D31" s="53"/>
      <c r="E31" s="44">
        <f t="shared" ref="E31" si="4">+(C31-C$7)/C$8</f>
        <v>5055.9806392528262</v>
      </c>
      <c r="F31" s="44">
        <f t="shared" si="1"/>
        <v>5056</v>
      </c>
      <c r="G31" s="44">
        <f>+C31-(C$7+F31*C$8)</f>
        <v>-1.6795999952591956E-2</v>
      </c>
      <c r="K31" s="44">
        <f>+G31</f>
        <v>-1.6795999952591956E-2</v>
      </c>
      <c r="O31" s="44">
        <f t="shared" ref="O31" ca="1" si="5">+C$11+C$12*$F31</f>
        <v>-1.5412234465854801E-2</v>
      </c>
      <c r="Q31" s="70">
        <f t="shared" ref="Q31" si="6">+C31-15018.5</f>
        <v>44658.538900000043</v>
      </c>
    </row>
    <row r="32" spans="1:21" s="44" customFormat="1" ht="12.95" customHeight="1" x14ac:dyDescent="0.2">
      <c r="C32" s="53"/>
      <c r="D32" s="53"/>
    </row>
    <row r="33" spans="3:4" s="44" customFormat="1" ht="12.95" customHeight="1" x14ac:dyDescent="0.2">
      <c r="C33" s="53"/>
      <c r="D33" s="53"/>
    </row>
    <row r="34" spans="3:4" s="44" customFormat="1" ht="12.95" customHeight="1" x14ac:dyDescent="0.2">
      <c r="C34" s="53"/>
      <c r="D34" s="53"/>
    </row>
    <row r="35" spans="3:4" s="44" customFormat="1" ht="12.95" customHeight="1" x14ac:dyDescent="0.2">
      <c r="C35" s="53"/>
      <c r="D35" s="53"/>
    </row>
    <row r="36" spans="3:4" s="44" customFormat="1" ht="12.95" customHeight="1" x14ac:dyDescent="0.2">
      <c r="C36" s="53"/>
      <c r="D36" s="53"/>
    </row>
    <row r="37" spans="3:4" s="44" customFormat="1" ht="12.95" customHeight="1" x14ac:dyDescent="0.2">
      <c r="C37" s="53"/>
      <c r="D37" s="53"/>
    </row>
    <row r="38" spans="3:4" s="44" customFormat="1" ht="12.95" customHeight="1" x14ac:dyDescent="0.2">
      <c r="C38" s="53"/>
      <c r="D38" s="53"/>
    </row>
    <row r="39" spans="3:4" s="44" customFormat="1" ht="12.95" customHeight="1" x14ac:dyDescent="0.2">
      <c r="C39" s="53"/>
      <c r="D39" s="53"/>
    </row>
    <row r="40" spans="3:4" s="44" customFormat="1" ht="12.95" customHeight="1" x14ac:dyDescent="0.2">
      <c r="C40" s="53"/>
      <c r="D40" s="53"/>
    </row>
    <row r="41" spans="3:4" s="44" customFormat="1" ht="12.95" customHeight="1" x14ac:dyDescent="0.2">
      <c r="C41" s="53"/>
      <c r="D41" s="53"/>
    </row>
    <row r="42" spans="3:4" s="44" customFormat="1" ht="12.95" customHeight="1" x14ac:dyDescent="0.2">
      <c r="C42" s="53"/>
      <c r="D42" s="53"/>
    </row>
    <row r="43" spans="3:4" s="44" customFormat="1" ht="12.95" customHeight="1" x14ac:dyDescent="0.2">
      <c r="C43" s="53"/>
      <c r="D43" s="53"/>
    </row>
    <row r="44" spans="3:4" s="44" customFormat="1" ht="12.95" customHeight="1" x14ac:dyDescent="0.2">
      <c r="C44" s="53"/>
      <c r="D44" s="53"/>
    </row>
    <row r="45" spans="3:4" s="44" customFormat="1" ht="12.95" customHeight="1" x14ac:dyDescent="0.2">
      <c r="C45" s="53"/>
      <c r="D45" s="53"/>
    </row>
    <row r="46" spans="3:4" s="44" customFormat="1" ht="12.95" customHeight="1" x14ac:dyDescent="0.2">
      <c r="C46" s="53"/>
      <c r="D46" s="53"/>
    </row>
    <row r="47" spans="3:4" s="44" customFormat="1" ht="12.95" customHeight="1" x14ac:dyDescent="0.2">
      <c r="C47" s="53"/>
      <c r="D47" s="53"/>
    </row>
    <row r="48" spans="3:4" s="44" customFormat="1" ht="12.95" customHeight="1" x14ac:dyDescent="0.2">
      <c r="C48" s="53"/>
      <c r="D48" s="53"/>
    </row>
    <row r="49" spans="3:4" s="44" customFormat="1" ht="12.95" customHeight="1" x14ac:dyDescent="0.2">
      <c r="C49" s="53"/>
      <c r="D49" s="53"/>
    </row>
    <row r="50" spans="3:4" s="44" customFormat="1" ht="12.95" customHeight="1" x14ac:dyDescent="0.2">
      <c r="C50" s="53"/>
      <c r="D50" s="53"/>
    </row>
    <row r="51" spans="3:4" s="44" customFormat="1" ht="12.95" customHeight="1" x14ac:dyDescent="0.2">
      <c r="C51" s="53"/>
      <c r="D51" s="53"/>
    </row>
    <row r="52" spans="3:4" s="44" customFormat="1" ht="12.95" customHeight="1" x14ac:dyDescent="0.2">
      <c r="C52" s="53"/>
      <c r="D52" s="53"/>
    </row>
    <row r="53" spans="3:4" s="44" customFormat="1" ht="12.95" customHeight="1" x14ac:dyDescent="0.2">
      <c r="C53" s="53"/>
      <c r="D53" s="53"/>
    </row>
    <row r="54" spans="3:4" s="44" customFormat="1" ht="12.95" customHeight="1" x14ac:dyDescent="0.2">
      <c r="C54" s="53"/>
      <c r="D54" s="53"/>
    </row>
    <row r="55" spans="3:4" s="44" customFormat="1" ht="12.95" customHeight="1" x14ac:dyDescent="0.2">
      <c r="C55" s="53"/>
      <c r="D55" s="53"/>
    </row>
    <row r="56" spans="3:4" s="44" customFormat="1" ht="12.95" customHeight="1" x14ac:dyDescent="0.2">
      <c r="C56" s="53"/>
      <c r="D56" s="53"/>
    </row>
    <row r="57" spans="3:4" s="44" customFormat="1" ht="12.95" customHeight="1" x14ac:dyDescent="0.2">
      <c r="C57" s="53"/>
      <c r="D57" s="53"/>
    </row>
    <row r="58" spans="3:4" s="44" customFormat="1" ht="12.95" customHeight="1" x14ac:dyDescent="0.2">
      <c r="C58" s="53"/>
      <c r="D58" s="53"/>
    </row>
    <row r="59" spans="3:4" s="44" customFormat="1" ht="12.95" customHeight="1" x14ac:dyDescent="0.2">
      <c r="C59" s="53"/>
      <c r="D59" s="53"/>
    </row>
    <row r="60" spans="3:4" s="44" customFormat="1" ht="12.95" customHeight="1" x14ac:dyDescent="0.2">
      <c r="C60" s="53"/>
      <c r="D60" s="53"/>
    </row>
    <row r="61" spans="3:4" s="44" customFormat="1" ht="12.95" customHeight="1" x14ac:dyDescent="0.2">
      <c r="C61" s="53"/>
      <c r="D61" s="53"/>
    </row>
    <row r="62" spans="3:4" s="44" customFormat="1" ht="12.95" customHeight="1" x14ac:dyDescent="0.2">
      <c r="C62" s="53"/>
      <c r="D62" s="53"/>
    </row>
    <row r="63" spans="3:4" s="44" customFormat="1" ht="12.95" customHeight="1" x14ac:dyDescent="0.2">
      <c r="C63" s="53"/>
      <c r="D63" s="53"/>
    </row>
    <row r="64" spans="3:4" s="44" customFormat="1" ht="12.95" customHeight="1" x14ac:dyDescent="0.2">
      <c r="C64" s="53"/>
      <c r="D64" s="53"/>
    </row>
    <row r="65" spans="3:4" s="44" customFormat="1" ht="12.95" customHeight="1" x14ac:dyDescent="0.2">
      <c r="C65" s="53"/>
      <c r="D65" s="53"/>
    </row>
    <row r="66" spans="3:4" s="44" customFormat="1" ht="12.95" customHeight="1" x14ac:dyDescent="0.2">
      <c r="C66" s="53"/>
      <c r="D66" s="53"/>
    </row>
    <row r="67" spans="3:4" s="44" customFormat="1" ht="12.95" customHeight="1" x14ac:dyDescent="0.2">
      <c r="C67" s="53"/>
      <c r="D67" s="53"/>
    </row>
    <row r="68" spans="3:4" s="44" customFormat="1" ht="12.95" customHeight="1" x14ac:dyDescent="0.2">
      <c r="C68" s="53"/>
      <c r="D68" s="53"/>
    </row>
    <row r="69" spans="3:4" s="44" customFormat="1" ht="12.95" customHeight="1" x14ac:dyDescent="0.2">
      <c r="C69" s="53"/>
      <c r="D69" s="53"/>
    </row>
    <row r="70" spans="3:4" s="44" customFormat="1" ht="12.95" customHeight="1" x14ac:dyDescent="0.2">
      <c r="C70" s="53"/>
      <c r="D70" s="53"/>
    </row>
    <row r="71" spans="3:4" s="44" customFormat="1" ht="12.95" customHeight="1" x14ac:dyDescent="0.2">
      <c r="C71" s="53"/>
      <c r="D71" s="53"/>
    </row>
    <row r="72" spans="3:4" s="44" customFormat="1" ht="12.95" customHeight="1" x14ac:dyDescent="0.2">
      <c r="C72" s="53"/>
      <c r="D72" s="53"/>
    </row>
    <row r="73" spans="3:4" s="44" customFormat="1" ht="12.95" customHeight="1" x14ac:dyDescent="0.2">
      <c r="C73" s="53"/>
      <c r="D73" s="53"/>
    </row>
    <row r="74" spans="3:4" s="44" customFormat="1" ht="12.95" customHeight="1" x14ac:dyDescent="0.2">
      <c r="C74" s="53"/>
      <c r="D74" s="53"/>
    </row>
    <row r="75" spans="3:4" s="44" customFormat="1" ht="12.95" customHeight="1" x14ac:dyDescent="0.2">
      <c r="C75" s="53"/>
      <c r="D75" s="53"/>
    </row>
    <row r="76" spans="3:4" s="44" customFormat="1" ht="12.95" customHeight="1" x14ac:dyDescent="0.2">
      <c r="C76" s="53"/>
      <c r="D76" s="53"/>
    </row>
    <row r="77" spans="3:4" s="44" customFormat="1" ht="12.95" customHeight="1" x14ac:dyDescent="0.2">
      <c r="C77" s="53"/>
      <c r="D77" s="53"/>
    </row>
    <row r="78" spans="3:4" s="44" customFormat="1" ht="12.95" customHeight="1" x14ac:dyDescent="0.2">
      <c r="C78" s="53"/>
      <c r="D78" s="53"/>
    </row>
    <row r="79" spans="3:4" s="44" customFormat="1" ht="12.95" customHeight="1" x14ac:dyDescent="0.2">
      <c r="C79" s="53"/>
      <c r="D79" s="53"/>
    </row>
    <row r="80" spans="3:4" s="44" customFormat="1" ht="12.95" customHeight="1" x14ac:dyDescent="0.2">
      <c r="C80" s="53"/>
      <c r="D80" s="53"/>
    </row>
    <row r="81" spans="3:4" s="44" customFormat="1" ht="12.95" customHeight="1" x14ac:dyDescent="0.2">
      <c r="C81" s="53"/>
      <c r="D81" s="53"/>
    </row>
    <row r="82" spans="3:4" s="44" customFormat="1" ht="12.95" customHeight="1" x14ac:dyDescent="0.2">
      <c r="C82" s="53"/>
      <c r="D82" s="53"/>
    </row>
    <row r="83" spans="3:4" s="44" customFormat="1" ht="12.95" customHeight="1" x14ac:dyDescent="0.2">
      <c r="C83" s="53"/>
      <c r="D83" s="53"/>
    </row>
    <row r="84" spans="3:4" s="44" customFormat="1" ht="12.95" customHeight="1" x14ac:dyDescent="0.2">
      <c r="C84" s="53"/>
      <c r="D84" s="53"/>
    </row>
    <row r="85" spans="3:4" s="44" customFormat="1" ht="12.95" customHeight="1" x14ac:dyDescent="0.2">
      <c r="C85" s="53"/>
      <c r="D85" s="53"/>
    </row>
    <row r="86" spans="3:4" s="44" customFormat="1" ht="12.95" customHeight="1" x14ac:dyDescent="0.2">
      <c r="C86" s="53"/>
      <c r="D86" s="53"/>
    </row>
    <row r="87" spans="3:4" s="44" customFormat="1" ht="12.95" customHeight="1" x14ac:dyDescent="0.2">
      <c r="C87" s="53"/>
      <c r="D87" s="53"/>
    </row>
    <row r="88" spans="3:4" s="44" customFormat="1" ht="12.95" customHeight="1" x14ac:dyDescent="0.2">
      <c r="C88" s="53"/>
      <c r="D88" s="53"/>
    </row>
    <row r="89" spans="3:4" s="44" customFormat="1" ht="12.95" customHeight="1" x14ac:dyDescent="0.2">
      <c r="C89" s="53"/>
      <c r="D89" s="53"/>
    </row>
    <row r="90" spans="3:4" s="44" customFormat="1" ht="12.95" customHeight="1" x14ac:dyDescent="0.2">
      <c r="C90" s="53"/>
      <c r="D90" s="53"/>
    </row>
    <row r="91" spans="3:4" s="44" customFormat="1" ht="12.95" customHeight="1" x14ac:dyDescent="0.2">
      <c r="C91" s="53"/>
      <c r="D91" s="53"/>
    </row>
    <row r="92" spans="3:4" s="44" customFormat="1" ht="12.95" customHeight="1" x14ac:dyDescent="0.2">
      <c r="C92" s="53"/>
      <c r="D92" s="53"/>
    </row>
    <row r="93" spans="3:4" s="44" customFormat="1" ht="12.95" customHeight="1" x14ac:dyDescent="0.2">
      <c r="C93" s="53"/>
      <c r="D93" s="53"/>
    </row>
    <row r="94" spans="3:4" s="44" customFormat="1" ht="12.95" customHeight="1" x14ac:dyDescent="0.2">
      <c r="C94" s="53"/>
      <c r="D94" s="53"/>
    </row>
    <row r="95" spans="3:4" s="44" customFormat="1" ht="12.95" customHeight="1" x14ac:dyDescent="0.2">
      <c r="C95" s="53"/>
      <c r="D95" s="53"/>
    </row>
    <row r="96" spans="3:4" s="44" customFormat="1" ht="12.95" customHeight="1" x14ac:dyDescent="0.2">
      <c r="C96" s="53"/>
      <c r="D96" s="53"/>
    </row>
    <row r="97" spans="3:4" s="44" customFormat="1" ht="12.95" customHeight="1" x14ac:dyDescent="0.2">
      <c r="C97" s="53"/>
      <c r="D97" s="53"/>
    </row>
    <row r="98" spans="3:4" s="44" customFormat="1" ht="12.95" customHeight="1" x14ac:dyDescent="0.2">
      <c r="C98" s="53"/>
      <c r="D98" s="53"/>
    </row>
    <row r="99" spans="3:4" s="44" customFormat="1" ht="12.95" customHeight="1" x14ac:dyDescent="0.2">
      <c r="C99" s="53"/>
      <c r="D99" s="53"/>
    </row>
    <row r="100" spans="3:4" s="44" customFormat="1" ht="12.95" customHeight="1" x14ac:dyDescent="0.2">
      <c r="C100" s="53"/>
      <c r="D100" s="53"/>
    </row>
    <row r="101" spans="3:4" s="44" customFormat="1" ht="12.95" customHeight="1" x14ac:dyDescent="0.2">
      <c r="C101" s="53"/>
      <c r="D101" s="53"/>
    </row>
    <row r="102" spans="3:4" s="44" customFormat="1" ht="12.95" customHeight="1" x14ac:dyDescent="0.2">
      <c r="C102" s="53"/>
      <c r="D102" s="53"/>
    </row>
    <row r="103" spans="3:4" s="44" customFormat="1" ht="12.95" customHeight="1" x14ac:dyDescent="0.2">
      <c r="C103" s="53"/>
      <c r="D103" s="53"/>
    </row>
    <row r="104" spans="3:4" s="44" customFormat="1" ht="12.95" customHeight="1" x14ac:dyDescent="0.2">
      <c r="C104" s="53"/>
      <c r="D104" s="53"/>
    </row>
    <row r="105" spans="3:4" s="44" customFormat="1" ht="12.95" customHeight="1" x14ac:dyDescent="0.2">
      <c r="C105" s="53"/>
      <c r="D105" s="53"/>
    </row>
    <row r="106" spans="3:4" s="44" customFormat="1" ht="12.95" customHeight="1" x14ac:dyDescent="0.2">
      <c r="C106" s="53"/>
      <c r="D106" s="53"/>
    </row>
    <row r="107" spans="3:4" s="44" customFormat="1" ht="12.95" customHeight="1" x14ac:dyDescent="0.2">
      <c r="C107" s="53"/>
      <c r="D107" s="53"/>
    </row>
    <row r="108" spans="3:4" s="44" customFormat="1" ht="12.95" customHeight="1" x14ac:dyDescent="0.2">
      <c r="C108" s="53"/>
      <c r="D108" s="53"/>
    </row>
    <row r="109" spans="3:4" s="44" customFormat="1" ht="12.95" customHeight="1" x14ac:dyDescent="0.2">
      <c r="C109" s="53"/>
      <c r="D109" s="53"/>
    </row>
    <row r="110" spans="3:4" s="44" customFormat="1" ht="12.95" customHeight="1" x14ac:dyDescent="0.2">
      <c r="C110" s="53"/>
      <c r="D110" s="53"/>
    </row>
    <row r="111" spans="3:4" s="44" customFormat="1" ht="12.95" customHeight="1" x14ac:dyDescent="0.2">
      <c r="C111" s="53"/>
      <c r="D111" s="53"/>
    </row>
    <row r="112" spans="3:4" s="44" customFormat="1" ht="12.95" customHeight="1" x14ac:dyDescent="0.2">
      <c r="C112" s="53"/>
      <c r="D112" s="53"/>
    </row>
    <row r="113" spans="3:4" s="44" customFormat="1" ht="12.95" customHeight="1" x14ac:dyDescent="0.2">
      <c r="C113" s="53"/>
      <c r="D113" s="53"/>
    </row>
    <row r="114" spans="3:4" s="44" customFormat="1" ht="12.95" customHeight="1" x14ac:dyDescent="0.2">
      <c r="C114" s="53"/>
      <c r="D114" s="53"/>
    </row>
    <row r="115" spans="3:4" s="44" customFormat="1" ht="12.95" customHeight="1" x14ac:dyDescent="0.2">
      <c r="C115" s="53"/>
      <c r="D115" s="53"/>
    </row>
    <row r="116" spans="3:4" s="44" customFormat="1" ht="12.95" customHeight="1" x14ac:dyDescent="0.2">
      <c r="C116" s="53"/>
      <c r="D116" s="53"/>
    </row>
    <row r="117" spans="3:4" s="44" customFormat="1" ht="12.95" customHeight="1" x14ac:dyDescent="0.2">
      <c r="C117" s="53"/>
      <c r="D117" s="53"/>
    </row>
    <row r="118" spans="3:4" s="44" customFormat="1" ht="12.95" customHeight="1" x14ac:dyDescent="0.2">
      <c r="C118" s="53"/>
      <c r="D118" s="53"/>
    </row>
    <row r="119" spans="3:4" s="44" customFormat="1" ht="12.95" customHeight="1" x14ac:dyDescent="0.2">
      <c r="C119" s="53"/>
      <c r="D119" s="53"/>
    </row>
    <row r="120" spans="3:4" s="44" customFormat="1" ht="12.95" customHeight="1" x14ac:dyDescent="0.2">
      <c r="C120" s="53"/>
      <c r="D120" s="53"/>
    </row>
    <row r="121" spans="3:4" s="44" customFormat="1" ht="12.95" customHeight="1" x14ac:dyDescent="0.2">
      <c r="C121" s="53"/>
      <c r="D121" s="53"/>
    </row>
    <row r="122" spans="3:4" s="44" customFormat="1" ht="12.95" customHeight="1" x14ac:dyDescent="0.2">
      <c r="C122" s="53"/>
      <c r="D122" s="53"/>
    </row>
    <row r="123" spans="3:4" s="44" customFormat="1" ht="12.95" customHeight="1" x14ac:dyDescent="0.2">
      <c r="C123" s="53"/>
      <c r="D123" s="53"/>
    </row>
    <row r="124" spans="3:4" s="44" customFormat="1" ht="12.95" customHeight="1" x14ac:dyDescent="0.2">
      <c r="C124" s="53"/>
      <c r="D124" s="53"/>
    </row>
    <row r="125" spans="3:4" s="44" customFormat="1" ht="12.95" customHeight="1" x14ac:dyDescent="0.2">
      <c r="C125" s="53"/>
      <c r="D125" s="53"/>
    </row>
    <row r="126" spans="3:4" s="44" customFormat="1" ht="12.95" customHeight="1" x14ac:dyDescent="0.2">
      <c r="C126" s="53"/>
      <c r="D126" s="53"/>
    </row>
    <row r="127" spans="3:4" s="44" customFormat="1" ht="12.95" customHeight="1" x14ac:dyDescent="0.2">
      <c r="C127" s="53"/>
      <c r="D127" s="53"/>
    </row>
    <row r="128" spans="3:4" s="44" customFormat="1" ht="12.95" customHeight="1" x14ac:dyDescent="0.2">
      <c r="C128" s="53"/>
      <c r="D128" s="53"/>
    </row>
    <row r="129" spans="3:4" s="44" customFormat="1" ht="12.95" customHeight="1" x14ac:dyDescent="0.2">
      <c r="C129" s="53"/>
      <c r="D129" s="53"/>
    </row>
    <row r="130" spans="3:4" s="44" customFormat="1" ht="12.95" customHeight="1" x14ac:dyDescent="0.2">
      <c r="C130" s="53"/>
      <c r="D130" s="53"/>
    </row>
    <row r="131" spans="3:4" s="44" customFormat="1" ht="12.95" customHeight="1" x14ac:dyDescent="0.2">
      <c r="C131" s="53"/>
      <c r="D131" s="53"/>
    </row>
    <row r="132" spans="3:4" s="44" customFormat="1" ht="12.95" customHeight="1" x14ac:dyDescent="0.2">
      <c r="C132" s="53"/>
      <c r="D132" s="53"/>
    </row>
    <row r="133" spans="3:4" s="44" customFormat="1" ht="12.95" customHeight="1" x14ac:dyDescent="0.2">
      <c r="C133" s="53"/>
      <c r="D133" s="53"/>
    </row>
    <row r="134" spans="3:4" s="44" customFormat="1" ht="12.95" customHeight="1" x14ac:dyDescent="0.2">
      <c r="C134" s="53"/>
      <c r="D134" s="53"/>
    </row>
    <row r="135" spans="3:4" s="44" customFormat="1" ht="12.95" customHeight="1" x14ac:dyDescent="0.2">
      <c r="C135" s="53"/>
      <c r="D135" s="53"/>
    </row>
    <row r="136" spans="3:4" s="44" customFormat="1" ht="12.95" customHeight="1" x14ac:dyDescent="0.2">
      <c r="C136" s="53"/>
      <c r="D136" s="53"/>
    </row>
    <row r="137" spans="3:4" s="44" customFormat="1" ht="12.95" customHeight="1" x14ac:dyDescent="0.2">
      <c r="C137" s="53"/>
      <c r="D137" s="53"/>
    </row>
    <row r="138" spans="3:4" s="44" customFormat="1" ht="12.95" customHeight="1" x14ac:dyDescent="0.2">
      <c r="C138" s="53"/>
      <c r="D138" s="53"/>
    </row>
    <row r="139" spans="3:4" s="44" customFormat="1" ht="12.95" customHeight="1" x14ac:dyDescent="0.2">
      <c r="C139" s="53"/>
      <c r="D139" s="53"/>
    </row>
    <row r="140" spans="3:4" s="44" customFormat="1" ht="12.95" customHeight="1" x14ac:dyDescent="0.2">
      <c r="C140" s="53"/>
      <c r="D140" s="53"/>
    </row>
    <row r="141" spans="3:4" s="44" customFormat="1" ht="12.95" customHeight="1" x14ac:dyDescent="0.2">
      <c r="C141" s="53"/>
      <c r="D141" s="53"/>
    </row>
    <row r="142" spans="3:4" s="44" customFormat="1" ht="12.95" customHeight="1" x14ac:dyDescent="0.2">
      <c r="C142" s="53"/>
      <c r="D142" s="53"/>
    </row>
    <row r="143" spans="3:4" s="44" customFormat="1" ht="12.95" customHeight="1" x14ac:dyDescent="0.2">
      <c r="C143" s="53"/>
      <c r="D143" s="53"/>
    </row>
    <row r="144" spans="3:4" s="44" customFormat="1" ht="12.95" customHeight="1" x14ac:dyDescent="0.2">
      <c r="C144" s="53"/>
      <c r="D144" s="53"/>
    </row>
    <row r="145" spans="3:4" s="44" customFormat="1" ht="12.95" customHeight="1" x14ac:dyDescent="0.2">
      <c r="C145" s="53"/>
      <c r="D145" s="53"/>
    </row>
    <row r="146" spans="3:4" s="44" customFormat="1" ht="12.95" customHeight="1" x14ac:dyDescent="0.2">
      <c r="C146" s="53"/>
      <c r="D146" s="53"/>
    </row>
    <row r="147" spans="3:4" s="44" customFormat="1" ht="12.95" customHeight="1" x14ac:dyDescent="0.2">
      <c r="C147" s="53"/>
      <c r="D147" s="53"/>
    </row>
    <row r="148" spans="3:4" s="44" customFormat="1" ht="12.95" customHeight="1" x14ac:dyDescent="0.2">
      <c r="C148" s="53"/>
      <c r="D148" s="53"/>
    </row>
    <row r="149" spans="3:4" s="44" customFormat="1" ht="12.95" customHeight="1" x14ac:dyDescent="0.2">
      <c r="C149" s="53"/>
      <c r="D149" s="53"/>
    </row>
    <row r="150" spans="3:4" s="44" customFormat="1" ht="12.95" customHeight="1" x14ac:dyDescent="0.2">
      <c r="C150" s="53"/>
      <c r="D150" s="53"/>
    </row>
    <row r="151" spans="3:4" s="44" customFormat="1" ht="12.95" customHeight="1" x14ac:dyDescent="0.2">
      <c r="C151" s="53"/>
      <c r="D151" s="53"/>
    </row>
    <row r="152" spans="3:4" s="44" customFormat="1" ht="12.95" customHeight="1" x14ac:dyDescent="0.2">
      <c r="C152" s="53"/>
      <c r="D152" s="53"/>
    </row>
    <row r="153" spans="3:4" s="44" customFormat="1" ht="12.95" customHeight="1" x14ac:dyDescent="0.2">
      <c r="C153" s="53"/>
      <c r="D153" s="53"/>
    </row>
    <row r="154" spans="3:4" s="44" customFormat="1" ht="12.95" customHeight="1" x14ac:dyDescent="0.2">
      <c r="C154" s="53"/>
      <c r="D154" s="53"/>
    </row>
    <row r="155" spans="3:4" s="44" customFormat="1" ht="12.95" customHeight="1" x14ac:dyDescent="0.2">
      <c r="C155" s="53"/>
      <c r="D155" s="53"/>
    </row>
    <row r="156" spans="3:4" s="44" customFormat="1" ht="12.95" customHeight="1" x14ac:dyDescent="0.2">
      <c r="C156" s="53"/>
      <c r="D156" s="53"/>
    </row>
    <row r="157" spans="3:4" s="44" customFormat="1" ht="12.95" customHeight="1" x14ac:dyDescent="0.2">
      <c r="C157" s="53"/>
      <c r="D157" s="53"/>
    </row>
    <row r="158" spans="3:4" s="44" customFormat="1" ht="12.95" customHeight="1" x14ac:dyDescent="0.2">
      <c r="C158" s="53"/>
      <c r="D158" s="53"/>
    </row>
    <row r="159" spans="3:4" s="44" customFormat="1" ht="12.95" customHeight="1" x14ac:dyDescent="0.2">
      <c r="C159" s="53"/>
      <c r="D159" s="53"/>
    </row>
    <row r="160" spans="3:4" s="44" customFormat="1" ht="12.95" customHeight="1" x14ac:dyDescent="0.2">
      <c r="C160" s="53"/>
      <c r="D160" s="53"/>
    </row>
    <row r="161" spans="3:4" s="44" customFormat="1" ht="12.95" customHeight="1" x14ac:dyDescent="0.2">
      <c r="C161" s="53"/>
      <c r="D161" s="53"/>
    </row>
    <row r="162" spans="3:4" s="44" customFormat="1" ht="12.95" customHeight="1" x14ac:dyDescent="0.2">
      <c r="C162" s="53"/>
      <c r="D162" s="53"/>
    </row>
    <row r="163" spans="3:4" s="44" customFormat="1" ht="12.95" customHeight="1" x14ac:dyDescent="0.2">
      <c r="C163" s="53"/>
      <c r="D163" s="53"/>
    </row>
    <row r="164" spans="3:4" s="44" customFormat="1" ht="12.95" customHeight="1" x14ac:dyDescent="0.2">
      <c r="C164" s="53"/>
      <c r="D164" s="53"/>
    </row>
    <row r="165" spans="3:4" s="44" customFormat="1" ht="12.95" customHeight="1" x14ac:dyDescent="0.2">
      <c r="C165" s="53"/>
      <c r="D165" s="53"/>
    </row>
    <row r="166" spans="3:4" s="44" customFormat="1" ht="12.95" customHeight="1" x14ac:dyDescent="0.2">
      <c r="C166" s="53"/>
      <c r="D166" s="53"/>
    </row>
    <row r="167" spans="3:4" s="44" customFormat="1" ht="12.95" customHeight="1" x14ac:dyDescent="0.2">
      <c r="C167" s="53"/>
      <c r="D167" s="53"/>
    </row>
    <row r="168" spans="3:4" s="44" customFormat="1" ht="12.95" customHeight="1" x14ac:dyDescent="0.2">
      <c r="C168" s="53"/>
      <c r="D168" s="53"/>
    </row>
    <row r="169" spans="3:4" s="44" customFormat="1" ht="12.95" customHeight="1" x14ac:dyDescent="0.2">
      <c r="C169" s="53"/>
      <c r="D169" s="53"/>
    </row>
    <row r="170" spans="3:4" s="44" customFormat="1" ht="12.95" customHeight="1" x14ac:dyDescent="0.2">
      <c r="C170" s="53"/>
      <c r="D170" s="53"/>
    </row>
    <row r="171" spans="3:4" s="44" customFormat="1" ht="12.95" customHeight="1" x14ac:dyDescent="0.2">
      <c r="C171" s="53"/>
      <c r="D171" s="53"/>
    </row>
    <row r="172" spans="3:4" s="44" customFormat="1" ht="12.95" customHeight="1" x14ac:dyDescent="0.2">
      <c r="C172" s="53"/>
      <c r="D172" s="53"/>
    </row>
    <row r="173" spans="3:4" s="44" customFormat="1" ht="12.95" customHeight="1" x14ac:dyDescent="0.2">
      <c r="C173" s="53"/>
      <c r="D173" s="53"/>
    </row>
    <row r="174" spans="3:4" s="44" customFormat="1" ht="12.95" customHeight="1" x14ac:dyDescent="0.2">
      <c r="C174" s="53"/>
      <c r="D174" s="53"/>
    </row>
    <row r="175" spans="3:4" s="44" customFormat="1" ht="12.95" customHeight="1" x14ac:dyDescent="0.2">
      <c r="C175" s="53"/>
      <c r="D175" s="53"/>
    </row>
    <row r="176" spans="3:4" s="44" customFormat="1" ht="12.95" customHeight="1" x14ac:dyDescent="0.2">
      <c r="C176" s="53"/>
      <c r="D176" s="53"/>
    </row>
    <row r="177" spans="3:4" s="44" customFormat="1" ht="12.95" customHeight="1" x14ac:dyDescent="0.2">
      <c r="C177" s="53"/>
      <c r="D177" s="53"/>
    </row>
    <row r="178" spans="3:4" s="44" customFormat="1" ht="12.95" customHeight="1" x14ac:dyDescent="0.2">
      <c r="C178" s="53"/>
      <c r="D178" s="53"/>
    </row>
    <row r="179" spans="3:4" s="44" customFormat="1" ht="12.95" customHeight="1" x14ac:dyDescent="0.2">
      <c r="C179" s="53"/>
      <c r="D179" s="53"/>
    </row>
    <row r="180" spans="3:4" s="44" customFormat="1" ht="12.95" customHeight="1" x14ac:dyDescent="0.2">
      <c r="C180" s="53"/>
      <c r="D180" s="53"/>
    </row>
    <row r="181" spans="3:4" s="44" customFormat="1" ht="12.95" customHeight="1" x14ac:dyDescent="0.2">
      <c r="C181" s="53"/>
      <c r="D181" s="53"/>
    </row>
    <row r="182" spans="3:4" s="44" customFormat="1" ht="12.95" customHeight="1" x14ac:dyDescent="0.2">
      <c r="C182" s="53"/>
      <c r="D182" s="53"/>
    </row>
    <row r="183" spans="3:4" s="44" customFormat="1" ht="12.95" customHeight="1" x14ac:dyDescent="0.2">
      <c r="C183" s="53"/>
      <c r="D183" s="53"/>
    </row>
    <row r="184" spans="3:4" s="44" customFormat="1" ht="12.95" customHeight="1" x14ac:dyDescent="0.2">
      <c r="C184" s="53"/>
      <c r="D184" s="53"/>
    </row>
    <row r="185" spans="3:4" s="44" customFormat="1" ht="12.95" customHeight="1" x14ac:dyDescent="0.2">
      <c r="C185" s="53"/>
      <c r="D185" s="53"/>
    </row>
    <row r="186" spans="3:4" s="44" customFormat="1" ht="12.95" customHeight="1" x14ac:dyDescent="0.2">
      <c r="C186" s="53"/>
      <c r="D186" s="53"/>
    </row>
    <row r="187" spans="3:4" s="44" customFormat="1" ht="12.95" customHeight="1" x14ac:dyDescent="0.2">
      <c r="C187" s="53"/>
      <c r="D187" s="53"/>
    </row>
    <row r="188" spans="3:4" s="44" customFormat="1" ht="12.95" customHeight="1" x14ac:dyDescent="0.2">
      <c r="C188" s="53"/>
      <c r="D188" s="53"/>
    </row>
    <row r="189" spans="3:4" s="44" customFormat="1" ht="12.95" customHeight="1" x14ac:dyDescent="0.2">
      <c r="C189" s="53"/>
      <c r="D189" s="53"/>
    </row>
    <row r="190" spans="3:4" s="44" customFormat="1" ht="12.95" customHeight="1" x14ac:dyDescent="0.2">
      <c r="C190" s="53"/>
      <c r="D190" s="53"/>
    </row>
    <row r="191" spans="3:4" s="44" customFormat="1" ht="12.95" customHeight="1" x14ac:dyDescent="0.2">
      <c r="C191" s="53"/>
      <c r="D191" s="53"/>
    </row>
    <row r="192" spans="3:4" s="44" customFormat="1" ht="12.95" customHeight="1" x14ac:dyDescent="0.2">
      <c r="C192" s="53"/>
      <c r="D192" s="53"/>
    </row>
    <row r="193" spans="3:4" s="44" customFormat="1" ht="12.95" customHeight="1" x14ac:dyDescent="0.2">
      <c r="C193" s="53"/>
      <c r="D193" s="53"/>
    </row>
    <row r="194" spans="3:4" s="44" customFormat="1" ht="12.95" customHeight="1" x14ac:dyDescent="0.2">
      <c r="C194" s="53"/>
      <c r="D194" s="53"/>
    </row>
    <row r="195" spans="3:4" s="44" customFormat="1" ht="12.95" customHeight="1" x14ac:dyDescent="0.2">
      <c r="C195" s="53"/>
      <c r="D195" s="53"/>
    </row>
    <row r="196" spans="3:4" s="44" customFormat="1" ht="12.95" customHeight="1" x14ac:dyDescent="0.2">
      <c r="C196" s="53"/>
      <c r="D196" s="53"/>
    </row>
    <row r="197" spans="3:4" s="44" customFormat="1" ht="12.95" customHeight="1" x14ac:dyDescent="0.2">
      <c r="C197" s="53"/>
      <c r="D197" s="53"/>
    </row>
    <row r="198" spans="3:4" s="44" customFormat="1" ht="12.95" customHeight="1" x14ac:dyDescent="0.2">
      <c r="C198" s="53"/>
      <c r="D198" s="53"/>
    </row>
    <row r="199" spans="3:4" s="44" customFormat="1" ht="12.95" customHeight="1" x14ac:dyDescent="0.2">
      <c r="C199" s="53"/>
      <c r="D199" s="53"/>
    </row>
    <row r="200" spans="3:4" s="44" customFormat="1" ht="12.95" customHeight="1" x14ac:dyDescent="0.2">
      <c r="C200" s="53"/>
      <c r="D200" s="53"/>
    </row>
    <row r="201" spans="3:4" s="44" customFormat="1" ht="12.95" customHeight="1" x14ac:dyDescent="0.2">
      <c r="C201" s="53"/>
      <c r="D201" s="53"/>
    </row>
    <row r="202" spans="3:4" s="44" customFormat="1" ht="12.95" customHeight="1" x14ac:dyDescent="0.2">
      <c r="C202" s="53"/>
      <c r="D202" s="53"/>
    </row>
    <row r="203" spans="3:4" s="44" customFormat="1" ht="12.95" customHeight="1" x14ac:dyDescent="0.2">
      <c r="C203" s="53"/>
      <c r="D203" s="53"/>
    </row>
    <row r="204" spans="3:4" s="44" customFormat="1" ht="12.95" customHeight="1" x14ac:dyDescent="0.2">
      <c r="C204" s="53"/>
      <c r="D204" s="53"/>
    </row>
    <row r="205" spans="3:4" s="44" customFormat="1" ht="12.95" customHeight="1" x14ac:dyDescent="0.2">
      <c r="C205" s="53"/>
      <c r="D205" s="53"/>
    </row>
    <row r="206" spans="3:4" s="44" customFormat="1" ht="12.95" customHeight="1" x14ac:dyDescent="0.2">
      <c r="C206" s="53"/>
      <c r="D206" s="53"/>
    </row>
    <row r="207" spans="3:4" s="44" customFormat="1" ht="12.95" customHeight="1" x14ac:dyDescent="0.2">
      <c r="C207" s="53"/>
      <c r="D207" s="53"/>
    </row>
    <row r="208" spans="3:4" s="44" customFormat="1" ht="12.95" customHeight="1" x14ac:dyDescent="0.2">
      <c r="C208" s="53"/>
      <c r="D208" s="53"/>
    </row>
    <row r="209" spans="3:4" s="44" customFormat="1" ht="12.95" customHeight="1" x14ac:dyDescent="0.2">
      <c r="C209" s="53"/>
      <c r="D209" s="53"/>
    </row>
    <row r="210" spans="3:4" s="44" customFormat="1" ht="12.95" customHeight="1" x14ac:dyDescent="0.2">
      <c r="C210" s="53"/>
      <c r="D210" s="53"/>
    </row>
    <row r="211" spans="3:4" s="44" customFormat="1" ht="12.95" customHeight="1" x14ac:dyDescent="0.2">
      <c r="C211" s="53"/>
      <c r="D211" s="53"/>
    </row>
    <row r="212" spans="3:4" s="44" customFormat="1" ht="12.95" customHeight="1" x14ac:dyDescent="0.2">
      <c r="C212" s="53"/>
      <c r="D212" s="53"/>
    </row>
    <row r="213" spans="3:4" s="44" customFormat="1" ht="12.95" customHeight="1" x14ac:dyDescent="0.2">
      <c r="C213" s="53"/>
      <c r="D213" s="53"/>
    </row>
    <row r="214" spans="3:4" s="44" customFormat="1" ht="12.95" customHeight="1" x14ac:dyDescent="0.2">
      <c r="C214" s="53"/>
      <c r="D214" s="53"/>
    </row>
    <row r="215" spans="3:4" s="44" customFormat="1" ht="12.95" customHeight="1" x14ac:dyDescent="0.2">
      <c r="C215" s="53"/>
      <c r="D215" s="53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</sheetData>
  <sortState xmlns:xlrd2="http://schemas.microsoft.com/office/spreadsheetml/2017/richdata2" ref="A21:U30">
    <sortCondition ref="C21:C30"/>
  </sortState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939"/>
  <sheetViews>
    <sheetView workbookViewId="0">
      <selection activeCell="C18" sqref="C18:D1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</row>
    <row r="2" spans="1:7" x14ac:dyDescent="0.2">
      <c r="A2" t="s">
        <v>24</v>
      </c>
      <c r="B2" t="s">
        <v>48</v>
      </c>
      <c r="C2" s="3"/>
      <c r="D2" s="3"/>
      <c r="E2" s="31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55290.831599999998</v>
      </c>
      <c r="D7" s="30" t="s">
        <v>49</v>
      </c>
    </row>
    <row r="8" spans="1:7" x14ac:dyDescent="0.2">
      <c r="A8" t="s">
        <v>3</v>
      </c>
      <c r="C8" s="8">
        <v>1.7350570000000001</v>
      </c>
      <c r="D8" s="30" t="s">
        <v>49</v>
      </c>
    </row>
    <row r="9" spans="1:7" x14ac:dyDescent="0.2">
      <c r="A9" s="9" t="s">
        <v>31</v>
      </c>
      <c r="B9" s="10"/>
      <c r="C9" s="11">
        <v>8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-1.2370167385029962E-3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9.2454216911503954E-7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60358.523525694443</v>
      </c>
    </row>
    <row r="15" spans="1:7" x14ac:dyDescent="0.2">
      <c r="A15" s="12" t="s">
        <v>17</v>
      </c>
      <c r="B15" s="10"/>
      <c r="C15" s="13">
        <f ca="1">(C7+C11)+(C8+C12)*INT(MAX(F21:F3532))</f>
        <v>56311.044422614053</v>
      </c>
      <c r="D15" s="14" t="s">
        <v>39</v>
      </c>
      <c r="E15" s="15">
        <f ca="1">ROUND(2*(E14-$C$7)/$C$8,0)/2+E13</f>
        <v>2922</v>
      </c>
    </row>
    <row r="16" spans="1:7" x14ac:dyDescent="0.2">
      <c r="A16" s="16" t="s">
        <v>4</v>
      </c>
      <c r="B16" s="10"/>
      <c r="C16" s="17">
        <f ca="1">+C8+C12</f>
        <v>1.7350579245421691</v>
      </c>
      <c r="D16" s="14" t="s">
        <v>40</v>
      </c>
      <c r="E16" s="24">
        <f ca="1">ROUND(2*(E14-$C$15)/$C$16,0)/2+E13</f>
        <v>2334</v>
      </c>
    </row>
    <row r="17" spans="1:18" ht="13.5" thickBot="1" x14ac:dyDescent="0.25">
      <c r="A17" s="14" t="s">
        <v>30</v>
      </c>
      <c r="B17" s="10"/>
      <c r="C17" s="10">
        <f>COUNT(C21:C2190)</f>
        <v>6</v>
      </c>
      <c r="D17" s="14" t="s">
        <v>34</v>
      </c>
      <c r="E17" s="18">
        <f ca="1">+$C$15+$C$16*E16-15018.5-$C$9/24</f>
        <v>45341.836285162142</v>
      </c>
    </row>
    <row r="18" spans="1:18" ht="14.25" thickTop="1" thickBot="1" x14ac:dyDescent="0.25">
      <c r="A18" s="16" t="s">
        <v>5</v>
      </c>
      <c r="B18" s="10"/>
      <c r="C18" s="19">
        <f ca="1">+C15</f>
        <v>56311.044422614053</v>
      </c>
      <c r="D18" s="20">
        <f ca="1">+C16</f>
        <v>1.7350579245421691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s="32" t="s">
        <v>43</v>
      </c>
      <c r="B21" s="33" t="s">
        <v>44</v>
      </c>
      <c r="C21" s="32">
        <v>55290.831599999998</v>
      </c>
      <c r="D21" s="32">
        <v>2.9999999999999997E-4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 t="shared" ref="H21:H26" si="3">+G21</f>
        <v>0</v>
      </c>
      <c r="O21">
        <f t="shared" ref="O21:O26" ca="1" si="4">+C$11+C$12*$F21</f>
        <v>-1.2370167385029962E-3</v>
      </c>
      <c r="Q21" s="2">
        <f t="shared" ref="Q21:Q26" si="5">+C21-15018.5</f>
        <v>40272.331599999998</v>
      </c>
    </row>
    <row r="22" spans="1:18" x14ac:dyDescent="0.2">
      <c r="A22" s="32" t="s">
        <v>45</v>
      </c>
      <c r="B22" s="33" t="s">
        <v>44</v>
      </c>
      <c r="C22" s="32">
        <v>55591.8629</v>
      </c>
      <c r="D22" s="32">
        <v>2.0000000000000001E-4</v>
      </c>
      <c r="E22">
        <f t="shared" si="0"/>
        <v>173.49937206674039</v>
      </c>
      <c r="F22">
        <f t="shared" si="1"/>
        <v>173.5</v>
      </c>
      <c r="G22">
        <f t="shared" si="2"/>
        <v>-1.0894999941228889E-3</v>
      </c>
      <c r="H22">
        <f t="shared" si="3"/>
        <v>-1.0894999941228889E-3</v>
      </c>
      <c r="O22">
        <f t="shared" ca="1" si="4"/>
        <v>-1.0766086721615369E-3</v>
      </c>
      <c r="Q22" s="2">
        <f t="shared" si="5"/>
        <v>40573.3629</v>
      </c>
    </row>
    <row r="23" spans="1:18" x14ac:dyDescent="0.2">
      <c r="A23" s="32" t="s">
        <v>45</v>
      </c>
      <c r="B23" s="33" t="s">
        <v>44</v>
      </c>
      <c r="C23" s="32">
        <v>55671.6751</v>
      </c>
      <c r="D23" s="32">
        <v>5.0000000000000001E-4</v>
      </c>
      <c r="E23">
        <f t="shared" si="0"/>
        <v>219.49912884706535</v>
      </c>
      <c r="F23">
        <f t="shared" si="1"/>
        <v>219.5</v>
      </c>
      <c r="G23">
        <f t="shared" si="2"/>
        <v>-1.5114999987417832E-3</v>
      </c>
      <c r="H23">
        <f t="shared" si="3"/>
        <v>-1.5114999987417832E-3</v>
      </c>
      <c r="O23">
        <f t="shared" ca="1" si="4"/>
        <v>-1.0340797323822449E-3</v>
      </c>
      <c r="Q23" s="2">
        <f t="shared" si="5"/>
        <v>40653.1751</v>
      </c>
    </row>
    <row r="24" spans="1:18" x14ac:dyDescent="0.2">
      <c r="A24" s="34" t="s">
        <v>46</v>
      </c>
      <c r="B24" s="35" t="s">
        <v>44</v>
      </c>
      <c r="C24" s="34">
        <v>55984.850599999998</v>
      </c>
      <c r="D24" s="34">
        <v>2.9999999999999997E-4</v>
      </c>
      <c r="E24">
        <f t="shared" si="0"/>
        <v>399.99780987022342</v>
      </c>
      <c r="F24">
        <f t="shared" si="1"/>
        <v>400</v>
      </c>
      <c r="G24">
        <f t="shared" si="2"/>
        <v>-3.7999999985913746E-3</v>
      </c>
      <c r="H24">
        <f t="shared" si="3"/>
        <v>-3.7999999985913746E-3</v>
      </c>
      <c r="O24">
        <f t="shared" ca="1" si="4"/>
        <v>-8.6719987085698042E-4</v>
      </c>
      <c r="Q24" s="2">
        <f t="shared" si="5"/>
        <v>40966.350599999998</v>
      </c>
    </row>
    <row r="25" spans="1:18" x14ac:dyDescent="0.2">
      <c r="A25" s="34" t="s">
        <v>46</v>
      </c>
      <c r="B25" s="35" t="s">
        <v>44</v>
      </c>
      <c r="C25" s="34">
        <v>56018.6872</v>
      </c>
      <c r="D25" s="34">
        <v>4.0000000000000002E-4</v>
      </c>
      <c r="E25">
        <f t="shared" si="0"/>
        <v>419.49953229202418</v>
      </c>
      <c r="F25">
        <f t="shared" si="1"/>
        <v>419.5</v>
      </c>
      <c r="G25">
        <f t="shared" si="2"/>
        <v>-8.1149999459739774E-4</v>
      </c>
      <c r="H25">
        <f t="shared" si="3"/>
        <v>-8.1149999459739774E-4</v>
      </c>
      <c r="O25">
        <f t="shared" ca="1" si="4"/>
        <v>-8.4917129855923714E-4</v>
      </c>
      <c r="Q25" s="2">
        <f t="shared" si="5"/>
        <v>41000.1872</v>
      </c>
    </row>
    <row r="26" spans="1:18" x14ac:dyDescent="0.2">
      <c r="A26" s="36" t="s">
        <v>47</v>
      </c>
      <c r="B26" s="37" t="s">
        <v>44</v>
      </c>
      <c r="C26" s="38">
        <v>56311.914100000002</v>
      </c>
      <c r="D26" s="38">
        <v>5.0000000000000001E-4</v>
      </c>
      <c r="E26">
        <f t="shared" si="0"/>
        <v>588.50083887734183</v>
      </c>
      <c r="F26">
        <f t="shared" si="1"/>
        <v>588.5</v>
      </c>
      <c r="G26">
        <f t="shared" si="2"/>
        <v>1.4555000016116537E-3</v>
      </c>
      <c r="H26">
        <f t="shared" si="3"/>
        <v>1.4555000016116537E-3</v>
      </c>
      <c r="O26">
        <f t="shared" ca="1" si="4"/>
        <v>-6.9292367197879544E-4</v>
      </c>
      <c r="Q26" s="2">
        <f t="shared" si="5"/>
        <v>41293.414100000002</v>
      </c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2024-02-17T06:03:52Z</dcterms:modified>
</cp:coreProperties>
</file>