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D3EC73-8648-4A4A-B437-2D66B1990E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4" i="1" l="1"/>
  <c r="F104" i="1" s="1"/>
  <c r="G104" i="1" s="1"/>
  <c r="K104" i="1" s="1"/>
  <c r="Q104" i="1"/>
  <c r="Q101" i="1"/>
  <c r="Q96" i="1"/>
  <c r="C7" i="1"/>
  <c r="C8" i="1"/>
  <c r="E24" i="1"/>
  <c r="F24" i="1"/>
  <c r="E32" i="1"/>
  <c r="F32" i="1"/>
  <c r="E40" i="1"/>
  <c r="F40" i="1"/>
  <c r="E86" i="1"/>
  <c r="F86" i="1"/>
  <c r="E53" i="1"/>
  <c r="F53" i="1"/>
  <c r="E56" i="1"/>
  <c r="F56" i="1"/>
  <c r="E63" i="1"/>
  <c r="F63" i="1"/>
  <c r="E69" i="1"/>
  <c r="F69" i="1"/>
  <c r="E72" i="1"/>
  <c r="F72" i="1"/>
  <c r="G72" i="1"/>
  <c r="I72" i="1"/>
  <c r="E82" i="1"/>
  <c r="F82" i="1"/>
  <c r="E89" i="1"/>
  <c r="F89" i="1"/>
  <c r="E92" i="1"/>
  <c r="F92" i="1"/>
  <c r="E100" i="1"/>
  <c r="F100" i="1"/>
  <c r="D9" i="1"/>
  <c r="C9" i="1"/>
  <c r="Q86" i="1"/>
  <c r="Q77" i="1"/>
  <c r="Q75" i="1"/>
  <c r="Q45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G88" i="2"/>
  <c r="C88" i="2"/>
  <c r="G87" i="2"/>
  <c r="C87" i="2"/>
  <c r="E87" i="2"/>
  <c r="G86" i="2"/>
  <c r="C86" i="2"/>
  <c r="E86" i="2"/>
  <c r="G51" i="2"/>
  <c r="C51" i="2"/>
  <c r="G85" i="2"/>
  <c r="C85" i="2"/>
  <c r="E85" i="2"/>
  <c r="G50" i="2"/>
  <c r="C50" i="2"/>
  <c r="G84" i="2"/>
  <c r="C84" i="2"/>
  <c r="E84" i="2"/>
  <c r="G49" i="2"/>
  <c r="C49" i="2"/>
  <c r="E49" i="2"/>
  <c r="G48" i="2"/>
  <c r="C48" i="2"/>
  <c r="G47" i="2"/>
  <c r="C47" i="2"/>
  <c r="G83" i="2"/>
  <c r="C83" i="2"/>
  <c r="E83" i="2"/>
  <c r="G46" i="2"/>
  <c r="C46" i="2"/>
  <c r="G45" i="2"/>
  <c r="C45" i="2"/>
  <c r="G44" i="2"/>
  <c r="C44" i="2"/>
  <c r="G43" i="2"/>
  <c r="C43" i="2"/>
  <c r="E43" i="2"/>
  <c r="G42" i="2"/>
  <c r="C42" i="2"/>
  <c r="G41" i="2"/>
  <c r="C41" i="2"/>
  <c r="G40" i="2"/>
  <c r="C40" i="2"/>
  <c r="G39" i="2"/>
  <c r="C39" i="2"/>
  <c r="G82" i="2"/>
  <c r="C82" i="2"/>
  <c r="G38" i="2"/>
  <c r="C38" i="2"/>
  <c r="G81" i="2"/>
  <c r="C81" i="2"/>
  <c r="G37" i="2"/>
  <c r="C37" i="2"/>
  <c r="E37" i="2"/>
  <c r="G36" i="2"/>
  <c r="C36" i="2"/>
  <c r="G35" i="2"/>
  <c r="C35" i="2"/>
  <c r="G34" i="2"/>
  <c r="C34" i="2"/>
  <c r="G33" i="2"/>
  <c r="C33" i="2"/>
  <c r="E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E21" i="2"/>
  <c r="G20" i="2"/>
  <c r="C20" i="2"/>
  <c r="G19" i="2"/>
  <c r="C19" i="2"/>
  <c r="G18" i="2"/>
  <c r="C18" i="2"/>
  <c r="E18" i="2"/>
  <c r="G17" i="2"/>
  <c r="C17" i="2"/>
  <c r="G16" i="2"/>
  <c r="C16" i="2"/>
  <c r="G15" i="2"/>
  <c r="C15" i="2"/>
  <c r="G14" i="2"/>
  <c r="C14" i="2"/>
  <c r="G13" i="2"/>
  <c r="C13" i="2"/>
  <c r="G12" i="2"/>
  <c r="C12" i="2"/>
  <c r="G80" i="2"/>
  <c r="C80" i="2"/>
  <c r="G11" i="2"/>
  <c r="C11" i="2"/>
  <c r="G79" i="2"/>
  <c r="C79" i="2"/>
  <c r="G78" i="2"/>
  <c r="C78" i="2"/>
  <c r="G77" i="2"/>
  <c r="C77" i="2"/>
  <c r="E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E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E61" i="2"/>
  <c r="G60" i="2"/>
  <c r="C60" i="2"/>
  <c r="G59" i="2"/>
  <c r="C59" i="2"/>
  <c r="G58" i="2"/>
  <c r="C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88" i="2"/>
  <c r="B88" i="2"/>
  <c r="F88" i="2"/>
  <c r="D88" i="2"/>
  <c r="A88" i="2"/>
  <c r="H87" i="2"/>
  <c r="B87" i="2"/>
  <c r="F87" i="2"/>
  <c r="D87" i="2"/>
  <c r="A87" i="2"/>
  <c r="H86" i="2"/>
  <c r="F86" i="2"/>
  <c r="D86" i="2"/>
  <c r="B86" i="2"/>
  <c r="A86" i="2"/>
  <c r="H51" i="2"/>
  <c r="B51" i="2"/>
  <c r="F51" i="2"/>
  <c r="D51" i="2"/>
  <c r="A51" i="2"/>
  <c r="H85" i="2"/>
  <c r="B85" i="2"/>
  <c r="F85" i="2"/>
  <c r="D85" i="2"/>
  <c r="A85" i="2"/>
  <c r="H50" i="2"/>
  <c r="B50" i="2"/>
  <c r="D50" i="2"/>
  <c r="A50" i="2"/>
  <c r="H84" i="2"/>
  <c r="B84" i="2"/>
  <c r="D84" i="2"/>
  <c r="A84" i="2"/>
  <c r="H49" i="2"/>
  <c r="B49" i="2"/>
  <c r="D49" i="2"/>
  <c r="A49" i="2"/>
  <c r="H48" i="2"/>
  <c r="B48" i="2"/>
  <c r="D48" i="2"/>
  <c r="A48" i="2"/>
  <c r="H47" i="2"/>
  <c r="B47" i="2"/>
  <c r="D47" i="2"/>
  <c r="A47" i="2"/>
  <c r="H83" i="2"/>
  <c r="B83" i="2"/>
  <c r="D83" i="2"/>
  <c r="A83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82" i="2"/>
  <c r="B82" i="2"/>
  <c r="D82" i="2"/>
  <c r="A82" i="2"/>
  <c r="H38" i="2"/>
  <c r="B38" i="2"/>
  <c r="D38" i="2"/>
  <c r="A38" i="2"/>
  <c r="H81" i="2"/>
  <c r="B81" i="2"/>
  <c r="D81" i="2"/>
  <c r="A81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80" i="2"/>
  <c r="B80" i="2"/>
  <c r="D80" i="2"/>
  <c r="A80" i="2"/>
  <c r="H11" i="2"/>
  <c r="B11" i="2"/>
  <c r="D11" i="2"/>
  <c r="A11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Q103" i="1"/>
  <c r="Q102" i="1"/>
  <c r="Q100" i="1"/>
  <c r="Q98" i="1"/>
  <c r="Q97" i="1"/>
  <c r="Q99" i="1"/>
  <c r="Q81" i="1"/>
  <c r="Q93" i="1"/>
  <c r="Q87" i="1"/>
  <c r="Q95" i="1"/>
  <c r="Q94" i="1"/>
  <c r="Q92" i="1"/>
  <c r="F16" i="1"/>
  <c r="F17" i="1" s="1"/>
  <c r="C17" i="1"/>
  <c r="Q85" i="1"/>
  <c r="Q91" i="1"/>
  <c r="Q82" i="1"/>
  <c r="Q83" i="1"/>
  <c r="Q84" i="1"/>
  <c r="Q90" i="1"/>
  <c r="Q80" i="1"/>
  <c r="Q88" i="1"/>
  <c r="Q89" i="1"/>
  <c r="Q78" i="1"/>
  <c r="Q79" i="1"/>
  <c r="Q74" i="1"/>
  <c r="Q76" i="1"/>
  <c r="Q43" i="1"/>
  <c r="Q44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59" i="1"/>
  <c r="E42" i="2"/>
  <c r="E79" i="2"/>
  <c r="E42" i="1"/>
  <c r="F42" i="1"/>
  <c r="G42" i="1"/>
  <c r="I42" i="1"/>
  <c r="G40" i="1"/>
  <c r="H40" i="1"/>
  <c r="E38" i="1"/>
  <c r="E75" i="2"/>
  <c r="E34" i="1"/>
  <c r="F34" i="1"/>
  <c r="G34" i="1"/>
  <c r="H34" i="1"/>
  <c r="G32" i="1"/>
  <c r="H32" i="1"/>
  <c r="E30" i="1"/>
  <c r="F30" i="1"/>
  <c r="G30" i="1"/>
  <c r="H30" i="1"/>
  <c r="E26" i="1"/>
  <c r="E63" i="2"/>
  <c r="G24" i="1"/>
  <c r="H24" i="1"/>
  <c r="E22" i="1"/>
  <c r="F22" i="1"/>
  <c r="G22" i="1"/>
  <c r="H22" i="1"/>
  <c r="E49" i="1"/>
  <c r="F49" i="1"/>
  <c r="E99" i="1"/>
  <c r="F99" i="1"/>
  <c r="G99" i="1"/>
  <c r="K99" i="1"/>
  <c r="E94" i="1"/>
  <c r="F94" i="1"/>
  <c r="G94" i="1"/>
  <c r="K94" i="1"/>
  <c r="G92" i="1"/>
  <c r="K92" i="1"/>
  <c r="E90" i="1"/>
  <c r="F90" i="1"/>
  <c r="G90" i="1"/>
  <c r="K90" i="1"/>
  <c r="E85" i="1"/>
  <c r="F85" i="1"/>
  <c r="G85" i="1"/>
  <c r="K85" i="1"/>
  <c r="E81" i="1"/>
  <c r="F81" i="1"/>
  <c r="G81" i="1"/>
  <c r="I81" i="1"/>
  <c r="E74" i="1"/>
  <c r="F74" i="1"/>
  <c r="G74" i="1"/>
  <c r="K74" i="1"/>
  <c r="E70" i="1"/>
  <c r="F70" i="1"/>
  <c r="G70" i="1"/>
  <c r="I70" i="1"/>
  <c r="E66" i="1"/>
  <c r="F66" i="1"/>
  <c r="G66" i="1"/>
  <c r="I66" i="1"/>
  <c r="E62" i="1"/>
  <c r="F62" i="1"/>
  <c r="G62" i="1"/>
  <c r="I62" i="1"/>
  <c r="E58" i="1"/>
  <c r="F58" i="1"/>
  <c r="G58" i="1"/>
  <c r="I58" i="1"/>
  <c r="G56" i="1"/>
  <c r="I56" i="1"/>
  <c r="E54" i="1"/>
  <c r="F54" i="1"/>
  <c r="G54" i="1"/>
  <c r="I54" i="1"/>
  <c r="E50" i="1"/>
  <c r="F50" i="1"/>
  <c r="G50" i="1"/>
  <c r="I50" i="1"/>
  <c r="E77" i="1"/>
  <c r="E82" i="2"/>
  <c r="F77" i="1"/>
  <c r="G77" i="1"/>
  <c r="I77" i="1"/>
  <c r="E41" i="1"/>
  <c r="F41" i="1"/>
  <c r="E37" i="1"/>
  <c r="F37" i="1"/>
  <c r="G37" i="1"/>
  <c r="H37" i="1"/>
  <c r="E33" i="1"/>
  <c r="F33" i="1"/>
  <c r="G33" i="1"/>
  <c r="H33" i="1"/>
  <c r="E25" i="1"/>
  <c r="F25" i="1"/>
  <c r="G25" i="1"/>
  <c r="H25" i="1"/>
  <c r="E70" i="2"/>
  <c r="E74" i="2"/>
  <c r="E46" i="2"/>
  <c r="E59" i="2"/>
  <c r="E78" i="2"/>
  <c r="E62" i="2"/>
  <c r="E26" i="2"/>
  <c r="E67" i="2"/>
  <c r="E30" i="2"/>
  <c r="E71" i="2"/>
  <c r="E41" i="2"/>
  <c r="E56" i="2"/>
  <c r="E15" i="2"/>
  <c r="E76" i="2"/>
  <c r="E57" i="2"/>
  <c r="E58" i="2"/>
  <c r="E19" i="2"/>
  <c r="E81" i="2"/>
  <c r="E54" i="2"/>
  <c r="F26" i="1"/>
  <c r="G26" i="1"/>
  <c r="H26" i="1"/>
  <c r="F38" i="1"/>
  <c r="G38" i="1"/>
  <c r="H38" i="1"/>
  <c r="E34" i="2"/>
  <c r="E28" i="2"/>
  <c r="E35" i="2"/>
  <c r="E27" i="1"/>
  <c r="F27" i="1"/>
  <c r="G27" i="1"/>
  <c r="H27" i="1"/>
  <c r="E35" i="1"/>
  <c r="F35" i="1"/>
  <c r="G35" i="1"/>
  <c r="H35" i="1"/>
  <c r="E45" i="1"/>
  <c r="G86" i="1"/>
  <c r="K86" i="1"/>
  <c r="E51" i="1"/>
  <c r="F51" i="1"/>
  <c r="G53" i="1"/>
  <c r="I53" i="1"/>
  <c r="E57" i="1"/>
  <c r="F57" i="1"/>
  <c r="E60" i="1"/>
  <c r="F60" i="1"/>
  <c r="G60" i="1"/>
  <c r="I60" i="1"/>
  <c r="G63" i="1"/>
  <c r="I63" i="1"/>
  <c r="E67" i="1"/>
  <c r="F67" i="1"/>
  <c r="G69" i="1"/>
  <c r="I69" i="1"/>
  <c r="E73" i="1"/>
  <c r="F73" i="1"/>
  <c r="E79" i="1"/>
  <c r="F79" i="1"/>
  <c r="G79" i="1"/>
  <c r="K79" i="1"/>
  <c r="G82" i="1"/>
  <c r="K82" i="1"/>
  <c r="E87" i="1"/>
  <c r="F87" i="1"/>
  <c r="G89" i="1"/>
  <c r="J89" i="1"/>
  <c r="E93" i="1"/>
  <c r="F93" i="1"/>
  <c r="E97" i="1"/>
  <c r="F97" i="1"/>
  <c r="G97" i="1"/>
  <c r="K97" i="1"/>
  <c r="G100" i="1"/>
  <c r="K100" i="1"/>
  <c r="E78" i="1"/>
  <c r="F78" i="1"/>
  <c r="E46" i="1"/>
  <c r="F46" i="1"/>
  <c r="E43" i="1"/>
  <c r="F43" i="1"/>
  <c r="G43" i="1"/>
  <c r="I43" i="1"/>
  <c r="E101" i="1"/>
  <c r="F101" i="1"/>
  <c r="G101" i="1"/>
  <c r="K101" i="1"/>
  <c r="E28" i="1"/>
  <c r="E36" i="1"/>
  <c r="F36" i="1"/>
  <c r="G36" i="1"/>
  <c r="H36" i="1"/>
  <c r="E75" i="1"/>
  <c r="F75" i="1"/>
  <c r="G75" i="1"/>
  <c r="I75" i="1"/>
  <c r="E96" i="1"/>
  <c r="F96" i="1"/>
  <c r="G96" i="1"/>
  <c r="K96" i="1"/>
  <c r="G51" i="1"/>
  <c r="I51" i="1"/>
  <c r="E55" i="1"/>
  <c r="F55" i="1"/>
  <c r="G55" i="1"/>
  <c r="I55" i="1"/>
  <c r="G57" i="1"/>
  <c r="I57" i="1"/>
  <c r="E61" i="1"/>
  <c r="F61" i="1"/>
  <c r="E64" i="1"/>
  <c r="F64" i="1"/>
  <c r="G64" i="1"/>
  <c r="I64" i="1"/>
  <c r="G67" i="1"/>
  <c r="I67" i="1"/>
  <c r="E71" i="1"/>
  <c r="F71" i="1"/>
  <c r="G71" i="1"/>
  <c r="I71" i="1"/>
  <c r="G73" i="1"/>
  <c r="I73" i="1"/>
  <c r="E80" i="1"/>
  <c r="F80" i="1"/>
  <c r="E83" i="1"/>
  <c r="F83" i="1"/>
  <c r="G83" i="1"/>
  <c r="K83" i="1"/>
  <c r="G87" i="1"/>
  <c r="K87" i="1"/>
  <c r="E91" i="1"/>
  <c r="F91" i="1"/>
  <c r="G93" i="1"/>
  <c r="K93" i="1"/>
  <c r="E98" i="1"/>
  <c r="F98" i="1"/>
  <c r="G98" i="1"/>
  <c r="K98" i="1"/>
  <c r="E102" i="1"/>
  <c r="F102" i="1"/>
  <c r="G102" i="1"/>
  <c r="K102" i="1"/>
  <c r="G46" i="1"/>
  <c r="I46" i="1"/>
  <c r="G41" i="1"/>
  <c r="H41" i="1"/>
  <c r="E29" i="1"/>
  <c r="E23" i="1"/>
  <c r="F23" i="1"/>
  <c r="G23" i="1"/>
  <c r="H23" i="1"/>
  <c r="E31" i="1"/>
  <c r="F31" i="1"/>
  <c r="G31" i="1"/>
  <c r="H31" i="1"/>
  <c r="E39" i="1"/>
  <c r="F39" i="1"/>
  <c r="G39" i="1"/>
  <c r="H39" i="1"/>
  <c r="E48" i="1"/>
  <c r="F48" i="1"/>
  <c r="G48" i="1"/>
  <c r="I48" i="1"/>
  <c r="E52" i="1"/>
  <c r="F52" i="1"/>
  <c r="G52" i="1"/>
  <c r="I52" i="1"/>
  <c r="E59" i="1"/>
  <c r="F59" i="1"/>
  <c r="G59" i="1"/>
  <c r="H59" i="1"/>
  <c r="G61" i="1"/>
  <c r="I61" i="1"/>
  <c r="E65" i="1"/>
  <c r="F65" i="1"/>
  <c r="G65" i="1"/>
  <c r="I65" i="1"/>
  <c r="E68" i="1"/>
  <c r="F68" i="1"/>
  <c r="G68" i="1"/>
  <c r="I68" i="1"/>
  <c r="E76" i="1"/>
  <c r="F76" i="1"/>
  <c r="G76" i="1"/>
  <c r="K76" i="1"/>
  <c r="G80" i="1"/>
  <c r="K80" i="1"/>
  <c r="E84" i="1"/>
  <c r="F84" i="1"/>
  <c r="G84" i="1"/>
  <c r="K84" i="1"/>
  <c r="E88" i="1"/>
  <c r="F88" i="1"/>
  <c r="G88" i="1"/>
  <c r="J88" i="1"/>
  <c r="G91" i="1"/>
  <c r="K91" i="1"/>
  <c r="E95" i="1"/>
  <c r="F95" i="1"/>
  <c r="G95" i="1"/>
  <c r="K95" i="1"/>
  <c r="E103" i="1"/>
  <c r="F103" i="1"/>
  <c r="G103" i="1"/>
  <c r="J103" i="1"/>
  <c r="E44" i="1"/>
  <c r="F44" i="1"/>
  <c r="G44" i="1"/>
  <c r="I44" i="1"/>
  <c r="E47" i="1"/>
  <c r="F47" i="1"/>
  <c r="G47" i="1"/>
  <c r="I47" i="1"/>
  <c r="E21" i="1"/>
  <c r="F21" i="1"/>
  <c r="G21" i="1"/>
  <c r="H21" i="1"/>
  <c r="E22" i="2"/>
  <c r="E48" i="2"/>
  <c r="E32" i="2"/>
  <c r="E11" i="2"/>
  <c r="E16" i="2"/>
  <c r="E36" i="2"/>
  <c r="E39" i="2"/>
  <c r="E52" i="2"/>
  <c r="E51" i="2"/>
  <c r="E60" i="2"/>
  <c r="E25" i="2"/>
  <c r="E45" i="2"/>
  <c r="E53" i="2"/>
  <c r="E20" i="2"/>
  <c r="E88" i="2"/>
  <c r="E40" i="2"/>
  <c r="E31" i="2"/>
  <c r="F45" i="1"/>
  <c r="G45" i="1"/>
  <c r="I45" i="1"/>
  <c r="E80" i="2"/>
  <c r="E38" i="2"/>
  <c r="E12" i="2"/>
  <c r="E50" i="2"/>
  <c r="E24" i="2"/>
  <c r="E13" i="2"/>
  <c r="E64" i="2"/>
  <c r="E72" i="2"/>
  <c r="E17" i="2"/>
  <c r="E66" i="2"/>
  <c r="F29" i="1"/>
  <c r="G29" i="1"/>
  <c r="H29" i="1"/>
  <c r="F28" i="1"/>
  <c r="G28" i="1"/>
  <c r="H28" i="1"/>
  <c r="E65" i="2"/>
  <c r="E73" i="2"/>
  <c r="E29" i="2"/>
  <c r="E47" i="2"/>
  <c r="E68" i="2"/>
  <c r="E44" i="2"/>
  <c r="E14" i="2"/>
  <c r="C12" i="1"/>
  <c r="C11" i="1"/>
  <c r="O104" i="1" l="1"/>
  <c r="C16" i="1"/>
  <c r="D18" i="1" s="1"/>
  <c r="O82" i="1"/>
  <c r="O93" i="1"/>
  <c r="O102" i="1"/>
  <c r="O89" i="1"/>
  <c r="O101" i="1"/>
  <c r="O72" i="1"/>
  <c r="O88" i="1"/>
  <c r="O95" i="1"/>
  <c r="O96" i="1"/>
  <c r="O67" i="1"/>
  <c r="O103" i="1"/>
  <c r="O85" i="1"/>
  <c r="O94" i="1"/>
  <c r="O78" i="1"/>
  <c r="O86" i="1"/>
  <c r="C15" i="1"/>
  <c r="O71" i="1"/>
  <c r="O99" i="1"/>
  <c r="O80" i="1"/>
  <c r="O83" i="1"/>
  <c r="O70" i="1"/>
  <c r="O68" i="1"/>
  <c r="O97" i="1"/>
  <c r="O98" i="1"/>
  <c r="O69" i="1"/>
  <c r="O87" i="1"/>
  <c r="O81" i="1"/>
  <c r="O77" i="1"/>
  <c r="O84" i="1"/>
  <c r="O74" i="1"/>
  <c r="O90" i="1"/>
  <c r="O92" i="1"/>
  <c r="O79" i="1"/>
  <c r="O75" i="1"/>
  <c r="O91" i="1"/>
  <c r="O100" i="1"/>
  <c r="O76" i="1"/>
  <c r="O73" i="1"/>
  <c r="F18" i="1" l="1"/>
  <c r="F19" i="1" s="1"/>
  <c r="C18" i="1"/>
</calcChain>
</file>

<file path=xl/sharedStrings.xml><?xml version="1.0" encoding="utf-8"?>
<sst xmlns="http://schemas.openxmlformats.org/spreadsheetml/2006/main" count="839" uniqueCount="399">
  <si>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</si>
  <si>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</si>
  <si>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</si>
  <si>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</si>
  <si>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</si>
  <si>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</si>
  <si>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</si>
  <si>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</si>
  <si>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</si>
  <si>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</si>
  <si>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</si>
  <si>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</si>
  <si>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</si>
  <si>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</si>
  <si>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</si>
  <si>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</si>
  <si>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</si>
  <si>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</si>
  <si>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</si>
  <si>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</si>
  <si>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</si>
  <si>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</si>
  <si>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</si>
  <si>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</si>
  <si>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</si>
  <si>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v</t>
  </si>
  <si>
    <t>Locher K</t>
  </si>
  <si>
    <t>BBSAG Bull.8</t>
  </si>
  <si>
    <t>B</t>
  </si>
  <si>
    <t>BBSAG Bull.15</t>
  </si>
  <si>
    <t>BBSAG Bull.20</t>
  </si>
  <si>
    <t>BBSAG Bull.21</t>
  </si>
  <si>
    <t>BBSAG Bull.22</t>
  </si>
  <si>
    <t>BBSAG Bull.25</t>
  </si>
  <si>
    <t>BBSAG 25</t>
  </si>
  <si>
    <t>K</t>
  </si>
  <si>
    <t>BBSAG Bull.26</t>
  </si>
  <si>
    <t>Peter H</t>
  </si>
  <si>
    <t>BBSAG Bull.31</t>
  </si>
  <si>
    <t>BBSAG Bull.32</t>
  </si>
  <si>
    <t>BBSAG Bull.33</t>
  </si>
  <si>
    <t>BBSAG Bull.35</t>
  </si>
  <si>
    <t>BBSAG Bull.42</t>
  </si>
  <si>
    <t>BBSAG Bull.46</t>
  </si>
  <si>
    <t>BBSAG Bull.53</t>
  </si>
  <si>
    <t>BRNO 26</t>
  </si>
  <si>
    <t>BBSAG Bull.82</t>
  </si>
  <si>
    <t>BRNO 31</t>
  </si>
  <si>
    <t>Paschke A</t>
  </si>
  <si>
    <t>BBSAG Bull.103</t>
  </si>
  <si>
    <t>BBSAG Bull.108</t>
  </si>
  <si>
    <t>Blaettler E</t>
  </si>
  <si>
    <t>BBSAG Bull.115</t>
  </si>
  <si>
    <t>ccd</t>
  </si>
  <si>
    <t>BBSAG 115</t>
  </si>
  <si>
    <t>K. Locher</t>
  </si>
  <si>
    <t>BBSAG 120</t>
  </si>
  <si>
    <t>IBVS 5287</t>
  </si>
  <si>
    <t>I</t>
  </si>
  <si>
    <t>IBVS 5583</t>
  </si>
  <si>
    <t># of data points:</t>
  </si>
  <si>
    <t>EA/SD</t>
  </si>
  <si>
    <t>IBVS 5438</t>
  </si>
  <si>
    <t>RW Leo / gsc 0839-0370</t>
  </si>
  <si>
    <t>The two are 14 arcsec apart, but cross-ID seems certain in view of the paucity of nearby stars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</si>
  <si>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</si>
  <si>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</si>
  <si>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</si>
  <si>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</si>
  <si>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</si>
  <si>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</si>
  <si>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</si>
  <si>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5603</t>
  </si>
  <si>
    <t>IBVS 5893</t>
  </si>
  <si>
    <t>OEJV 0074</t>
  </si>
  <si>
    <t>OEJV 0107</t>
  </si>
  <si>
    <t>Add cycle</t>
  </si>
  <si>
    <t>Old Cycle</t>
  </si>
  <si>
    <t>OEJV 0137</t>
  </si>
  <si>
    <t>IBVS 5835</t>
  </si>
  <si>
    <t>IBVS 5992</t>
  </si>
  <si>
    <t>OEJV 0003</t>
  </si>
  <si>
    <t>IBVS 6029</t>
  </si>
  <si>
    <t>OEJV 0160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</si>
  <si>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</si>
  <si>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</si>
  <si>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</si>
  <si>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</si>
  <si>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</si>
  <si>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</si>
  <si>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</si>
  <si>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</si>
  <si>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</si>
  <si>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</si>
  <si>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</si>
  <si>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</si>
  <si>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</si>
  <si>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2420960.434 </t>
  </si>
  <si>
    <t> 06.04.1916 22:24 </t>
  </si>
  <si>
    <t> 0.244 </t>
  </si>
  <si>
    <t>V </t>
  </si>
  <si>
    <t> C.Hoffmeister </t>
  </si>
  <si>
    <t> AN 214.1 </t>
  </si>
  <si>
    <t>2420987.352 </t>
  </si>
  <si>
    <t> 03.05.1916 20:26 </t>
  </si>
  <si>
    <t> 0.241 </t>
  </si>
  <si>
    <t>2421251.518 </t>
  </si>
  <si>
    <t> 23.01.1917 00:25 </t>
  </si>
  <si>
    <t> 0.246 </t>
  </si>
  <si>
    <t>2421256.556 </t>
  </si>
  <si>
    <t> 28.01.1917 01:20 </t>
  </si>
  <si>
    <t> 0.236 </t>
  </si>
  <si>
    <t>2421342.365 </t>
  </si>
  <si>
    <t> 23.04.1917 20:45 </t>
  </si>
  <si>
    <t> 0.235 </t>
  </si>
  <si>
    <t>2421665.400 </t>
  </si>
  <si>
    <t> 12.03.1918 21:36 </t>
  </si>
  <si>
    <t> 0.219 </t>
  </si>
  <si>
    <t>2421697.376 </t>
  </si>
  <si>
    <t> 13.04.1918 21:01 </t>
  </si>
  <si>
    <t> 0.226 </t>
  </si>
  <si>
    <t>2422412.455 </t>
  </si>
  <si>
    <t> 28.03.1920 22:55 </t>
  </si>
  <si>
    <t>2422429.276 </t>
  </si>
  <si>
    <t> 14.04.1920 18:37 </t>
  </si>
  <si>
    <t> 0.214 </t>
  </si>
  <si>
    <t>2423514.516 </t>
  </si>
  <si>
    <t> 05.04.1923 00:23 </t>
  </si>
  <si>
    <t> 0.205 </t>
  </si>
  <si>
    <t> A.A.Nijland </t>
  </si>
  <si>
    <t> AN 242.11 </t>
  </si>
  <si>
    <t>2424150.513 </t>
  </si>
  <si>
    <t> 31.12.1924 00:18 </t>
  </si>
  <si>
    <t> 0.196 </t>
  </si>
  <si>
    <t>2424261.561 </t>
  </si>
  <si>
    <t> 21.04.1925 01:27 </t>
  </si>
  <si>
    <t> 0.195 </t>
  </si>
  <si>
    <t>2424584.603 </t>
  </si>
  <si>
    <t> 10.03.1926 02:28 </t>
  </si>
  <si>
    <t> 0.186 </t>
  </si>
  <si>
    <t>2424993.459 </t>
  </si>
  <si>
    <t> 22.04.1927 23:00 </t>
  </si>
  <si>
    <t> 0.181 </t>
  </si>
  <si>
    <t>2425326.601 </t>
  </si>
  <si>
    <t> 21.03.1928 02:25 </t>
  </si>
  <si>
    <t> 0.177 </t>
  </si>
  <si>
    <t>2425375.389 </t>
  </si>
  <si>
    <t> 08.05.1928 21:20 </t>
  </si>
  <si>
    <t> 0.171 </t>
  </si>
  <si>
    <t>2426038.300 </t>
  </si>
  <si>
    <t> 02.03.1930 19:12 </t>
  </si>
  <si>
    <t> 0.155 </t>
  </si>
  <si>
    <t>2435241.788 </t>
  </si>
  <si>
    <t> 14.05.1955 06:54 </t>
  </si>
  <si>
    <t> 0.059 </t>
  </si>
  <si>
    <t> B.S.Whitney </t>
  </si>
  <si>
    <t> AJ 64.261 </t>
  </si>
  <si>
    <t>2435549.695 </t>
  </si>
  <si>
    <t> 17.03.1956 04:40 </t>
  </si>
  <si>
    <t> 0.058 </t>
  </si>
  <si>
    <t>2435623.725 </t>
  </si>
  <si>
    <t> 30.05.1956 05:24 </t>
  </si>
  <si>
    <t> 0.055 </t>
  </si>
  <si>
    <t>2436249.624 </t>
  </si>
  <si>
    <t> 15.02.1958 02:58 </t>
  </si>
  <si>
    <t> 0.043 </t>
  </si>
  <si>
    <t>2440698.254 </t>
  </si>
  <si>
    <t> 21.04.1970 18:05 </t>
  </si>
  <si>
    <t> -0.006 </t>
  </si>
  <si>
    <t> J.Silhan </t>
  </si>
  <si>
    <t> BRNO 12 </t>
  </si>
  <si>
    <t>2441751.544 </t>
  </si>
  <si>
    <t> 10.03.1973 01:03 </t>
  </si>
  <si>
    <t> 0.003 </t>
  </si>
  <si>
    <t> K.Locher </t>
  </si>
  <si>
    <t> BBS 8 </t>
  </si>
  <si>
    <t>2442165.397 </t>
  </si>
  <si>
    <t> 27.04.1974 21:31 </t>
  </si>
  <si>
    <t> -0.052 </t>
  </si>
  <si>
    <t> BBS 15 </t>
  </si>
  <si>
    <t>2442424.571 </t>
  </si>
  <si>
    <t> 12.01.1975 01:42 </t>
  </si>
  <si>
    <t> 0.008 </t>
  </si>
  <si>
    <t> BBS 20 </t>
  </si>
  <si>
    <t>2442478.413 </t>
  </si>
  <si>
    <t> 06.03.1975 21:54 </t>
  </si>
  <si>
    <t> BBS 21 </t>
  </si>
  <si>
    <t>2442510.375 </t>
  </si>
  <si>
    <t> 07.04.1975 21:00 </t>
  </si>
  <si>
    <t> 0.001 </t>
  </si>
  <si>
    <t> BBS 22 </t>
  </si>
  <si>
    <t>2442774.544 </t>
  </si>
  <si>
    <t> 28.12.1975 01:03 </t>
  </si>
  <si>
    <t> 0.009 </t>
  </si>
  <si>
    <t> BBS 25 </t>
  </si>
  <si>
    <t>2442828.370 </t>
  </si>
  <si>
    <t> 19.02.1976 20:52 </t>
  </si>
  <si>
    <t> -0.007 </t>
  </si>
  <si>
    <t> BBS 26 </t>
  </si>
  <si>
    <t>2442838.464 </t>
  </si>
  <si>
    <t> 29.02.1976 23:08 </t>
  </si>
  <si>
    <t> -0.008 </t>
  </si>
  <si>
    <t> H.Peter </t>
  </si>
  <si>
    <t>2442838.476 </t>
  </si>
  <si>
    <t> 29.02.1976 23:25 </t>
  </si>
  <si>
    <t> 0.004 </t>
  </si>
  <si>
    <t>2443139.654 </t>
  </si>
  <si>
    <t> 27.12.1976 03:41 </t>
  </si>
  <si>
    <t> BBS 31 </t>
  </si>
  <si>
    <t>2443161.525 </t>
  </si>
  <si>
    <t> 18.01.1977 00:36 </t>
  </si>
  <si>
    <t> 0.002 </t>
  </si>
  <si>
    <t> BBS 32 </t>
  </si>
  <si>
    <t>2443188.444 </t>
  </si>
  <si>
    <t> 13.02.1977 22:39 </t>
  </si>
  <si>
    <t> 0.000 </t>
  </si>
  <si>
    <t>2443188.451 </t>
  </si>
  <si>
    <t> 13.02.1977 22:49 </t>
  </si>
  <si>
    <t> 0.007 </t>
  </si>
  <si>
    <t>2443210.315 </t>
  </si>
  <si>
    <t> 07.03.1977 19:33 </t>
  </si>
  <si>
    <t> -0.002 </t>
  </si>
  <si>
    <t> BBS 33 </t>
  </si>
  <si>
    <t>2443457.647 </t>
  </si>
  <si>
    <t> 10.11.1977 03:31 </t>
  </si>
  <si>
    <t> BBS 35 </t>
  </si>
  <si>
    <t>2443957.380 </t>
  </si>
  <si>
    <t> 24.03.1979 21:07 </t>
  </si>
  <si>
    <t> BBS 42 </t>
  </si>
  <si>
    <t>2444290.520 </t>
  </si>
  <si>
    <t> 21.02.1980 00:28 </t>
  </si>
  <si>
    <t> BBS 46 </t>
  </si>
  <si>
    <t>2444650.588 </t>
  </si>
  <si>
    <t> 15.02.1981 02:06 </t>
  </si>
  <si>
    <t> BBS 53 </t>
  </si>
  <si>
    <t>2445022.433 </t>
  </si>
  <si>
    <t> 21.02.1982 22:23 </t>
  </si>
  <si>
    <t> BRNO 26 </t>
  </si>
  <si>
    <t>2445791.367 </t>
  </si>
  <si>
    <t> 31.03.1984 20:48 </t>
  </si>
  <si>
    <t>2446770.615 </t>
  </si>
  <si>
    <t> 06.12.1986 02:45 </t>
  </si>
  <si>
    <t> BBS 82 </t>
  </si>
  <si>
    <t>2447921.477 </t>
  </si>
  <si>
    <t> 29.01.1990 23:26 </t>
  </si>
  <si>
    <t> A.Dedoch </t>
  </si>
  <si>
    <t> BRNO 31 </t>
  </si>
  <si>
    <t>2447921.480 </t>
  </si>
  <si>
    <t> 29.01.1990 23:31 </t>
  </si>
  <si>
    <t> 0.005 </t>
  </si>
  <si>
    <t> J.Borovicka </t>
  </si>
  <si>
    <t>2449055.50 </t>
  </si>
  <si>
    <t> 09.03.1993 00:00 </t>
  </si>
  <si>
    <t> -0.02 </t>
  </si>
  <si>
    <t>E </t>
  </si>
  <si>
    <t>?</t>
  </si>
  <si>
    <t> A.Paschke </t>
  </si>
  <si>
    <t> BBS 103 </t>
  </si>
  <si>
    <t>2449743.669 </t>
  </si>
  <si>
    <t> 26.01.1995 04:03 </t>
  </si>
  <si>
    <t> -0.015 </t>
  </si>
  <si>
    <t> BBS 108 </t>
  </si>
  <si>
    <t>2450571.4637 </t>
  </si>
  <si>
    <t> 02.05.1997 23:07 </t>
  </si>
  <si>
    <t> -0.0380 </t>
  </si>
  <si>
    <t> E.Blättler </t>
  </si>
  <si>
    <t> BBS 115 </t>
  </si>
  <si>
    <t>2451303.377 </t>
  </si>
  <si>
    <t> 04.05.1999 21:02 </t>
  </si>
  <si>
    <t> -0.037 </t>
  </si>
  <si>
    <t> BBS 120 </t>
  </si>
  <si>
    <t>2451626.4107 </t>
  </si>
  <si>
    <t> 22.03.2000 21:51 </t>
  </si>
  <si>
    <t> -0.0539 </t>
  </si>
  <si>
    <t> M.Zejda </t>
  </si>
  <si>
    <t>IBVS 5287 </t>
  </si>
  <si>
    <t>2451636.515 </t>
  </si>
  <si>
    <t> 02.04.2000 00:21 </t>
  </si>
  <si>
    <t> -0.045 </t>
  </si>
  <si>
    <t> BBS 122 </t>
  </si>
  <si>
    <t>2451685.3088 </t>
  </si>
  <si>
    <t> 20.05.2000 19:24 </t>
  </si>
  <si>
    <t> -0.0453 </t>
  </si>
  <si>
    <t>2452395.347 </t>
  </si>
  <si>
    <t> 30.04.2002 20:19 </t>
  </si>
  <si>
    <t> -0.046 </t>
  </si>
  <si>
    <t> BBS 128 </t>
  </si>
  <si>
    <t>2452750.365 </t>
  </si>
  <si>
    <t> 20.04.2003 20:45 </t>
  </si>
  <si>
    <t> -0.047 </t>
  </si>
  <si>
    <t> BBS 129 </t>
  </si>
  <si>
    <t>2453029.6429 </t>
  </si>
  <si>
    <t> 25.01.2004 03:25 </t>
  </si>
  <si>
    <t> -0.0739 </t>
  </si>
  <si>
    <t>IBVS 5583 </t>
  </si>
  <si>
    <t>2453135.6407 </t>
  </si>
  <si>
    <t> 10.05.2004 03:22 </t>
  </si>
  <si>
    <t> -0.0771 </t>
  </si>
  <si>
    <t> S.Dvorak </t>
  </si>
  <si>
    <t>IBVS 5603 </t>
  </si>
  <si>
    <t>2453374.567 </t>
  </si>
  <si>
    <t> 04.01.2005 01:36 </t>
  </si>
  <si>
    <t> -0.074 </t>
  </si>
  <si>
    <t>OEJV 0003 </t>
  </si>
  <si>
    <t>2453771.63309 </t>
  </si>
  <si>
    <t> 05.02.2006 03:11 </t>
  </si>
  <si>
    <t> -0.09109 </t>
  </si>
  <si>
    <t>C </t>
  </si>
  <si>
    <t> P.Svoboda </t>
  </si>
  <si>
    <t>OEJV 0074 </t>
  </si>
  <si>
    <t>2453771.63378 </t>
  </si>
  <si>
    <t> 05.02.2006 03:12 </t>
  </si>
  <si>
    <t> -0.09040 </t>
  </si>
  <si>
    <t>2453771.63448 </t>
  </si>
  <si>
    <t> 05.02.2006 03:13 </t>
  </si>
  <si>
    <t> -0.08970 </t>
  </si>
  <si>
    <t>R</t>
  </si>
  <si>
    <t>2454138.4234 </t>
  </si>
  <si>
    <t> 06.02.2007 22:09 </t>
  </si>
  <si>
    <t> -0.0981 </t>
  </si>
  <si>
    <t> S.Dogru et al. </t>
  </si>
  <si>
    <t>IBVS 5893 </t>
  </si>
  <si>
    <t>2454150.2001 </t>
  </si>
  <si>
    <t> 18.02.2007 16:48 </t>
  </si>
  <si>
    <t> -0.0993 </t>
  </si>
  <si>
    <t>Ic</t>
  </si>
  <si>
    <t> K.Nakajima </t>
  </si>
  <si>
    <t>VSB 46 </t>
  </si>
  <si>
    <t>2454202.3591 </t>
  </si>
  <si>
    <t> 11.04.2007 20:37 </t>
  </si>
  <si>
    <t> -0.0995 </t>
  </si>
  <si>
    <t>o</t>
  </si>
  <si>
    <t> T.Borkovits et al. </t>
  </si>
  <si>
    <t>IBVS 5835 </t>
  </si>
  <si>
    <t>2454207.4032 </t>
  </si>
  <si>
    <t> 16.04.2007 21:40 </t>
  </si>
  <si>
    <t> -0.1031 </t>
  </si>
  <si>
    <t> U.Schmidt </t>
  </si>
  <si>
    <t>BAVM 186 </t>
  </si>
  <si>
    <t>2454207.4065 </t>
  </si>
  <si>
    <t> 16.04.2007 21:45 </t>
  </si>
  <si>
    <t> -0.0998 </t>
  </si>
  <si>
    <t> F.Agerer </t>
  </si>
  <si>
    <t>2454207.4071 </t>
  </si>
  <si>
    <t> 16.04.2007 21:46 </t>
  </si>
  <si>
    <t> -0.0992 </t>
  </si>
  <si>
    <t> M.Lehky </t>
  </si>
  <si>
    <t>OEJV 0107 </t>
  </si>
  <si>
    <t>2454939.3062 </t>
  </si>
  <si>
    <t> 17.04.2009 19:20 </t>
  </si>
  <si>
    <t> -0.1122 </t>
  </si>
  <si>
    <t>2455304.4166 </t>
  </si>
  <si>
    <t> 17.04.2010 21:59 </t>
  </si>
  <si>
    <t> -0.1166 </t>
  </si>
  <si>
    <t> L.Šmelcer </t>
  </si>
  <si>
    <t>OEJV 0137 </t>
  </si>
  <si>
    <t>2455603.9048 </t>
  </si>
  <si>
    <t> 11.02.2011 09:42 </t>
  </si>
  <si>
    <t> -0.1234 </t>
  </si>
  <si>
    <t> R.Diethelm </t>
  </si>
  <si>
    <t>IBVS 5992 </t>
  </si>
  <si>
    <t>2455622.4135 </t>
  </si>
  <si>
    <t> 01.03.2011 21:55 </t>
  </si>
  <si>
    <t> -0.1228 </t>
  </si>
  <si>
    <t>2455622.4142 </t>
  </si>
  <si>
    <t> 01.03.2011 21:56 </t>
  </si>
  <si>
    <t> -0.1221 </t>
  </si>
  <si>
    <t>2455654.3816 </t>
  </si>
  <si>
    <t> 02.04.2011 21:09 </t>
  </si>
  <si>
    <t> -0.1233 </t>
  </si>
  <si>
    <t>-I</t>
  </si>
  <si>
    <t> M.&amp; K.Rätz </t>
  </si>
  <si>
    <t>BAVM 225 </t>
  </si>
  <si>
    <t>2455686.34876 </t>
  </si>
  <si>
    <t> 04.05.2011 20:22 </t>
  </si>
  <si>
    <t> -0.12472 </t>
  </si>
  <si>
    <t>OEJV 0160 </t>
  </si>
  <si>
    <t>2455686.34926 </t>
  </si>
  <si>
    <t> -0.12422 </t>
  </si>
  <si>
    <t>2455953.8725 </t>
  </si>
  <si>
    <t> 27.01.2012 08:56 </t>
  </si>
  <si>
    <t> -0.1275 </t>
  </si>
  <si>
    <t>IBVS 6029 </t>
  </si>
  <si>
    <t>2456004.34701 </t>
  </si>
  <si>
    <t> 17.03.2012 20:19 </t>
  </si>
  <si>
    <t> -0.12964 </t>
  </si>
  <si>
    <t>2456004.34721 </t>
  </si>
  <si>
    <t> -0.12944 </t>
  </si>
  <si>
    <t>2456746.3429 </t>
  </si>
  <si>
    <t> 29.03.2014 20:13 </t>
  </si>
  <si>
    <t> -0.1412 </t>
  </si>
  <si>
    <t> F.Walter </t>
  </si>
  <si>
    <t>BAVM 238 </t>
  </si>
  <si>
    <t>BAD?</t>
  </si>
  <si>
    <t>s5</t>
  </si>
  <si>
    <t>s6</t>
  </si>
  <si>
    <t>s7</t>
  </si>
  <si>
    <t>IBVS 6225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</si>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</sst>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1" applyNumberFormat="0" applyFont="0" applyFill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8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/>
    <xf numFmtId="0" fontId="21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2" fillId="0" borderId="0" xfId="8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/>
    <xf numFmtId="0" fontId="9" fillId="0" borderId="0" xfId="0" applyFont="1" applyAlignment="1">
      <alignment horizontal="left"/>
    </xf>
    <xf numFmtId="0" fontId="4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22" fontId="9" fillId="0" borderId="0" xfId="0" applyNumberFormat="1" applyFont="1" applyAlignment="1"/>
    <xf numFmtId="0" fontId="23" fillId="0" borderId="0" xfId="0" applyFont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165" fontId="23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Leo - O-C Diagr.</a:t>
            </a:r>
          </a:p>
        </c:rich>
      </c:tx>
      <c:layout>
        <c:manualLayout>
          <c:xMode val="edge"/>
          <c:yMode val="edge"/>
          <c:x val="0.379845612321715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431509555942"/>
          <c:y val="0.14678942920199375"/>
          <c:w val="0.82015628051762435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0.24412800000209245</c:v>
                </c:pt>
                <c:pt idx="1">
                  <c:v>0.24122400000123889</c:v>
                </c:pt>
                <c:pt idx="2">
                  <c:v>0.24585350000052131</c:v>
                </c:pt>
                <c:pt idx="3">
                  <c:v>0.23618400000123074</c:v>
                </c:pt>
                <c:pt idx="4">
                  <c:v>0.23480250000284286</c:v>
                </c:pt>
                <c:pt idx="5">
                  <c:v>0.21895450000374694</c:v>
                </c:pt>
                <c:pt idx="6">
                  <c:v>0.2263810000004014</c:v>
                </c:pt>
                <c:pt idx="7">
                  <c:v>0.2188685000037367</c:v>
                </c:pt>
                <c:pt idx="8">
                  <c:v>0.21430350000082399</c:v>
                </c:pt>
                <c:pt idx="9">
                  <c:v>0.20536100000026636</c:v>
                </c:pt>
                <c:pt idx="10">
                  <c:v>0.19600400000126683</c:v>
                </c:pt>
                <c:pt idx="11">
                  <c:v>0.19527500000185682</c:v>
                </c:pt>
                <c:pt idx="12">
                  <c:v>0.18642700000054901</c:v>
                </c:pt>
                <c:pt idx="13">
                  <c:v>0.18119749999823398</c:v>
                </c:pt>
                <c:pt idx="14">
                  <c:v>0.1770104999995965</c:v>
                </c:pt>
                <c:pt idx="15">
                  <c:v>0.17087199999878067</c:v>
                </c:pt>
                <c:pt idx="16">
                  <c:v>0.15461100000175065</c:v>
                </c:pt>
                <c:pt idx="17">
                  <c:v>5.855600000359118E-2</c:v>
                </c:pt>
                <c:pt idx="18">
                  <c:v>5.7716499999514781E-2</c:v>
                </c:pt>
                <c:pt idx="19">
                  <c:v>5.5230500001925975E-2</c:v>
                </c:pt>
                <c:pt idx="20">
                  <c:v>4.3212500000663567E-2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3-4DEC-97D9-DB199CF21B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1">
                  <c:v>-6.1734999981126748E-3</c:v>
                </c:pt>
                <c:pt idx="22">
                  <c:v>3.4575000026961789E-3</c:v>
                </c:pt>
                <c:pt idx="23">
                  <c:v>-4.7720000002300367E-3</c:v>
                </c:pt>
                <c:pt idx="24">
                  <c:v>-5.2441500003624242E-2</c:v>
                </c:pt>
                <c:pt idx="25">
                  <c:v>7.8575000006821938E-3</c:v>
                </c:pt>
                <c:pt idx="26">
                  <c:v>8.0495000001974404E-3</c:v>
                </c:pt>
                <c:pt idx="27">
                  <c:v>1.4759999976377003E-3</c:v>
                </c:pt>
                <c:pt idx="29">
                  <c:v>9.1055000011692755E-3</c:v>
                </c:pt>
                <c:pt idx="30">
                  <c:v>-6.7024999952991493E-3</c:v>
                </c:pt>
                <c:pt idx="31">
                  <c:v>-8.0414999974891543E-3</c:v>
                </c:pt>
                <c:pt idx="32">
                  <c:v>3.9585000049555674E-3</c:v>
                </c:pt>
                <c:pt idx="33">
                  <c:v>4.3450000011944212E-3</c:v>
                </c:pt>
                <c:pt idx="34">
                  <c:v>2.1105000050738454E-3</c:v>
                </c:pt>
                <c:pt idx="35">
                  <c:v>2.0650000078603625E-4</c:v>
                </c:pt>
                <c:pt idx="36">
                  <c:v>7.2064999985741451E-3</c:v>
                </c:pt>
                <c:pt idx="37">
                  <c:v>-2.0279999953345396E-3</c:v>
                </c:pt>
                <c:pt idx="39">
                  <c:v>-5.8334999994258396E-3</c:v>
                </c:pt>
                <c:pt idx="40">
                  <c:v>7.8859999994165264E-3</c:v>
                </c:pt>
                <c:pt idx="41">
                  <c:v>1.6990000003715977E-3</c:v>
                </c:pt>
                <c:pt idx="42">
                  <c:v>2.60800000251038E-3</c:v>
                </c:pt>
                <c:pt idx="43">
                  <c:v>2.6214999961666763E-3</c:v>
                </c:pt>
                <c:pt idx="44">
                  <c:v>8.3010000016656704E-3</c:v>
                </c:pt>
                <c:pt idx="45">
                  <c:v>8.4179999976186082E-3</c:v>
                </c:pt>
                <c:pt idx="46">
                  <c:v>1.772000003256835E-3</c:v>
                </c:pt>
                <c:pt idx="47">
                  <c:v>4.7720000075059943E-3</c:v>
                </c:pt>
                <c:pt idx="48">
                  <c:v>-1.8308999999135267E-2</c:v>
                </c:pt>
                <c:pt idx="49">
                  <c:v>-1.4917499996954575E-2</c:v>
                </c:pt>
                <c:pt idx="50">
                  <c:v>-3.8715499998943415E-2</c:v>
                </c:pt>
                <c:pt idx="51">
                  <c:v>-3.8015500002074987E-2</c:v>
                </c:pt>
                <c:pt idx="52">
                  <c:v>-3.679299999930663E-2</c:v>
                </c:pt>
                <c:pt idx="54">
                  <c:v>-4.4979999998759013E-2</c:v>
                </c:pt>
                <c:pt idx="56">
                  <c:v>-4.5961499999975786E-2</c:v>
                </c:pt>
                <c:pt idx="60">
                  <c:v>-7.3844499995175283E-2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3-4DEC-97D9-DB199CF21B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67">
                  <c:v>-0.10311199999705423</c:v>
                </c:pt>
                <c:pt idx="68">
                  <c:v>-9.9812000000383705E-2</c:v>
                </c:pt>
                <c:pt idx="82">
                  <c:v>-0.14117049999185838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D3-4DEC-97D9-DB199CF21B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3">
                  <c:v>-5.3940999998303596E-2</c:v>
                </c:pt>
                <c:pt idx="55">
                  <c:v>-4.5318500000576023E-2</c:v>
                </c:pt>
                <c:pt idx="58">
                  <c:v>-7.386199999746168E-2</c:v>
                </c:pt>
                <c:pt idx="59">
                  <c:v>-7.7121499998611398E-2</c:v>
                </c:pt>
                <c:pt idx="61">
                  <c:v>-9.1088499997567851E-2</c:v>
                </c:pt>
                <c:pt idx="62">
                  <c:v>-9.0398500004084781E-2</c:v>
                </c:pt>
                <c:pt idx="63">
                  <c:v>-8.9698499999940395E-2</c:v>
                </c:pt>
                <c:pt idx="64">
                  <c:v>-9.809549999772571E-2</c:v>
                </c:pt>
                <c:pt idx="65">
                  <c:v>-9.9290999998629559E-2</c:v>
                </c:pt>
                <c:pt idx="66">
                  <c:v>-9.9542500000097789E-2</c:v>
                </c:pt>
                <c:pt idx="69">
                  <c:v>-9.9141999999119435E-2</c:v>
                </c:pt>
                <c:pt idx="70">
                  <c:v>-0.11218950000329642</c:v>
                </c:pt>
                <c:pt idx="71">
                  <c:v>-0.11650000000372529</c:v>
                </c:pt>
                <c:pt idx="72">
                  <c:v>-0.1234069999991334</c:v>
                </c:pt>
                <c:pt idx="73">
                  <c:v>-0.12276849999761907</c:v>
                </c:pt>
                <c:pt idx="74">
                  <c:v>-0.12206850000075065</c:v>
                </c:pt>
                <c:pt idx="75">
                  <c:v>-0.12330199999996694</c:v>
                </c:pt>
                <c:pt idx="76">
                  <c:v>-0.12471549999463605</c:v>
                </c:pt>
                <c:pt idx="77">
                  <c:v>-0.12421549999271519</c:v>
                </c:pt>
                <c:pt idx="78">
                  <c:v>-0.12745900000300026</c:v>
                </c:pt>
                <c:pt idx="79">
                  <c:v>-0.12964400000055321</c:v>
                </c:pt>
                <c:pt idx="80">
                  <c:v>-0.12955399999918882</c:v>
                </c:pt>
                <c:pt idx="81">
                  <c:v>-0.12944399999832967</c:v>
                </c:pt>
                <c:pt idx="83">
                  <c:v>-0.18543649999628542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D3-4DEC-97D9-DB199CF21B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D3-4DEC-97D9-DB199CF21B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D3-4DEC-97D9-DB199CF21B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D3-4DEC-97D9-DB199CF21B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46">
                  <c:v>1.9516282307514121E-2</c:v>
                </c:pt>
                <c:pt idx="47">
                  <c:v>1.9516282307514121E-2</c:v>
                </c:pt>
                <c:pt idx="48">
                  <c:v>-1.3967396401610432E-3</c:v>
                </c:pt>
                <c:pt idx="49">
                  <c:v>-1.408728263214791E-2</c:v>
                </c:pt>
                <c:pt idx="50">
                  <c:v>-2.9353168089501308E-2</c:v>
                </c:pt>
                <c:pt idx="51">
                  <c:v>-2.9353168089501308E-2</c:v>
                </c:pt>
                <c:pt idx="52">
                  <c:v>-4.2850444865819848E-2</c:v>
                </c:pt>
                <c:pt idx="53">
                  <c:v>-4.8807863580884597E-2</c:v>
                </c:pt>
                <c:pt idx="54">
                  <c:v>-4.8994032915730373E-2</c:v>
                </c:pt>
                <c:pt idx="55">
                  <c:v>-4.9893851367484948E-2</c:v>
                </c:pt>
                <c:pt idx="56">
                  <c:v>-6.2987761251637631E-2</c:v>
                </c:pt>
                <c:pt idx="57">
                  <c:v>-6.9534716193713986E-2</c:v>
                </c:pt>
                <c:pt idx="58">
                  <c:v>-7.4685401124447048E-2</c:v>
                </c:pt>
                <c:pt idx="59">
                  <c:v>-7.6640179140327669E-2</c:v>
                </c:pt>
                <c:pt idx="60">
                  <c:v>-8.1046186731677627E-2</c:v>
                </c:pt>
                <c:pt idx="61">
                  <c:v>-8.8368847235611364E-2</c:v>
                </c:pt>
                <c:pt idx="62">
                  <c:v>-8.8368847235611364E-2</c:v>
                </c:pt>
                <c:pt idx="63">
                  <c:v>-8.8368847235611364E-2</c:v>
                </c:pt>
                <c:pt idx="64">
                  <c:v>-9.51329997350078E-2</c:v>
                </c:pt>
                <c:pt idx="65">
                  <c:v>-9.5350197292327854E-2</c:v>
                </c:pt>
                <c:pt idx="66">
                  <c:v>-9.6312072189031012E-2</c:v>
                </c:pt>
                <c:pt idx="67">
                  <c:v>-9.64051568564539E-2</c:v>
                </c:pt>
                <c:pt idx="68">
                  <c:v>-9.64051568564539E-2</c:v>
                </c:pt>
                <c:pt idx="69">
                  <c:v>-9.64051568564539E-2</c:v>
                </c:pt>
                <c:pt idx="70">
                  <c:v>-0.10990243363277247</c:v>
                </c:pt>
                <c:pt idx="71">
                  <c:v>-0.11663555790969457</c:v>
                </c:pt>
                <c:pt idx="72">
                  <c:v>-0.12215858151011919</c:v>
                </c:pt>
                <c:pt idx="73">
                  <c:v>-0.12249989195733643</c:v>
                </c:pt>
                <c:pt idx="74">
                  <c:v>-0.12249989195733643</c:v>
                </c:pt>
                <c:pt idx="75">
                  <c:v>-0.12308942818434804</c:v>
                </c:pt>
                <c:pt idx="76">
                  <c:v>-0.12367896441135967</c:v>
                </c:pt>
                <c:pt idx="77">
                  <c:v>-0.12367896441135967</c:v>
                </c:pt>
                <c:pt idx="78">
                  <c:v>-0.12861245178477265</c:v>
                </c:pt>
                <c:pt idx="79">
                  <c:v>-0.1295432984590015</c:v>
                </c:pt>
                <c:pt idx="80">
                  <c:v>-0.1295432984590015</c:v>
                </c:pt>
                <c:pt idx="81">
                  <c:v>-0.1295432984590015</c:v>
                </c:pt>
                <c:pt idx="82">
                  <c:v>-0.14322674457016582</c:v>
                </c:pt>
                <c:pt idx="83">
                  <c:v>-0.191754884519964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D3-4DEC-97D9-DB199CF21B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8">
                  <c:v>-0.2548945000016829</c:v>
                </c:pt>
                <c:pt idx="57">
                  <c:v>-4.7383000004629139E-2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D3-4DEC-97D9-DB199CF2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3320"/>
        <c:axId val="1"/>
      </c:scatterChart>
      <c:valAx>
        <c:axId val="660623320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822092005941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12403100775193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9799995930739"/>
          <c:y val="0.9204921861831491"/>
          <c:w val="0.7271329223381961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Leo - O-C Diagr.</a:t>
            </a:r>
          </a:p>
        </c:rich>
      </c:tx>
      <c:layout>
        <c:manualLayout>
          <c:xMode val="edge"/>
          <c:yMode val="edge"/>
          <c:x val="0.3792572909810422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301318133614"/>
          <c:y val="0.14634168126798494"/>
          <c:w val="0.81733807908801692"/>
          <c:h val="0.685976630943679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0.24412800000209245</c:v>
                </c:pt>
                <c:pt idx="1">
                  <c:v>0.24122400000123889</c:v>
                </c:pt>
                <c:pt idx="2">
                  <c:v>0.24585350000052131</c:v>
                </c:pt>
                <c:pt idx="3">
                  <c:v>0.23618400000123074</c:v>
                </c:pt>
                <c:pt idx="4">
                  <c:v>0.23480250000284286</c:v>
                </c:pt>
                <c:pt idx="5">
                  <c:v>0.21895450000374694</c:v>
                </c:pt>
                <c:pt idx="6">
                  <c:v>0.2263810000004014</c:v>
                </c:pt>
                <c:pt idx="7">
                  <c:v>0.2188685000037367</c:v>
                </c:pt>
                <c:pt idx="8">
                  <c:v>0.21430350000082399</c:v>
                </c:pt>
                <c:pt idx="9">
                  <c:v>0.20536100000026636</c:v>
                </c:pt>
                <c:pt idx="10">
                  <c:v>0.19600400000126683</c:v>
                </c:pt>
                <c:pt idx="11">
                  <c:v>0.19527500000185682</c:v>
                </c:pt>
                <c:pt idx="12">
                  <c:v>0.18642700000054901</c:v>
                </c:pt>
                <c:pt idx="13">
                  <c:v>0.18119749999823398</c:v>
                </c:pt>
                <c:pt idx="14">
                  <c:v>0.1770104999995965</c:v>
                </c:pt>
                <c:pt idx="15">
                  <c:v>0.17087199999878067</c:v>
                </c:pt>
                <c:pt idx="16">
                  <c:v>0.15461100000175065</c:v>
                </c:pt>
                <c:pt idx="17">
                  <c:v>5.855600000359118E-2</c:v>
                </c:pt>
                <c:pt idx="18">
                  <c:v>5.7716499999514781E-2</c:v>
                </c:pt>
                <c:pt idx="19">
                  <c:v>5.5230500001925975E-2</c:v>
                </c:pt>
                <c:pt idx="20">
                  <c:v>4.3212500000663567E-2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6-4CBB-9871-2DC7D0B4DF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  <c:pt idx="72">
                    <c:v>5.0000000000000001E-4</c:v>
                  </c:pt>
                  <c:pt idx="73">
                    <c:v>5.9999999999999995E-4</c:v>
                  </c:pt>
                  <c:pt idx="74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  <c:pt idx="78">
                    <c:v>2.9999999999999997E-4</c:v>
                  </c:pt>
                  <c:pt idx="79">
                    <c:v>2.0000000000000001E-4</c:v>
                  </c:pt>
                  <c:pt idx="80">
                    <c:v>1E-4</c:v>
                  </c:pt>
                  <c:pt idx="81">
                    <c:v>1E-4</c:v>
                  </c:pt>
                  <c:pt idx="82">
                    <c:v>1E-3</c:v>
                  </c:pt>
                  <c:pt idx="8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21">
                  <c:v>-6.1734999981126748E-3</c:v>
                </c:pt>
                <c:pt idx="22">
                  <c:v>3.4575000026961789E-3</c:v>
                </c:pt>
                <c:pt idx="23">
                  <c:v>-4.7720000002300367E-3</c:v>
                </c:pt>
                <c:pt idx="24">
                  <c:v>-5.2441500003624242E-2</c:v>
                </c:pt>
                <c:pt idx="25">
                  <c:v>7.8575000006821938E-3</c:v>
                </c:pt>
                <c:pt idx="26">
                  <c:v>8.0495000001974404E-3</c:v>
                </c:pt>
                <c:pt idx="27">
                  <c:v>1.4759999976377003E-3</c:v>
                </c:pt>
                <c:pt idx="29">
                  <c:v>9.1055000011692755E-3</c:v>
                </c:pt>
                <c:pt idx="30">
                  <c:v>-6.7024999952991493E-3</c:v>
                </c:pt>
                <c:pt idx="31">
                  <c:v>-8.0414999974891543E-3</c:v>
                </c:pt>
                <c:pt idx="32">
                  <c:v>3.9585000049555674E-3</c:v>
                </c:pt>
                <c:pt idx="33">
                  <c:v>4.3450000011944212E-3</c:v>
                </c:pt>
                <c:pt idx="34">
                  <c:v>2.1105000050738454E-3</c:v>
                </c:pt>
                <c:pt idx="35">
                  <c:v>2.0650000078603625E-4</c:v>
                </c:pt>
                <c:pt idx="36">
                  <c:v>7.2064999985741451E-3</c:v>
                </c:pt>
                <c:pt idx="37">
                  <c:v>-2.0279999953345396E-3</c:v>
                </c:pt>
                <c:pt idx="39">
                  <c:v>-5.8334999994258396E-3</c:v>
                </c:pt>
                <c:pt idx="40">
                  <c:v>7.8859999994165264E-3</c:v>
                </c:pt>
                <c:pt idx="41">
                  <c:v>1.6990000003715977E-3</c:v>
                </c:pt>
                <c:pt idx="42">
                  <c:v>2.60800000251038E-3</c:v>
                </c:pt>
                <c:pt idx="43">
                  <c:v>2.6214999961666763E-3</c:v>
                </c:pt>
                <c:pt idx="44">
                  <c:v>8.3010000016656704E-3</c:v>
                </c:pt>
                <c:pt idx="45">
                  <c:v>8.4179999976186082E-3</c:v>
                </c:pt>
                <c:pt idx="46">
                  <c:v>1.772000003256835E-3</c:v>
                </c:pt>
                <c:pt idx="47">
                  <c:v>4.7720000075059943E-3</c:v>
                </c:pt>
                <c:pt idx="48">
                  <c:v>-1.8308999999135267E-2</c:v>
                </c:pt>
                <c:pt idx="49">
                  <c:v>-1.4917499996954575E-2</c:v>
                </c:pt>
                <c:pt idx="50">
                  <c:v>-3.8715499998943415E-2</c:v>
                </c:pt>
                <c:pt idx="51">
                  <c:v>-3.8015500002074987E-2</c:v>
                </c:pt>
                <c:pt idx="52">
                  <c:v>-3.679299999930663E-2</c:v>
                </c:pt>
                <c:pt idx="54">
                  <c:v>-4.4979999998759013E-2</c:v>
                </c:pt>
                <c:pt idx="56">
                  <c:v>-4.5961499999975786E-2</c:v>
                </c:pt>
                <c:pt idx="60">
                  <c:v>-7.3844499995175283E-2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6-4CBB-9871-2DC7D0B4DF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67">
                  <c:v>-0.10311199999705423</c:v>
                </c:pt>
                <c:pt idx="68">
                  <c:v>-9.9812000000383705E-2</c:v>
                </c:pt>
                <c:pt idx="82">
                  <c:v>-0.14117049999185838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6-4CBB-9871-2DC7D0B4DF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53">
                  <c:v>-5.3940999998303596E-2</c:v>
                </c:pt>
                <c:pt idx="55">
                  <c:v>-4.5318500000576023E-2</c:v>
                </c:pt>
                <c:pt idx="58">
                  <c:v>-7.386199999746168E-2</c:v>
                </c:pt>
                <c:pt idx="59">
                  <c:v>-7.7121499998611398E-2</c:v>
                </c:pt>
                <c:pt idx="61">
                  <c:v>-9.1088499997567851E-2</c:v>
                </c:pt>
                <c:pt idx="62">
                  <c:v>-9.0398500004084781E-2</c:v>
                </c:pt>
                <c:pt idx="63">
                  <c:v>-8.9698499999940395E-2</c:v>
                </c:pt>
                <c:pt idx="64">
                  <c:v>-9.809549999772571E-2</c:v>
                </c:pt>
                <c:pt idx="65">
                  <c:v>-9.9290999998629559E-2</c:v>
                </c:pt>
                <c:pt idx="66">
                  <c:v>-9.9542500000097789E-2</c:v>
                </c:pt>
                <c:pt idx="69">
                  <c:v>-9.9141999999119435E-2</c:v>
                </c:pt>
                <c:pt idx="70">
                  <c:v>-0.11218950000329642</c:v>
                </c:pt>
                <c:pt idx="71">
                  <c:v>-0.11650000000372529</c:v>
                </c:pt>
                <c:pt idx="72">
                  <c:v>-0.1234069999991334</c:v>
                </c:pt>
                <c:pt idx="73">
                  <c:v>-0.12276849999761907</c:v>
                </c:pt>
                <c:pt idx="74">
                  <c:v>-0.12206850000075065</c:v>
                </c:pt>
                <c:pt idx="75">
                  <c:v>-0.12330199999996694</c:v>
                </c:pt>
                <c:pt idx="76">
                  <c:v>-0.12471549999463605</c:v>
                </c:pt>
                <c:pt idx="77">
                  <c:v>-0.12421549999271519</c:v>
                </c:pt>
                <c:pt idx="78">
                  <c:v>-0.12745900000300026</c:v>
                </c:pt>
                <c:pt idx="79">
                  <c:v>-0.12964400000055321</c:v>
                </c:pt>
                <c:pt idx="80">
                  <c:v>-0.12955399999918882</c:v>
                </c:pt>
                <c:pt idx="81">
                  <c:v>-0.12944399999832967</c:v>
                </c:pt>
                <c:pt idx="83">
                  <c:v>-0.18543649999628542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F6-4CBB-9871-2DC7D0B4DF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F6-4CBB-9871-2DC7D0B4DF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F6-4CBB-9871-2DC7D0B4DF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8">
                    <c:v>0</c:v>
                  </c:pt>
                  <c:pt idx="48">
                    <c:v>0.01</c:v>
                  </c:pt>
                  <c:pt idx="49">
                    <c:v>6.0000000000000001E-3</c:v>
                  </c:pt>
                  <c:pt idx="50">
                    <c:v>8.9999999999999998E-4</c:v>
                  </c:pt>
                  <c:pt idx="52">
                    <c:v>6.0000000000000001E-3</c:v>
                  </c:pt>
                  <c:pt idx="53">
                    <c:v>2.3E-3</c:v>
                  </c:pt>
                  <c:pt idx="55">
                    <c:v>2.5999999999999999E-3</c:v>
                  </c:pt>
                  <c:pt idx="57">
                    <c:v>3.0000000000000001E-3</c:v>
                  </c:pt>
                  <c:pt idx="58">
                    <c:v>4.8999999999999998E-3</c:v>
                  </c:pt>
                  <c:pt idx="59">
                    <c:v>5.0000000000000001E-4</c:v>
                  </c:pt>
                  <c:pt idx="60">
                    <c:v>3.0000000000000001E-3</c:v>
                  </c:pt>
                  <c:pt idx="61">
                    <c:v>2E-3</c:v>
                  </c:pt>
                  <c:pt idx="62">
                    <c:v>2E-3</c:v>
                  </c:pt>
                  <c:pt idx="63">
                    <c:v>2E-3</c:v>
                  </c:pt>
                  <c:pt idx="64">
                    <c:v>2.0000000000000001E-4</c:v>
                  </c:pt>
                  <c:pt idx="66">
                    <c:v>2.0000000000000001E-4</c:v>
                  </c:pt>
                  <c:pt idx="67">
                    <c:v>1.9E-3</c:v>
                  </c:pt>
                  <c:pt idx="68">
                    <c:v>2.9999999999999997E-4</c:v>
                  </c:pt>
                  <c:pt idx="69">
                    <c:v>1E-4</c:v>
                  </c:pt>
                  <c:pt idx="70">
                    <c:v>2.0000000000000001E-4</c:v>
                  </c:pt>
                  <c:pt idx="71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F6-4CBB-9871-2DC7D0B4DF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46">
                  <c:v>1.9516282307514121E-2</c:v>
                </c:pt>
                <c:pt idx="47">
                  <c:v>1.9516282307514121E-2</c:v>
                </c:pt>
                <c:pt idx="48">
                  <c:v>-1.3967396401610432E-3</c:v>
                </c:pt>
                <c:pt idx="49">
                  <c:v>-1.408728263214791E-2</c:v>
                </c:pt>
                <c:pt idx="50">
                  <c:v>-2.9353168089501308E-2</c:v>
                </c:pt>
                <c:pt idx="51">
                  <c:v>-2.9353168089501308E-2</c:v>
                </c:pt>
                <c:pt idx="52">
                  <c:v>-4.2850444865819848E-2</c:v>
                </c:pt>
                <c:pt idx="53">
                  <c:v>-4.8807863580884597E-2</c:v>
                </c:pt>
                <c:pt idx="54">
                  <c:v>-4.8994032915730373E-2</c:v>
                </c:pt>
                <c:pt idx="55">
                  <c:v>-4.9893851367484948E-2</c:v>
                </c:pt>
                <c:pt idx="56">
                  <c:v>-6.2987761251637631E-2</c:v>
                </c:pt>
                <c:pt idx="57">
                  <c:v>-6.9534716193713986E-2</c:v>
                </c:pt>
                <c:pt idx="58">
                  <c:v>-7.4685401124447048E-2</c:v>
                </c:pt>
                <c:pt idx="59">
                  <c:v>-7.6640179140327669E-2</c:v>
                </c:pt>
                <c:pt idx="60">
                  <c:v>-8.1046186731677627E-2</c:v>
                </c:pt>
                <c:pt idx="61">
                  <c:v>-8.8368847235611364E-2</c:v>
                </c:pt>
                <c:pt idx="62">
                  <c:v>-8.8368847235611364E-2</c:v>
                </c:pt>
                <c:pt idx="63">
                  <c:v>-8.8368847235611364E-2</c:v>
                </c:pt>
                <c:pt idx="64">
                  <c:v>-9.51329997350078E-2</c:v>
                </c:pt>
                <c:pt idx="65">
                  <c:v>-9.5350197292327854E-2</c:v>
                </c:pt>
                <c:pt idx="66">
                  <c:v>-9.6312072189031012E-2</c:v>
                </c:pt>
                <c:pt idx="67">
                  <c:v>-9.64051568564539E-2</c:v>
                </c:pt>
                <c:pt idx="68">
                  <c:v>-9.64051568564539E-2</c:v>
                </c:pt>
                <c:pt idx="69">
                  <c:v>-9.64051568564539E-2</c:v>
                </c:pt>
                <c:pt idx="70">
                  <c:v>-0.10990243363277247</c:v>
                </c:pt>
                <c:pt idx="71">
                  <c:v>-0.11663555790969457</c:v>
                </c:pt>
                <c:pt idx="72">
                  <c:v>-0.12215858151011919</c:v>
                </c:pt>
                <c:pt idx="73">
                  <c:v>-0.12249989195733643</c:v>
                </c:pt>
                <c:pt idx="74">
                  <c:v>-0.12249989195733643</c:v>
                </c:pt>
                <c:pt idx="75">
                  <c:v>-0.12308942818434804</c:v>
                </c:pt>
                <c:pt idx="76">
                  <c:v>-0.12367896441135967</c:v>
                </c:pt>
                <c:pt idx="77">
                  <c:v>-0.12367896441135967</c:v>
                </c:pt>
                <c:pt idx="78">
                  <c:v>-0.12861245178477265</c:v>
                </c:pt>
                <c:pt idx="79">
                  <c:v>-0.1295432984590015</c:v>
                </c:pt>
                <c:pt idx="80">
                  <c:v>-0.1295432984590015</c:v>
                </c:pt>
                <c:pt idx="81">
                  <c:v>-0.1295432984590015</c:v>
                </c:pt>
                <c:pt idx="82">
                  <c:v>-0.14322674457016582</c:v>
                </c:pt>
                <c:pt idx="83">
                  <c:v>-0.191754884519964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F6-4CBB-9871-2DC7D0B4DF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-13292</c:v>
                </c:pt>
                <c:pt idx="1">
                  <c:v>-13276</c:v>
                </c:pt>
                <c:pt idx="2">
                  <c:v>-13119</c:v>
                </c:pt>
                <c:pt idx="3">
                  <c:v>-13116</c:v>
                </c:pt>
                <c:pt idx="4">
                  <c:v>-13065</c:v>
                </c:pt>
                <c:pt idx="5">
                  <c:v>-12873</c:v>
                </c:pt>
                <c:pt idx="6">
                  <c:v>-12854</c:v>
                </c:pt>
                <c:pt idx="7">
                  <c:v>-12429</c:v>
                </c:pt>
                <c:pt idx="8">
                  <c:v>-12419</c:v>
                </c:pt>
                <c:pt idx="9">
                  <c:v>-11774</c:v>
                </c:pt>
                <c:pt idx="10">
                  <c:v>-11396</c:v>
                </c:pt>
                <c:pt idx="11">
                  <c:v>-11330</c:v>
                </c:pt>
                <c:pt idx="12">
                  <c:v>-11138</c:v>
                </c:pt>
                <c:pt idx="13">
                  <c:v>-10895</c:v>
                </c:pt>
                <c:pt idx="14">
                  <c:v>-10697</c:v>
                </c:pt>
                <c:pt idx="15">
                  <c:v>-10668</c:v>
                </c:pt>
                <c:pt idx="16">
                  <c:v>-10274</c:v>
                </c:pt>
                <c:pt idx="17">
                  <c:v>-4804</c:v>
                </c:pt>
                <c:pt idx="18">
                  <c:v>-4621</c:v>
                </c:pt>
                <c:pt idx="19">
                  <c:v>-4577</c:v>
                </c:pt>
                <c:pt idx="20">
                  <c:v>-4205</c:v>
                </c:pt>
                <c:pt idx="21">
                  <c:v>-1561</c:v>
                </c:pt>
                <c:pt idx="22">
                  <c:v>-935</c:v>
                </c:pt>
                <c:pt idx="23">
                  <c:v>-692</c:v>
                </c:pt>
                <c:pt idx="24">
                  <c:v>-689</c:v>
                </c:pt>
                <c:pt idx="25">
                  <c:v>-535</c:v>
                </c:pt>
                <c:pt idx="26">
                  <c:v>-503</c:v>
                </c:pt>
                <c:pt idx="27">
                  <c:v>-484</c:v>
                </c:pt>
                <c:pt idx="28">
                  <c:v>-327</c:v>
                </c:pt>
                <c:pt idx="29">
                  <c:v>-327</c:v>
                </c:pt>
                <c:pt idx="30">
                  <c:v>-295</c:v>
                </c:pt>
                <c:pt idx="31">
                  <c:v>-289</c:v>
                </c:pt>
                <c:pt idx="32">
                  <c:v>-289</c:v>
                </c:pt>
                <c:pt idx="33">
                  <c:v>-110</c:v>
                </c:pt>
                <c:pt idx="34">
                  <c:v>-97</c:v>
                </c:pt>
                <c:pt idx="35">
                  <c:v>-81</c:v>
                </c:pt>
                <c:pt idx="36">
                  <c:v>-81</c:v>
                </c:pt>
                <c:pt idx="37">
                  <c:v>-68</c:v>
                </c:pt>
                <c:pt idx="38">
                  <c:v>0</c:v>
                </c:pt>
                <c:pt idx="39">
                  <c:v>79</c:v>
                </c:pt>
                <c:pt idx="40">
                  <c:v>376</c:v>
                </c:pt>
                <c:pt idx="41">
                  <c:v>574</c:v>
                </c:pt>
                <c:pt idx="42">
                  <c:v>788</c:v>
                </c:pt>
                <c:pt idx="43">
                  <c:v>1009</c:v>
                </c:pt>
                <c:pt idx="44">
                  <c:v>1466</c:v>
                </c:pt>
                <c:pt idx="45">
                  <c:v>2048</c:v>
                </c:pt>
                <c:pt idx="46">
                  <c:v>2732</c:v>
                </c:pt>
                <c:pt idx="47">
                  <c:v>2732</c:v>
                </c:pt>
                <c:pt idx="48">
                  <c:v>3406</c:v>
                </c:pt>
                <c:pt idx="49">
                  <c:v>3815</c:v>
                </c:pt>
                <c:pt idx="50">
                  <c:v>4307</c:v>
                </c:pt>
                <c:pt idx="51">
                  <c:v>4307</c:v>
                </c:pt>
                <c:pt idx="52">
                  <c:v>4742</c:v>
                </c:pt>
                <c:pt idx="53">
                  <c:v>4934</c:v>
                </c:pt>
                <c:pt idx="54">
                  <c:v>4940</c:v>
                </c:pt>
                <c:pt idx="55">
                  <c:v>4969</c:v>
                </c:pt>
                <c:pt idx="56">
                  <c:v>5391</c:v>
                </c:pt>
                <c:pt idx="57">
                  <c:v>5602</c:v>
                </c:pt>
                <c:pt idx="58">
                  <c:v>5768</c:v>
                </c:pt>
                <c:pt idx="59">
                  <c:v>5831</c:v>
                </c:pt>
                <c:pt idx="60">
                  <c:v>5973</c:v>
                </c:pt>
                <c:pt idx="61">
                  <c:v>6209</c:v>
                </c:pt>
                <c:pt idx="62">
                  <c:v>6209</c:v>
                </c:pt>
                <c:pt idx="63">
                  <c:v>6209</c:v>
                </c:pt>
                <c:pt idx="64">
                  <c:v>6427</c:v>
                </c:pt>
                <c:pt idx="65">
                  <c:v>6434</c:v>
                </c:pt>
                <c:pt idx="66">
                  <c:v>6465</c:v>
                </c:pt>
                <c:pt idx="67">
                  <c:v>6468</c:v>
                </c:pt>
                <c:pt idx="68">
                  <c:v>6468</c:v>
                </c:pt>
                <c:pt idx="69">
                  <c:v>6468</c:v>
                </c:pt>
                <c:pt idx="70">
                  <c:v>6903</c:v>
                </c:pt>
                <c:pt idx="71">
                  <c:v>7120</c:v>
                </c:pt>
                <c:pt idx="72">
                  <c:v>7298</c:v>
                </c:pt>
                <c:pt idx="73">
                  <c:v>7309</c:v>
                </c:pt>
                <c:pt idx="74">
                  <c:v>7309</c:v>
                </c:pt>
                <c:pt idx="75">
                  <c:v>7328</c:v>
                </c:pt>
                <c:pt idx="76">
                  <c:v>7347</c:v>
                </c:pt>
                <c:pt idx="77">
                  <c:v>7347</c:v>
                </c:pt>
                <c:pt idx="78">
                  <c:v>7506</c:v>
                </c:pt>
                <c:pt idx="79">
                  <c:v>7536</c:v>
                </c:pt>
                <c:pt idx="80">
                  <c:v>7536</c:v>
                </c:pt>
                <c:pt idx="81">
                  <c:v>7536</c:v>
                </c:pt>
                <c:pt idx="82">
                  <c:v>7977</c:v>
                </c:pt>
                <c:pt idx="83">
                  <c:v>9541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8">
                  <c:v>-0.2548945000016829</c:v>
                </c:pt>
                <c:pt idx="57">
                  <c:v>-4.7383000004629139E-2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F6-4CBB-9871-2DC7D0B4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620080"/>
        <c:axId val="1"/>
      </c:scatterChart>
      <c:valAx>
        <c:axId val="660620080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6812689435492"/>
              <c:y val="0.89024518276678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35603715170282E-2"/>
              <c:y val="0.39634210357851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62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885465168247156"/>
          <c:y val="0.92073298764483702"/>
          <c:w val="0.7260066795056190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333375</xdr:colOff>
      <xdr:row>0</xdr:row>
      <xdr:rowOff>0</xdr:rowOff>
    </xdr:from>
    <xdr:to>
      <xdr:col>26</xdr:col>
      <xdr:colOff>381000</xdr:colOff>
      <xdr:row>18</xdr:row>
      <xdr:rowOff>28575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D4F4D357-717F-9DE8-049F-14F03F9BC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0</xdr:row>
      <xdr:rowOff>0</xdr:rowOff>
    </xdr:from>
    <xdr:to>
      <xdr:col>16</xdr:col>
      <xdr:colOff>647700</xdr:colOff>
      <xdr:row>18</xdr:row>
      <xdr:rowOff>38100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2F03BA23-8BCD-9402-0E6B-B0FC0E64A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ar.astro.cz/oejv/issues/oejv0137.pdf" TargetMode="External"/><Relationship Id="rId26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konkoly.hu/cgi-bin/IBVS?5992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835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5893" TargetMode="External"/><Relationship Id="rId23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vsolj.cetus-net.org/no46.pdf" TargetMode="External"/><Relationship Id="rId19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konkoly.hu/cgi-bin/IBVS?5893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10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63</v>
      </c>
      <c r="E1" s="15" t="s">
        <v>64</v>
      </c>
    </row>
    <row r="2" spans="1:6" ht="12.95" customHeight="1" x14ac:dyDescent="0.2">
      <c r="A2" t="s">
        <v>24</v>
      </c>
      <c r="B2" s="11" t="s">
        <v>61</v>
      </c>
    </row>
    <row r="3" spans="1:6" ht="12.95" customHeight="1" thickBot="1" x14ac:dyDescent="0.25"/>
    <row r="4" spans="1:6" ht="12.95" customHeight="1" thickTop="1" thickBot="1" x14ac:dyDescent="0.25">
      <c r="A4" s="6" t="s">
        <v>0</v>
      </c>
      <c r="C4" s="3">
        <v>43324.730869999999</v>
      </c>
      <c r="D4" s="4">
        <v>1.6825565</v>
      </c>
    </row>
    <row r="5" spans="1:6" ht="12.95" customHeight="1" thickTop="1" x14ac:dyDescent="0.2">
      <c r="A5" s="54" t="s">
        <v>65</v>
      </c>
      <c r="C5" s="15">
        <v>-9.5</v>
      </c>
      <c r="D5" t="s">
        <v>66</v>
      </c>
    </row>
    <row r="6" spans="1:6" ht="12.95" customHeight="1" x14ac:dyDescent="0.2">
      <c r="A6" s="6" t="s">
        <v>1</v>
      </c>
    </row>
    <row r="7" spans="1:6" ht="12.95" customHeight="1" x14ac:dyDescent="0.2">
      <c r="A7" t="s">
        <v>2</v>
      </c>
      <c r="C7">
        <f>+C4</f>
        <v>43324.730869999999</v>
      </c>
    </row>
    <row r="8" spans="1:6" ht="12.95" customHeight="1" x14ac:dyDescent="0.2">
      <c r="A8" t="s">
        <v>3</v>
      </c>
      <c r="C8">
        <f>+D4</f>
        <v>1.6825565</v>
      </c>
    </row>
    <row r="9" spans="1:6" ht="12.95" customHeight="1" x14ac:dyDescent="0.2">
      <c r="A9" s="55" t="s">
        <v>71</v>
      </c>
      <c r="B9" s="21">
        <v>77</v>
      </c>
      <c r="C9" s="56" t="str">
        <f>"F"&amp;B9</f>
        <v>F77</v>
      </c>
      <c r="D9" s="9" t="str">
        <f>"G"&amp;B9</f>
        <v>G77</v>
      </c>
    </row>
    <row r="10" spans="1:6" ht="12.95" customHeight="1" thickBot="1" x14ac:dyDescent="0.25">
      <c r="C10" s="5" t="s">
        <v>20</v>
      </c>
      <c r="D10" s="5" t="s">
        <v>21</v>
      </c>
    </row>
    <row r="11" spans="1:6" ht="12.95" customHeight="1" x14ac:dyDescent="0.2">
      <c r="A11" t="s">
        <v>16</v>
      </c>
      <c r="C11" s="9">
        <f ca="1">INTERCEPT(INDIRECT($D$9):G987,INDIRECT($C$9):F987)</f>
        <v>0.10428538610728946</v>
      </c>
      <c r="D11" s="18"/>
    </row>
    <row r="12" spans="1:6" ht="12.95" customHeight="1" x14ac:dyDescent="0.2">
      <c r="A12" t="s">
        <v>17</v>
      </c>
      <c r="C12" s="9">
        <f ca="1">SLOPE(INDIRECT($D$9):G987,INDIRECT($C$9):F987)</f>
        <v>-3.1028222474295512E-5</v>
      </c>
      <c r="D12" s="18"/>
    </row>
    <row r="13" spans="1:6" ht="12.95" customHeight="1" x14ac:dyDescent="0.2">
      <c r="A13" t="s">
        <v>19</v>
      </c>
      <c r="C13" s="18" t="s">
        <v>14</v>
      </c>
    </row>
    <row r="14" spans="1:6" ht="12.95" customHeight="1" x14ac:dyDescent="0.2"/>
    <row r="15" spans="1:6" ht="12.95" customHeight="1" x14ac:dyDescent="0.2">
      <c r="A15" s="57" t="s">
        <v>18</v>
      </c>
      <c r="C15" s="19">
        <f ca="1">(C7+C11)+(C8+C12)*INT(MAX(F21:F3528))</f>
        <v>59377.810681615476</v>
      </c>
      <c r="E15" s="58" t="s">
        <v>76</v>
      </c>
      <c r="F15" s="15">
        <v>1</v>
      </c>
    </row>
    <row r="16" spans="1:6" ht="12.95" customHeight="1" x14ac:dyDescent="0.2">
      <c r="A16" s="6" t="s">
        <v>4</v>
      </c>
      <c r="C16" s="20">
        <f ca="1">+C8+C12</f>
        <v>1.6825254717775258</v>
      </c>
      <c r="E16" s="58" t="s">
        <v>67</v>
      </c>
      <c r="F16" s="59">
        <f ca="1">NOW()+15018.5+$C$5/24</f>
        <v>60357.819363194445</v>
      </c>
    </row>
    <row r="17" spans="1:21" ht="12.95" customHeight="1" thickBot="1" x14ac:dyDescent="0.25">
      <c r="A17" s="58" t="s">
        <v>60</v>
      </c>
      <c r="C17">
        <f>COUNT(C21:C2186)</f>
        <v>84</v>
      </c>
      <c r="E17" s="58" t="s">
        <v>77</v>
      </c>
      <c r="F17" s="59">
        <f ca="1">ROUND(2*(F16-$C$7)/$C$8,0)/2+F15</f>
        <v>10124.5</v>
      </c>
    </row>
    <row r="18" spans="1:21" ht="12.95" customHeight="1" thickTop="1" thickBot="1" x14ac:dyDescent="0.25">
      <c r="A18" s="6" t="s">
        <v>5</v>
      </c>
      <c r="C18" s="3">
        <f ca="1">+C15</f>
        <v>59377.810681615476</v>
      </c>
      <c r="D18" s="4">
        <f ca="1">+C16</f>
        <v>1.6825254717775258</v>
      </c>
      <c r="E18" s="58" t="s">
        <v>68</v>
      </c>
      <c r="F18" s="9">
        <f ca="1">ROUND(2*(F16-$C$15)/$C$16,0)/2+F15</f>
        <v>583.5</v>
      </c>
    </row>
    <row r="19" spans="1:21" ht="12.95" customHeight="1" thickTop="1" x14ac:dyDescent="0.2">
      <c r="E19" s="58" t="s">
        <v>69</v>
      </c>
      <c r="F19" s="60">
        <f ca="1">+$C$15+$C$16*F18-15018.5-$C$5/24</f>
        <v>45341.460127730999</v>
      </c>
    </row>
    <row r="20" spans="1:21" ht="12.95" customHeight="1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92</v>
      </c>
      <c r="I20" s="8" t="s">
        <v>95</v>
      </c>
      <c r="J20" s="8" t="s">
        <v>89</v>
      </c>
      <c r="K20" s="8" t="s">
        <v>87</v>
      </c>
      <c r="L20" s="8" t="s">
        <v>394</v>
      </c>
      <c r="M20" s="8" t="s">
        <v>395</v>
      </c>
      <c r="N20" s="8" t="s">
        <v>396</v>
      </c>
      <c r="O20" s="8" t="s">
        <v>23</v>
      </c>
      <c r="P20" s="7" t="s">
        <v>22</v>
      </c>
      <c r="Q20" s="5" t="s">
        <v>15</v>
      </c>
      <c r="U20" s="40" t="s">
        <v>393</v>
      </c>
    </row>
    <row r="21" spans="1:21" ht="12.95" customHeight="1" x14ac:dyDescent="0.2">
      <c r="A21" s="38" t="s">
        <v>102</v>
      </c>
      <c r="B21" s="39" t="s">
        <v>58</v>
      </c>
      <c r="C21" s="39">
        <v>20960.434000000001</v>
      </c>
      <c r="D21" s="51"/>
      <c r="E21">
        <f t="shared" ref="E21:E52" si="0">+(C21-C$7)/C$8</f>
        <v>-13291.854906506853</v>
      </c>
      <c r="F21">
        <f t="shared" ref="F21:F52" si="1">ROUND(2*E21,0)/2</f>
        <v>-13292</v>
      </c>
      <c r="G21">
        <f t="shared" ref="G21:G48" si="2">+C21-(C$7+F21*C$8)</f>
        <v>0.24412800000209245</v>
      </c>
      <c r="H21">
        <f t="shared" ref="H21:H41" si="3">+G21</f>
        <v>0.24412800000209245</v>
      </c>
      <c r="Q21" s="2">
        <f t="shared" ref="Q21:Q52" si="4">+C21-15018.5</f>
        <v>5941.9340000000011</v>
      </c>
    </row>
    <row r="22" spans="1:21" ht="12.95" customHeight="1" x14ac:dyDescent="0.2">
      <c r="A22" s="38" t="s">
        <v>102</v>
      </c>
      <c r="B22" s="39" t="s">
        <v>58</v>
      </c>
      <c r="C22" s="39">
        <v>20987.351999999999</v>
      </c>
      <c r="D22" s="51"/>
      <c r="E22">
        <f t="shared" si="0"/>
        <v>-13275.856632451867</v>
      </c>
      <c r="F22">
        <f t="shared" si="1"/>
        <v>-13276</v>
      </c>
      <c r="G22">
        <f t="shared" si="2"/>
        <v>0.24122400000123889</v>
      </c>
      <c r="H22">
        <f t="shared" si="3"/>
        <v>0.24122400000123889</v>
      </c>
      <c r="Q22" s="2">
        <f t="shared" si="4"/>
        <v>5968.851999999999</v>
      </c>
    </row>
    <row r="23" spans="1:21" ht="12.95" customHeight="1" x14ac:dyDescent="0.2">
      <c r="A23" s="38" t="s">
        <v>102</v>
      </c>
      <c r="B23" s="39" t="s">
        <v>58</v>
      </c>
      <c r="C23" s="39">
        <v>21251.518</v>
      </c>
      <c r="D23" s="51"/>
      <c r="E23">
        <f t="shared" si="0"/>
        <v>-13118.853880984085</v>
      </c>
      <c r="F23">
        <f t="shared" si="1"/>
        <v>-13119</v>
      </c>
      <c r="G23">
        <f t="shared" si="2"/>
        <v>0.24585350000052131</v>
      </c>
      <c r="H23">
        <f t="shared" si="3"/>
        <v>0.24585350000052131</v>
      </c>
      <c r="Q23" s="2">
        <f t="shared" si="4"/>
        <v>6233.018</v>
      </c>
    </row>
    <row r="24" spans="1:21" ht="12.95" customHeight="1" x14ac:dyDescent="0.2">
      <c r="A24" s="38" t="s">
        <v>102</v>
      </c>
      <c r="B24" s="39" t="s">
        <v>58</v>
      </c>
      <c r="C24" s="39">
        <v>21256.556</v>
      </c>
      <c r="D24" s="51"/>
      <c r="E24">
        <f t="shared" si="0"/>
        <v>-13115.859627893624</v>
      </c>
      <c r="F24">
        <f t="shared" si="1"/>
        <v>-13116</v>
      </c>
      <c r="G24">
        <f t="shared" si="2"/>
        <v>0.23618400000123074</v>
      </c>
      <c r="H24">
        <f t="shared" si="3"/>
        <v>0.23618400000123074</v>
      </c>
      <c r="Q24" s="2">
        <f t="shared" si="4"/>
        <v>6238.0560000000005</v>
      </c>
    </row>
    <row r="25" spans="1:21" ht="12.95" customHeight="1" x14ac:dyDescent="0.2">
      <c r="A25" s="38" t="s">
        <v>102</v>
      </c>
      <c r="B25" s="39" t="s">
        <v>58</v>
      </c>
      <c r="C25" s="39">
        <v>21342.365000000002</v>
      </c>
      <c r="D25" s="51"/>
      <c r="E25">
        <f t="shared" si="0"/>
        <v>-13064.860448965605</v>
      </c>
      <c r="F25">
        <f t="shared" si="1"/>
        <v>-13065</v>
      </c>
      <c r="G25">
        <f t="shared" si="2"/>
        <v>0.23480250000284286</v>
      </c>
      <c r="H25">
        <f t="shared" si="3"/>
        <v>0.23480250000284286</v>
      </c>
      <c r="Q25" s="2">
        <f t="shared" si="4"/>
        <v>6323.8650000000016</v>
      </c>
    </row>
    <row r="26" spans="1:21" ht="12.95" customHeight="1" x14ac:dyDescent="0.2">
      <c r="A26" s="38" t="s">
        <v>102</v>
      </c>
      <c r="B26" s="39" t="s">
        <v>58</v>
      </c>
      <c r="C26" s="39">
        <v>21665.4</v>
      </c>
      <c r="D26" s="51"/>
      <c r="E26">
        <f t="shared" si="0"/>
        <v>-12872.869867965799</v>
      </c>
      <c r="F26">
        <f t="shared" si="1"/>
        <v>-12873</v>
      </c>
      <c r="G26">
        <f t="shared" si="2"/>
        <v>0.21895450000374694</v>
      </c>
      <c r="H26">
        <f t="shared" si="3"/>
        <v>0.21895450000374694</v>
      </c>
      <c r="Q26" s="2">
        <f t="shared" si="4"/>
        <v>6646.9000000000015</v>
      </c>
    </row>
    <row r="27" spans="1:21" ht="12.95" customHeight="1" x14ac:dyDescent="0.2">
      <c r="A27" s="38" t="s">
        <v>102</v>
      </c>
      <c r="B27" s="39" t="s">
        <v>58</v>
      </c>
      <c r="C27" s="39">
        <v>21697.376</v>
      </c>
      <c r="D27" s="51"/>
      <c r="E27">
        <f t="shared" si="0"/>
        <v>-12853.865454146709</v>
      </c>
      <c r="F27">
        <f t="shared" si="1"/>
        <v>-12854</v>
      </c>
      <c r="G27">
        <f t="shared" si="2"/>
        <v>0.2263810000004014</v>
      </c>
      <c r="H27">
        <f t="shared" si="3"/>
        <v>0.2263810000004014</v>
      </c>
      <c r="Q27" s="2">
        <f t="shared" si="4"/>
        <v>6678.8760000000002</v>
      </c>
    </row>
    <row r="28" spans="1:21" ht="12.95" customHeight="1" x14ac:dyDescent="0.2">
      <c r="A28" s="38" t="s">
        <v>102</v>
      </c>
      <c r="B28" s="39" t="s">
        <v>58</v>
      </c>
      <c r="C28" s="39">
        <v>22412.455000000002</v>
      </c>
      <c r="D28" s="51"/>
      <c r="E28">
        <f t="shared" si="0"/>
        <v>-12428.869919078496</v>
      </c>
      <c r="F28">
        <f t="shared" si="1"/>
        <v>-12429</v>
      </c>
      <c r="G28">
        <f t="shared" si="2"/>
        <v>0.2188685000037367</v>
      </c>
      <c r="H28">
        <f t="shared" si="3"/>
        <v>0.2188685000037367</v>
      </c>
      <c r="Q28" s="2">
        <f t="shared" si="4"/>
        <v>7393.9550000000017</v>
      </c>
    </row>
    <row r="29" spans="1:21" ht="12.95" customHeight="1" x14ac:dyDescent="0.2">
      <c r="A29" s="38" t="s">
        <v>102</v>
      </c>
      <c r="B29" s="39" t="s">
        <v>58</v>
      </c>
      <c r="C29" s="39">
        <v>22429.276000000002</v>
      </c>
      <c r="D29" s="51"/>
      <c r="E29">
        <f t="shared" si="0"/>
        <v>-12418.872632211755</v>
      </c>
      <c r="F29">
        <f t="shared" si="1"/>
        <v>-12419</v>
      </c>
      <c r="G29">
        <f t="shared" si="2"/>
        <v>0.21430350000082399</v>
      </c>
      <c r="H29">
        <f t="shared" si="3"/>
        <v>0.21430350000082399</v>
      </c>
      <c r="Q29" s="2">
        <f t="shared" si="4"/>
        <v>7410.7760000000017</v>
      </c>
    </row>
    <row r="30" spans="1:21" ht="12.95" customHeight="1" x14ac:dyDescent="0.2">
      <c r="A30" s="38" t="s">
        <v>130</v>
      </c>
      <c r="B30" s="39" t="s">
        <v>58</v>
      </c>
      <c r="C30" s="39">
        <v>23514.516</v>
      </c>
      <c r="D30" s="51"/>
      <c r="E30">
        <f t="shared" si="0"/>
        <v>-11773.877947040708</v>
      </c>
      <c r="F30">
        <f t="shared" si="1"/>
        <v>-11774</v>
      </c>
      <c r="G30">
        <f t="shared" si="2"/>
        <v>0.20536100000026636</v>
      </c>
      <c r="H30">
        <f t="shared" si="3"/>
        <v>0.20536100000026636</v>
      </c>
      <c r="Q30" s="2">
        <f t="shared" si="4"/>
        <v>8496.0159999999996</v>
      </c>
    </row>
    <row r="31" spans="1:21" ht="12.95" customHeight="1" x14ac:dyDescent="0.2">
      <c r="A31" s="38" t="s">
        <v>130</v>
      </c>
      <c r="B31" s="39" t="s">
        <v>58</v>
      </c>
      <c r="C31" s="39">
        <v>24150.512999999999</v>
      </c>
      <c r="D31" s="51"/>
      <c r="E31">
        <f t="shared" si="0"/>
        <v>-11395.883508220972</v>
      </c>
      <c r="F31">
        <f t="shared" si="1"/>
        <v>-11396</v>
      </c>
      <c r="G31">
        <f t="shared" si="2"/>
        <v>0.19600400000126683</v>
      </c>
      <c r="H31">
        <f t="shared" si="3"/>
        <v>0.19600400000126683</v>
      </c>
      <c r="Q31" s="2">
        <f t="shared" si="4"/>
        <v>9132.012999999999</v>
      </c>
    </row>
    <row r="32" spans="1:21" ht="12.95" customHeight="1" x14ac:dyDescent="0.2">
      <c r="A32" s="38" t="s">
        <v>130</v>
      </c>
      <c r="B32" s="39" t="s">
        <v>58</v>
      </c>
      <c r="C32" s="39">
        <v>24261.561000000002</v>
      </c>
      <c r="D32" s="51"/>
      <c r="E32">
        <f t="shared" si="0"/>
        <v>-11329.883941490225</v>
      </c>
      <c r="F32">
        <f t="shared" si="1"/>
        <v>-11330</v>
      </c>
      <c r="G32">
        <f t="shared" si="2"/>
        <v>0.19527500000185682</v>
      </c>
      <c r="H32">
        <f t="shared" si="3"/>
        <v>0.19527500000185682</v>
      </c>
      <c r="Q32" s="2">
        <f t="shared" si="4"/>
        <v>9243.0610000000015</v>
      </c>
    </row>
    <row r="33" spans="1:31" ht="12.95" customHeight="1" x14ac:dyDescent="0.2">
      <c r="A33" s="38" t="s">
        <v>130</v>
      </c>
      <c r="B33" s="39" t="s">
        <v>58</v>
      </c>
      <c r="C33" s="39">
        <v>24584.602999999999</v>
      </c>
      <c r="D33" s="51"/>
      <c r="E33">
        <f t="shared" si="0"/>
        <v>-11137.889200154646</v>
      </c>
      <c r="F33">
        <f t="shared" si="1"/>
        <v>-11138</v>
      </c>
      <c r="G33">
        <f t="shared" si="2"/>
        <v>0.18642700000054901</v>
      </c>
      <c r="H33">
        <f t="shared" si="3"/>
        <v>0.18642700000054901</v>
      </c>
      <c r="Q33" s="2">
        <f t="shared" si="4"/>
        <v>9566.1029999999992</v>
      </c>
    </row>
    <row r="34" spans="1:31" ht="12.95" customHeight="1" x14ac:dyDescent="0.2">
      <c r="A34" s="38" t="s">
        <v>130</v>
      </c>
      <c r="B34" s="39" t="s">
        <v>58</v>
      </c>
      <c r="C34" s="39">
        <v>24993.458999999999</v>
      </c>
      <c r="D34" s="51"/>
      <c r="E34">
        <f t="shared" si="0"/>
        <v>-10894.892308222636</v>
      </c>
      <c r="F34">
        <f t="shared" si="1"/>
        <v>-10895</v>
      </c>
      <c r="G34">
        <f t="shared" si="2"/>
        <v>0.18119749999823398</v>
      </c>
      <c r="H34">
        <f t="shared" si="3"/>
        <v>0.18119749999823398</v>
      </c>
      <c r="Q34" s="2">
        <f t="shared" si="4"/>
        <v>9974.9589999999989</v>
      </c>
    </row>
    <row r="35" spans="1:31" ht="12.95" customHeight="1" x14ac:dyDescent="0.2">
      <c r="A35" s="38" t="s">
        <v>130</v>
      </c>
      <c r="B35" s="39" t="s">
        <v>58</v>
      </c>
      <c r="C35" s="39">
        <v>25326.600999999999</v>
      </c>
      <c r="D35" s="51"/>
      <c r="E35">
        <f t="shared" si="0"/>
        <v>-10696.894796697763</v>
      </c>
      <c r="F35">
        <f t="shared" si="1"/>
        <v>-10697</v>
      </c>
      <c r="G35">
        <f t="shared" si="2"/>
        <v>0.1770104999995965</v>
      </c>
      <c r="H35">
        <f t="shared" si="3"/>
        <v>0.1770104999995965</v>
      </c>
      <c r="Q35" s="2">
        <f t="shared" si="4"/>
        <v>10308.100999999999</v>
      </c>
    </row>
    <row r="36" spans="1:31" ht="12.95" customHeight="1" x14ac:dyDescent="0.2">
      <c r="A36" s="38" t="s">
        <v>130</v>
      </c>
      <c r="B36" s="39" t="s">
        <v>58</v>
      </c>
      <c r="C36" s="39">
        <v>25375.388999999999</v>
      </c>
      <c r="D36" s="51"/>
      <c r="E36">
        <f t="shared" si="0"/>
        <v>-10667.898445015071</v>
      </c>
      <c r="F36">
        <f t="shared" si="1"/>
        <v>-10668</v>
      </c>
      <c r="G36">
        <f t="shared" si="2"/>
        <v>0.17087199999878067</v>
      </c>
      <c r="H36">
        <f t="shared" si="3"/>
        <v>0.17087199999878067</v>
      </c>
      <c r="Q36" s="2">
        <f t="shared" si="4"/>
        <v>10356.888999999999</v>
      </c>
    </row>
    <row r="37" spans="1:31" ht="12.95" customHeight="1" x14ac:dyDescent="0.2">
      <c r="A37" s="38" t="s">
        <v>130</v>
      </c>
      <c r="B37" s="39" t="s">
        <v>58</v>
      </c>
      <c r="C37" s="39">
        <v>26038.3</v>
      </c>
      <c r="D37" s="51"/>
      <c r="E37">
        <f t="shared" si="0"/>
        <v>-10273.908109475076</v>
      </c>
      <c r="F37">
        <f t="shared" si="1"/>
        <v>-10274</v>
      </c>
      <c r="G37">
        <f t="shared" si="2"/>
        <v>0.15461100000175065</v>
      </c>
      <c r="H37">
        <f t="shared" si="3"/>
        <v>0.15461100000175065</v>
      </c>
      <c r="Q37" s="2">
        <f t="shared" si="4"/>
        <v>11019.8</v>
      </c>
    </row>
    <row r="38" spans="1:31" ht="12.95" customHeight="1" x14ac:dyDescent="0.2">
      <c r="A38" s="38" t="s">
        <v>156</v>
      </c>
      <c r="B38" s="39" t="s">
        <v>58</v>
      </c>
      <c r="C38" s="39">
        <v>35241.788</v>
      </c>
      <c r="D38" s="51"/>
      <c r="E38">
        <f t="shared" si="0"/>
        <v>-4803.96519819691</v>
      </c>
      <c r="F38">
        <f t="shared" si="1"/>
        <v>-4804</v>
      </c>
      <c r="G38">
        <f t="shared" si="2"/>
        <v>5.855600000359118E-2</v>
      </c>
      <c r="H38">
        <f t="shared" si="3"/>
        <v>5.855600000359118E-2</v>
      </c>
      <c r="Q38" s="2">
        <f t="shared" si="4"/>
        <v>20223.288</v>
      </c>
    </row>
    <row r="39" spans="1:31" ht="12.95" customHeight="1" x14ac:dyDescent="0.2">
      <c r="A39" s="38" t="s">
        <v>156</v>
      </c>
      <c r="B39" s="39" t="s">
        <v>58</v>
      </c>
      <c r="C39" s="39">
        <v>35549.695</v>
      </c>
      <c r="D39" s="51"/>
      <c r="E39">
        <f t="shared" si="0"/>
        <v>-4620.9656971400364</v>
      </c>
      <c r="F39">
        <f t="shared" si="1"/>
        <v>-4621</v>
      </c>
      <c r="G39">
        <f t="shared" si="2"/>
        <v>5.7716499999514781E-2</v>
      </c>
      <c r="H39">
        <f t="shared" si="3"/>
        <v>5.7716499999514781E-2</v>
      </c>
      <c r="Q39" s="2">
        <f t="shared" si="4"/>
        <v>20531.195</v>
      </c>
    </row>
    <row r="40" spans="1:31" ht="12.95" customHeight="1" x14ac:dyDescent="0.2">
      <c r="A40" s="38" t="s">
        <v>156</v>
      </c>
      <c r="B40" s="39" t="s">
        <v>58</v>
      </c>
      <c r="C40" s="39">
        <v>35623.724999999999</v>
      </c>
      <c r="D40" s="51"/>
      <c r="E40">
        <f t="shared" si="0"/>
        <v>-4576.9671746535705</v>
      </c>
      <c r="F40">
        <f t="shared" si="1"/>
        <v>-4577</v>
      </c>
      <c r="G40">
        <f t="shared" si="2"/>
        <v>5.5230500001925975E-2</v>
      </c>
      <c r="H40">
        <f t="shared" si="3"/>
        <v>5.5230500001925975E-2</v>
      </c>
      <c r="Q40" s="2">
        <f t="shared" si="4"/>
        <v>20605.224999999999</v>
      </c>
    </row>
    <row r="41" spans="1:31" ht="12.95" customHeight="1" x14ac:dyDescent="0.2">
      <c r="A41" s="38" t="s">
        <v>156</v>
      </c>
      <c r="B41" s="39" t="s">
        <v>58</v>
      </c>
      <c r="C41" s="39">
        <v>36249.624000000003</v>
      </c>
      <c r="D41" s="51"/>
      <c r="E41">
        <f t="shared" si="0"/>
        <v>-4204.9743173557599</v>
      </c>
      <c r="F41">
        <f t="shared" si="1"/>
        <v>-4205</v>
      </c>
      <c r="G41">
        <f t="shared" si="2"/>
        <v>4.3212500000663567E-2</v>
      </c>
      <c r="H41">
        <f t="shared" si="3"/>
        <v>4.3212500000663567E-2</v>
      </c>
      <c r="Q41" s="2">
        <f t="shared" si="4"/>
        <v>21231.124000000003</v>
      </c>
    </row>
    <row r="42" spans="1:31" ht="12.95" customHeight="1" x14ac:dyDescent="0.2">
      <c r="A42" s="38" t="s">
        <v>170</v>
      </c>
      <c r="B42" s="39" t="s">
        <v>58</v>
      </c>
      <c r="C42" s="39">
        <v>40698.254000000001</v>
      </c>
      <c r="D42" s="51"/>
      <c r="E42">
        <f t="shared" si="0"/>
        <v>-1561.0036691189857</v>
      </c>
      <c r="F42">
        <f t="shared" si="1"/>
        <v>-1561</v>
      </c>
      <c r="G42">
        <f t="shared" si="2"/>
        <v>-6.1734999981126748E-3</v>
      </c>
      <c r="I42">
        <f t="shared" ref="I42:I48" si="5">+G42</f>
        <v>-6.1734999981126748E-3</v>
      </c>
      <c r="Q42" s="2">
        <f t="shared" si="4"/>
        <v>25679.754000000001</v>
      </c>
    </row>
    <row r="43" spans="1:31" ht="12.95" customHeight="1" x14ac:dyDescent="0.2">
      <c r="A43" t="s">
        <v>27</v>
      </c>
      <c r="C43" s="51">
        <v>41751.544000000002</v>
      </c>
      <c r="D43" s="51"/>
      <c r="E43">
        <f t="shared" si="0"/>
        <v>-934.99794509129276</v>
      </c>
      <c r="F43">
        <f t="shared" si="1"/>
        <v>-935</v>
      </c>
      <c r="G43">
        <f t="shared" si="2"/>
        <v>3.4575000026961789E-3</v>
      </c>
      <c r="I43">
        <f t="shared" si="5"/>
        <v>3.4575000026961789E-3</v>
      </c>
      <c r="Q43" s="2">
        <f t="shared" si="4"/>
        <v>26733.044000000002</v>
      </c>
      <c r="Z43" t="s">
        <v>25</v>
      </c>
      <c r="AA43">
        <v>10</v>
      </c>
      <c r="AC43" t="s">
        <v>26</v>
      </c>
      <c r="AE43" t="s">
        <v>28</v>
      </c>
    </row>
    <row r="44" spans="1:31" ht="12.95" customHeight="1" x14ac:dyDescent="0.2">
      <c r="A44" t="s">
        <v>29</v>
      </c>
      <c r="C44" s="51">
        <v>42160.396999999997</v>
      </c>
      <c r="D44" s="51"/>
      <c r="E44">
        <f t="shared" si="0"/>
        <v>-692.00283616033232</v>
      </c>
      <c r="F44">
        <f t="shared" si="1"/>
        <v>-692</v>
      </c>
      <c r="G44">
        <f t="shared" si="2"/>
        <v>-4.7720000002300367E-3</v>
      </c>
      <c r="I44">
        <f t="shared" si="5"/>
        <v>-4.7720000002300367E-3</v>
      </c>
      <c r="Q44" s="2">
        <f t="shared" si="4"/>
        <v>27141.896999999997</v>
      </c>
      <c r="Z44" t="s">
        <v>25</v>
      </c>
      <c r="AA44">
        <v>7</v>
      </c>
      <c r="AC44" t="s">
        <v>26</v>
      </c>
      <c r="AE44" t="s">
        <v>28</v>
      </c>
    </row>
    <row r="45" spans="1:31" ht="12.95" customHeight="1" x14ac:dyDescent="0.2">
      <c r="A45" s="38" t="s">
        <v>179</v>
      </c>
      <c r="B45" s="39" t="s">
        <v>58</v>
      </c>
      <c r="C45" s="39">
        <v>42165.396999999997</v>
      </c>
      <c r="D45" s="51"/>
      <c r="E45">
        <f t="shared" si="0"/>
        <v>-689.03116774979162</v>
      </c>
      <c r="F45">
        <f t="shared" si="1"/>
        <v>-689</v>
      </c>
      <c r="G45">
        <f t="shared" si="2"/>
        <v>-5.2441500003624242E-2</v>
      </c>
      <c r="I45">
        <f t="shared" si="5"/>
        <v>-5.2441500003624242E-2</v>
      </c>
      <c r="Q45" s="2">
        <f t="shared" si="4"/>
        <v>27146.896999999997</v>
      </c>
    </row>
    <row r="46" spans="1:31" ht="12.95" customHeight="1" x14ac:dyDescent="0.2">
      <c r="A46" t="s">
        <v>30</v>
      </c>
      <c r="C46" s="51">
        <v>42424.571000000004</v>
      </c>
      <c r="D46" s="51"/>
      <c r="E46">
        <f t="shared" si="0"/>
        <v>-534.99533002309033</v>
      </c>
      <c r="F46">
        <f t="shared" si="1"/>
        <v>-535</v>
      </c>
      <c r="G46">
        <f t="shared" si="2"/>
        <v>7.8575000006821938E-3</v>
      </c>
      <c r="I46">
        <f t="shared" si="5"/>
        <v>7.8575000006821938E-3</v>
      </c>
      <c r="Q46" s="2">
        <f t="shared" si="4"/>
        <v>27406.071000000004</v>
      </c>
      <c r="Z46" t="s">
        <v>25</v>
      </c>
      <c r="AA46">
        <v>10</v>
      </c>
      <c r="AC46" t="s">
        <v>26</v>
      </c>
      <c r="AE46" t="s">
        <v>28</v>
      </c>
    </row>
    <row r="47" spans="1:31" ht="12.95" customHeight="1" x14ac:dyDescent="0.2">
      <c r="A47" t="s">
        <v>31</v>
      </c>
      <c r="C47" s="51">
        <v>42478.413</v>
      </c>
      <c r="D47" s="51"/>
      <c r="E47">
        <f t="shared" si="0"/>
        <v>-502.99521591102524</v>
      </c>
      <c r="F47">
        <f t="shared" si="1"/>
        <v>-503</v>
      </c>
      <c r="G47">
        <f t="shared" si="2"/>
        <v>8.0495000001974404E-3</v>
      </c>
      <c r="I47">
        <f t="shared" si="5"/>
        <v>8.0495000001974404E-3</v>
      </c>
      <c r="Q47" s="2">
        <f t="shared" si="4"/>
        <v>27459.913</v>
      </c>
      <c r="Z47" t="s">
        <v>25</v>
      </c>
      <c r="AA47">
        <v>8</v>
      </c>
      <c r="AC47" t="s">
        <v>26</v>
      </c>
      <c r="AE47" t="s">
        <v>28</v>
      </c>
    </row>
    <row r="48" spans="1:31" ht="12.95" customHeight="1" x14ac:dyDescent="0.2">
      <c r="A48" t="s">
        <v>32</v>
      </c>
      <c r="C48" s="51">
        <v>42510.375</v>
      </c>
      <c r="D48" s="51"/>
      <c r="E48">
        <f t="shared" si="0"/>
        <v>-483.99912276348488</v>
      </c>
      <c r="F48">
        <f t="shared" si="1"/>
        <v>-484</v>
      </c>
      <c r="G48">
        <f t="shared" si="2"/>
        <v>1.4759999976377003E-3</v>
      </c>
      <c r="I48">
        <f t="shared" si="5"/>
        <v>1.4759999976377003E-3</v>
      </c>
      <c r="Q48" s="2">
        <f t="shared" si="4"/>
        <v>27491.875</v>
      </c>
      <c r="Z48" t="s">
        <v>25</v>
      </c>
      <c r="AA48">
        <v>5</v>
      </c>
      <c r="AC48" t="s">
        <v>26</v>
      </c>
      <c r="AE48" t="s">
        <v>28</v>
      </c>
    </row>
    <row r="49" spans="1:31" ht="12.95" customHeight="1" x14ac:dyDescent="0.2">
      <c r="A49" t="s">
        <v>33</v>
      </c>
      <c r="C49" s="51">
        <v>42774.28</v>
      </c>
      <c r="D49" s="51"/>
      <c r="E49">
        <f t="shared" si="0"/>
        <v>-327.15149238673445</v>
      </c>
      <c r="F49">
        <f t="shared" si="1"/>
        <v>-327</v>
      </c>
      <c r="Q49" s="2">
        <f t="shared" si="4"/>
        <v>27755.78</v>
      </c>
      <c r="U49" s="9">
        <v>-0.2548945000016829</v>
      </c>
      <c r="AA49">
        <v>6</v>
      </c>
      <c r="AC49" t="s">
        <v>26</v>
      </c>
      <c r="AE49" t="s">
        <v>28</v>
      </c>
    </row>
    <row r="50" spans="1:31" ht="12.95" customHeight="1" x14ac:dyDescent="0.2">
      <c r="A50" t="s">
        <v>34</v>
      </c>
      <c r="C50" s="51">
        <v>42774.544000000002</v>
      </c>
      <c r="D50" s="51"/>
      <c r="E50">
        <f t="shared" si="0"/>
        <v>-326.99458829465618</v>
      </c>
      <c r="F50">
        <f t="shared" si="1"/>
        <v>-327</v>
      </c>
      <c r="G50">
        <f t="shared" ref="G50:G77" si="6">+C50-(C$7+F50*C$8)</f>
        <v>9.1055000011692755E-3</v>
      </c>
      <c r="I50">
        <f t="shared" ref="I50:I58" si="7">+G50</f>
        <v>9.1055000011692755E-3</v>
      </c>
      <c r="Q50" s="2">
        <f t="shared" si="4"/>
        <v>27756.044000000002</v>
      </c>
      <c r="Z50" t="s">
        <v>25</v>
      </c>
      <c r="AE50" t="s">
        <v>35</v>
      </c>
    </row>
    <row r="51" spans="1:31" ht="12.95" customHeight="1" x14ac:dyDescent="0.2">
      <c r="A51" t="s">
        <v>36</v>
      </c>
      <c r="C51" s="51">
        <v>42828.37</v>
      </c>
      <c r="D51" s="51"/>
      <c r="E51">
        <f t="shared" si="0"/>
        <v>-295.00398352150245</v>
      </c>
      <c r="F51">
        <f t="shared" si="1"/>
        <v>-295</v>
      </c>
      <c r="G51">
        <f t="shared" si="6"/>
        <v>-6.7024999952991493E-3</v>
      </c>
      <c r="I51">
        <f t="shared" si="7"/>
        <v>-6.7024999952991493E-3</v>
      </c>
      <c r="Q51" s="2">
        <f t="shared" si="4"/>
        <v>27809.870000000003</v>
      </c>
      <c r="Z51" t="s">
        <v>25</v>
      </c>
      <c r="AA51">
        <v>10</v>
      </c>
      <c r="AC51" t="s">
        <v>26</v>
      </c>
      <c r="AE51" t="s">
        <v>28</v>
      </c>
    </row>
    <row r="52" spans="1:31" ht="12.95" customHeight="1" x14ac:dyDescent="0.2">
      <c r="A52" t="s">
        <v>36</v>
      </c>
      <c r="C52" s="51">
        <v>42838.464</v>
      </c>
      <c r="D52" s="51"/>
      <c r="E52">
        <f t="shared" si="0"/>
        <v>-289.00477933430437</v>
      </c>
      <c r="F52">
        <f t="shared" si="1"/>
        <v>-289</v>
      </c>
      <c r="G52">
        <f t="shared" si="6"/>
        <v>-8.0414999974891543E-3</v>
      </c>
      <c r="I52">
        <f t="shared" si="7"/>
        <v>-8.0414999974891543E-3</v>
      </c>
      <c r="Q52" s="2">
        <f t="shared" si="4"/>
        <v>27819.964</v>
      </c>
      <c r="Z52" t="s">
        <v>25</v>
      </c>
      <c r="AA52">
        <v>9</v>
      </c>
      <c r="AC52" t="s">
        <v>37</v>
      </c>
      <c r="AE52" t="s">
        <v>28</v>
      </c>
    </row>
    <row r="53" spans="1:31" ht="12.95" customHeight="1" x14ac:dyDescent="0.2">
      <c r="A53" t="s">
        <v>36</v>
      </c>
      <c r="C53" s="51">
        <v>42838.476000000002</v>
      </c>
      <c r="D53" s="51"/>
      <c r="E53">
        <f t="shared" ref="E53:E84" si="8">+(C53-C$7)/C$8</f>
        <v>-288.99764733011762</v>
      </c>
      <c r="F53">
        <f t="shared" ref="F53:F84" si="9">ROUND(2*E53,0)/2</f>
        <v>-289</v>
      </c>
      <c r="G53">
        <f t="shared" si="6"/>
        <v>3.9585000049555674E-3</v>
      </c>
      <c r="I53">
        <f t="shared" si="7"/>
        <v>3.9585000049555674E-3</v>
      </c>
      <c r="Q53" s="2">
        <f t="shared" ref="Q53:Q84" si="10">+C53-15018.5</f>
        <v>27819.976000000002</v>
      </c>
      <c r="Z53" t="s">
        <v>25</v>
      </c>
      <c r="AA53">
        <v>7</v>
      </c>
      <c r="AC53" t="s">
        <v>26</v>
      </c>
      <c r="AE53" t="s">
        <v>28</v>
      </c>
    </row>
    <row r="54" spans="1:31" ht="12.95" customHeight="1" x14ac:dyDescent="0.2">
      <c r="A54" t="s">
        <v>38</v>
      </c>
      <c r="C54" s="51">
        <v>43139.654000000002</v>
      </c>
      <c r="D54" s="51"/>
      <c r="E54">
        <f t="shared" si="8"/>
        <v>-109.99741762014955</v>
      </c>
      <c r="F54">
        <f t="shared" si="9"/>
        <v>-110</v>
      </c>
      <c r="G54">
        <f t="shared" si="6"/>
        <v>4.3450000011944212E-3</v>
      </c>
      <c r="I54">
        <f t="shared" si="7"/>
        <v>4.3450000011944212E-3</v>
      </c>
      <c r="Q54" s="2">
        <f t="shared" si="10"/>
        <v>28121.154000000002</v>
      </c>
      <c r="Z54" t="s">
        <v>25</v>
      </c>
      <c r="AA54">
        <v>8</v>
      </c>
      <c r="AC54" t="s">
        <v>26</v>
      </c>
      <c r="AE54" t="s">
        <v>28</v>
      </c>
    </row>
    <row r="55" spans="1:31" ht="12.95" customHeight="1" x14ac:dyDescent="0.2">
      <c r="A55" t="s">
        <v>39</v>
      </c>
      <c r="C55" s="51">
        <v>43161.525000000001</v>
      </c>
      <c r="D55" s="51"/>
      <c r="E55">
        <f t="shared" si="8"/>
        <v>-96.998745658762701</v>
      </c>
      <c r="F55">
        <f t="shared" si="9"/>
        <v>-97</v>
      </c>
      <c r="G55">
        <f t="shared" si="6"/>
        <v>2.1105000050738454E-3</v>
      </c>
      <c r="I55">
        <f t="shared" si="7"/>
        <v>2.1105000050738454E-3</v>
      </c>
      <c r="Q55" s="2">
        <f t="shared" si="10"/>
        <v>28143.025000000001</v>
      </c>
      <c r="Z55" t="s">
        <v>25</v>
      </c>
      <c r="AA55">
        <v>6</v>
      </c>
      <c r="AC55" t="s">
        <v>26</v>
      </c>
      <c r="AE55" t="s">
        <v>28</v>
      </c>
    </row>
    <row r="56" spans="1:31" ht="12.95" customHeight="1" x14ac:dyDescent="0.2">
      <c r="A56" t="s">
        <v>39</v>
      </c>
      <c r="C56" s="51">
        <v>43188.444000000003</v>
      </c>
      <c r="D56" s="51"/>
      <c r="E56">
        <f t="shared" si="8"/>
        <v>-80.999877270092426</v>
      </c>
      <c r="F56">
        <f t="shared" si="9"/>
        <v>-81</v>
      </c>
      <c r="G56">
        <f t="shared" si="6"/>
        <v>2.0650000078603625E-4</v>
      </c>
      <c r="I56">
        <f t="shared" si="7"/>
        <v>2.0650000078603625E-4</v>
      </c>
      <c r="Q56" s="2">
        <f t="shared" si="10"/>
        <v>28169.944000000003</v>
      </c>
      <c r="Z56" t="s">
        <v>25</v>
      </c>
      <c r="AA56">
        <v>7</v>
      </c>
      <c r="AC56" t="s">
        <v>26</v>
      </c>
      <c r="AE56" t="s">
        <v>28</v>
      </c>
    </row>
    <row r="57" spans="1:31" ht="12.95" customHeight="1" x14ac:dyDescent="0.2">
      <c r="A57" t="s">
        <v>39</v>
      </c>
      <c r="C57" s="51">
        <v>43188.451000000001</v>
      </c>
      <c r="D57" s="51"/>
      <c r="E57">
        <f t="shared" si="8"/>
        <v>-80.995716934318992</v>
      </c>
      <c r="F57">
        <f t="shared" si="9"/>
        <v>-81</v>
      </c>
      <c r="G57">
        <f t="shared" si="6"/>
        <v>7.2064999985741451E-3</v>
      </c>
      <c r="I57">
        <f t="shared" si="7"/>
        <v>7.2064999985741451E-3</v>
      </c>
      <c r="Q57" s="2">
        <f t="shared" si="10"/>
        <v>28169.951000000001</v>
      </c>
      <c r="Z57" t="s">
        <v>25</v>
      </c>
      <c r="AA57">
        <v>10</v>
      </c>
      <c r="AC57" t="s">
        <v>37</v>
      </c>
      <c r="AE57" t="s">
        <v>28</v>
      </c>
    </row>
    <row r="58" spans="1:31" ht="12.95" customHeight="1" x14ac:dyDescent="0.2">
      <c r="A58" t="s">
        <v>40</v>
      </c>
      <c r="C58" s="51">
        <v>43210.315000000002</v>
      </c>
      <c r="D58" s="51"/>
      <c r="E58">
        <f t="shared" si="8"/>
        <v>-68.001205308705579</v>
      </c>
      <c r="F58">
        <f t="shared" si="9"/>
        <v>-68</v>
      </c>
      <c r="G58">
        <f t="shared" si="6"/>
        <v>-2.0279999953345396E-3</v>
      </c>
      <c r="I58">
        <f t="shared" si="7"/>
        <v>-2.0279999953345396E-3</v>
      </c>
      <c r="Q58" s="2">
        <f t="shared" si="10"/>
        <v>28191.815000000002</v>
      </c>
      <c r="Z58" t="s">
        <v>25</v>
      </c>
      <c r="AA58">
        <v>6</v>
      </c>
      <c r="AC58" t="s">
        <v>26</v>
      </c>
      <c r="AE58" t="s">
        <v>28</v>
      </c>
    </row>
    <row r="59" spans="1:31" ht="12.95" customHeight="1" x14ac:dyDescent="0.2">
      <c r="A59" t="s">
        <v>12</v>
      </c>
      <c r="C59" s="51">
        <v>43324.730869999999</v>
      </c>
      <c r="D59" s="51" t="s">
        <v>14</v>
      </c>
      <c r="E59">
        <f t="shared" si="8"/>
        <v>0</v>
      </c>
      <c r="F59">
        <f t="shared" si="9"/>
        <v>0</v>
      </c>
      <c r="G59">
        <f t="shared" si="6"/>
        <v>0</v>
      </c>
      <c r="H59">
        <f>+G59</f>
        <v>0</v>
      </c>
      <c r="Q59" s="2">
        <f t="shared" si="10"/>
        <v>28306.230869999999</v>
      </c>
    </row>
    <row r="60" spans="1:31" ht="12.95" customHeight="1" x14ac:dyDescent="0.2">
      <c r="A60" t="s">
        <v>41</v>
      </c>
      <c r="C60" s="51">
        <v>43457.646999999997</v>
      </c>
      <c r="D60" s="51"/>
      <c r="E60">
        <f t="shared" si="8"/>
        <v>78.996532954464115</v>
      </c>
      <c r="F60">
        <f t="shared" si="9"/>
        <v>79</v>
      </c>
      <c r="G60">
        <f t="shared" si="6"/>
        <v>-5.8334999994258396E-3</v>
      </c>
      <c r="I60">
        <f t="shared" ref="I60:I73" si="11">+G60</f>
        <v>-5.8334999994258396E-3</v>
      </c>
      <c r="Q60" s="2">
        <f t="shared" si="10"/>
        <v>28439.146999999997</v>
      </c>
      <c r="Z60" t="s">
        <v>25</v>
      </c>
      <c r="AA60">
        <v>11</v>
      </c>
      <c r="AC60" t="s">
        <v>26</v>
      </c>
      <c r="AE60" t="s">
        <v>28</v>
      </c>
    </row>
    <row r="61" spans="1:31" ht="12.95" customHeight="1" x14ac:dyDescent="0.2">
      <c r="A61" t="s">
        <v>42</v>
      </c>
      <c r="C61" s="51">
        <v>43957.38</v>
      </c>
      <c r="D61" s="51"/>
      <c r="E61">
        <f t="shared" si="8"/>
        <v>376.0046869154159</v>
      </c>
      <c r="F61">
        <f t="shared" si="9"/>
        <v>376</v>
      </c>
      <c r="G61">
        <f t="shared" si="6"/>
        <v>7.8859999994165264E-3</v>
      </c>
      <c r="I61">
        <f t="shared" si="11"/>
        <v>7.8859999994165264E-3</v>
      </c>
      <c r="Q61" s="2">
        <f t="shared" si="10"/>
        <v>28938.879999999997</v>
      </c>
      <c r="Z61" t="s">
        <v>25</v>
      </c>
      <c r="AA61">
        <v>6</v>
      </c>
      <c r="AC61" t="s">
        <v>26</v>
      </c>
      <c r="AE61" t="s">
        <v>28</v>
      </c>
    </row>
    <row r="62" spans="1:31" ht="12.95" customHeight="1" x14ac:dyDescent="0.2">
      <c r="A62" t="s">
        <v>43</v>
      </c>
      <c r="C62" s="51">
        <v>44290.52</v>
      </c>
      <c r="D62" s="51"/>
      <c r="E62">
        <f t="shared" si="8"/>
        <v>574.00100977292436</v>
      </c>
      <c r="F62">
        <f t="shared" si="9"/>
        <v>574</v>
      </c>
      <c r="G62">
        <f t="shared" si="6"/>
        <v>1.6990000003715977E-3</v>
      </c>
      <c r="I62">
        <f t="shared" si="11"/>
        <v>1.6990000003715977E-3</v>
      </c>
      <c r="Q62" s="2">
        <f t="shared" si="10"/>
        <v>29272.019999999997</v>
      </c>
      <c r="Z62" t="s">
        <v>25</v>
      </c>
      <c r="AA62">
        <v>10</v>
      </c>
      <c r="AC62" t="s">
        <v>26</v>
      </c>
      <c r="AE62" t="s">
        <v>28</v>
      </c>
    </row>
    <row r="63" spans="1:31" ht="12.95" customHeight="1" x14ac:dyDescent="0.2">
      <c r="A63" t="s">
        <v>44</v>
      </c>
      <c r="C63" s="51">
        <v>44650.588000000003</v>
      </c>
      <c r="D63" s="51"/>
      <c r="E63">
        <f t="shared" si="8"/>
        <v>788.00155002224528</v>
      </c>
      <c r="F63">
        <f t="shared" si="9"/>
        <v>788</v>
      </c>
      <c r="G63">
        <f t="shared" si="6"/>
        <v>2.60800000251038E-3</v>
      </c>
      <c r="I63">
        <f t="shared" si="11"/>
        <v>2.60800000251038E-3</v>
      </c>
      <c r="Q63" s="2">
        <f t="shared" si="10"/>
        <v>29632.088000000003</v>
      </c>
      <c r="Z63" t="s">
        <v>25</v>
      </c>
      <c r="AA63">
        <v>6</v>
      </c>
      <c r="AC63" t="s">
        <v>26</v>
      </c>
      <c r="AE63" t="s">
        <v>28</v>
      </c>
    </row>
    <row r="64" spans="1:31" ht="12.95" customHeight="1" x14ac:dyDescent="0.2">
      <c r="A64" t="s">
        <v>45</v>
      </c>
      <c r="C64" s="51">
        <v>45022.432999999997</v>
      </c>
      <c r="D64" s="51"/>
      <c r="E64">
        <f t="shared" si="8"/>
        <v>1009.0015580457464</v>
      </c>
      <c r="F64">
        <f t="shared" si="9"/>
        <v>1009</v>
      </c>
      <c r="G64">
        <f t="shared" si="6"/>
        <v>2.6214999961666763E-3</v>
      </c>
      <c r="I64">
        <f t="shared" si="11"/>
        <v>2.6214999961666763E-3</v>
      </c>
      <c r="Q64" s="2">
        <f t="shared" si="10"/>
        <v>30003.932999999997</v>
      </c>
      <c r="Z64" t="s">
        <v>25</v>
      </c>
      <c r="AE64" t="s">
        <v>35</v>
      </c>
    </row>
    <row r="65" spans="1:31" ht="12.95" customHeight="1" x14ac:dyDescent="0.2">
      <c r="A65" t="s">
        <v>45</v>
      </c>
      <c r="C65" s="51">
        <v>45791.366999999998</v>
      </c>
      <c r="D65" s="51"/>
      <c r="E65">
        <f t="shared" si="8"/>
        <v>1466.0049335638946</v>
      </c>
      <c r="F65">
        <f t="shared" si="9"/>
        <v>1466</v>
      </c>
      <c r="G65">
        <f t="shared" si="6"/>
        <v>8.3010000016656704E-3</v>
      </c>
      <c r="I65">
        <f t="shared" si="11"/>
        <v>8.3010000016656704E-3</v>
      </c>
      <c r="Q65" s="2">
        <f t="shared" si="10"/>
        <v>30772.866999999998</v>
      </c>
      <c r="Z65" t="s">
        <v>25</v>
      </c>
      <c r="AE65" t="s">
        <v>35</v>
      </c>
    </row>
    <row r="66" spans="1:31" ht="12.95" customHeight="1" x14ac:dyDescent="0.2">
      <c r="A66" t="s">
        <v>46</v>
      </c>
      <c r="C66" s="51">
        <v>46770.614999999998</v>
      </c>
      <c r="D66" s="51"/>
      <c r="E66">
        <f t="shared" si="8"/>
        <v>2048.005003100935</v>
      </c>
      <c r="F66">
        <f t="shared" si="9"/>
        <v>2048</v>
      </c>
      <c r="G66">
        <f t="shared" si="6"/>
        <v>8.4179999976186082E-3</v>
      </c>
      <c r="I66">
        <f t="shared" si="11"/>
        <v>8.4179999976186082E-3</v>
      </c>
      <c r="Q66" s="2">
        <f t="shared" si="10"/>
        <v>31752.114999999998</v>
      </c>
      <c r="Z66" t="s">
        <v>25</v>
      </c>
      <c r="AA66">
        <v>5</v>
      </c>
      <c r="AC66" t="s">
        <v>26</v>
      </c>
      <c r="AE66" t="s">
        <v>28</v>
      </c>
    </row>
    <row r="67" spans="1:31" ht="12.95" customHeight="1" x14ac:dyDescent="0.2">
      <c r="A67" t="s">
        <v>47</v>
      </c>
      <c r="C67" s="51">
        <v>47921.476999999999</v>
      </c>
      <c r="D67" s="51"/>
      <c r="E67">
        <f t="shared" si="8"/>
        <v>2732.0010531592843</v>
      </c>
      <c r="F67">
        <f t="shared" si="9"/>
        <v>2732</v>
      </c>
      <c r="G67">
        <f t="shared" si="6"/>
        <v>1.772000003256835E-3</v>
      </c>
      <c r="I67">
        <f t="shared" si="11"/>
        <v>1.772000003256835E-3</v>
      </c>
      <c r="O67">
        <f t="shared" ref="O67:O86" ca="1" si="12">+C$11+C$12*$F67</f>
        <v>1.9516282307514121E-2</v>
      </c>
      <c r="Q67" s="2">
        <f t="shared" si="10"/>
        <v>32902.976999999999</v>
      </c>
      <c r="Z67" t="s">
        <v>25</v>
      </c>
      <c r="AE67" t="s">
        <v>35</v>
      </c>
    </row>
    <row r="68" spans="1:31" ht="12.95" customHeight="1" x14ac:dyDescent="0.2">
      <c r="A68" t="s">
        <v>47</v>
      </c>
      <c r="C68" s="51">
        <v>47921.48</v>
      </c>
      <c r="D68" s="51"/>
      <c r="E68">
        <f t="shared" si="8"/>
        <v>2732.0028361603331</v>
      </c>
      <c r="F68">
        <f t="shared" si="9"/>
        <v>2732</v>
      </c>
      <c r="G68">
        <f t="shared" si="6"/>
        <v>4.7720000075059943E-3</v>
      </c>
      <c r="I68">
        <f t="shared" si="11"/>
        <v>4.7720000075059943E-3</v>
      </c>
      <c r="O68">
        <f t="shared" ca="1" si="12"/>
        <v>1.9516282307514121E-2</v>
      </c>
      <c r="Q68" s="2">
        <f t="shared" si="10"/>
        <v>32902.980000000003</v>
      </c>
      <c r="Z68" t="s">
        <v>25</v>
      </c>
      <c r="AE68" t="s">
        <v>35</v>
      </c>
    </row>
    <row r="69" spans="1:31" ht="12.95" customHeight="1" x14ac:dyDescent="0.2">
      <c r="A69" t="s">
        <v>49</v>
      </c>
      <c r="C69" s="51">
        <v>49055.5</v>
      </c>
      <c r="D69" s="51">
        <v>0.01</v>
      </c>
      <c r="E69">
        <f t="shared" si="8"/>
        <v>3405.9891183446148</v>
      </c>
      <c r="F69">
        <f t="shared" si="9"/>
        <v>3406</v>
      </c>
      <c r="G69">
        <f t="shared" si="6"/>
        <v>-1.8308999999135267E-2</v>
      </c>
      <c r="I69">
        <f t="shared" si="11"/>
        <v>-1.8308999999135267E-2</v>
      </c>
      <c r="O69">
        <f t="shared" ca="1" si="12"/>
        <v>-1.3967396401610432E-3</v>
      </c>
      <c r="Q69" s="2">
        <f t="shared" si="10"/>
        <v>34037</v>
      </c>
      <c r="Z69" t="s">
        <v>25</v>
      </c>
      <c r="AA69">
        <v>18</v>
      </c>
      <c r="AC69" t="s">
        <v>48</v>
      </c>
      <c r="AE69" t="s">
        <v>28</v>
      </c>
    </row>
    <row r="70" spans="1:31" ht="12.95" customHeight="1" x14ac:dyDescent="0.2">
      <c r="A70" t="s">
        <v>50</v>
      </c>
      <c r="C70" s="51">
        <v>49743.669000000002</v>
      </c>
      <c r="D70" s="51">
        <v>6.0000000000000001E-3</v>
      </c>
      <c r="E70">
        <f t="shared" si="8"/>
        <v>3814.9911340272984</v>
      </c>
      <c r="F70">
        <f t="shared" si="9"/>
        <v>3815</v>
      </c>
      <c r="G70">
        <f t="shared" si="6"/>
        <v>-1.4917499996954575E-2</v>
      </c>
      <c r="I70">
        <f t="shared" si="11"/>
        <v>-1.4917499996954575E-2</v>
      </c>
      <c r="O70">
        <f t="shared" ca="1" si="12"/>
        <v>-1.408728263214791E-2</v>
      </c>
      <c r="Q70" s="2">
        <f t="shared" si="10"/>
        <v>34725.169000000002</v>
      </c>
      <c r="Z70" t="s">
        <v>25</v>
      </c>
      <c r="AA70">
        <v>6</v>
      </c>
      <c r="AC70" t="s">
        <v>26</v>
      </c>
      <c r="AE70" t="s">
        <v>28</v>
      </c>
    </row>
    <row r="71" spans="1:31" ht="12.95" customHeight="1" x14ac:dyDescent="0.2">
      <c r="A71" t="s">
        <v>52</v>
      </c>
      <c r="C71" s="51">
        <v>50571.463000000003</v>
      </c>
      <c r="D71" s="51">
        <v>8.9999999999999998E-4</v>
      </c>
      <c r="E71">
        <f t="shared" si="8"/>
        <v>4306.9769900743331</v>
      </c>
      <c r="F71">
        <f t="shared" si="9"/>
        <v>4307</v>
      </c>
      <c r="G71">
        <f t="shared" si="6"/>
        <v>-3.8715499998943415E-2</v>
      </c>
      <c r="I71">
        <f t="shared" si="11"/>
        <v>-3.8715499998943415E-2</v>
      </c>
      <c r="O71">
        <f t="shared" ca="1" si="12"/>
        <v>-2.9353168089501308E-2</v>
      </c>
      <c r="Q71" s="2">
        <f t="shared" si="10"/>
        <v>35552.963000000003</v>
      </c>
      <c r="AA71">
        <v>37</v>
      </c>
      <c r="AC71" t="s">
        <v>51</v>
      </c>
      <c r="AE71" t="s">
        <v>28</v>
      </c>
    </row>
    <row r="72" spans="1:31" ht="12.95" customHeight="1" x14ac:dyDescent="0.2">
      <c r="A72" t="s">
        <v>54</v>
      </c>
      <c r="C72" s="51">
        <v>50571.4637</v>
      </c>
      <c r="D72" s="51"/>
      <c r="E72">
        <f t="shared" si="8"/>
        <v>4306.9774061079079</v>
      </c>
      <c r="F72">
        <f t="shared" si="9"/>
        <v>4307</v>
      </c>
      <c r="G72">
        <f t="shared" si="6"/>
        <v>-3.8015500002074987E-2</v>
      </c>
      <c r="I72">
        <f t="shared" si="11"/>
        <v>-3.8015500002074987E-2</v>
      </c>
      <c r="O72">
        <f t="shared" ca="1" si="12"/>
        <v>-2.9353168089501308E-2</v>
      </c>
      <c r="Q72" s="2">
        <f t="shared" si="10"/>
        <v>35552.9637</v>
      </c>
      <c r="Z72" t="s">
        <v>53</v>
      </c>
      <c r="AE72" t="s">
        <v>35</v>
      </c>
    </row>
    <row r="73" spans="1:31" ht="12.95" customHeight="1" x14ac:dyDescent="0.2">
      <c r="A73" t="s">
        <v>56</v>
      </c>
      <c r="C73" s="51">
        <v>51303.377</v>
      </c>
      <c r="D73" s="51">
        <v>6.0000000000000001E-3</v>
      </c>
      <c r="E73">
        <f t="shared" si="8"/>
        <v>4741.9781326808352</v>
      </c>
      <c r="F73">
        <f t="shared" si="9"/>
        <v>4742</v>
      </c>
      <c r="G73">
        <f t="shared" si="6"/>
        <v>-3.679299999930663E-2</v>
      </c>
      <c r="I73">
        <f t="shared" si="11"/>
        <v>-3.679299999930663E-2</v>
      </c>
      <c r="O73">
        <f t="shared" ca="1" si="12"/>
        <v>-4.2850444865819848E-2</v>
      </c>
      <c r="Q73" s="2">
        <f t="shared" si="10"/>
        <v>36284.877</v>
      </c>
      <c r="Z73" t="s">
        <v>25</v>
      </c>
      <c r="AA73">
        <v>5</v>
      </c>
      <c r="AC73" t="s">
        <v>55</v>
      </c>
      <c r="AE73" t="s">
        <v>35</v>
      </c>
    </row>
    <row r="74" spans="1:31" ht="12.95" customHeight="1" x14ac:dyDescent="0.2">
      <c r="A74" t="s">
        <v>57</v>
      </c>
      <c r="B74" s="10" t="s">
        <v>58</v>
      </c>
      <c r="C74" s="52">
        <v>51626.4107</v>
      </c>
      <c r="D74" s="52">
        <v>2.3E-3</v>
      </c>
      <c r="E74">
        <f t="shared" si="8"/>
        <v>4933.9679410468543</v>
      </c>
      <c r="F74">
        <f t="shared" si="9"/>
        <v>4934</v>
      </c>
      <c r="G74">
        <f t="shared" si="6"/>
        <v>-5.3940999998303596E-2</v>
      </c>
      <c r="K74">
        <f>+G74</f>
        <v>-5.3940999998303596E-2</v>
      </c>
      <c r="O74">
        <f t="shared" ca="1" si="12"/>
        <v>-4.8807863580884597E-2</v>
      </c>
      <c r="Q74" s="2">
        <f t="shared" si="10"/>
        <v>36607.9107</v>
      </c>
    </row>
    <row r="75" spans="1:31" ht="12.95" customHeight="1" x14ac:dyDescent="0.2">
      <c r="A75" s="38" t="s">
        <v>279</v>
      </c>
      <c r="B75" s="39" t="s">
        <v>58</v>
      </c>
      <c r="C75" s="39">
        <v>51636.514999999999</v>
      </c>
      <c r="D75" s="51"/>
      <c r="E75">
        <f t="shared" si="8"/>
        <v>4939.9732668709785</v>
      </c>
      <c r="F75">
        <f t="shared" si="9"/>
        <v>4940</v>
      </c>
      <c r="G75">
        <f t="shared" si="6"/>
        <v>-4.4979999998759013E-2</v>
      </c>
      <c r="I75">
        <f>+G75</f>
        <v>-4.4979999998759013E-2</v>
      </c>
      <c r="O75">
        <f t="shared" ca="1" si="12"/>
        <v>-4.8994032915730373E-2</v>
      </c>
      <c r="Q75" s="2">
        <f t="shared" si="10"/>
        <v>36618.014999999999</v>
      </c>
    </row>
    <row r="76" spans="1:31" ht="12.95" customHeight="1" x14ac:dyDescent="0.2">
      <c r="A76" t="s">
        <v>57</v>
      </c>
      <c r="B76" s="10" t="s">
        <v>58</v>
      </c>
      <c r="C76" s="52">
        <v>51685.308799999999</v>
      </c>
      <c r="D76" s="52">
        <v>2.5999999999999999E-3</v>
      </c>
      <c r="E76">
        <f t="shared" si="8"/>
        <v>4968.973065689027</v>
      </c>
      <c r="F76">
        <f t="shared" si="9"/>
        <v>4969</v>
      </c>
      <c r="G76">
        <f t="shared" si="6"/>
        <v>-4.5318500000576023E-2</v>
      </c>
      <c r="K76">
        <f>+G76</f>
        <v>-4.5318500000576023E-2</v>
      </c>
      <c r="O76">
        <f t="shared" ca="1" si="12"/>
        <v>-4.9893851367484948E-2</v>
      </c>
      <c r="Q76" s="2">
        <f t="shared" si="10"/>
        <v>36666.808799999999</v>
      </c>
    </row>
    <row r="77" spans="1:31" ht="12.95" customHeight="1" x14ac:dyDescent="0.2">
      <c r="A77" s="38" t="s">
        <v>286</v>
      </c>
      <c r="B77" s="39" t="s">
        <v>58</v>
      </c>
      <c r="C77" s="39">
        <v>52395.347000000002</v>
      </c>
      <c r="D77" s="51"/>
      <c r="E77">
        <f t="shared" si="8"/>
        <v>5390.9726835324709</v>
      </c>
      <c r="F77">
        <f t="shared" si="9"/>
        <v>5391</v>
      </c>
      <c r="G77">
        <f t="shared" si="6"/>
        <v>-4.5961499999975786E-2</v>
      </c>
      <c r="I77">
        <f>+G77</f>
        <v>-4.5961499999975786E-2</v>
      </c>
      <c r="O77">
        <f t="shared" ca="1" si="12"/>
        <v>-6.2987761251637631E-2</v>
      </c>
      <c r="Q77" s="2">
        <f t="shared" si="10"/>
        <v>37376.847000000002</v>
      </c>
    </row>
    <row r="78" spans="1:31" ht="12.95" customHeight="1" x14ac:dyDescent="0.2">
      <c r="A78" s="49" t="s">
        <v>62</v>
      </c>
      <c r="B78" s="13" t="s">
        <v>58</v>
      </c>
      <c r="C78" s="13">
        <v>52750.364999999998</v>
      </c>
      <c r="D78" s="13">
        <v>3.0000000000000001E-3</v>
      </c>
      <c r="E78">
        <f t="shared" si="8"/>
        <v>5601.97183868714</v>
      </c>
      <c r="F78">
        <f t="shared" si="9"/>
        <v>5602</v>
      </c>
      <c r="O78">
        <f t="shared" ca="1" si="12"/>
        <v>-6.9534716193713986E-2</v>
      </c>
      <c r="Q78" s="2">
        <f t="shared" si="10"/>
        <v>37731.864999999998</v>
      </c>
      <c r="U78" s="9">
        <v>-4.7383000004629139E-2</v>
      </c>
    </row>
    <row r="79" spans="1:31" ht="12.95" customHeight="1" x14ac:dyDescent="0.2">
      <c r="A79" s="24" t="s">
        <v>59</v>
      </c>
      <c r="B79" s="22" t="s">
        <v>58</v>
      </c>
      <c r="C79" s="22">
        <v>53029.642899999999</v>
      </c>
      <c r="D79" s="22">
        <v>4.8999999999999998E-3</v>
      </c>
      <c r="E79">
        <f t="shared" si="8"/>
        <v>5767.9561013255716</v>
      </c>
      <c r="F79">
        <f t="shared" si="9"/>
        <v>5768</v>
      </c>
      <c r="G79">
        <f t="shared" ref="G79:G103" si="13">+C79-(C$7+F79*C$8)</f>
        <v>-7.386199999746168E-2</v>
      </c>
      <c r="K79">
        <f>+G79</f>
        <v>-7.386199999746168E-2</v>
      </c>
      <c r="O79">
        <f t="shared" ca="1" si="12"/>
        <v>-7.4685401124447048E-2</v>
      </c>
      <c r="Q79" s="2">
        <f t="shared" si="10"/>
        <v>38011.142899999999</v>
      </c>
    </row>
    <row r="80" spans="1:31" ht="12.95" customHeight="1" x14ac:dyDescent="0.2">
      <c r="A80" s="14" t="s">
        <v>72</v>
      </c>
      <c r="B80" s="22" t="s">
        <v>58</v>
      </c>
      <c r="C80" s="22">
        <v>53135.640700000004</v>
      </c>
      <c r="D80" s="13">
        <v>5.0000000000000001E-4</v>
      </c>
      <c r="E80">
        <f t="shared" si="8"/>
        <v>5830.9541640949374</v>
      </c>
      <c r="F80">
        <f t="shared" si="9"/>
        <v>5831</v>
      </c>
      <c r="G80">
        <f t="shared" si="13"/>
        <v>-7.7121499998611398E-2</v>
      </c>
      <c r="K80">
        <f>+G80</f>
        <v>-7.7121499998611398E-2</v>
      </c>
      <c r="O80">
        <f t="shared" ca="1" si="12"/>
        <v>-7.6640179140327669E-2</v>
      </c>
      <c r="Q80" s="2">
        <f t="shared" si="10"/>
        <v>38117.140700000004</v>
      </c>
    </row>
    <row r="81" spans="1:17" ht="12.95" customHeight="1" x14ac:dyDescent="0.2">
      <c r="A81" s="14" t="s">
        <v>81</v>
      </c>
      <c r="B81" s="13" t="s">
        <v>58</v>
      </c>
      <c r="C81" s="13">
        <v>53374.567000000003</v>
      </c>
      <c r="D81" s="13">
        <v>3.0000000000000001E-3</v>
      </c>
      <c r="E81">
        <f t="shared" si="8"/>
        <v>5972.9561117264138</v>
      </c>
      <c r="F81">
        <f t="shared" si="9"/>
        <v>5973</v>
      </c>
      <c r="G81">
        <f t="shared" si="13"/>
        <v>-7.3844499995175283E-2</v>
      </c>
      <c r="I81">
        <f>+G81</f>
        <v>-7.3844499995175283E-2</v>
      </c>
      <c r="O81">
        <f t="shared" ca="1" si="12"/>
        <v>-8.1046186731677627E-2</v>
      </c>
      <c r="Q81" s="2">
        <f t="shared" si="10"/>
        <v>38356.067000000003</v>
      </c>
    </row>
    <row r="82" spans="1:17" ht="12.95" customHeight="1" x14ac:dyDescent="0.2">
      <c r="A82" s="14" t="s">
        <v>74</v>
      </c>
      <c r="B82" s="13" t="s">
        <v>58</v>
      </c>
      <c r="C82" s="13">
        <v>53771.633090000003</v>
      </c>
      <c r="D82" s="13">
        <v>2E-3</v>
      </c>
      <c r="E82">
        <f t="shared" si="8"/>
        <v>6208.9458630363997</v>
      </c>
      <c r="F82">
        <f t="shared" si="9"/>
        <v>6209</v>
      </c>
      <c r="G82">
        <f t="shared" si="13"/>
        <v>-9.1088499997567851E-2</v>
      </c>
      <c r="K82">
        <f t="shared" ref="K82:K87" si="14">+G82</f>
        <v>-9.1088499997567851E-2</v>
      </c>
      <c r="O82">
        <f t="shared" ca="1" si="12"/>
        <v>-8.8368847235611364E-2</v>
      </c>
      <c r="Q82" s="2">
        <f t="shared" si="10"/>
        <v>38753.133090000003</v>
      </c>
    </row>
    <row r="83" spans="1:17" ht="12.95" customHeight="1" x14ac:dyDescent="0.2">
      <c r="A83" s="14" t="s">
        <v>74</v>
      </c>
      <c r="B83" s="13" t="s">
        <v>58</v>
      </c>
      <c r="C83" s="13">
        <v>53771.633779999996</v>
      </c>
      <c r="D83" s="13">
        <v>2E-3</v>
      </c>
      <c r="E83">
        <f t="shared" si="8"/>
        <v>6208.9462731266358</v>
      </c>
      <c r="F83">
        <f t="shared" si="9"/>
        <v>6209</v>
      </c>
      <c r="G83">
        <f t="shared" si="13"/>
        <v>-9.0398500004084781E-2</v>
      </c>
      <c r="K83">
        <f t="shared" si="14"/>
        <v>-9.0398500004084781E-2</v>
      </c>
      <c r="O83">
        <f t="shared" ca="1" si="12"/>
        <v>-8.8368847235611364E-2</v>
      </c>
      <c r="Q83" s="2">
        <f t="shared" si="10"/>
        <v>38753.133779999996</v>
      </c>
    </row>
    <row r="84" spans="1:17" ht="12.95" customHeight="1" x14ac:dyDescent="0.2">
      <c r="A84" s="14" t="s">
        <v>74</v>
      </c>
      <c r="B84" s="13" t="s">
        <v>58</v>
      </c>
      <c r="C84" s="13">
        <v>53771.634480000001</v>
      </c>
      <c r="D84" s="13">
        <v>2E-3</v>
      </c>
      <c r="E84">
        <f t="shared" si="8"/>
        <v>6208.946689160216</v>
      </c>
      <c r="F84">
        <f t="shared" si="9"/>
        <v>6209</v>
      </c>
      <c r="G84">
        <f t="shared" si="13"/>
        <v>-8.9698499999940395E-2</v>
      </c>
      <c r="K84">
        <f t="shared" si="14"/>
        <v>-8.9698499999940395E-2</v>
      </c>
      <c r="O84">
        <f t="shared" ca="1" si="12"/>
        <v>-8.8368847235611364E-2</v>
      </c>
      <c r="Q84" s="2">
        <f t="shared" si="10"/>
        <v>38753.134480000001</v>
      </c>
    </row>
    <row r="85" spans="1:17" ht="12.95" customHeight="1" x14ac:dyDescent="0.2">
      <c r="A85" s="23" t="s">
        <v>73</v>
      </c>
      <c r="B85" s="22" t="s">
        <v>58</v>
      </c>
      <c r="C85" s="22">
        <v>54138.4234</v>
      </c>
      <c r="D85" s="22">
        <v>2.0000000000000001E-4</v>
      </c>
      <c r="E85">
        <f t="shared" ref="E85:E103" si="15">+(C85-C$7)/C$8</f>
        <v>6426.9416985402868</v>
      </c>
      <c r="F85">
        <f t="shared" ref="F85:F103" si="16">ROUND(2*E85,0)/2</f>
        <v>6427</v>
      </c>
      <c r="G85">
        <f t="shared" si="13"/>
        <v>-9.809549999772571E-2</v>
      </c>
      <c r="K85">
        <f t="shared" si="14"/>
        <v>-9.809549999772571E-2</v>
      </c>
      <c r="O85">
        <f t="shared" ca="1" si="12"/>
        <v>-9.51329997350078E-2</v>
      </c>
      <c r="Q85" s="2">
        <f t="shared" ref="Q85:Q103" si="17">+C85-15018.5</f>
        <v>39119.9234</v>
      </c>
    </row>
    <row r="86" spans="1:17" ht="12.95" customHeight="1" x14ac:dyDescent="0.2">
      <c r="A86" s="38" t="s">
        <v>327</v>
      </c>
      <c r="B86" s="39" t="s">
        <v>58</v>
      </c>
      <c r="C86" s="39">
        <v>54150.200100000002</v>
      </c>
      <c r="D86" s="51"/>
      <c r="E86">
        <f t="shared" si="15"/>
        <v>6433.9409880143712</v>
      </c>
      <c r="F86">
        <f t="shared" si="16"/>
        <v>6434</v>
      </c>
      <c r="G86">
        <f t="shared" si="13"/>
        <v>-9.9290999998629559E-2</v>
      </c>
      <c r="K86">
        <f t="shared" si="14"/>
        <v>-9.9290999998629559E-2</v>
      </c>
      <c r="O86">
        <f t="shared" ca="1" si="12"/>
        <v>-9.5350197292327854E-2</v>
      </c>
      <c r="Q86" s="2">
        <f t="shared" si="17"/>
        <v>39131.700100000002</v>
      </c>
    </row>
    <row r="87" spans="1:17" ht="12.95" customHeight="1" x14ac:dyDescent="0.2">
      <c r="A87" s="14" t="s">
        <v>79</v>
      </c>
      <c r="B87" s="13" t="s">
        <v>58</v>
      </c>
      <c r="C87" s="13">
        <v>54202.359100000001</v>
      </c>
      <c r="D87" s="13">
        <v>2.0000000000000001E-4</v>
      </c>
      <c r="E87">
        <f t="shared" si="15"/>
        <v>6464.9408385394499</v>
      </c>
      <c r="F87">
        <f t="shared" si="16"/>
        <v>6465</v>
      </c>
      <c r="G87">
        <f t="shared" si="13"/>
        <v>-9.9542500000097789E-2</v>
      </c>
      <c r="K87">
        <f t="shared" si="14"/>
        <v>-9.9542500000097789E-2</v>
      </c>
      <c r="O87">
        <f t="shared" ref="O87:O103" ca="1" si="18">+C$11+C$12*$F87</f>
        <v>-9.6312072189031012E-2</v>
      </c>
      <c r="Q87" s="2">
        <f t="shared" si="17"/>
        <v>39183.859100000001</v>
      </c>
    </row>
    <row r="88" spans="1:17" ht="12.95" customHeight="1" x14ac:dyDescent="0.2">
      <c r="A88" s="14" t="s">
        <v>70</v>
      </c>
      <c r="B88" s="22"/>
      <c r="C88" s="13">
        <v>54207.403200000001</v>
      </c>
      <c r="D88" s="13">
        <v>1.9E-3</v>
      </c>
      <c r="E88">
        <f t="shared" si="15"/>
        <v>6467.9387170653708</v>
      </c>
      <c r="F88">
        <f t="shared" si="16"/>
        <v>6468</v>
      </c>
      <c r="G88">
        <f t="shared" si="13"/>
        <v>-0.10311199999705423</v>
      </c>
      <c r="J88">
        <f>+G88</f>
        <v>-0.10311199999705423</v>
      </c>
      <c r="O88">
        <f t="shared" ca="1" si="18"/>
        <v>-9.64051568564539E-2</v>
      </c>
      <c r="Q88" s="2">
        <f t="shared" si="17"/>
        <v>39188.903200000001</v>
      </c>
    </row>
    <row r="89" spans="1:17" ht="12.95" customHeight="1" x14ac:dyDescent="0.2">
      <c r="A89" s="14" t="s">
        <v>70</v>
      </c>
      <c r="B89" s="22"/>
      <c r="C89" s="13">
        <v>54207.406499999997</v>
      </c>
      <c r="D89" s="13">
        <v>2.9999999999999997E-4</v>
      </c>
      <c r="E89">
        <f t="shared" si="15"/>
        <v>6467.9406783665199</v>
      </c>
      <c r="F89">
        <f t="shared" si="16"/>
        <v>6468</v>
      </c>
      <c r="G89">
        <f t="shared" si="13"/>
        <v>-9.9812000000383705E-2</v>
      </c>
      <c r="J89">
        <f>+G89</f>
        <v>-9.9812000000383705E-2</v>
      </c>
      <c r="O89">
        <f t="shared" ca="1" si="18"/>
        <v>-9.64051568564539E-2</v>
      </c>
      <c r="Q89" s="2">
        <f t="shared" si="17"/>
        <v>39188.906499999997</v>
      </c>
    </row>
    <row r="90" spans="1:17" ht="12.95" customHeight="1" x14ac:dyDescent="0.2">
      <c r="A90" s="49" t="s">
        <v>75</v>
      </c>
      <c r="B90" s="13" t="s">
        <v>58</v>
      </c>
      <c r="C90" s="13">
        <v>54207.407169999999</v>
      </c>
      <c r="D90" s="13">
        <v>1E-4</v>
      </c>
      <c r="E90">
        <f t="shared" si="15"/>
        <v>6467.9410765700877</v>
      </c>
      <c r="F90">
        <f t="shared" si="16"/>
        <v>6468</v>
      </c>
      <c r="G90">
        <f t="shared" si="13"/>
        <v>-9.9141999999119435E-2</v>
      </c>
      <c r="K90">
        <f t="shared" ref="K90:K102" si="19">+G90</f>
        <v>-9.9141999999119435E-2</v>
      </c>
      <c r="O90">
        <f t="shared" ca="1" si="18"/>
        <v>-9.64051568564539E-2</v>
      </c>
      <c r="Q90" s="2">
        <f t="shared" si="17"/>
        <v>39188.907169999999</v>
      </c>
    </row>
    <row r="91" spans="1:17" ht="12.95" customHeight="1" x14ac:dyDescent="0.2">
      <c r="A91" s="23" t="s">
        <v>73</v>
      </c>
      <c r="B91" s="22" t="s">
        <v>58</v>
      </c>
      <c r="C91" s="22">
        <v>54939.306199999999</v>
      </c>
      <c r="D91" s="22">
        <v>2.0000000000000001E-4</v>
      </c>
      <c r="E91">
        <f t="shared" si="15"/>
        <v>6902.9333220013705</v>
      </c>
      <c r="F91">
        <f t="shared" si="16"/>
        <v>6903</v>
      </c>
      <c r="G91">
        <f t="shared" si="13"/>
        <v>-0.11218950000329642</v>
      </c>
      <c r="K91">
        <f t="shared" si="19"/>
        <v>-0.11218950000329642</v>
      </c>
      <c r="O91">
        <f t="shared" ca="1" si="18"/>
        <v>-0.10990243363277247</v>
      </c>
      <c r="Q91" s="2">
        <f t="shared" si="17"/>
        <v>39920.806199999999</v>
      </c>
    </row>
    <row r="92" spans="1:17" ht="12.95" customHeight="1" x14ac:dyDescent="0.2">
      <c r="A92" s="49" t="s">
        <v>78</v>
      </c>
      <c r="B92" s="13" t="s">
        <v>58</v>
      </c>
      <c r="C92" s="13">
        <v>55304.416649999999</v>
      </c>
      <c r="D92" s="13">
        <v>8.9999999999999998E-4</v>
      </c>
      <c r="E92">
        <f t="shared" si="15"/>
        <v>7119.9307601260343</v>
      </c>
      <c r="F92">
        <f t="shared" si="16"/>
        <v>7120</v>
      </c>
      <c r="G92">
        <f t="shared" si="13"/>
        <v>-0.11650000000372529</v>
      </c>
      <c r="K92">
        <f t="shared" si="19"/>
        <v>-0.11650000000372529</v>
      </c>
      <c r="O92">
        <f t="shared" ca="1" si="18"/>
        <v>-0.11663555790969457</v>
      </c>
      <c r="Q92" s="2">
        <f t="shared" si="17"/>
        <v>40285.916649999999</v>
      </c>
    </row>
    <row r="93" spans="1:17" ht="12.95" customHeight="1" x14ac:dyDescent="0.2">
      <c r="A93" s="14" t="s">
        <v>80</v>
      </c>
      <c r="B93" s="13" t="s">
        <v>58</v>
      </c>
      <c r="C93" s="13">
        <v>55603.904799999997</v>
      </c>
      <c r="D93" s="13">
        <v>5.0000000000000001E-4</v>
      </c>
      <c r="E93">
        <f t="shared" si="15"/>
        <v>7297.9266550632901</v>
      </c>
      <c r="F93">
        <f t="shared" si="16"/>
        <v>7298</v>
      </c>
      <c r="G93">
        <f t="shared" si="13"/>
        <v>-0.1234069999991334</v>
      </c>
      <c r="K93">
        <f t="shared" si="19"/>
        <v>-0.1234069999991334</v>
      </c>
      <c r="O93">
        <f t="shared" ca="1" si="18"/>
        <v>-0.12215858151011919</v>
      </c>
      <c r="Q93" s="2">
        <f t="shared" si="17"/>
        <v>40585.404799999997</v>
      </c>
    </row>
    <row r="94" spans="1:17" s="46" customFormat="1" ht="12.95" customHeight="1" x14ac:dyDescent="0.2">
      <c r="A94" s="49" t="s">
        <v>78</v>
      </c>
      <c r="B94" s="13" t="s">
        <v>58</v>
      </c>
      <c r="C94" s="13">
        <v>55622.413560000001</v>
      </c>
      <c r="D94" s="13">
        <v>5.9999999999999995E-4</v>
      </c>
      <c r="E94" s="46">
        <f t="shared" si="15"/>
        <v>7308.9270345453488</v>
      </c>
      <c r="F94" s="46">
        <f t="shared" si="16"/>
        <v>7309</v>
      </c>
      <c r="G94" s="46">
        <f t="shared" si="13"/>
        <v>-0.12276849999761907</v>
      </c>
      <c r="K94" s="46">
        <f t="shared" si="19"/>
        <v>-0.12276849999761907</v>
      </c>
      <c r="O94" s="46">
        <f t="shared" ca="1" si="18"/>
        <v>-0.12249989195733643</v>
      </c>
      <c r="Q94" s="47">
        <f t="shared" si="17"/>
        <v>40603.913560000001</v>
      </c>
    </row>
    <row r="95" spans="1:17" s="46" customFormat="1" ht="12.95" customHeight="1" x14ac:dyDescent="0.2">
      <c r="A95" s="49" t="s">
        <v>78</v>
      </c>
      <c r="B95" s="13" t="s">
        <v>58</v>
      </c>
      <c r="C95" s="13">
        <v>55622.414259999998</v>
      </c>
      <c r="D95" s="13">
        <v>2.9999999999999997E-4</v>
      </c>
      <c r="E95" s="46">
        <f t="shared" si="15"/>
        <v>7308.9274505789244</v>
      </c>
      <c r="F95" s="46">
        <f t="shared" si="16"/>
        <v>7309</v>
      </c>
      <c r="G95" s="46">
        <f t="shared" si="13"/>
        <v>-0.12206850000075065</v>
      </c>
      <c r="K95" s="46">
        <f t="shared" si="19"/>
        <v>-0.12206850000075065</v>
      </c>
      <c r="O95" s="46">
        <f t="shared" ca="1" si="18"/>
        <v>-0.12249989195733643</v>
      </c>
      <c r="Q95" s="47">
        <f t="shared" si="17"/>
        <v>40603.914259999998</v>
      </c>
    </row>
    <row r="96" spans="1:17" s="46" customFormat="1" ht="12.95" customHeight="1" x14ac:dyDescent="0.2">
      <c r="A96" s="38" t="s">
        <v>372</v>
      </c>
      <c r="B96" s="39" t="s">
        <v>58</v>
      </c>
      <c r="C96" s="39">
        <v>55654.381600000001</v>
      </c>
      <c r="D96" s="48"/>
      <c r="E96" s="46">
        <f t="shared" si="15"/>
        <v>7327.9267174683291</v>
      </c>
      <c r="F96" s="46">
        <f t="shared" si="16"/>
        <v>7328</v>
      </c>
      <c r="G96" s="46">
        <f t="shared" si="13"/>
        <v>-0.12330199999996694</v>
      </c>
      <c r="K96" s="46">
        <f t="shared" si="19"/>
        <v>-0.12330199999996694</v>
      </c>
      <c r="O96" s="46">
        <f t="shared" ca="1" si="18"/>
        <v>-0.12308942818434804</v>
      </c>
      <c r="Q96" s="47">
        <f t="shared" si="17"/>
        <v>40635.881600000001</v>
      </c>
    </row>
    <row r="97" spans="1:17" s="46" customFormat="1" ht="12.95" customHeight="1" x14ac:dyDescent="0.2">
      <c r="A97" s="50" t="s">
        <v>83</v>
      </c>
      <c r="B97" s="41" t="s">
        <v>58</v>
      </c>
      <c r="C97" s="41">
        <v>55686.348760000001</v>
      </c>
      <c r="D97" s="41">
        <v>2.9999999999999997E-4</v>
      </c>
      <c r="E97" s="46">
        <f t="shared" si="15"/>
        <v>7346.9258773776701</v>
      </c>
      <c r="F97" s="46">
        <f t="shared" si="16"/>
        <v>7347</v>
      </c>
      <c r="G97" s="46">
        <f t="shared" si="13"/>
        <v>-0.12471549999463605</v>
      </c>
      <c r="K97" s="46">
        <f t="shared" si="19"/>
        <v>-0.12471549999463605</v>
      </c>
      <c r="O97" s="46">
        <f t="shared" ca="1" si="18"/>
        <v>-0.12367896441135967</v>
      </c>
      <c r="Q97" s="47">
        <f t="shared" si="17"/>
        <v>40667.848760000001</v>
      </c>
    </row>
    <row r="98" spans="1:17" s="46" customFormat="1" ht="12.95" customHeight="1" x14ac:dyDescent="0.2">
      <c r="A98" s="50" t="s">
        <v>83</v>
      </c>
      <c r="B98" s="41" t="s">
        <v>58</v>
      </c>
      <c r="C98" s="41">
        <v>55686.349260000003</v>
      </c>
      <c r="D98" s="41">
        <v>2.0000000000000001E-4</v>
      </c>
      <c r="E98" s="46">
        <f t="shared" si="15"/>
        <v>7346.9261745445119</v>
      </c>
      <c r="F98" s="46">
        <f t="shared" si="16"/>
        <v>7347</v>
      </c>
      <c r="G98" s="46">
        <f t="shared" si="13"/>
        <v>-0.12421549999271519</v>
      </c>
      <c r="K98" s="46">
        <f t="shared" si="19"/>
        <v>-0.12421549999271519</v>
      </c>
      <c r="O98" s="46">
        <f t="shared" ca="1" si="18"/>
        <v>-0.12367896441135967</v>
      </c>
      <c r="Q98" s="47">
        <f t="shared" si="17"/>
        <v>40667.849260000003</v>
      </c>
    </row>
    <row r="99" spans="1:17" s="46" customFormat="1" ht="12.95" customHeight="1" x14ac:dyDescent="0.2">
      <c r="A99" s="42" t="s">
        <v>82</v>
      </c>
      <c r="B99" s="41" t="s">
        <v>58</v>
      </c>
      <c r="C99" s="41">
        <v>55953.872499999998</v>
      </c>
      <c r="D99" s="41">
        <v>2.9999999999999997E-4</v>
      </c>
      <c r="E99" s="46">
        <f t="shared" si="15"/>
        <v>7505.9242468232114</v>
      </c>
      <c r="F99" s="46">
        <f t="shared" si="16"/>
        <v>7506</v>
      </c>
      <c r="G99" s="46">
        <f t="shared" si="13"/>
        <v>-0.12745900000300026</v>
      </c>
      <c r="K99" s="46">
        <f t="shared" si="19"/>
        <v>-0.12745900000300026</v>
      </c>
      <c r="O99" s="46">
        <f t="shared" ca="1" si="18"/>
        <v>-0.12861245178477265</v>
      </c>
      <c r="Q99" s="47">
        <f t="shared" si="17"/>
        <v>40935.372499999998</v>
      </c>
    </row>
    <row r="100" spans="1:17" s="46" customFormat="1" ht="12.95" customHeight="1" x14ac:dyDescent="0.2">
      <c r="A100" s="50" t="s">
        <v>83</v>
      </c>
      <c r="B100" s="41" t="s">
        <v>58</v>
      </c>
      <c r="C100" s="41">
        <v>56004.347009999998</v>
      </c>
      <c r="D100" s="41">
        <v>2.0000000000000001E-4</v>
      </c>
      <c r="E100" s="46">
        <f t="shared" si="15"/>
        <v>7535.9229482041155</v>
      </c>
      <c r="F100" s="46">
        <f t="shared" si="16"/>
        <v>7536</v>
      </c>
      <c r="G100" s="46">
        <f t="shared" si="13"/>
        <v>-0.12964400000055321</v>
      </c>
      <c r="K100" s="46">
        <f t="shared" si="19"/>
        <v>-0.12964400000055321</v>
      </c>
      <c r="O100" s="46">
        <f t="shared" ca="1" si="18"/>
        <v>-0.1295432984590015</v>
      </c>
      <c r="Q100" s="47">
        <f t="shared" si="17"/>
        <v>40985.847009999998</v>
      </c>
    </row>
    <row r="101" spans="1:17" s="46" customFormat="1" ht="12.95" customHeight="1" x14ac:dyDescent="0.2">
      <c r="A101" s="45" t="s">
        <v>397</v>
      </c>
      <c r="B101" s="53" t="s">
        <v>58</v>
      </c>
      <c r="C101" s="53">
        <v>56004.347099999999</v>
      </c>
      <c r="D101" s="53">
        <v>1E-4</v>
      </c>
      <c r="E101" s="46">
        <f t="shared" si="15"/>
        <v>7535.9230016941483</v>
      </c>
      <c r="F101" s="46">
        <f t="shared" si="16"/>
        <v>7536</v>
      </c>
      <c r="G101" s="46">
        <f t="shared" si="13"/>
        <v>-0.12955399999918882</v>
      </c>
      <c r="K101" s="46">
        <f t="shared" si="19"/>
        <v>-0.12955399999918882</v>
      </c>
      <c r="O101" s="46">
        <f t="shared" ca="1" si="18"/>
        <v>-0.1295432984590015</v>
      </c>
      <c r="Q101" s="47">
        <f t="shared" si="17"/>
        <v>40985.847099999999</v>
      </c>
    </row>
    <row r="102" spans="1:17" s="46" customFormat="1" ht="12.95" customHeight="1" x14ac:dyDescent="0.2">
      <c r="A102" s="50" t="s">
        <v>83</v>
      </c>
      <c r="B102" s="41" t="s">
        <v>58</v>
      </c>
      <c r="C102" s="41">
        <v>56004.34721</v>
      </c>
      <c r="D102" s="41">
        <v>1E-4</v>
      </c>
      <c r="E102" s="46">
        <f t="shared" si="15"/>
        <v>7535.923067070853</v>
      </c>
      <c r="F102" s="46">
        <f t="shared" si="16"/>
        <v>7536</v>
      </c>
      <c r="G102" s="46">
        <f t="shared" si="13"/>
        <v>-0.12944399999832967</v>
      </c>
      <c r="K102" s="46">
        <f t="shared" si="19"/>
        <v>-0.12944399999832967</v>
      </c>
      <c r="O102" s="46">
        <f t="shared" ca="1" si="18"/>
        <v>-0.1295432984590015</v>
      </c>
      <c r="Q102" s="47">
        <f t="shared" si="17"/>
        <v>40985.84721</v>
      </c>
    </row>
    <row r="103" spans="1:17" s="46" customFormat="1" ht="12.95" customHeight="1" x14ac:dyDescent="0.2">
      <c r="A103" s="43" t="s">
        <v>84</v>
      </c>
      <c r="B103" s="44" t="s">
        <v>58</v>
      </c>
      <c r="C103" s="44">
        <v>56746.342900000003</v>
      </c>
      <c r="D103" s="44">
        <v>1E-3</v>
      </c>
      <c r="E103" s="46">
        <f t="shared" si="15"/>
        <v>7976.9160976169323</v>
      </c>
      <c r="F103" s="46">
        <f t="shared" si="16"/>
        <v>7977</v>
      </c>
      <c r="G103" s="46">
        <f t="shared" si="13"/>
        <v>-0.14117049999185838</v>
      </c>
      <c r="J103" s="46">
        <f>+G103</f>
        <v>-0.14117049999185838</v>
      </c>
      <c r="O103" s="46">
        <f t="shared" ca="1" si="18"/>
        <v>-0.14322674457016582</v>
      </c>
      <c r="Q103" s="47">
        <f t="shared" si="17"/>
        <v>41727.842900000003</v>
      </c>
    </row>
    <row r="104" spans="1:17" s="46" customFormat="1" ht="12.95" customHeight="1" x14ac:dyDescent="0.2">
      <c r="A104" s="61" t="s">
        <v>398</v>
      </c>
      <c r="B104" s="62" t="s">
        <v>58</v>
      </c>
      <c r="C104" s="63">
        <v>59377.817000000003</v>
      </c>
      <c r="D104" s="64">
        <v>6.8999999999999999E-3</v>
      </c>
      <c r="E104" s="46">
        <f t="shared" ref="E104" si="20">+(C104-C$7)/C$8</f>
        <v>9540.8897888421598</v>
      </c>
      <c r="F104" s="46">
        <f t="shared" ref="F104" si="21">ROUND(2*E104,0)/2</f>
        <v>9541</v>
      </c>
      <c r="G104" s="46">
        <f t="shared" ref="G104" si="22">+C104-(C$7+F104*C$8)</f>
        <v>-0.18543649999628542</v>
      </c>
      <c r="K104" s="46">
        <f>+G104</f>
        <v>-0.18543649999628542</v>
      </c>
      <c r="O104" s="46">
        <f t="shared" ref="O104" ca="1" si="23">+C$11+C$12*$F104</f>
        <v>-0.191754884519964</v>
      </c>
      <c r="Q104" s="47">
        <f t="shared" ref="Q104" si="24">+C104-15018.5</f>
        <v>44359.317000000003</v>
      </c>
    </row>
    <row r="105" spans="1:17" s="46" customFormat="1" ht="12.95" customHeight="1" x14ac:dyDescent="0.2">
      <c r="B105" s="48"/>
      <c r="C105" s="48"/>
      <c r="D105" s="48"/>
    </row>
    <row r="106" spans="1:17" s="46" customFormat="1" ht="12.95" customHeight="1" x14ac:dyDescent="0.2">
      <c r="B106" s="48"/>
      <c r="C106" s="48"/>
      <c r="D106" s="48"/>
    </row>
    <row r="107" spans="1:17" s="46" customFormat="1" ht="12.95" customHeight="1" x14ac:dyDescent="0.2">
      <c r="B107" s="48"/>
      <c r="C107" s="48"/>
      <c r="D107" s="48"/>
    </row>
    <row r="108" spans="1:17" s="46" customFormat="1" ht="12.95" customHeight="1" x14ac:dyDescent="0.2">
      <c r="B108" s="48"/>
      <c r="C108" s="48"/>
      <c r="D108" s="48"/>
    </row>
    <row r="109" spans="1:17" s="46" customFormat="1" ht="12.95" customHeight="1" x14ac:dyDescent="0.2">
      <c r="B109" s="48"/>
      <c r="C109" s="48"/>
      <c r="D109" s="48"/>
    </row>
    <row r="110" spans="1:17" s="46" customFormat="1" ht="12.95" customHeight="1" x14ac:dyDescent="0.2">
      <c r="B110" s="48"/>
      <c r="C110" s="48"/>
      <c r="D110" s="48"/>
    </row>
    <row r="111" spans="1:17" s="46" customFormat="1" ht="12.95" customHeight="1" x14ac:dyDescent="0.2">
      <c r="B111" s="48"/>
      <c r="C111" s="48"/>
      <c r="D111" s="48"/>
    </row>
    <row r="112" spans="1:17" s="46" customFormat="1" ht="12.95" customHeight="1" x14ac:dyDescent="0.2">
      <c r="B112" s="48"/>
      <c r="C112" s="48"/>
      <c r="D112" s="48"/>
    </row>
    <row r="113" spans="2:4" s="46" customFormat="1" ht="12.95" customHeight="1" x14ac:dyDescent="0.2">
      <c r="B113" s="48"/>
      <c r="C113" s="48"/>
      <c r="D113" s="48"/>
    </row>
    <row r="114" spans="2:4" s="46" customFormat="1" ht="12.95" customHeight="1" x14ac:dyDescent="0.2">
      <c r="B114" s="48"/>
      <c r="C114" s="48"/>
      <c r="D114" s="48"/>
    </row>
    <row r="115" spans="2:4" ht="12.95" customHeight="1" x14ac:dyDescent="0.2">
      <c r="B115" s="18"/>
      <c r="C115" s="51"/>
      <c r="D115" s="51"/>
    </row>
    <row r="116" spans="2:4" ht="12.95" customHeight="1" x14ac:dyDescent="0.2">
      <c r="B116" s="18"/>
      <c r="C116" s="16"/>
      <c r="D116" s="16"/>
    </row>
    <row r="117" spans="2:4" ht="12.95" customHeight="1" x14ac:dyDescent="0.2">
      <c r="B117" s="18"/>
      <c r="C117" s="16"/>
      <c r="D117" s="16"/>
    </row>
    <row r="118" spans="2:4" ht="12.95" customHeight="1" x14ac:dyDescent="0.2">
      <c r="B118" s="18"/>
      <c r="C118" s="16"/>
      <c r="D118" s="16"/>
    </row>
    <row r="119" spans="2:4" ht="12.95" customHeight="1" x14ac:dyDescent="0.2">
      <c r="C119" s="16"/>
      <c r="D119" s="16"/>
    </row>
    <row r="120" spans="2:4" ht="12.95" customHeight="1" x14ac:dyDescent="0.2">
      <c r="C120" s="16"/>
      <c r="D120" s="16"/>
    </row>
    <row r="121" spans="2:4" ht="12.95" customHeight="1" x14ac:dyDescent="0.2">
      <c r="C121" s="16"/>
      <c r="D121" s="16"/>
    </row>
    <row r="122" spans="2:4" ht="12.95" customHeight="1" x14ac:dyDescent="0.2">
      <c r="C122" s="16"/>
      <c r="D122" s="16"/>
    </row>
    <row r="123" spans="2:4" ht="12.95" customHeight="1" x14ac:dyDescent="0.2">
      <c r="C123" s="16"/>
      <c r="D123" s="16"/>
    </row>
    <row r="124" spans="2:4" ht="12.95" customHeight="1" x14ac:dyDescent="0.2">
      <c r="C124" s="16"/>
      <c r="D124" s="16"/>
    </row>
    <row r="125" spans="2:4" ht="12.95" customHeight="1" x14ac:dyDescent="0.2">
      <c r="C125" s="16"/>
      <c r="D125" s="16"/>
    </row>
    <row r="126" spans="2:4" ht="12.95" customHeight="1" x14ac:dyDescent="0.2">
      <c r="C126" s="16"/>
      <c r="D126" s="16"/>
    </row>
    <row r="127" spans="2:4" ht="12.95" customHeight="1" x14ac:dyDescent="0.2">
      <c r="C127" s="16"/>
      <c r="D127" s="16"/>
    </row>
    <row r="128" spans="2:4" ht="12.95" customHeight="1" x14ac:dyDescent="0.2">
      <c r="C128" s="16"/>
      <c r="D128" s="16"/>
    </row>
    <row r="129" spans="3:4" ht="12.95" customHeight="1" x14ac:dyDescent="0.2">
      <c r="C129" s="16"/>
      <c r="D129" s="16"/>
    </row>
    <row r="130" spans="3:4" ht="12.95" customHeight="1" x14ac:dyDescent="0.2">
      <c r="C130" s="16"/>
      <c r="D130" s="16"/>
    </row>
    <row r="131" spans="3:4" ht="12.95" customHeight="1" x14ac:dyDescent="0.2">
      <c r="C131" s="16"/>
      <c r="D131" s="16"/>
    </row>
    <row r="132" spans="3:4" ht="12.95" customHeight="1" x14ac:dyDescent="0.2">
      <c r="C132" s="16"/>
      <c r="D132" s="16"/>
    </row>
    <row r="133" spans="3:4" ht="12.95" customHeight="1" x14ac:dyDescent="0.2">
      <c r="C133" s="16"/>
      <c r="D133" s="16"/>
    </row>
    <row r="134" spans="3:4" ht="12.95" customHeight="1" x14ac:dyDescent="0.2">
      <c r="C134" s="16"/>
      <c r="D134" s="16"/>
    </row>
    <row r="135" spans="3:4" ht="12.95" customHeight="1" x14ac:dyDescent="0.2">
      <c r="C135" s="16"/>
      <c r="D135" s="16"/>
    </row>
    <row r="136" spans="3:4" ht="12.95" customHeight="1" x14ac:dyDescent="0.2">
      <c r="C136" s="16"/>
      <c r="D136" s="16"/>
    </row>
    <row r="137" spans="3:4" ht="12.95" customHeight="1" x14ac:dyDescent="0.2">
      <c r="C137" s="16"/>
      <c r="D137" s="16"/>
    </row>
    <row r="138" spans="3:4" ht="12.95" customHeight="1" x14ac:dyDescent="0.2">
      <c r="C138" s="16"/>
      <c r="D138" s="16"/>
    </row>
    <row r="139" spans="3:4" ht="12.95" customHeight="1" x14ac:dyDescent="0.2">
      <c r="C139" s="16"/>
      <c r="D139" s="16"/>
    </row>
    <row r="140" spans="3:4" ht="12.95" customHeight="1" x14ac:dyDescent="0.2">
      <c r="C140" s="16"/>
      <c r="D140" s="16"/>
    </row>
    <row r="141" spans="3:4" ht="12.95" customHeight="1" x14ac:dyDescent="0.2">
      <c r="C141" s="16"/>
      <c r="D141" s="16"/>
    </row>
    <row r="142" spans="3:4" ht="12.95" customHeight="1" x14ac:dyDescent="0.2">
      <c r="C142" s="16"/>
      <c r="D142" s="16"/>
    </row>
    <row r="143" spans="3:4" ht="12.95" customHeight="1" x14ac:dyDescent="0.2">
      <c r="C143" s="16"/>
      <c r="D143" s="16"/>
    </row>
    <row r="144" spans="3:4" ht="12.95" customHeight="1" x14ac:dyDescent="0.2">
      <c r="C144" s="16"/>
      <c r="D144" s="16"/>
    </row>
    <row r="145" spans="3:4" ht="12.95" customHeight="1" x14ac:dyDescent="0.2">
      <c r="C145" s="16"/>
      <c r="D145" s="16"/>
    </row>
    <row r="146" spans="3:4" ht="12.95" customHeight="1" x14ac:dyDescent="0.2">
      <c r="C146" s="16"/>
      <c r="D146" s="16"/>
    </row>
    <row r="147" spans="3:4" ht="12.95" customHeight="1" x14ac:dyDescent="0.2">
      <c r="C147" s="16"/>
      <c r="D147" s="16"/>
    </row>
    <row r="148" spans="3:4" ht="12.95" customHeight="1" x14ac:dyDescent="0.2">
      <c r="C148" s="16"/>
      <c r="D148" s="16"/>
    </row>
    <row r="149" spans="3:4" ht="12.95" customHeight="1" x14ac:dyDescent="0.2">
      <c r="C149" s="16"/>
      <c r="D149" s="16"/>
    </row>
    <row r="150" spans="3:4" ht="12.95" customHeight="1" x14ac:dyDescent="0.2">
      <c r="C150" s="16"/>
      <c r="D150" s="16"/>
    </row>
    <row r="151" spans="3:4" ht="12.95" customHeight="1" x14ac:dyDescent="0.2">
      <c r="C151" s="16"/>
      <c r="D151" s="16"/>
    </row>
    <row r="152" spans="3:4" ht="12.95" customHeight="1" x14ac:dyDescent="0.2">
      <c r="C152" s="16"/>
      <c r="D152" s="16"/>
    </row>
    <row r="153" spans="3:4" ht="12.95" customHeight="1" x14ac:dyDescent="0.2">
      <c r="C153" s="16"/>
      <c r="D153" s="16"/>
    </row>
    <row r="154" spans="3:4" ht="12.95" customHeight="1" x14ac:dyDescent="0.2">
      <c r="C154" s="16"/>
      <c r="D154" s="16"/>
    </row>
    <row r="155" spans="3:4" ht="12.95" customHeight="1" x14ac:dyDescent="0.2">
      <c r="C155" s="16"/>
      <c r="D155" s="16"/>
    </row>
    <row r="156" spans="3:4" ht="12.95" customHeight="1" x14ac:dyDescent="0.2">
      <c r="C156" s="16"/>
      <c r="D156" s="16"/>
    </row>
    <row r="157" spans="3:4" ht="12.95" customHeight="1" x14ac:dyDescent="0.2">
      <c r="C157" s="16"/>
      <c r="D157" s="16"/>
    </row>
    <row r="158" spans="3:4" ht="12.95" customHeight="1" x14ac:dyDescent="0.2">
      <c r="C158" s="16"/>
      <c r="D158" s="16"/>
    </row>
    <row r="159" spans="3:4" ht="12.95" customHeight="1" x14ac:dyDescent="0.2">
      <c r="C159" s="16"/>
      <c r="D159" s="16"/>
    </row>
    <row r="160" spans="3:4" ht="12.95" customHeight="1" x14ac:dyDescent="0.2">
      <c r="C160" s="16"/>
      <c r="D160" s="16"/>
    </row>
    <row r="161" spans="3:4" ht="12.95" customHeight="1" x14ac:dyDescent="0.2">
      <c r="C161" s="16"/>
      <c r="D161" s="16"/>
    </row>
    <row r="162" spans="3:4" ht="12.95" customHeight="1" x14ac:dyDescent="0.2">
      <c r="C162" s="16"/>
      <c r="D162" s="16"/>
    </row>
    <row r="163" spans="3:4" ht="12.95" customHeight="1" x14ac:dyDescent="0.2">
      <c r="C163" s="16"/>
      <c r="D163" s="16"/>
    </row>
    <row r="164" spans="3:4" ht="12.95" customHeight="1" x14ac:dyDescent="0.2">
      <c r="C164" s="16"/>
      <c r="D164" s="16"/>
    </row>
    <row r="165" spans="3:4" ht="12.95" customHeight="1" x14ac:dyDescent="0.2">
      <c r="C165" s="16"/>
      <c r="D165" s="16"/>
    </row>
    <row r="166" spans="3:4" ht="12.95" customHeight="1" x14ac:dyDescent="0.2">
      <c r="C166" s="16"/>
      <c r="D166" s="16"/>
    </row>
    <row r="167" spans="3:4" ht="12.95" customHeight="1" x14ac:dyDescent="0.2">
      <c r="C167" s="16"/>
      <c r="D167" s="16"/>
    </row>
    <row r="168" spans="3:4" ht="12.95" customHeight="1" x14ac:dyDescent="0.2">
      <c r="C168" s="16"/>
      <c r="D168" s="16"/>
    </row>
    <row r="169" spans="3:4" ht="12.95" customHeight="1" x14ac:dyDescent="0.2">
      <c r="C169" s="16"/>
      <c r="D169" s="16"/>
    </row>
    <row r="170" spans="3:4" ht="12.95" customHeight="1" x14ac:dyDescent="0.2">
      <c r="C170" s="16"/>
      <c r="D170" s="16"/>
    </row>
    <row r="171" spans="3:4" ht="12.95" customHeight="1" x14ac:dyDescent="0.2">
      <c r="C171" s="16"/>
      <c r="D171" s="16"/>
    </row>
    <row r="172" spans="3:4" ht="12.95" customHeight="1" x14ac:dyDescent="0.2">
      <c r="C172" s="16"/>
      <c r="D172" s="16"/>
    </row>
    <row r="173" spans="3:4" ht="12.95" customHeight="1" x14ac:dyDescent="0.2">
      <c r="C173" s="16"/>
      <c r="D173" s="16"/>
    </row>
    <row r="174" spans="3:4" ht="12.95" customHeight="1" x14ac:dyDescent="0.2">
      <c r="C174" s="16"/>
      <c r="D174" s="16"/>
    </row>
    <row r="175" spans="3:4" ht="12.95" customHeight="1" x14ac:dyDescent="0.2">
      <c r="C175" s="16"/>
      <c r="D175" s="16"/>
    </row>
    <row r="176" spans="3:4" ht="12.95" customHeight="1" x14ac:dyDescent="0.2">
      <c r="C176" s="16"/>
      <c r="D176" s="16"/>
    </row>
    <row r="177" spans="3:4" ht="12.95" customHeight="1" x14ac:dyDescent="0.2">
      <c r="C177" s="16"/>
      <c r="D177" s="16"/>
    </row>
    <row r="178" spans="3:4" ht="12.95" customHeight="1" x14ac:dyDescent="0.2">
      <c r="C178" s="16"/>
      <c r="D178" s="16"/>
    </row>
    <row r="179" spans="3:4" ht="12.95" customHeight="1" x14ac:dyDescent="0.2">
      <c r="C179" s="16"/>
      <c r="D179" s="16"/>
    </row>
    <row r="180" spans="3:4" ht="12.95" customHeight="1" x14ac:dyDescent="0.2">
      <c r="C180" s="16"/>
      <c r="D180" s="16"/>
    </row>
    <row r="181" spans="3:4" ht="12.95" customHeight="1" x14ac:dyDescent="0.2">
      <c r="C181" s="16"/>
      <c r="D181" s="16"/>
    </row>
    <row r="182" spans="3:4" ht="12.95" customHeight="1" x14ac:dyDescent="0.2">
      <c r="C182" s="16"/>
      <c r="D182" s="16"/>
    </row>
    <row r="183" spans="3:4" ht="12.95" customHeight="1" x14ac:dyDescent="0.2">
      <c r="C183" s="16"/>
      <c r="D183" s="16"/>
    </row>
    <row r="184" spans="3:4" ht="12.95" customHeight="1" x14ac:dyDescent="0.2">
      <c r="C184" s="16"/>
      <c r="D184" s="16"/>
    </row>
    <row r="185" spans="3:4" ht="12.95" customHeight="1" x14ac:dyDescent="0.2">
      <c r="C185" s="16"/>
      <c r="D185" s="16"/>
    </row>
    <row r="186" spans="3:4" ht="12.95" customHeight="1" x14ac:dyDescent="0.2">
      <c r="C186" s="16"/>
      <c r="D186" s="16"/>
    </row>
    <row r="187" spans="3:4" ht="12.95" customHeight="1" x14ac:dyDescent="0.2">
      <c r="C187" s="16"/>
      <c r="D187" s="16"/>
    </row>
    <row r="188" spans="3:4" ht="12.95" customHeight="1" x14ac:dyDescent="0.2">
      <c r="C188" s="16"/>
      <c r="D188" s="16"/>
    </row>
    <row r="189" spans="3:4" ht="12.95" customHeight="1" x14ac:dyDescent="0.2">
      <c r="C189" s="16"/>
      <c r="D189" s="16"/>
    </row>
    <row r="190" spans="3:4" ht="12.95" customHeight="1" x14ac:dyDescent="0.2">
      <c r="C190" s="16"/>
      <c r="D190" s="16"/>
    </row>
    <row r="191" spans="3:4" ht="12.95" customHeight="1" x14ac:dyDescent="0.2">
      <c r="C191" s="16"/>
      <c r="D191" s="16"/>
    </row>
    <row r="192" spans="3:4" ht="12.95" customHeight="1" x14ac:dyDescent="0.2">
      <c r="C192" s="16"/>
      <c r="D192" s="16"/>
    </row>
    <row r="193" spans="3:4" ht="12.95" customHeight="1" x14ac:dyDescent="0.2">
      <c r="C193" s="16"/>
      <c r="D193" s="16"/>
    </row>
    <row r="194" spans="3:4" ht="12.95" customHeight="1" x14ac:dyDescent="0.2">
      <c r="C194" s="16"/>
      <c r="D194" s="16"/>
    </row>
    <row r="195" spans="3:4" ht="12.95" customHeight="1" x14ac:dyDescent="0.2">
      <c r="C195" s="16"/>
      <c r="D195" s="16"/>
    </row>
    <row r="196" spans="3:4" ht="12.95" customHeight="1" x14ac:dyDescent="0.2">
      <c r="C196" s="16"/>
      <c r="D196" s="16"/>
    </row>
    <row r="197" spans="3:4" ht="12.95" customHeight="1" x14ac:dyDescent="0.2">
      <c r="C197" s="16"/>
      <c r="D197" s="16"/>
    </row>
    <row r="198" spans="3:4" ht="12.95" customHeight="1" x14ac:dyDescent="0.2">
      <c r="C198" s="16"/>
      <c r="D198" s="16"/>
    </row>
    <row r="199" spans="3:4" ht="12.95" customHeight="1" x14ac:dyDescent="0.2">
      <c r="C199" s="16"/>
      <c r="D199" s="16"/>
    </row>
    <row r="200" spans="3:4" ht="12.95" customHeight="1" x14ac:dyDescent="0.2">
      <c r="C200" s="16"/>
      <c r="D200" s="16"/>
    </row>
    <row r="201" spans="3:4" ht="12.95" customHeight="1" x14ac:dyDescent="0.2">
      <c r="C201" s="16"/>
      <c r="D201" s="16"/>
    </row>
    <row r="202" spans="3:4" ht="12.95" customHeight="1" x14ac:dyDescent="0.2">
      <c r="C202" s="16"/>
      <c r="D202" s="16"/>
    </row>
    <row r="203" spans="3:4" ht="12.95" customHeight="1" x14ac:dyDescent="0.2">
      <c r="C203" s="16"/>
      <c r="D203" s="16"/>
    </row>
    <row r="204" spans="3:4" ht="12.95" customHeight="1" x14ac:dyDescent="0.2">
      <c r="C204" s="16"/>
      <c r="D204" s="16"/>
    </row>
    <row r="205" spans="3:4" ht="12.95" customHeight="1" x14ac:dyDescent="0.2">
      <c r="C205" s="16"/>
      <c r="D205" s="16"/>
    </row>
    <row r="206" spans="3:4" ht="12.95" customHeight="1" x14ac:dyDescent="0.2">
      <c r="C206" s="16"/>
      <c r="D206" s="16"/>
    </row>
    <row r="207" spans="3:4" ht="12.95" customHeight="1" x14ac:dyDescent="0.2">
      <c r="C207" s="16"/>
      <c r="D207" s="16"/>
    </row>
    <row r="208" spans="3:4" ht="12.95" customHeight="1" x14ac:dyDescent="0.2">
      <c r="C208" s="16"/>
      <c r="D208" s="16"/>
    </row>
    <row r="209" spans="3:4" ht="12.95" customHeight="1" x14ac:dyDescent="0.2">
      <c r="C209" s="16"/>
      <c r="D209" s="16"/>
    </row>
    <row r="210" spans="3:4" ht="12.95" customHeight="1" x14ac:dyDescent="0.2">
      <c r="C210" s="16"/>
      <c r="D210" s="16"/>
    </row>
    <row r="211" spans="3:4" ht="12.95" customHeight="1" x14ac:dyDescent="0.2">
      <c r="C211" s="16"/>
      <c r="D211" s="16"/>
    </row>
    <row r="212" spans="3:4" ht="12.95" customHeight="1" x14ac:dyDescent="0.2">
      <c r="C212" s="16"/>
      <c r="D212" s="16"/>
    </row>
    <row r="213" spans="3:4" ht="12.95" customHeight="1" x14ac:dyDescent="0.2">
      <c r="C213" s="16"/>
      <c r="D213" s="16"/>
    </row>
    <row r="214" spans="3:4" ht="12.95" customHeight="1" x14ac:dyDescent="0.2">
      <c r="C214" s="16"/>
      <c r="D214" s="16"/>
    </row>
    <row r="215" spans="3:4" ht="12.95" customHeight="1" x14ac:dyDescent="0.2">
      <c r="C215" s="16"/>
      <c r="D215" s="16"/>
    </row>
    <row r="216" spans="3:4" ht="12.95" customHeight="1" x14ac:dyDescent="0.2">
      <c r="C216" s="16"/>
      <c r="D216" s="16"/>
    </row>
    <row r="217" spans="3:4" ht="12.95" customHeight="1" x14ac:dyDescent="0.2">
      <c r="C217" s="16"/>
      <c r="D217" s="16"/>
    </row>
    <row r="218" spans="3:4" ht="12.95" customHeight="1" x14ac:dyDescent="0.2">
      <c r="C218" s="16"/>
      <c r="D218" s="16"/>
    </row>
    <row r="219" spans="3:4" ht="12.95" customHeight="1" x14ac:dyDescent="0.2">
      <c r="C219" s="16"/>
      <c r="D219" s="16"/>
    </row>
    <row r="220" spans="3:4" ht="12.95" customHeight="1" x14ac:dyDescent="0.2">
      <c r="C220" s="16"/>
      <c r="D220" s="16"/>
    </row>
    <row r="221" spans="3:4" ht="12.95" customHeight="1" x14ac:dyDescent="0.2">
      <c r="C221" s="16"/>
      <c r="D221" s="16"/>
    </row>
    <row r="222" spans="3:4" ht="12.95" customHeight="1" x14ac:dyDescent="0.2">
      <c r="C222" s="16"/>
      <c r="D222" s="16"/>
    </row>
    <row r="223" spans="3:4" ht="12.95" customHeight="1" x14ac:dyDescent="0.2">
      <c r="C223" s="16"/>
      <c r="D223" s="16"/>
    </row>
    <row r="224" spans="3:4" ht="12.95" customHeight="1" x14ac:dyDescent="0.2">
      <c r="C224" s="16"/>
      <c r="D224" s="16"/>
    </row>
    <row r="225" spans="3:4" ht="12.95" customHeight="1" x14ac:dyDescent="0.2">
      <c r="C225" s="16"/>
      <c r="D225" s="16"/>
    </row>
    <row r="226" spans="3:4" ht="12.95" customHeight="1" x14ac:dyDescent="0.2">
      <c r="C226" s="16"/>
      <c r="D226" s="16"/>
    </row>
    <row r="227" spans="3:4" ht="12.95" customHeight="1" x14ac:dyDescent="0.2">
      <c r="C227" s="16"/>
      <c r="D227" s="16"/>
    </row>
    <row r="228" spans="3:4" ht="12.95" customHeight="1" x14ac:dyDescent="0.2">
      <c r="C228" s="16"/>
      <c r="D228" s="16"/>
    </row>
    <row r="229" spans="3:4" ht="12.95" customHeight="1" x14ac:dyDescent="0.2">
      <c r="C229" s="16"/>
      <c r="D229" s="16"/>
    </row>
    <row r="230" spans="3:4" ht="12.95" customHeight="1" x14ac:dyDescent="0.2">
      <c r="C230" s="16"/>
      <c r="D230" s="16"/>
    </row>
    <row r="231" spans="3:4" ht="12.95" customHeight="1" x14ac:dyDescent="0.2">
      <c r="C231" s="12"/>
      <c r="D231" s="12"/>
    </row>
    <row r="232" spans="3:4" ht="12.95" customHeight="1" x14ac:dyDescent="0.2">
      <c r="C232" s="12"/>
      <c r="D232" s="12"/>
    </row>
    <row r="233" spans="3:4" ht="12.95" customHeight="1" x14ac:dyDescent="0.2">
      <c r="C233" s="12"/>
      <c r="D233" s="12"/>
    </row>
    <row r="234" spans="3:4" ht="12.95" customHeight="1" x14ac:dyDescent="0.2">
      <c r="C234" s="12"/>
      <c r="D234" s="12"/>
    </row>
    <row r="235" spans="3:4" ht="12.95" customHeight="1" x14ac:dyDescent="0.2">
      <c r="C235" s="12"/>
      <c r="D235" s="12"/>
    </row>
    <row r="236" spans="3:4" ht="12.95" customHeight="1" x14ac:dyDescent="0.2">
      <c r="C236" s="12"/>
      <c r="D236" s="12"/>
    </row>
    <row r="237" spans="3:4" ht="12.95" customHeight="1" x14ac:dyDescent="0.2">
      <c r="C237" s="12"/>
      <c r="D237" s="12"/>
    </row>
    <row r="238" spans="3:4" ht="12.95" customHeight="1" x14ac:dyDescent="0.2">
      <c r="C238" s="12"/>
      <c r="D238" s="12"/>
    </row>
    <row r="239" spans="3:4" ht="12.95" customHeight="1" x14ac:dyDescent="0.2">
      <c r="C239" s="12"/>
      <c r="D239" s="12"/>
    </row>
    <row r="240" spans="3:4" ht="12.95" customHeight="1" x14ac:dyDescent="0.2">
      <c r="C240" s="12"/>
      <c r="D240" s="12"/>
    </row>
    <row r="241" spans="3:4" ht="12.95" customHeight="1" x14ac:dyDescent="0.2">
      <c r="C241" s="12"/>
      <c r="D241" s="12"/>
    </row>
    <row r="242" spans="3:4" ht="12.95" customHeight="1" x14ac:dyDescent="0.2">
      <c r="C242" s="12"/>
      <c r="D242" s="12"/>
    </row>
    <row r="243" spans="3:4" ht="12.95" customHeight="1" x14ac:dyDescent="0.2">
      <c r="C243" s="12"/>
      <c r="D243" s="12"/>
    </row>
    <row r="244" spans="3:4" ht="12.95" customHeight="1" x14ac:dyDescent="0.2">
      <c r="C244" s="12"/>
      <c r="D244" s="12"/>
    </row>
    <row r="245" spans="3:4" ht="12.95" customHeight="1" x14ac:dyDescent="0.2">
      <c r="C245" s="12"/>
      <c r="D245" s="12"/>
    </row>
    <row r="246" spans="3:4" ht="12.95" customHeight="1" x14ac:dyDescent="0.2">
      <c r="C246" s="12"/>
      <c r="D246" s="12"/>
    </row>
    <row r="247" spans="3:4" ht="12.95" customHeight="1" x14ac:dyDescent="0.2">
      <c r="C247" s="12"/>
      <c r="D247" s="12"/>
    </row>
    <row r="248" spans="3:4" ht="12.95" customHeight="1" x14ac:dyDescent="0.2">
      <c r="C248" s="12"/>
      <c r="D248" s="12"/>
    </row>
    <row r="249" spans="3:4" ht="12.95" customHeight="1" x14ac:dyDescent="0.2">
      <c r="C249" s="12"/>
      <c r="D249" s="12"/>
    </row>
    <row r="250" spans="3:4" ht="12.95" customHeight="1" x14ac:dyDescent="0.2">
      <c r="C250" s="12"/>
      <c r="D250" s="12"/>
    </row>
    <row r="251" spans="3:4" ht="12.95" customHeight="1" x14ac:dyDescent="0.2">
      <c r="C251" s="12"/>
      <c r="D251" s="12"/>
    </row>
    <row r="252" spans="3:4" ht="12.95" customHeight="1" x14ac:dyDescent="0.2">
      <c r="C252" s="12"/>
      <c r="D252" s="12"/>
    </row>
    <row r="253" spans="3:4" ht="12.95" customHeight="1" x14ac:dyDescent="0.2">
      <c r="C253" s="12"/>
      <c r="D253" s="12"/>
    </row>
    <row r="254" spans="3:4" ht="12.95" customHeight="1" x14ac:dyDescent="0.2">
      <c r="C254" s="12"/>
      <c r="D254" s="12"/>
    </row>
    <row r="255" spans="3:4" ht="12.95" customHeight="1" x14ac:dyDescent="0.2">
      <c r="C255" s="12"/>
      <c r="D255" s="12"/>
    </row>
    <row r="256" spans="3:4" ht="12.95" customHeight="1" x14ac:dyDescent="0.2">
      <c r="C256" s="12"/>
      <c r="D256" s="12"/>
    </row>
    <row r="257" spans="3:4" ht="12.95" customHeight="1" x14ac:dyDescent="0.2">
      <c r="C257" s="12"/>
      <c r="D257" s="12"/>
    </row>
    <row r="258" spans="3:4" ht="12.95" customHeight="1" x14ac:dyDescent="0.2">
      <c r="C258" s="12"/>
      <c r="D258" s="12"/>
    </row>
    <row r="259" spans="3:4" ht="12.95" customHeight="1" x14ac:dyDescent="0.2">
      <c r="C259" s="12"/>
      <c r="D259" s="12"/>
    </row>
    <row r="260" spans="3:4" ht="12.95" customHeight="1" x14ac:dyDescent="0.2">
      <c r="C260" s="12"/>
      <c r="D260" s="12"/>
    </row>
    <row r="261" spans="3:4" ht="12.95" customHeight="1" x14ac:dyDescent="0.2">
      <c r="C261" s="12"/>
      <c r="D261" s="12"/>
    </row>
    <row r="262" spans="3:4" ht="12.95" customHeight="1" x14ac:dyDescent="0.2">
      <c r="C262" s="12"/>
      <c r="D262" s="12"/>
    </row>
    <row r="263" spans="3:4" ht="12.95" customHeight="1" x14ac:dyDescent="0.2">
      <c r="C263" s="12"/>
      <c r="D263" s="12"/>
    </row>
    <row r="264" spans="3:4" ht="12.95" customHeight="1" x14ac:dyDescent="0.2">
      <c r="C264" s="12"/>
      <c r="D264" s="12"/>
    </row>
    <row r="265" spans="3:4" ht="12.95" customHeight="1" x14ac:dyDescent="0.2">
      <c r="C265" s="12"/>
      <c r="D265" s="12"/>
    </row>
    <row r="266" spans="3:4" ht="12.95" customHeight="1" x14ac:dyDescent="0.2">
      <c r="C266" s="12"/>
      <c r="D266" s="12"/>
    </row>
    <row r="267" spans="3:4" ht="12.95" customHeight="1" x14ac:dyDescent="0.2">
      <c r="C267" s="12"/>
      <c r="D267" s="12"/>
    </row>
    <row r="268" spans="3:4" ht="12.95" customHeight="1" x14ac:dyDescent="0.2">
      <c r="C268" s="12"/>
      <c r="D268" s="12"/>
    </row>
    <row r="269" spans="3:4" ht="12.95" customHeight="1" x14ac:dyDescent="0.2">
      <c r="C269" s="12"/>
      <c r="D269" s="12"/>
    </row>
    <row r="270" spans="3:4" ht="12.95" customHeight="1" x14ac:dyDescent="0.2">
      <c r="C270" s="12"/>
      <c r="D270" s="12"/>
    </row>
    <row r="271" spans="3:4" ht="12.95" customHeight="1" x14ac:dyDescent="0.2">
      <c r="C271" s="12"/>
      <c r="D271" s="12"/>
    </row>
    <row r="272" spans="3:4" ht="12.95" customHeight="1" x14ac:dyDescent="0.2">
      <c r="C272" s="12"/>
      <c r="D272" s="12"/>
    </row>
    <row r="273" spans="3:4" ht="12.95" customHeight="1" x14ac:dyDescent="0.2">
      <c r="C273" s="12"/>
      <c r="D273" s="12"/>
    </row>
    <row r="274" spans="3:4" ht="12.95" customHeight="1" x14ac:dyDescent="0.2">
      <c r="C274" s="12"/>
      <c r="D274" s="12"/>
    </row>
    <row r="275" spans="3:4" ht="12.95" customHeight="1" x14ac:dyDescent="0.2">
      <c r="C275" s="12"/>
      <c r="D275" s="12"/>
    </row>
    <row r="276" spans="3:4" ht="12.95" customHeight="1" x14ac:dyDescent="0.2">
      <c r="C276" s="12"/>
      <c r="D276" s="12"/>
    </row>
    <row r="277" spans="3:4" ht="12.95" customHeight="1" x14ac:dyDescent="0.2">
      <c r="C277" s="12"/>
      <c r="D277" s="12"/>
    </row>
    <row r="278" spans="3:4" ht="12.95" customHeight="1" x14ac:dyDescent="0.2">
      <c r="C278" s="12"/>
      <c r="D278" s="12"/>
    </row>
    <row r="279" spans="3:4" ht="12.95" customHeight="1" x14ac:dyDescent="0.2">
      <c r="C279" s="12"/>
      <c r="D279" s="12"/>
    </row>
    <row r="280" spans="3:4" ht="12.95" customHeight="1" x14ac:dyDescent="0.2">
      <c r="C280" s="12"/>
      <c r="D280" s="12"/>
    </row>
    <row r="281" spans="3:4" ht="12.95" customHeight="1" x14ac:dyDescent="0.2">
      <c r="C281" s="12"/>
      <c r="D281" s="12"/>
    </row>
    <row r="282" spans="3:4" ht="12.95" customHeight="1" x14ac:dyDescent="0.2">
      <c r="C282" s="12"/>
      <c r="D282" s="12"/>
    </row>
    <row r="283" spans="3:4" ht="12.95" customHeight="1" x14ac:dyDescent="0.2">
      <c r="C283" s="12"/>
      <c r="D283" s="12"/>
    </row>
    <row r="284" spans="3:4" ht="12.95" customHeight="1" x14ac:dyDescent="0.2">
      <c r="C284" s="12"/>
      <c r="D284" s="12"/>
    </row>
    <row r="285" spans="3:4" ht="12.95" customHeight="1" x14ac:dyDescent="0.2">
      <c r="C285" s="12"/>
      <c r="D285" s="12"/>
    </row>
    <row r="286" spans="3:4" ht="12.95" customHeight="1" x14ac:dyDescent="0.2">
      <c r="C286" s="12"/>
      <c r="D286" s="12"/>
    </row>
    <row r="287" spans="3:4" ht="12.95" customHeight="1" x14ac:dyDescent="0.2">
      <c r="C287" s="12"/>
      <c r="D287" s="12"/>
    </row>
    <row r="288" spans="3:4" ht="12.95" customHeight="1" x14ac:dyDescent="0.2">
      <c r="C288" s="12"/>
      <c r="D288" s="12"/>
    </row>
    <row r="289" spans="3:4" ht="12.95" customHeight="1" x14ac:dyDescent="0.2">
      <c r="C289" s="12"/>
      <c r="D289" s="12"/>
    </row>
    <row r="290" spans="3:4" ht="12.95" customHeight="1" x14ac:dyDescent="0.2">
      <c r="C290" s="12"/>
      <c r="D290" s="12"/>
    </row>
    <row r="291" spans="3:4" ht="12.95" customHeight="1" x14ac:dyDescent="0.2">
      <c r="C291" s="12"/>
      <c r="D291" s="12"/>
    </row>
    <row r="292" spans="3:4" ht="12.95" customHeight="1" x14ac:dyDescent="0.2">
      <c r="C292" s="12"/>
      <c r="D292" s="12"/>
    </row>
    <row r="293" spans="3:4" ht="12.95" customHeight="1" x14ac:dyDescent="0.2">
      <c r="C293" s="12"/>
      <c r="D293" s="12"/>
    </row>
    <row r="294" spans="3:4" ht="12.95" customHeight="1" x14ac:dyDescent="0.2">
      <c r="C294" s="12"/>
      <c r="D294" s="12"/>
    </row>
    <row r="295" spans="3:4" ht="12.95" customHeight="1" x14ac:dyDescent="0.2">
      <c r="C295" s="12"/>
      <c r="D295" s="12"/>
    </row>
    <row r="296" spans="3:4" ht="12.95" customHeight="1" x14ac:dyDescent="0.2">
      <c r="C296" s="12"/>
      <c r="D296" s="12"/>
    </row>
    <row r="297" spans="3:4" ht="12.95" customHeight="1" x14ac:dyDescent="0.2">
      <c r="C297" s="12"/>
      <c r="D297" s="12"/>
    </row>
    <row r="298" spans="3:4" ht="12.95" customHeight="1" x14ac:dyDescent="0.2">
      <c r="C298" s="12"/>
      <c r="D298" s="12"/>
    </row>
    <row r="299" spans="3:4" ht="12.95" customHeight="1" x14ac:dyDescent="0.2">
      <c r="C299" s="12"/>
      <c r="D299" s="12"/>
    </row>
    <row r="300" spans="3:4" ht="12.95" customHeight="1" x14ac:dyDescent="0.2">
      <c r="C300" s="12"/>
      <c r="D300" s="12"/>
    </row>
    <row r="301" spans="3:4" ht="12.95" customHeight="1" x14ac:dyDescent="0.2">
      <c r="C301" s="12"/>
      <c r="D301" s="12"/>
    </row>
    <row r="302" spans="3:4" ht="12.95" customHeight="1" x14ac:dyDescent="0.2">
      <c r="C302" s="12"/>
      <c r="D302" s="12"/>
    </row>
    <row r="303" spans="3:4" ht="12.95" customHeight="1" x14ac:dyDescent="0.2">
      <c r="C303" s="12"/>
      <c r="D303" s="12"/>
    </row>
    <row r="304" spans="3:4" ht="12.95" customHeight="1" x14ac:dyDescent="0.2">
      <c r="C304" s="12"/>
      <c r="D304" s="12"/>
    </row>
    <row r="305" spans="3:4" ht="12.95" customHeight="1" x14ac:dyDescent="0.2">
      <c r="C305" s="12"/>
      <c r="D305" s="12"/>
    </row>
    <row r="306" spans="3:4" ht="12.95" customHeight="1" x14ac:dyDescent="0.2">
      <c r="C306" s="12"/>
      <c r="D306" s="12"/>
    </row>
    <row r="307" spans="3:4" ht="12.95" customHeight="1" x14ac:dyDescent="0.2">
      <c r="C307" s="12"/>
      <c r="D307" s="12"/>
    </row>
    <row r="308" spans="3:4" ht="12.95" customHeight="1" x14ac:dyDescent="0.2">
      <c r="C308" s="12"/>
      <c r="D308" s="12"/>
    </row>
    <row r="309" spans="3:4" ht="12.95" customHeight="1" x14ac:dyDescent="0.2">
      <c r="C309" s="12"/>
      <c r="D309" s="12"/>
    </row>
    <row r="310" spans="3:4" ht="12.95" customHeight="1" x14ac:dyDescent="0.2">
      <c r="C310" s="12"/>
      <c r="D310" s="12"/>
    </row>
    <row r="311" spans="3:4" ht="12.95" customHeight="1" x14ac:dyDescent="0.2">
      <c r="C311" s="12"/>
      <c r="D311" s="12"/>
    </row>
    <row r="312" spans="3:4" ht="12.95" customHeight="1" x14ac:dyDescent="0.2">
      <c r="C312" s="12"/>
      <c r="D312" s="12"/>
    </row>
    <row r="313" spans="3:4" ht="12.95" customHeight="1" x14ac:dyDescent="0.2">
      <c r="C313" s="12"/>
      <c r="D313" s="12"/>
    </row>
    <row r="314" spans="3:4" ht="12.95" customHeight="1" x14ac:dyDescent="0.2">
      <c r="C314" s="12"/>
      <c r="D314" s="12"/>
    </row>
    <row r="315" spans="3:4" ht="12.95" customHeight="1" x14ac:dyDescent="0.2">
      <c r="C315" s="12"/>
      <c r="D315" s="12"/>
    </row>
    <row r="316" spans="3:4" ht="12.95" customHeight="1" x14ac:dyDescent="0.2">
      <c r="C316" s="12"/>
      <c r="D316" s="12"/>
    </row>
    <row r="317" spans="3:4" ht="12.95" customHeight="1" x14ac:dyDescent="0.2">
      <c r="C317" s="12"/>
      <c r="D317" s="12"/>
    </row>
    <row r="318" spans="3:4" ht="12.95" customHeight="1" x14ac:dyDescent="0.2">
      <c r="C318" s="12"/>
      <c r="D318" s="12"/>
    </row>
    <row r="319" spans="3:4" ht="12.95" customHeight="1" x14ac:dyDescent="0.2">
      <c r="C319" s="12"/>
      <c r="D319" s="12"/>
    </row>
    <row r="320" spans="3:4" ht="12.95" customHeight="1" x14ac:dyDescent="0.2">
      <c r="C320" s="12"/>
      <c r="D320" s="12"/>
    </row>
    <row r="321" spans="3:4" ht="12.95" customHeight="1" x14ac:dyDescent="0.2">
      <c r="C321" s="12"/>
      <c r="D321" s="12"/>
    </row>
    <row r="322" spans="3:4" ht="12.95" customHeight="1" x14ac:dyDescent="0.2">
      <c r="C322" s="12"/>
      <c r="D322" s="12"/>
    </row>
    <row r="323" spans="3:4" ht="12.95" customHeight="1" x14ac:dyDescent="0.2">
      <c r="C323" s="12"/>
      <c r="D323" s="12"/>
    </row>
    <row r="324" spans="3:4" ht="12.95" customHeight="1" x14ac:dyDescent="0.2">
      <c r="C324" s="12"/>
      <c r="D324" s="12"/>
    </row>
    <row r="325" spans="3:4" ht="12.95" customHeight="1" x14ac:dyDescent="0.2">
      <c r="C325" s="12"/>
      <c r="D325" s="12"/>
    </row>
    <row r="326" spans="3:4" ht="12.95" customHeight="1" x14ac:dyDescent="0.2">
      <c r="C326" s="12"/>
      <c r="D326" s="12"/>
    </row>
    <row r="327" spans="3:4" ht="12.95" customHeight="1" x14ac:dyDescent="0.2">
      <c r="C327" s="12"/>
      <c r="D327" s="12"/>
    </row>
    <row r="328" spans="3:4" ht="12.95" customHeight="1" x14ac:dyDescent="0.2">
      <c r="C328" s="12"/>
      <c r="D328" s="12"/>
    </row>
    <row r="329" spans="3:4" ht="12.95" customHeight="1" x14ac:dyDescent="0.2">
      <c r="C329" s="12"/>
      <c r="D329" s="12"/>
    </row>
    <row r="330" spans="3:4" ht="12.95" customHeight="1" x14ac:dyDescent="0.2">
      <c r="C330" s="12"/>
      <c r="D330" s="12"/>
    </row>
    <row r="331" spans="3:4" ht="12.95" customHeight="1" x14ac:dyDescent="0.2">
      <c r="C331" s="12"/>
      <c r="D331" s="12"/>
    </row>
    <row r="332" spans="3:4" ht="12.95" customHeight="1" x14ac:dyDescent="0.2">
      <c r="C332" s="12"/>
      <c r="D332" s="12"/>
    </row>
    <row r="333" spans="3:4" ht="12.95" customHeight="1" x14ac:dyDescent="0.2">
      <c r="C333" s="12"/>
      <c r="D333" s="12"/>
    </row>
    <row r="334" spans="3:4" ht="12.95" customHeight="1" x14ac:dyDescent="0.2">
      <c r="C334" s="12"/>
      <c r="D334" s="12"/>
    </row>
    <row r="335" spans="3:4" ht="12.95" customHeight="1" x14ac:dyDescent="0.2">
      <c r="C335" s="12"/>
      <c r="D335" s="12"/>
    </row>
    <row r="336" spans="3:4" ht="12.95" customHeight="1" x14ac:dyDescent="0.2">
      <c r="C336" s="12"/>
      <c r="D336" s="12"/>
    </row>
    <row r="337" spans="3:4" ht="12.95" customHeight="1" x14ac:dyDescent="0.2">
      <c r="C337" s="12"/>
      <c r="D337" s="12"/>
    </row>
    <row r="338" spans="3:4" ht="12.95" customHeight="1" x14ac:dyDescent="0.2">
      <c r="C338" s="12"/>
      <c r="D338" s="12"/>
    </row>
    <row r="339" spans="3:4" ht="12.95" customHeight="1" x14ac:dyDescent="0.2">
      <c r="C339" s="12"/>
      <c r="D339" s="12"/>
    </row>
    <row r="340" spans="3:4" ht="12.95" customHeight="1" x14ac:dyDescent="0.2">
      <c r="C340" s="12"/>
      <c r="D340" s="12"/>
    </row>
    <row r="341" spans="3:4" ht="12.95" customHeight="1" x14ac:dyDescent="0.2">
      <c r="C341" s="12"/>
      <c r="D341" s="12"/>
    </row>
    <row r="342" spans="3:4" ht="12.95" customHeight="1" x14ac:dyDescent="0.2">
      <c r="C342" s="12"/>
      <c r="D342" s="12"/>
    </row>
    <row r="343" spans="3:4" ht="12.95" customHeight="1" x14ac:dyDescent="0.2">
      <c r="C343" s="12"/>
      <c r="D343" s="12"/>
    </row>
    <row r="344" spans="3:4" ht="12.95" customHeight="1" x14ac:dyDescent="0.2">
      <c r="C344" s="12"/>
      <c r="D344" s="12"/>
    </row>
    <row r="345" spans="3:4" ht="12.95" customHeight="1" x14ac:dyDescent="0.2">
      <c r="C345" s="12"/>
      <c r="D345" s="12"/>
    </row>
    <row r="346" spans="3:4" ht="12.95" customHeight="1" x14ac:dyDescent="0.2">
      <c r="C346" s="12"/>
      <c r="D346" s="12"/>
    </row>
    <row r="347" spans="3:4" ht="12.95" customHeight="1" x14ac:dyDescent="0.2">
      <c r="C347" s="12"/>
      <c r="D347" s="12"/>
    </row>
    <row r="348" spans="3:4" ht="12.95" customHeight="1" x14ac:dyDescent="0.2">
      <c r="C348" s="12"/>
      <c r="D348" s="12"/>
    </row>
    <row r="349" spans="3:4" ht="12.95" customHeight="1" x14ac:dyDescent="0.2">
      <c r="C349" s="12"/>
      <c r="D349" s="12"/>
    </row>
    <row r="350" spans="3:4" ht="12.95" customHeight="1" x14ac:dyDescent="0.2">
      <c r="C350" s="12"/>
      <c r="D350" s="12"/>
    </row>
    <row r="351" spans="3:4" ht="12.95" customHeight="1" x14ac:dyDescent="0.2">
      <c r="C351" s="12"/>
      <c r="D351" s="12"/>
    </row>
    <row r="352" spans="3:4" ht="12.95" customHeight="1" x14ac:dyDescent="0.2">
      <c r="C352" s="12"/>
      <c r="D352" s="12"/>
    </row>
    <row r="353" spans="3:4" ht="12.95" customHeight="1" x14ac:dyDescent="0.2">
      <c r="C353" s="12"/>
      <c r="D353" s="12"/>
    </row>
    <row r="354" spans="3:4" ht="12.95" customHeight="1" x14ac:dyDescent="0.2">
      <c r="C354" s="12"/>
      <c r="D354" s="12"/>
    </row>
    <row r="355" spans="3:4" ht="12.95" customHeight="1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9"/>
  <sheetViews>
    <sheetView topLeftCell="A39" workbookViewId="0">
      <selection activeCell="A58" sqref="A58:C88"/>
    </sheetView>
  </sheetViews>
  <sheetFormatPr defaultRowHeight="12.75" x14ac:dyDescent="0.2"/>
  <cols>
    <col min="1" max="1" width="19.7109375" style="12" customWidth="1"/>
    <col min="2" max="2" width="4.42578125" style="17" customWidth="1"/>
    <col min="3" max="3" width="12.7109375" style="12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2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25" t="s">
        <v>85</v>
      </c>
      <c r="I1" s="26" t="s">
        <v>86</v>
      </c>
      <c r="J1" s="27" t="s">
        <v>87</v>
      </c>
    </row>
    <row r="2" spans="1:16" x14ac:dyDescent="0.2">
      <c r="I2" s="28" t="s">
        <v>88</v>
      </c>
      <c r="J2" s="29" t="s">
        <v>89</v>
      </c>
    </row>
    <row r="3" spans="1:16" x14ac:dyDescent="0.2">
      <c r="A3" s="30" t="s">
        <v>90</v>
      </c>
      <c r="I3" s="28" t="s">
        <v>91</v>
      </c>
      <c r="J3" s="29" t="s">
        <v>92</v>
      </c>
    </row>
    <row r="4" spans="1:16" x14ac:dyDescent="0.2">
      <c r="I4" s="28" t="s">
        <v>93</v>
      </c>
      <c r="J4" s="29" t="s">
        <v>92</v>
      </c>
    </row>
    <row r="5" spans="1:16" ht="13.5" thickBot="1" x14ac:dyDescent="0.25">
      <c r="I5" s="31" t="s">
        <v>94</v>
      </c>
      <c r="J5" s="32" t="s">
        <v>95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 BBS 8 </v>
      </c>
      <c r="B11" s="18" t="str">
        <f t="shared" ref="B11:B42" si="1">IF(H11=INT(H11),"I","II")</f>
        <v>I</v>
      </c>
      <c r="C11" s="12">
        <f t="shared" ref="C11:C42" si="2">1*G11</f>
        <v>41751.544000000002</v>
      </c>
      <c r="D11" s="17" t="str">
        <f t="shared" ref="D11:D42" si="3">VLOOKUP(F11,I$1:J$5,2,FALSE)</f>
        <v>vis</v>
      </c>
      <c r="E11" s="33">
        <f>VLOOKUP(C11,Active!C$21:E$969,3,FALSE)</f>
        <v>-934.99794509129276</v>
      </c>
      <c r="F11" s="18" t="s">
        <v>94</v>
      </c>
      <c r="G11" s="17" t="str">
        <f t="shared" ref="G11:G42" si="4">MID(I11,3,LEN(I11)-3)</f>
        <v>41751.544</v>
      </c>
      <c r="H11" s="12">
        <f t="shared" ref="H11:H42" si="5">1*K11</f>
        <v>-935</v>
      </c>
      <c r="I11" s="34" t="s">
        <v>171</v>
      </c>
      <c r="J11" s="35" t="s">
        <v>172</v>
      </c>
      <c r="K11" s="34">
        <v>-935</v>
      </c>
      <c r="L11" s="34" t="s">
        <v>173</v>
      </c>
      <c r="M11" s="35" t="s">
        <v>100</v>
      </c>
      <c r="N11" s="35"/>
      <c r="O11" s="36" t="s">
        <v>174</v>
      </c>
      <c r="P11" s="36" t="s">
        <v>175</v>
      </c>
    </row>
    <row r="12" spans="1:16" ht="12.75" customHeight="1" thickBot="1" x14ac:dyDescent="0.25">
      <c r="A12" s="12" t="str">
        <f t="shared" si="0"/>
        <v> BBS 20 </v>
      </c>
      <c r="B12" s="18" t="str">
        <f t="shared" si="1"/>
        <v>I</v>
      </c>
      <c r="C12" s="12">
        <f t="shared" si="2"/>
        <v>42424.571000000004</v>
      </c>
      <c r="D12" s="17" t="str">
        <f t="shared" si="3"/>
        <v>vis</v>
      </c>
      <c r="E12" s="33">
        <f>VLOOKUP(C12,Active!C$21:E$969,3,FALSE)</f>
        <v>-534.99533002309033</v>
      </c>
      <c r="F12" s="18" t="s">
        <v>94</v>
      </c>
      <c r="G12" s="17" t="str">
        <f t="shared" si="4"/>
        <v>42424.571</v>
      </c>
      <c r="H12" s="12">
        <f t="shared" si="5"/>
        <v>-535</v>
      </c>
      <c r="I12" s="34" t="s">
        <v>180</v>
      </c>
      <c r="J12" s="35" t="s">
        <v>181</v>
      </c>
      <c r="K12" s="34">
        <v>-535</v>
      </c>
      <c r="L12" s="34" t="s">
        <v>182</v>
      </c>
      <c r="M12" s="35" t="s">
        <v>100</v>
      </c>
      <c r="N12" s="35"/>
      <c r="O12" s="36" t="s">
        <v>174</v>
      </c>
      <c r="P12" s="36" t="s">
        <v>183</v>
      </c>
    </row>
    <row r="13" spans="1:16" ht="12.75" customHeight="1" thickBot="1" x14ac:dyDescent="0.25">
      <c r="A13" s="12" t="str">
        <f t="shared" si="0"/>
        <v> BBS 21 </v>
      </c>
      <c r="B13" s="18" t="str">
        <f t="shared" si="1"/>
        <v>I</v>
      </c>
      <c r="C13" s="12">
        <f t="shared" si="2"/>
        <v>42478.413</v>
      </c>
      <c r="D13" s="17" t="str">
        <f t="shared" si="3"/>
        <v>vis</v>
      </c>
      <c r="E13" s="33">
        <f>VLOOKUP(C13,Active!C$21:E$969,3,FALSE)</f>
        <v>-502.99521591102524</v>
      </c>
      <c r="F13" s="18" t="s">
        <v>94</v>
      </c>
      <c r="G13" s="17" t="str">
        <f t="shared" si="4"/>
        <v>42478.413</v>
      </c>
      <c r="H13" s="12">
        <f t="shared" si="5"/>
        <v>-503</v>
      </c>
      <c r="I13" s="34" t="s">
        <v>184</v>
      </c>
      <c r="J13" s="35" t="s">
        <v>185</v>
      </c>
      <c r="K13" s="34">
        <v>-503</v>
      </c>
      <c r="L13" s="34" t="s">
        <v>182</v>
      </c>
      <c r="M13" s="35" t="s">
        <v>100</v>
      </c>
      <c r="N13" s="35"/>
      <c r="O13" s="36" t="s">
        <v>174</v>
      </c>
      <c r="P13" s="36" t="s">
        <v>186</v>
      </c>
    </row>
    <row r="14" spans="1:16" ht="12.75" customHeight="1" thickBot="1" x14ac:dyDescent="0.25">
      <c r="A14" s="12" t="str">
        <f t="shared" si="0"/>
        <v> BBS 22 </v>
      </c>
      <c r="B14" s="18" t="str">
        <f t="shared" si="1"/>
        <v>I</v>
      </c>
      <c r="C14" s="12">
        <f t="shared" si="2"/>
        <v>42510.375</v>
      </c>
      <c r="D14" s="17" t="str">
        <f t="shared" si="3"/>
        <v>vis</v>
      </c>
      <c r="E14" s="33">
        <f>VLOOKUP(C14,Active!C$21:E$969,3,FALSE)</f>
        <v>-483.99912276348488</v>
      </c>
      <c r="F14" s="18" t="s">
        <v>94</v>
      </c>
      <c r="G14" s="17" t="str">
        <f t="shared" si="4"/>
        <v>42510.375</v>
      </c>
      <c r="H14" s="12">
        <f t="shared" si="5"/>
        <v>-484</v>
      </c>
      <c r="I14" s="34" t="s">
        <v>187</v>
      </c>
      <c r="J14" s="35" t="s">
        <v>188</v>
      </c>
      <c r="K14" s="34">
        <v>-484</v>
      </c>
      <c r="L14" s="34" t="s">
        <v>189</v>
      </c>
      <c r="M14" s="35" t="s">
        <v>100</v>
      </c>
      <c r="N14" s="35"/>
      <c r="O14" s="36" t="s">
        <v>174</v>
      </c>
      <c r="P14" s="36" t="s">
        <v>190</v>
      </c>
    </row>
    <row r="15" spans="1:16" ht="12.75" customHeight="1" thickBot="1" x14ac:dyDescent="0.25">
      <c r="A15" s="12" t="str">
        <f t="shared" si="0"/>
        <v> BBS 25 </v>
      </c>
      <c r="B15" s="18" t="str">
        <f t="shared" si="1"/>
        <v>I</v>
      </c>
      <c r="C15" s="12">
        <f t="shared" si="2"/>
        <v>42774.544000000002</v>
      </c>
      <c r="D15" s="17" t="str">
        <f t="shared" si="3"/>
        <v>vis</v>
      </c>
      <c r="E15" s="33">
        <f>VLOOKUP(C15,Active!C$21:E$969,3,FALSE)</f>
        <v>-326.99458829465618</v>
      </c>
      <c r="F15" s="18" t="s">
        <v>94</v>
      </c>
      <c r="G15" s="17" t="str">
        <f t="shared" si="4"/>
        <v>42774.544</v>
      </c>
      <c r="H15" s="12">
        <f t="shared" si="5"/>
        <v>-327</v>
      </c>
      <c r="I15" s="34" t="s">
        <v>191</v>
      </c>
      <c r="J15" s="35" t="s">
        <v>192</v>
      </c>
      <c r="K15" s="34">
        <v>-327</v>
      </c>
      <c r="L15" s="34" t="s">
        <v>193</v>
      </c>
      <c r="M15" s="35" t="s">
        <v>100</v>
      </c>
      <c r="N15" s="35"/>
      <c r="O15" s="36" t="s">
        <v>174</v>
      </c>
      <c r="P15" s="36" t="s">
        <v>194</v>
      </c>
    </row>
    <row r="16" spans="1:16" ht="12.75" customHeight="1" thickBot="1" x14ac:dyDescent="0.25">
      <c r="A16" s="12" t="str">
        <f t="shared" si="0"/>
        <v> BBS 26 </v>
      </c>
      <c r="B16" s="18" t="str">
        <f t="shared" si="1"/>
        <v>I</v>
      </c>
      <c r="C16" s="12">
        <f t="shared" si="2"/>
        <v>42828.37</v>
      </c>
      <c r="D16" s="17" t="str">
        <f t="shared" si="3"/>
        <v>vis</v>
      </c>
      <c r="E16" s="33">
        <f>VLOOKUP(C16,Active!C$21:E$969,3,FALSE)</f>
        <v>-295.00398352150245</v>
      </c>
      <c r="F16" s="18" t="s">
        <v>94</v>
      </c>
      <c r="G16" s="17" t="str">
        <f t="shared" si="4"/>
        <v>42828.370</v>
      </c>
      <c r="H16" s="12">
        <f t="shared" si="5"/>
        <v>-295</v>
      </c>
      <c r="I16" s="34" t="s">
        <v>195</v>
      </c>
      <c r="J16" s="35" t="s">
        <v>196</v>
      </c>
      <c r="K16" s="34">
        <v>-295</v>
      </c>
      <c r="L16" s="34" t="s">
        <v>197</v>
      </c>
      <c r="M16" s="35" t="s">
        <v>100</v>
      </c>
      <c r="N16" s="35"/>
      <c r="O16" s="36" t="s">
        <v>174</v>
      </c>
      <c r="P16" s="36" t="s">
        <v>198</v>
      </c>
    </row>
    <row r="17" spans="1:16" ht="12.75" customHeight="1" thickBot="1" x14ac:dyDescent="0.25">
      <c r="A17" s="12" t="str">
        <f t="shared" si="0"/>
        <v> BBS 26 </v>
      </c>
      <c r="B17" s="18" t="str">
        <f t="shared" si="1"/>
        <v>I</v>
      </c>
      <c r="C17" s="12">
        <f t="shared" si="2"/>
        <v>42838.464</v>
      </c>
      <c r="D17" s="17" t="str">
        <f t="shared" si="3"/>
        <v>vis</v>
      </c>
      <c r="E17" s="33">
        <f>VLOOKUP(C17,Active!C$21:E$969,3,FALSE)</f>
        <v>-289.00477933430437</v>
      </c>
      <c r="F17" s="18" t="s">
        <v>94</v>
      </c>
      <c r="G17" s="17" t="str">
        <f t="shared" si="4"/>
        <v>42838.464</v>
      </c>
      <c r="H17" s="12">
        <f t="shared" si="5"/>
        <v>-289</v>
      </c>
      <c r="I17" s="34" t="s">
        <v>199</v>
      </c>
      <c r="J17" s="35" t="s">
        <v>200</v>
      </c>
      <c r="K17" s="34">
        <v>-289</v>
      </c>
      <c r="L17" s="34" t="s">
        <v>201</v>
      </c>
      <c r="M17" s="35" t="s">
        <v>100</v>
      </c>
      <c r="N17" s="35"/>
      <c r="O17" s="36" t="s">
        <v>202</v>
      </c>
      <c r="P17" s="36" t="s">
        <v>198</v>
      </c>
    </row>
    <row r="18" spans="1:16" ht="12.75" customHeight="1" thickBot="1" x14ac:dyDescent="0.25">
      <c r="A18" s="12" t="str">
        <f t="shared" si="0"/>
        <v> BBS 26 </v>
      </c>
      <c r="B18" s="18" t="str">
        <f t="shared" si="1"/>
        <v>I</v>
      </c>
      <c r="C18" s="12">
        <f t="shared" si="2"/>
        <v>42838.476000000002</v>
      </c>
      <c r="D18" s="17" t="str">
        <f t="shared" si="3"/>
        <v>vis</v>
      </c>
      <c r="E18" s="33">
        <f>VLOOKUP(C18,Active!C$21:E$969,3,FALSE)</f>
        <v>-288.99764733011762</v>
      </c>
      <c r="F18" s="18" t="s">
        <v>94</v>
      </c>
      <c r="G18" s="17" t="str">
        <f t="shared" si="4"/>
        <v>42838.476</v>
      </c>
      <c r="H18" s="12">
        <f t="shared" si="5"/>
        <v>-289</v>
      </c>
      <c r="I18" s="34" t="s">
        <v>203</v>
      </c>
      <c r="J18" s="35" t="s">
        <v>204</v>
      </c>
      <c r="K18" s="34">
        <v>-289</v>
      </c>
      <c r="L18" s="34" t="s">
        <v>205</v>
      </c>
      <c r="M18" s="35" t="s">
        <v>100</v>
      </c>
      <c r="N18" s="35"/>
      <c r="O18" s="36" t="s">
        <v>174</v>
      </c>
      <c r="P18" s="36" t="s">
        <v>198</v>
      </c>
    </row>
    <row r="19" spans="1:16" ht="12.75" customHeight="1" thickBot="1" x14ac:dyDescent="0.25">
      <c r="A19" s="12" t="str">
        <f t="shared" si="0"/>
        <v> BBS 31 </v>
      </c>
      <c r="B19" s="18" t="str">
        <f t="shared" si="1"/>
        <v>I</v>
      </c>
      <c r="C19" s="12">
        <f t="shared" si="2"/>
        <v>43139.654000000002</v>
      </c>
      <c r="D19" s="17" t="str">
        <f t="shared" si="3"/>
        <v>vis</v>
      </c>
      <c r="E19" s="33">
        <f>VLOOKUP(C19,Active!C$21:E$969,3,FALSE)</f>
        <v>-109.99741762014955</v>
      </c>
      <c r="F19" s="18" t="s">
        <v>94</v>
      </c>
      <c r="G19" s="17" t="str">
        <f t="shared" si="4"/>
        <v>43139.654</v>
      </c>
      <c r="H19" s="12">
        <f t="shared" si="5"/>
        <v>-110</v>
      </c>
      <c r="I19" s="34" t="s">
        <v>206</v>
      </c>
      <c r="J19" s="35" t="s">
        <v>207</v>
      </c>
      <c r="K19" s="34">
        <v>-110</v>
      </c>
      <c r="L19" s="34" t="s">
        <v>205</v>
      </c>
      <c r="M19" s="35" t="s">
        <v>100</v>
      </c>
      <c r="N19" s="35"/>
      <c r="O19" s="36" t="s">
        <v>174</v>
      </c>
      <c r="P19" s="36" t="s">
        <v>208</v>
      </c>
    </row>
    <row r="20" spans="1:16" ht="12.75" customHeight="1" thickBot="1" x14ac:dyDescent="0.25">
      <c r="A20" s="12" t="str">
        <f t="shared" si="0"/>
        <v> BBS 32 </v>
      </c>
      <c r="B20" s="18" t="str">
        <f t="shared" si="1"/>
        <v>I</v>
      </c>
      <c r="C20" s="12">
        <f t="shared" si="2"/>
        <v>43161.525000000001</v>
      </c>
      <c r="D20" s="17" t="str">
        <f t="shared" si="3"/>
        <v>vis</v>
      </c>
      <c r="E20" s="33">
        <f>VLOOKUP(C20,Active!C$21:E$969,3,FALSE)</f>
        <v>-96.998745658762701</v>
      </c>
      <c r="F20" s="18" t="s">
        <v>94</v>
      </c>
      <c r="G20" s="17" t="str">
        <f t="shared" si="4"/>
        <v>43161.525</v>
      </c>
      <c r="H20" s="12">
        <f t="shared" si="5"/>
        <v>-97</v>
      </c>
      <c r="I20" s="34" t="s">
        <v>209</v>
      </c>
      <c r="J20" s="35" t="s">
        <v>210</v>
      </c>
      <c r="K20" s="34">
        <v>-97</v>
      </c>
      <c r="L20" s="34" t="s">
        <v>211</v>
      </c>
      <c r="M20" s="35" t="s">
        <v>100</v>
      </c>
      <c r="N20" s="35"/>
      <c r="O20" s="36" t="s">
        <v>174</v>
      </c>
      <c r="P20" s="36" t="s">
        <v>212</v>
      </c>
    </row>
    <row r="21" spans="1:16" ht="12.75" customHeight="1" thickBot="1" x14ac:dyDescent="0.25">
      <c r="A21" s="12" t="str">
        <f t="shared" si="0"/>
        <v> BBS 32 </v>
      </c>
      <c r="B21" s="18" t="str">
        <f t="shared" si="1"/>
        <v>I</v>
      </c>
      <c r="C21" s="12">
        <f t="shared" si="2"/>
        <v>43188.444000000003</v>
      </c>
      <c r="D21" s="17" t="str">
        <f t="shared" si="3"/>
        <v>vis</v>
      </c>
      <c r="E21" s="33">
        <f>VLOOKUP(C21,Active!C$21:E$969,3,FALSE)</f>
        <v>-80.999877270092426</v>
      </c>
      <c r="F21" s="18" t="s">
        <v>94</v>
      </c>
      <c r="G21" s="17" t="str">
        <f t="shared" si="4"/>
        <v>43188.444</v>
      </c>
      <c r="H21" s="12">
        <f t="shared" si="5"/>
        <v>-81</v>
      </c>
      <c r="I21" s="34" t="s">
        <v>213</v>
      </c>
      <c r="J21" s="35" t="s">
        <v>214</v>
      </c>
      <c r="K21" s="34">
        <v>-81</v>
      </c>
      <c r="L21" s="34" t="s">
        <v>215</v>
      </c>
      <c r="M21" s="35" t="s">
        <v>100</v>
      </c>
      <c r="N21" s="35"/>
      <c r="O21" s="36" t="s">
        <v>174</v>
      </c>
      <c r="P21" s="36" t="s">
        <v>212</v>
      </c>
    </row>
    <row r="22" spans="1:16" ht="12.75" customHeight="1" thickBot="1" x14ac:dyDescent="0.25">
      <c r="A22" s="12" t="str">
        <f t="shared" si="0"/>
        <v> BBS 32 </v>
      </c>
      <c r="B22" s="18" t="str">
        <f t="shared" si="1"/>
        <v>I</v>
      </c>
      <c r="C22" s="12">
        <f t="shared" si="2"/>
        <v>43188.451000000001</v>
      </c>
      <c r="D22" s="17" t="str">
        <f t="shared" si="3"/>
        <v>vis</v>
      </c>
      <c r="E22" s="33">
        <f>VLOOKUP(C22,Active!C$21:E$969,3,FALSE)</f>
        <v>-80.995716934318992</v>
      </c>
      <c r="F22" s="18" t="s">
        <v>94</v>
      </c>
      <c r="G22" s="17" t="str">
        <f t="shared" si="4"/>
        <v>43188.451</v>
      </c>
      <c r="H22" s="12">
        <f t="shared" si="5"/>
        <v>-81</v>
      </c>
      <c r="I22" s="34" t="s">
        <v>216</v>
      </c>
      <c r="J22" s="35" t="s">
        <v>217</v>
      </c>
      <c r="K22" s="34">
        <v>-81</v>
      </c>
      <c r="L22" s="34" t="s">
        <v>218</v>
      </c>
      <c r="M22" s="35" t="s">
        <v>100</v>
      </c>
      <c r="N22" s="35"/>
      <c r="O22" s="36" t="s">
        <v>202</v>
      </c>
      <c r="P22" s="36" t="s">
        <v>212</v>
      </c>
    </row>
    <row r="23" spans="1:16" ht="12.75" customHeight="1" thickBot="1" x14ac:dyDescent="0.25">
      <c r="A23" s="12" t="str">
        <f t="shared" si="0"/>
        <v> BBS 33 </v>
      </c>
      <c r="B23" s="18" t="str">
        <f t="shared" si="1"/>
        <v>I</v>
      </c>
      <c r="C23" s="12">
        <f t="shared" si="2"/>
        <v>43210.315000000002</v>
      </c>
      <c r="D23" s="17" t="str">
        <f t="shared" si="3"/>
        <v>vis</v>
      </c>
      <c r="E23" s="33">
        <f>VLOOKUP(C23,Active!C$21:E$969,3,FALSE)</f>
        <v>-68.001205308705579</v>
      </c>
      <c r="F23" s="18" t="s">
        <v>94</v>
      </c>
      <c r="G23" s="17" t="str">
        <f t="shared" si="4"/>
        <v>43210.315</v>
      </c>
      <c r="H23" s="12">
        <f t="shared" si="5"/>
        <v>-68</v>
      </c>
      <c r="I23" s="34" t="s">
        <v>219</v>
      </c>
      <c r="J23" s="35" t="s">
        <v>220</v>
      </c>
      <c r="K23" s="34">
        <v>-68</v>
      </c>
      <c r="L23" s="34" t="s">
        <v>221</v>
      </c>
      <c r="M23" s="35" t="s">
        <v>100</v>
      </c>
      <c r="N23" s="35"/>
      <c r="O23" s="36" t="s">
        <v>174</v>
      </c>
      <c r="P23" s="36" t="s">
        <v>222</v>
      </c>
    </row>
    <row r="24" spans="1:16" ht="12.75" customHeight="1" thickBot="1" x14ac:dyDescent="0.25">
      <c r="A24" s="12" t="str">
        <f t="shared" si="0"/>
        <v> BBS 35 </v>
      </c>
      <c r="B24" s="18" t="str">
        <f t="shared" si="1"/>
        <v>I</v>
      </c>
      <c r="C24" s="12">
        <f t="shared" si="2"/>
        <v>43457.646999999997</v>
      </c>
      <c r="D24" s="17" t="str">
        <f t="shared" si="3"/>
        <v>vis</v>
      </c>
      <c r="E24" s="33">
        <f>VLOOKUP(C24,Active!C$21:E$969,3,FALSE)</f>
        <v>78.996532954464115</v>
      </c>
      <c r="F24" s="18" t="s">
        <v>94</v>
      </c>
      <c r="G24" s="17" t="str">
        <f t="shared" si="4"/>
        <v>43457.647</v>
      </c>
      <c r="H24" s="12">
        <f t="shared" si="5"/>
        <v>79</v>
      </c>
      <c r="I24" s="34" t="s">
        <v>223</v>
      </c>
      <c r="J24" s="35" t="s">
        <v>224</v>
      </c>
      <c r="K24" s="34">
        <v>79</v>
      </c>
      <c r="L24" s="34" t="s">
        <v>168</v>
      </c>
      <c r="M24" s="35" t="s">
        <v>100</v>
      </c>
      <c r="N24" s="35"/>
      <c r="O24" s="36" t="s">
        <v>174</v>
      </c>
      <c r="P24" s="36" t="s">
        <v>225</v>
      </c>
    </row>
    <row r="25" spans="1:16" ht="12.75" customHeight="1" thickBot="1" x14ac:dyDescent="0.25">
      <c r="A25" s="12" t="str">
        <f t="shared" si="0"/>
        <v> BBS 42 </v>
      </c>
      <c r="B25" s="18" t="str">
        <f t="shared" si="1"/>
        <v>I</v>
      </c>
      <c r="C25" s="12">
        <f t="shared" si="2"/>
        <v>43957.38</v>
      </c>
      <c r="D25" s="17" t="str">
        <f t="shared" si="3"/>
        <v>vis</v>
      </c>
      <c r="E25" s="33">
        <f>VLOOKUP(C25,Active!C$21:E$969,3,FALSE)</f>
        <v>376.0046869154159</v>
      </c>
      <c r="F25" s="18" t="s">
        <v>94</v>
      </c>
      <c r="G25" s="17" t="str">
        <f t="shared" si="4"/>
        <v>43957.380</v>
      </c>
      <c r="H25" s="12">
        <f t="shared" si="5"/>
        <v>376</v>
      </c>
      <c r="I25" s="34" t="s">
        <v>226</v>
      </c>
      <c r="J25" s="35" t="s">
        <v>227</v>
      </c>
      <c r="K25" s="34">
        <v>376</v>
      </c>
      <c r="L25" s="34" t="s">
        <v>182</v>
      </c>
      <c r="M25" s="35" t="s">
        <v>100</v>
      </c>
      <c r="N25" s="35"/>
      <c r="O25" s="36" t="s">
        <v>174</v>
      </c>
      <c r="P25" s="36" t="s">
        <v>228</v>
      </c>
    </row>
    <row r="26" spans="1:16" ht="12.75" customHeight="1" thickBot="1" x14ac:dyDescent="0.25">
      <c r="A26" s="12" t="str">
        <f t="shared" si="0"/>
        <v> BBS 46 </v>
      </c>
      <c r="B26" s="18" t="str">
        <f t="shared" si="1"/>
        <v>I</v>
      </c>
      <c r="C26" s="12">
        <f t="shared" si="2"/>
        <v>44290.52</v>
      </c>
      <c r="D26" s="17" t="str">
        <f t="shared" si="3"/>
        <v>vis</v>
      </c>
      <c r="E26" s="33">
        <f>VLOOKUP(C26,Active!C$21:E$969,3,FALSE)</f>
        <v>574.00100977292436</v>
      </c>
      <c r="F26" s="18" t="s">
        <v>94</v>
      </c>
      <c r="G26" s="17" t="str">
        <f t="shared" si="4"/>
        <v>44290.520</v>
      </c>
      <c r="H26" s="12">
        <f t="shared" si="5"/>
        <v>574</v>
      </c>
      <c r="I26" s="34" t="s">
        <v>229</v>
      </c>
      <c r="J26" s="35" t="s">
        <v>230</v>
      </c>
      <c r="K26" s="34">
        <v>574</v>
      </c>
      <c r="L26" s="34" t="s">
        <v>211</v>
      </c>
      <c r="M26" s="35" t="s">
        <v>100</v>
      </c>
      <c r="N26" s="35"/>
      <c r="O26" s="36" t="s">
        <v>174</v>
      </c>
      <c r="P26" s="36" t="s">
        <v>231</v>
      </c>
    </row>
    <row r="27" spans="1:16" ht="12.75" customHeight="1" thickBot="1" x14ac:dyDescent="0.25">
      <c r="A27" s="12" t="str">
        <f t="shared" si="0"/>
        <v> BBS 53 </v>
      </c>
      <c r="B27" s="18" t="str">
        <f t="shared" si="1"/>
        <v>I</v>
      </c>
      <c r="C27" s="12">
        <f t="shared" si="2"/>
        <v>44650.588000000003</v>
      </c>
      <c r="D27" s="17" t="str">
        <f t="shared" si="3"/>
        <v>vis</v>
      </c>
      <c r="E27" s="33">
        <f>VLOOKUP(C27,Active!C$21:E$969,3,FALSE)</f>
        <v>788.00155002224528</v>
      </c>
      <c r="F27" s="18" t="s">
        <v>94</v>
      </c>
      <c r="G27" s="17" t="str">
        <f t="shared" si="4"/>
        <v>44650.588</v>
      </c>
      <c r="H27" s="12">
        <f t="shared" si="5"/>
        <v>788</v>
      </c>
      <c r="I27" s="34" t="s">
        <v>232</v>
      </c>
      <c r="J27" s="35" t="s">
        <v>233</v>
      </c>
      <c r="K27" s="34">
        <v>788</v>
      </c>
      <c r="L27" s="34" t="s">
        <v>173</v>
      </c>
      <c r="M27" s="35" t="s">
        <v>100</v>
      </c>
      <c r="N27" s="35"/>
      <c r="O27" s="36" t="s">
        <v>174</v>
      </c>
      <c r="P27" s="36" t="s">
        <v>234</v>
      </c>
    </row>
    <row r="28" spans="1:16" ht="12.75" customHeight="1" thickBot="1" x14ac:dyDescent="0.25">
      <c r="A28" s="12" t="str">
        <f t="shared" si="0"/>
        <v> BRNO 26 </v>
      </c>
      <c r="B28" s="18" t="str">
        <f t="shared" si="1"/>
        <v>I</v>
      </c>
      <c r="C28" s="12">
        <f t="shared" si="2"/>
        <v>45022.432999999997</v>
      </c>
      <c r="D28" s="17" t="str">
        <f t="shared" si="3"/>
        <v>vis</v>
      </c>
      <c r="E28" s="33">
        <f>VLOOKUP(C28,Active!C$21:E$969,3,FALSE)</f>
        <v>1009.0015580457464</v>
      </c>
      <c r="F28" s="18" t="s">
        <v>94</v>
      </c>
      <c r="G28" s="17" t="str">
        <f t="shared" si="4"/>
        <v>45022.433</v>
      </c>
      <c r="H28" s="12">
        <f t="shared" si="5"/>
        <v>1009</v>
      </c>
      <c r="I28" s="34" t="s">
        <v>235</v>
      </c>
      <c r="J28" s="35" t="s">
        <v>236</v>
      </c>
      <c r="K28" s="34">
        <v>1009</v>
      </c>
      <c r="L28" s="34" t="s">
        <v>173</v>
      </c>
      <c r="M28" s="35" t="s">
        <v>100</v>
      </c>
      <c r="N28" s="35"/>
      <c r="O28" s="36" t="s">
        <v>169</v>
      </c>
      <c r="P28" s="36" t="s">
        <v>237</v>
      </c>
    </row>
    <row r="29" spans="1:16" ht="12.75" customHeight="1" thickBot="1" x14ac:dyDescent="0.25">
      <c r="A29" s="12" t="str">
        <f t="shared" si="0"/>
        <v> BRNO 26 </v>
      </c>
      <c r="B29" s="18" t="str">
        <f t="shared" si="1"/>
        <v>I</v>
      </c>
      <c r="C29" s="12">
        <f t="shared" si="2"/>
        <v>45791.366999999998</v>
      </c>
      <c r="D29" s="17" t="str">
        <f t="shared" si="3"/>
        <v>vis</v>
      </c>
      <c r="E29" s="33">
        <f>VLOOKUP(C29,Active!C$21:E$969,3,FALSE)</f>
        <v>1466.0049335638946</v>
      </c>
      <c r="F29" s="18" t="s">
        <v>94</v>
      </c>
      <c r="G29" s="17" t="str">
        <f t="shared" si="4"/>
        <v>45791.367</v>
      </c>
      <c r="H29" s="12">
        <f t="shared" si="5"/>
        <v>1466</v>
      </c>
      <c r="I29" s="34" t="s">
        <v>238</v>
      </c>
      <c r="J29" s="35" t="s">
        <v>239</v>
      </c>
      <c r="K29" s="34">
        <v>1466</v>
      </c>
      <c r="L29" s="34" t="s">
        <v>182</v>
      </c>
      <c r="M29" s="35" t="s">
        <v>100</v>
      </c>
      <c r="N29" s="35"/>
      <c r="O29" s="36" t="s">
        <v>169</v>
      </c>
      <c r="P29" s="36" t="s">
        <v>237</v>
      </c>
    </row>
    <row r="30" spans="1:16" ht="12.75" customHeight="1" thickBot="1" x14ac:dyDescent="0.25">
      <c r="A30" s="12" t="str">
        <f t="shared" si="0"/>
        <v> BBS 82 </v>
      </c>
      <c r="B30" s="18" t="str">
        <f t="shared" si="1"/>
        <v>I</v>
      </c>
      <c r="C30" s="12">
        <f t="shared" si="2"/>
        <v>46770.614999999998</v>
      </c>
      <c r="D30" s="17" t="str">
        <f t="shared" si="3"/>
        <v>vis</v>
      </c>
      <c r="E30" s="33">
        <f>VLOOKUP(C30,Active!C$21:E$969,3,FALSE)</f>
        <v>2048.005003100935</v>
      </c>
      <c r="F30" s="18" t="s">
        <v>94</v>
      </c>
      <c r="G30" s="17" t="str">
        <f t="shared" si="4"/>
        <v>46770.615</v>
      </c>
      <c r="H30" s="12">
        <f t="shared" si="5"/>
        <v>2048</v>
      </c>
      <c r="I30" s="34" t="s">
        <v>240</v>
      </c>
      <c r="J30" s="35" t="s">
        <v>241</v>
      </c>
      <c r="K30" s="34">
        <v>2048</v>
      </c>
      <c r="L30" s="34" t="s">
        <v>182</v>
      </c>
      <c r="M30" s="35" t="s">
        <v>100</v>
      </c>
      <c r="N30" s="35"/>
      <c r="O30" s="36" t="s">
        <v>174</v>
      </c>
      <c r="P30" s="36" t="s">
        <v>242</v>
      </c>
    </row>
    <row r="31" spans="1:16" ht="12.75" customHeight="1" thickBot="1" x14ac:dyDescent="0.25">
      <c r="A31" s="12" t="str">
        <f t="shared" si="0"/>
        <v> BRNO 31 </v>
      </c>
      <c r="B31" s="18" t="str">
        <f t="shared" si="1"/>
        <v>I</v>
      </c>
      <c r="C31" s="12">
        <f t="shared" si="2"/>
        <v>47921.476999999999</v>
      </c>
      <c r="D31" s="17" t="str">
        <f t="shared" si="3"/>
        <v>vis</v>
      </c>
      <c r="E31" s="33">
        <f>VLOOKUP(C31,Active!C$21:E$969,3,FALSE)</f>
        <v>2732.0010531592843</v>
      </c>
      <c r="F31" s="18" t="s">
        <v>94</v>
      </c>
      <c r="G31" s="17" t="str">
        <f t="shared" si="4"/>
        <v>47921.477</v>
      </c>
      <c r="H31" s="12">
        <f t="shared" si="5"/>
        <v>2732</v>
      </c>
      <c r="I31" s="34" t="s">
        <v>243</v>
      </c>
      <c r="J31" s="35" t="s">
        <v>244</v>
      </c>
      <c r="K31" s="34">
        <v>2732</v>
      </c>
      <c r="L31" s="34" t="s">
        <v>211</v>
      </c>
      <c r="M31" s="35" t="s">
        <v>100</v>
      </c>
      <c r="N31" s="35"/>
      <c r="O31" s="36" t="s">
        <v>245</v>
      </c>
      <c r="P31" s="36" t="s">
        <v>246</v>
      </c>
    </row>
    <row r="32" spans="1:16" ht="12.75" customHeight="1" thickBot="1" x14ac:dyDescent="0.25">
      <c r="A32" s="12" t="str">
        <f t="shared" si="0"/>
        <v> BRNO 31 </v>
      </c>
      <c r="B32" s="18" t="str">
        <f t="shared" si="1"/>
        <v>I</v>
      </c>
      <c r="C32" s="12">
        <f t="shared" si="2"/>
        <v>47921.48</v>
      </c>
      <c r="D32" s="17" t="str">
        <f t="shared" si="3"/>
        <v>vis</v>
      </c>
      <c r="E32" s="33">
        <f>VLOOKUP(C32,Active!C$21:E$969,3,FALSE)</f>
        <v>2732.0028361603331</v>
      </c>
      <c r="F32" s="18" t="s">
        <v>94</v>
      </c>
      <c r="G32" s="17" t="str">
        <f t="shared" si="4"/>
        <v>47921.480</v>
      </c>
      <c r="H32" s="12">
        <f t="shared" si="5"/>
        <v>2732</v>
      </c>
      <c r="I32" s="34" t="s">
        <v>247</v>
      </c>
      <c r="J32" s="35" t="s">
        <v>248</v>
      </c>
      <c r="K32" s="34">
        <v>2732</v>
      </c>
      <c r="L32" s="34" t="s">
        <v>249</v>
      </c>
      <c r="M32" s="35" t="s">
        <v>100</v>
      </c>
      <c r="N32" s="35"/>
      <c r="O32" s="36" t="s">
        <v>250</v>
      </c>
      <c r="P32" s="36" t="s">
        <v>246</v>
      </c>
    </row>
    <row r="33" spans="1:16" ht="12.75" customHeight="1" thickBot="1" x14ac:dyDescent="0.25">
      <c r="A33" s="12" t="str">
        <f t="shared" si="0"/>
        <v> BBS 103 </v>
      </c>
      <c r="B33" s="18" t="str">
        <f t="shared" si="1"/>
        <v>I</v>
      </c>
      <c r="C33" s="12">
        <f t="shared" si="2"/>
        <v>49055.5</v>
      </c>
      <c r="D33" s="17" t="str">
        <f t="shared" si="3"/>
        <v>vis</v>
      </c>
      <c r="E33" s="33">
        <f>VLOOKUP(C33,Active!C$21:E$969,3,FALSE)</f>
        <v>3405.9891183446148</v>
      </c>
      <c r="F33" s="18" t="s">
        <v>94</v>
      </c>
      <c r="G33" s="17" t="str">
        <f t="shared" si="4"/>
        <v>49055.50</v>
      </c>
      <c r="H33" s="12">
        <f t="shared" si="5"/>
        <v>3406</v>
      </c>
      <c r="I33" s="34" t="s">
        <v>251</v>
      </c>
      <c r="J33" s="35" t="s">
        <v>252</v>
      </c>
      <c r="K33" s="34">
        <v>3406</v>
      </c>
      <c r="L33" s="34" t="s">
        <v>253</v>
      </c>
      <c r="M33" s="35" t="s">
        <v>254</v>
      </c>
      <c r="N33" s="35" t="s">
        <v>255</v>
      </c>
      <c r="O33" s="36" t="s">
        <v>256</v>
      </c>
      <c r="P33" s="36" t="s">
        <v>257</v>
      </c>
    </row>
    <row r="34" spans="1:16" ht="12.75" customHeight="1" thickBot="1" x14ac:dyDescent="0.25">
      <c r="A34" s="12" t="str">
        <f t="shared" si="0"/>
        <v> BBS 108 </v>
      </c>
      <c r="B34" s="18" t="str">
        <f t="shared" si="1"/>
        <v>I</v>
      </c>
      <c r="C34" s="12">
        <f t="shared" si="2"/>
        <v>49743.669000000002</v>
      </c>
      <c r="D34" s="17" t="str">
        <f t="shared" si="3"/>
        <v>vis</v>
      </c>
      <c r="E34" s="33">
        <f>VLOOKUP(C34,Active!C$21:E$969,3,FALSE)</f>
        <v>3814.9911340272984</v>
      </c>
      <c r="F34" s="18" t="s">
        <v>94</v>
      </c>
      <c r="G34" s="17" t="str">
        <f t="shared" si="4"/>
        <v>49743.669</v>
      </c>
      <c r="H34" s="12">
        <f t="shared" si="5"/>
        <v>3815</v>
      </c>
      <c r="I34" s="34" t="s">
        <v>258</v>
      </c>
      <c r="J34" s="35" t="s">
        <v>259</v>
      </c>
      <c r="K34" s="34">
        <v>3815</v>
      </c>
      <c r="L34" s="34" t="s">
        <v>260</v>
      </c>
      <c r="M34" s="35" t="s">
        <v>100</v>
      </c>
      <c r="N34" s="35"/>
      <c r="O34" s="36" t="s">
        <v>174</v>
      </c>
      <c r="P34" s="36" t="s">
        <v>261</v>
      </c>
    </row>
    <row r="35" spans="1:16" ht="12.75" customHeight="1" thickBot="1" x14ac:dyDescent="0.25">
      <c r="A35" s="12" t="str">
        <f t="shared" si="0"/>
        <v> BBS 115 </v>
      </c>
      <c r="B35" s="18" t="str">
        <f t="shared" si="1"/>
        <v>I</v>
      </c>
      <c r="C35" s="12">
        <f t="shared" si="2"/>
        <v>50571.4637</v>
      </c>
      <c r="D35" s="17" t="str">
        <f t="shared" si="3"/>
        <v>vis</v>
      </c>
      <c r="E35" s="33">
        <f>VLOOKUP(C35,Active!C$21:E$969,3,FALSE)</f>
        <v>4306.9774061079079</v>
      </c>
      <c r="F35" s="18" t="s">
        <v>94</v>
      </c>
      <c r="G35" s="17" t="str">
        <f t="shared" si="4"/>
        <v>50571.4637</v>
      </c>
      <c r="H35" s="12">
        <f t="shared" si="5"/>
        <v>4307</v>
      </c>
      <c r="I35" s="34" t="s">
        <v>262</v>
      </c>
      <c r="J35" s="35" t="s">
        <v>263</v>
      </c>
      <c r="K35" s="34">
        <v>4307</v>
      </c>
      <c r="L35" s="34" t="s">
        <v>264</v>
      </c>
      <c r="M35" s="35" t="s">
        <v>254</v>
      </c>
      <c r="N35" s="35" t="s">
        <v>255</v>
      </c>
      <c r="O35" s="36" t="s">
        <v>265</v>
      </c>
      <c r="P35" s="36" t="s">
        <v>266</v>
      </c>
    </row>
    <row r="36" spans="1:16" ht="12.75" customHeight="1" thickBot="1" x14ac:dyDescent="0.25">
      <c r="A36" s="12" t="str">
        <f t="shared" si="0"/>
        <v> BBS 120 </v>
      </c>
      <c r="B36" s="18" t="str">
        <f t="shared" si="1"/>
        <v>I</v>
      </c>
      <c r="C36" s="12">
        <f t="shared" si="2"/>
        <v>51303.377</v>
      </c>
      <c r="D36" s="17" t="str">
        <f t="shared" si="3"/>
        <v>vis</v>
      </c>
      <c r="E36" s="33">
        <f>VLOOKUP(C36,Active!C$21:E$969,3,FALSE)</f>
        <v>4741.9781326808352</v>
      </c>
      <c r="F36" s="18" t="s">
        <v>94</v>
      </c>
      <c r="G36" s="17" t="str">
        <f t="shared" si="4"/>
        <v>51303.377</v>
      </c>
      <c r="H36" s="12">
        <f t="shared" si="5"/>
        <v>4742</v>
      </c>
      <c r="I36" s="34" t="s">
        <v>267</v>
      </c>
      <c r="J36" s="35" t="s">
        <v>268</v>
      </c>
      <c r="K36" s="34">
        <v>4742</v>
      </c>
      <c r="L36" s="34" t="s">
        <v>269</v>
      </c>
      <c r="M36" s="35" t="s">
        <v>100</v>
      </c>
      <c r="N36" s="35"/>
      <c r="O36" s="36" t="s">
        <v>174</v>
      </c>
      <c r="P36" s="36" t="s">
        <v>270</v>
      </c>
    </row>
    <row r="37" spans="1:16" ht="12.75" customHeight="1" thickBot="1" x14ac:dyDescent="0.25">
      <c r="A37" s="12" t="str">
        <f t="shared" si="0"/>
        <v>IBVS 5287 </v>
      </c>
      <c r="B37" s="18" t="str">
        <f t="shared" si="1"/>
        <v>I</v>
      </c>
      <c r="C37" s="12">
        <f t="shared" si="2"/>
        <v>51626.4107</v>
      </c>
      <c r="D37" s="17" t="str">
        <f t="shared" si="3"/>
        <v>vis</v>
      </c>
      <c r="E37" s="33">
        <f>VLOOKUP(C37,Active!C$21:E$969,3,FALSE)</f>
        <v>4933.9679410468543</v>
      </c>
      <c r="F37" s="18" t="s">
        <v>94</v>
      </c>
      <c r="G37" s="17" t="str">
        <f t="shared" si="4"/>
        <v>51626.4107</v>
      </c>
      <c r="H37" s="12">
        <f t="shared" si="5"/>
        <v>4934</v>
      </c>
      <c r="I37" s="34" t="s">
        <v>271</v>
      </c>
      <c r="J37" s="35" t="s">
        <v>272</v>
      </c>
      <c r="K37" s="34">
        <v>4934</v>
      </c>
      <c r="L37" s="34" t="s">
        <v>273</v>
      </c>
      <c r="M37" s="35" t="s">
        <v>254</v>
      </c>
      <c r="N37" s="35" t="s">
        <v>255</v>
      </c>
      <c r="O37" s="36" t="s">
        <v>274</v>
      </c>
      <c r="P37" s="37" t="s">
        <v>275</v>
      </c>
    </row>
    <row r="38" spans="1:16" ht="12.75" customHeight="1" thickBot="1" x14ac:dyDescent="0.25">
      <c r="A38" s="12" t="str">
        <f t="shared" si="0"/>
        <v>IBVS 5287 </v>
      </c>
      <c r="B38" s="18" t="str">
        <f t="shared" si="1"/>
        <v>I</v>
      </c>
      <c r="C38" s="12">
        <f t="shared" si="2"/>
        <v>51685.308799999999</v>
      </c>
      <c r="D38" s="17" t="str">
        <f t="shared" si="3"/>
        <v>vis</v>
      </c>
      <c r="E38" s="33">
        <f>VLOOKUP(C38,Active!C$21:E$969,3,FALSE)</f>
        <v>4968.973065689027</v>
      </c>
      <c r="F38" s="18" t="s">
        <v>94</v>
      </c>
      <c r="G38" s="17" t="str">
        <f t="shared" si="4"/>
        <v>51685.3088</v>
      </c>
      <c r="H38" s="12">
        <f t="shared" si="5"/>
        <v>4969</v>
      </c>
      <c r="I38" s="34" t="s">
        <v>280</v>
      </c>
      <c r="J38" s="35" t="s">
        <v>281</v>
      </c>
      <c r="K38" s="34">
        <v>4969</v>
      </c>
      <c r="L38" s="34" t="s">
        <v>282</v>
      </c>
      <c r="M38" s="35" t="s">
        <v>254</v>
      </c>
      <c r="N38" s="35" t="s">
        <v>255</v>
      </c>
      <c r="O38" s="36" t="s">
        <v>274</v>
      </c>
      <c r="P38" s="37" t="s">
        <v>275</v>
      </c>
    </row>
    <row r="39" spans="1:16" ht="12.75" customHeight="1" thickBot="1" x14ac:dyDescent="0.25">
      <c r="A39" s="12" t="str">
        <f t="shared" si="0"/>
        <v> BBS 129 </v>
      </c>
      <c r="B39" s="18" t="str">
        <f t="shared" si="1"/>
        <v>I</v>
      </c>
      <c r="C39" s="12">
        <f t="shared" si="2"/>
        <v>52750.364999999998</v>
      </c>
      <c r="D39" s="17" t="str">
        <f t="shared" si="3"/>
        <v>vis</v>
      </c>
      <c r="E39" s="33">
        <f>VLOOKUP(C39,Active!C$21:E$969,3,FALSE)</f>
        <v>5601.97183868714</v>
      </c>
      <c r="F39" s="18" t="s">
        <v>94</v>
      </c>
      <c r="G39" s="17" t="str">
        <f t="shared" si="4"/>
        <v>52750.365</v>
      </c>
      <c r="H39" s="12">
        <f t="shared" si="5"/>
        <v>5602</v>
      </c>
      <c r="I39" s="34" t="s">
        <v>287</v>
      </c>
      <c r="J39" s="35" t="s">
        <v>288</v>
      </c>
      <c r="K39" s="34">
        <v>5602</v>
      </c>
      <c r="L39" s="34" t="s">
        <v>289</v>
      </c>
      <c r="M39" s="35" t="s">
        <v>100</v>
      </c>
      <c r="N39" s="35"/>
      <c r="O39" s="36" t="s">
        <v>174</v>
      </c>
      <c r="P39" s="36" t="s">
        <v>290</v>
      </c>
    </row>
    <row r="40" spans="1:16" ht="12.75" customHeight="1" thickBot="1" x14ac:dyDescent="0.25">
      <c r="A40" s="12" t="str">
        <f t="shared" si="0"/>
        <v>IBVS 5583 </v>
      </c>
      <c r="B40" s="18" t="str">
        <f t="shared" si="1"/>
        <v>I</v>
      </c>
      <c r="C40" s="12">
        <f t="shared" si="2"/>
        <v>53029.642899999999</v>
      </c>
      <c r="D40" s="17" t="str">
        <f t="shared" si="3"/>
        <v>vis</v>
      </c>
      <c r="E40" s="33">
        <f>VLOOKUP(C40,Active!C$21:E$969,3,FALSE)</f>
        <v>5767.9561013255716</v>
      </c>
      <c r="F40" s="18" t="s">
        <v>94</v>
      </c>
      <c r="G40" s="17" t="str">
        <f t="shared" si="4"/>
        <v>53029.6429</v>
      </c>
      <c r="H40" s="12">
        <f t="shared" si="5"/>
        <v>5768</v>
      </c>
      <c r="I40" s="34" t="s">
        <v>291</v>
      </c>
      <c r="J40" s="35" t="s">
        <v>292</v>
      </c>
      <c r="K40" s="34">
        <v>5768</v>
      </c>
      <c r="L40" s="34" t="s">
        <v>293</v>
      </c>
      <c r="M40" s="35" t="s">
        <v>254</v>
      </c>
      <c r="N40" s="35" t="s">
        <v>255</v>
      </c>
      <c r="O40" s="36" t="s">
        <v>274</v>
      </c>
      <c r="P40" s="37" t="s">
        <v>294</v>
      </c>
    </row>
    <row r="41" spans="1:16" ht="12.75" customHeight="1" thickBot="1" x14ac:dyDescent="0.25">
      <c r="A41" s="12" t="str">
        <f t="shared" si="0"/>
        <v>IBVS 5603 </v>
      </c>
      <c r="B41" s="18" t="str">
        <f t="shared" si="1"/>
        <v>I</v>
      </c>
      <c r="C41" s="12">
        <f t="shared" si="2"/>
        <v>53135.640700000004</v>
      </c>
      <c r="D41" s="17" t="str">
        <f t="shared" si="3"/>
        <v>vis</v>
      </c>
      <c r="E41" s="33">
        <f>VLOOKUP(C41,Active!C$21:E$969,3,FALSE)</f>
        <v>5830.9541640949374</v>
      </c>
      <c r="F41" s="18" t="s">
        <v>94</v>
      </c>
      <c r="G41" s="17" t="str">
        <f t="shared" si="4"/>
        <v>53135.6407</v>
      </c>
      <c r="H41" s="12">
        <f t="shared" si="5"/>
        <v>5831</v>
      </c>
      <c r="I41" s="34" t="s">
        <v>295</v>
      </c>
      <c r="J41" s="35" t="s">
        <v>296</v>
      </c>
      <c r="K41" s="34">
        <v>5831</v>
      </c>
      <c r="L41" s="34" t="s">
        <v>297</v>
      </c>
      <c r="M41" s="35" t="s">
        <v>254</v>
      </c>
      <c r="N41" s="35" t="s">
        <v>255</v>
      </c>
      <c r="O41" s="36" t="s">
        <v>298</v>
      </c>
      <c r="P41" s="37" t="s">
        <v>299</v>
      </c>
    </row>
    <row r="42" spans="1:16" ht="12.75" customHeight="1" thickBot="1" x14ac:dyDescent="0.25">
      <c r="A42" s="12" t="str">
        <f t="shared" si="0"/>
        <v>OEJV 0003 </v>
      </c>
      <c r="B42" s="18" t="str">
        <f t="shared" si="1"/>
        <v>I</v>
      </c>
      <c r="C42" s="12">
        <f t="shared" si="2"/>
        <v>53374.567000000003</v>
      </c>
      <c r="D42" s="17" t="str">
        <f t="shared" si="3"/>
        <v>vis</v>
      </c>
      <c r="E42" s="33">
        <f>VLOOKUP(C42,Active!C$21:E$969,3,FALSE)</f>
        <v>5972.9561117264138</v>
      </c>
      <c r="F42" s="18" t="s">
        <v>94</v>
      </c>
      <c r="G42" s="17" t="str">
        <f t="shared" si="4"/>
        <v>53374.567</v>
      </c>
      <c r="H42" s="12">
        <f t="shared" si="5"/>
        <v>5973</v>
      </c>
      <c r="I42" s="34" t="s">
        <v>300</v>
      </c>
      <c r="J42" s="35" t="s">
        <v>301</v>
      </c>
      <c r="K42" s="34">
        <v>5973</v>
      </c>
      <c r="L42" s="34" t="s">
        <v>302</v>
      </c>
      <c r="M42" s="35" t="s">
        <v>100</v>
      </c>
      <c r="N42" s="35"/>
      <c r="O42" s="36" t="s">
        <v>174</v>
      </c>
      <c r="P42" s="37" t="s">
        <v>303</v>
      </c>
    </row>
    <row r="43" spans="1:16" ht="12.75" customHeight="1" thickBot="1" x14ac:dyDescent="0.25">
      <c r="A43" s="12" t="str">
        <f t="shared" ref="A43:A74" si="6">P43</f>
        <v>OEJV 0074 </v>
      </c>
      <c r="B43" s="18" t="str">
        <f t="shared" ref="B43:B74" si="7">IF(H43=INT(H43),"I","II")</f>
        <v>I</v>
      </c>
      <c r="C43" s="12">
        <f t="shared" ref="C43:C74" si="8">1*G43</f>
        <v>53771.633090000003</v>
      </c>
      <c r="D43" s="17" t="str">
        <f t="shared" ref="D43:D74" si="9">VLOOKUP(F43,I$1:J$5,2,FALSE)</f>
        <v>vis</v>
      </c>
      <c r="E43" s="33">
        <f>VLOOKUP(C43,Active!C$21:E$969,3,FALSE)</f>
        <v>6208.9458630363997</v>
      </c>
      <c r="F43" s="18" t="s">
        <v>94</v>
      </c>
      <c r="G43" s="17" t="str">
        <f t="shared" ref="G43:G74" si="10">MID(I43,3,LEN(I43)-3)</f>
        <v>53771.63309</v>
      </c>
      <c r="H43" s="12">
        <f t="shared" ref="H43:H74" si="11">1*K43</f>
        <v>6209</v>
      </c>
      <c r="I43" s="34" t="s">
        <v>304</v>
      </c>
      <c r="J43" s="35" t="s">
        <v>305</v>
      </c>
      <c r="K43" s="34">
        <v>6209</v>
      </c>
      <c r="L43" s="34" t="s">
        <v>306</v>
      </c>
      <c r="M43" s="35" t="s">
        <v>307</v>
      </c>
      <c r="N43" s="35" t="s">
        <v>58</v>
      </c>
      <c r="O43" s="36" t="s">
        <v>308</v>
      </c>
      <c r="P43" s="37" t="s">
        <v>309</v>
      </c>
    </row>
    <row r="44" spans="1:16" ht="12.75" customHeight="1" thickBot="1" x14ac:dyDescent="0.25">
      <c r="A44" s="12" t="str">
        <f t="shared" si="6"/>
        <v>OEJV 0074 </v>
      </c>
      <c r="B44" s="18" t="str">
        <f t="shared" si="7"/>
        <v>I</v>
      </c>
      <c r="C44" s="12">
        <f t="shared" si="8"/>
        <v>53771.633779999996</v>
      </c>
      <c r="D44" s="17" t="str">
        <f t="shared" si="9"/>
        <v>vis</v>
      </c>
      <c r="E44" s="33">
        <f>VLOOKUP(C44,Active!C$21:E$969,3,FALSE)</f>
        <v>6208.9462731266358</v>
      </c>
      <c r="F44" s="18" t="s">
        <v>94</v>
      </c>
      <c r="G44" s="17" t="str">
        <f t="shared" si="10"/>
        <v>53771.63378</v>
      </c>
      <c r="H44" s="12">
        <f t="shared" si="11"/>
        <v>6209</v>
      </c>
      <c r="I44" s="34" t="s">
        <v>310</v>
      </c>
      <c r="J44" s="35" t="s">
        <v>311</v>
      </c>
      <c r="K44" s="34">
        <v>6209</v>
      </c>
      <c r="L44" s="34" t="s">
        <v>312</v>
      </c>
      <c r="M44" s="35" t="s">
        <v>307</v>
      </c>
      <c r="N44" s="35" t="s">
        <v>94</v>
      </c>
      <c r="O44" s="36" t="s">
        <v>308</v>
      </c>
      <c r="P44" s="37" t="s">
        <v>309</v>
      </c>
    </row>
    <row r="45" spans="1:16" ht="12.75" customHeight="1" thickBot="1" x14ac:dyDescent="0.25">
      <c r="A45" s="12" t="str">
        <f t="shared" si="6"/>
        <v>OEJV 0074 </v>
      </c>
      <c r="B45" s="18" t="str">
        <f t="shared" si="7"/>
        <v>I</v>
      </c>
      <c r="C45" s="12">
        <f t="shared" si="8"/>
        <v>53771.634480000001</v>
      </c>
      <c r="D45" s="17" t="str">
        <f t="shared" si="9"/>
        <v>vis</v>
      </c>
      <c r="E45" s="33">
        <f>VLOOKUP(C45,Active!C$21:E$969,3,FALSE)</f>
        <v>6208.946689160216</v>
      </c>
      <c r="F45" s="18" t="s">
        <v>94</v>
      </c>
      <c r="G45" s="17" t="str">
        <f t="shared" si="10"/>
        <v>53771.63448</v>
      </c>
      <c r="H45" s="12">
        <f t="shared" si="11"/>
        <v>6209</v>
      </c>
      <c r="I45" s="34" t="s">
        <v>313</v>
      </c>
      <c r="J45" s="35" t="s">
        <v>314</v>
      </c>
      <c r="K45" s="34">
        <v>6209</v>
      </c>
      <c r="L45" s="34" t="s">
        <v>315</v>
      </c>
      <c r="M45" s="35" t="s">
        <v>307</v>
      </c>
      <c r="N45" s="35" t="s">
        <v>316</v>
      </c>
      <c r="O45" s="36" t="s">
        <v>308</v>
      </c>
      <c r="P45" s="37" t="s">
        <v>309</v>
      </c>
    </row>
    <row r="46" spans="1:16" ht="12.75" customHeight="1" thickBot="1" x14ac:dyDescent="0.25">
      <c r="A46" s="12" t="str">
        <f t="shared" si="6"/>
        <v>IBVS 5893 </v>
      </c>
      <c r="B46" s="18" t="str">
        <f t="shared" si="7"/>
        <v>I</v>
      </c>
      <c r="C46" s="12">
        <f t="shared" si="8"/>
        <v>54138.4234</v>
      </c>
      <c r="D46" s="17" t="str">
        <f t="shared" si="9"/>
        <v>vis</v>
      </c>
      <c r="E46" s="33">
        <f>VLOOKUP(C46,Active!C$21:E$969,3,FALSE)</f>
        <v>6426.9416985402868</v>
      </c>
      <c r="F46" s="18" t="s">
        <v>94</v>
      </c>
      <c r="G46" s="17" t="str">
        <f t="shared" si="10"/>
        <v>54138.4234</v>
      </c>
      <c r="H46" s="12">
        <f t="shared" si="11"/>
        <v>6427</v>
      </c>
      <c r="I46" s="34" t="s">
        <v>317</v>
      </c>
      <c r="J46" s="35" t="s">
        <v>318</v>
      </c>
      <c r="K46" s="34">
        <v>6427</v>
      </c>
      <c r="L46" s="34" t="s">
        <v>319</v>
      </c>
      <c r="M46" s="35" t="s">
        <v>307</v>
      </c>
      <c r="N46" s="35" t="s">
        <v>86</v>
      </c>
      <c r="O46" s="36" t="s">
        <v>320</v>
      </c>
      <c r="P46" s="37" t="s">
        <v>321</v>
      </c>
    </row>
    <row r="47" spans="1:16" ht="12.75" customHeight="1" thickBot="1" x14ac:dyDescent="0.25">
      <c r="A47" s="12" t="str">
        <f t="shared" si="6"/>
        <v>IBVS 5835 </v>
      </c>
      <c r="B47" s="18" t="str">
        <f t="shared" si="7"/>
        <v>I</v>
      </c>
      <c r="C47" s="12">
        <f t="shared" si="8"/>
        <v>54202.359100000001</v>
      </c>
      <c r="D47" s="17" t="str">
        <f t="shared" si="9"/>
        <v>vis</v>
      </c>
      <c r="E47" s="33">
        <f>VLOOKUP(C47,Active!C$21:E$969,3,FALSE)</f>
        <v>6464.9408385394499</v>
      </c>
      <c r="F47" s="18" t="s">
        <v>94</v>
      </c>
      <c r="G47" s="17" t="str">
        <f t="shared" si="10"/>
        <v>54202.3591</v>
      </c>
      <c r="H47" s="12">
        <f t="shared" si="11"/>
        <v>6465</v>
      </c>
      <c r="I47" s="34" t="s">
        <v>328</v>
      </c>
      <c r="J47" s="35" t="s">
        <v>329</v>
      </c>
      <c r="K47" s="34">
        <v>6465</v>
      </c>
      <c r="L47" s="34" t="s">
        <v>330</v>
      </c>
      <c r="M47" s="35" t="s">
        <v>307</v>
      </c>
      <c r="N47" s="35" t="s">
        <v>331</v>
      </c>
      <c r="O47" s="36" t="s">
        <v>332</v>
      </c>
      <c r="P47" s="37" t="s">
        <v>333</v>
      </c>
    </row>
    <row r="48" spans="1:16" ht="12.75" customHeight="1" thickBot="1" x14ac:dyDescent="0.25">
      <c r="A48" s="12" t="str">
        <f t="shared" si="6"/>
        <v>BAVM 186 </v>
      </c>
      <c r="B48" s="18" t="str">
        <f t="shared" si="7"/>
        <v>I</v>
      </c>
      <c r="C48" s="12">
        <f t="shared" si="8"/>
        <v>54207.403200000001</v>
      </c>
      <c r="D48" s="17" t="str">
        <f t="shared" si="9"/>
        <v>vis</v>
      </c>
      <c r="E48" s="33">
        <f>VLOOKUP(C48,Active!C$21:E$969,3,FALSE)</f>
        <v>6467.9387170653708</v>
      </c>
      <c r="F48" s="18" t="s">
        <v>94</v>
      </c>
      <c r="G48" s="17" t="str">
        <f t="shared" si="10"/>
        <v>54207.4032</v>
      </c>
      <c r="H48" s="12">
        <f t="shared" si="11"/>
        <v>6468</v>
      </c>
      <c r="I48" s="34" t="s">
        <v>334</v>
      </c>
      <c r="J48" s="35" t="s">
        <v>335</v>
      </c>
      <c r="K48" s="34">
        <v>6468</v>
      </c>
      <c r="L48" s="34" t="s">
        <v>336</v>
      </c>
      <c r="M48" s="35" t="s">
        <v>307</v>
      </c>
      <c r="N48" s="35" t="s">
        <v>331</v>
      </c>
      <c r="O48" s="36" t="s">
        <v>337</v>
      </c>
      <c r="P48" s="37" t="s">
        <v>338</v>
      </c>
    </row>
    <row r="49" spans="1:16" ht="12.75" customHeight="1" thickBot="1" x14ac:dyDescent="0.25">
      <c r="A49" s="12" t="str">
        <f t="shared" si="6"/>
        <v>BAVM 186 </v>
      </c>
      <c r="B49" s="18" t="str">
        <f t="shared" si="7"/>
        <v>I</v>
      </c>
      <c r="C49" s="12">
        <f t="shared" si="8"/>
        <v>54207.406499999997</v>
      </c>
      <c r="D49" s="17" t="str">
        <f t="shared" si="9"/>
        <v>vis</v>
      </c>
      <c r="E49" s="33">
        <f>VLOOKUP(C49,Active!C$21:E$969,3,FALSE)</f>
        <v>6467.9406783665199</v>
      </c>
      <c r="F49" s="18" t="s">
        <v>94</v>
      </c>
      <c r="G49" s="17" t="str">
        <f t="shared" si="10"/>
        <v>54207.4065</v>
      </c>
      <c r="H49" s="12">
        <f t="shared" si="11"/>
        <v>6468</v>
      </c>
      <c r="I49" s="34" t="s">
        <v>339</v>
      </c>
      <c r="J49" s="35" t="s">
        <v>340</v>
      </c>
      <c r="K49" s="34">
        <v>6468</v>
      </c>
      <c r="L49" s="34" t="s">
        <v>341</v>
      </c>
      <c r="M49" s="35" t="s">
        <v>307</v>
      </c>
      <c r="N49" s="35">
        <v>0</v>
      </c>
      <c r="O49" s="36" t="s">
        <v>342</v>
      </c>
      <c r="P49" s="37" t="s">
        <v>338</v>
      </c>
    </row>
    <row r="50" spans="1:16" ht="12.75" customHeight="1" thickBot="1" x14ac:dyDescent="0.25">
      <c r="A50" s="12" t="str">
        <f t="shared" si="6"/>
        <v>IBVS 5893 </v>
      </c>
      <c r="B50" s="18" t="str">
        <f t="shared" si="7"/>
        <v>I</v>
      </c>
      <c r="C50" s="12">
        <f t="shared" si="8"/>
        <v>54939.306199999999</v>
      </c>
      <c r="D50" s="17" t="str">
        <f t="shared" si="9"/>
        <v>vis</v>
      </c>
      <c r="E50" s="33">
        <f>VLOOKUP(C50,Active!C$21:E$969,3,FALSE)</f>
        <v>6902.9333220013705</v>
      </c>
      <c r="F50" s="18" t="s">
        <v>94</v>
      </c>
      <c r="G50" s="17" t="str">
        <f t="shared" si="10"/>
        <v>54939.3062</v>
      </c>
      <c r="H50" s="12">
        <f t="shared" si="11"/>
        <v>6903</v>
      </c>
      <c r="I50" s="34" t="s">
        <v>348</v>
      </c>
      <c r="J50" s="35" t="s">
        <v>349</v>
      </c>
      <c r="K50" s="34">
        <v>6903</v>
      </c>
      <c r="L50" s="34" t="s">
        <v>350</v>
      </c>
      <c r="M50" s="35" t="s">
        <v>307</v>
      </c>
      <c r="N50" s="35" t="s">
        <v>94</v>
      </c>
      <c r="O50" s="36" t="s">
        <v>320</v>
      </c>
      <c r="P50" s="37" t="s">
        <v>321</v>
      </c>
    </row>
    <row r="51" spans="1:16" ht="12.75" customHeight="1" thickBot="1" x14ac:dyDescent="0.25">
      <c r="A51" s="12" t="str">
        <f t="shared" si="6"/>
        <v>IBVS 5992 </v>
      </c>
      <c r="B51" s="18" t="str">
        <f t="shared" si="7"/>
        <v>I</v>
      </c>
      <c r="C51" s="12">
        <f t="shared" si="8"/>
        <v>55603.904799999997</v>
      </c>
      <c r="D51" s="17" t="str">
        <f t="shared" si="9"/>
        <v>CCD</v>
      </c>
      <c r="E51" s="33">
        <f>VLOOKUP(C51,Active!C$21:E$969,3,FALSE)</f>
        <v>7297.9266550632901</v>
      </c>
      <c r="F51" s="18" t="str">
        <f>LEFT(M51,1)</f>
        <v>C</v>
      </c>
      <c r="G51" s="17" t="str">
        <f t="shared" si="10"/>
        <v>55603.9048</v>
      </c>
      <c r="H51" s="12">
        <f t="shared" si="11"/>
        <v>7298</v>
      </c>
      <c r="I51" s="34" t="s">
        <v>356</v>
      </c>
      <c r="J51" s="35" t="s">
        <v>357</v>
      </c>
      <c r="K51" s="34">
        <v>7298</v>
      </c>
      <c r="L51" s="34" t="s">
        <v>358</v>
      </c>
      <c r="M51" s="35" t="s">
        <v>307</v>
      </c>
      <c r="N51" s="35" t="s">
        <v>94</v>
      </c>
      <c r="O51" s="36" t="s">
        <v>359</v>
      </c>
      <c r="P51" s="37" t="s">
        <v>360</v>
      </c>
    </row>
    <row r="52" spans="1:16" ht="12.75" customHeight="1" thickBot="1" x14ac:dyDescent="0.25">
      <c r="A52" s="12" t="str">
        <f t="shared" si="6"/>
        <v>OEJV 0160 </v>
      </c>
      <c r="B52" s="18" t="str">
        <f t="shared" si="7"/>
        <v>I</v>
      </c>
      <c r="C52" s="12">
        <f t="shared" si="8"/>
        <v>55686.348760000001</v>
      </c>
      <c r="D52" s="17" t="str">
        <f t="shared" si="9"/>
        <v>vis</v>
      </c>
      <c r="E52" s="33">
        <f>VLOOKUP(C52,Active!C$21:E$969,3,FALSE)</f>
        <v>7346.9258773776701</v>
      </c>
      <c r="F52" s="18" t="s">
        <v>94</v>
      </c>
      <c r="G52" s="17" t="str">
        <f t="shared" si="10"/>
        <v>55686.34876</v>
      </c>
      <c r="H52" s="12">
        <f t="shared" si="11"/>
        <v>7347</v>
      </c>
      <c r="I52" s="34" t="s">
        <v>373</v>
      </c>
      <c r="J52" s="35" t="s">
        <v>374</v>
      </c>
      <c r="K52" s="34">
        <v>7347</v>
      </c>
      <c r="L52" s="34" t="s">
        <v>375</v>
      </c>
      <c r="M52" s="35" t="s">
        <v>307</v>
      </c>
      <c r="N52" s="35" t="s">
        <v>94</v>
      </c>
      <c r="O52" s="36" t="s">
        <v>354</v>
      </c>
      <c r="P52" s="37" t="s">
        <v>376</v>
      </c>
    </row>
    <row r="53" spans="1:16" ht="12.75" customHeight="1" thickBot="1" x14ac:dyDescent="0.25">
      <c r="A53" s="12" t="str">
        <f t="shared" si="6"/>
        <v>OEJV 0160 </v>
      </c>
      <c r="B53" s="18" t="str">
        <f t="shared" si="7"/>
        <v>I</v>
      </c>
      <c r="C53" s="12">
        <f t="shared" si="8"/>
        <v>55686.349260000003</v>
      </c>
      <c r="D53" s="17" t="str">
        <f t="shared" si="9"/>
        <v>vis</v>
      </c>
      <c r="E53" s="33">
        <f>VLOOKUP(C53,Active!C$21:E$969,3,FALSE)</f>
        <v>7346.9261745445119</v>
      </c>
      <c r="F53" s="18" t="s">
        <v>94</v>
      </c>
      <c r="G53" s="17" t="str">
        <f t="shared" si="10"/>
        <v>55686.34926</v>
      </c>
      <c r="H53" s="12">
        <f t="shared" si="11"/>
        <v>7347</v>
      </c>
      <c r="I53" s="34" t="s">
        <v>377</v>
      </c>
      <c r="J53" s="35" t="s">
        <v>374</v>
      </c>
      <c r="K53" s="34">
        <v>7347</v>
      </c>
      <c r="L53" s="34" t="s">
        <v>378</v>
      </c>
      <c r="M53" s="35" t="s">
        <v>307</v>
      </c>
      <c r="N53" s="35" t="s">
        <v>316</v>
      </c>
      <c r="O53" s="36" t="s">
        <v>354</v>
      </c>
      <c r="P53" s="37" t="s">
        <v>376</v>
      </c>
    </row>
    <row r="54" spans="1:16" ht="12.75" customHeight="1" thickBot="1" x14ac:dyDescent="0.25">
      <c r="A54" s="12" t="str">
        <f t="shared" si="6"/>
        <v>IBVS 6029 </v>
      </c>
      <c r="B54" s="18" t="str">
        <f t="shared" si="7"/>
        <v>I</v>
      </c>
      <c r="C54" s="12">
        <f t="shared" si="8"/>
        <v>55953.872499999998</v>
      </c>
      <c r="D54" s="17" t="str">
        <f t="shared" si="9"/>
        <v>vis</v>
      </c>
      <c r="E54" s="33">
        <f>VLOOKUP(C54,Active!C$21:E$969,3,FALSE)</f>
        <v>7505.9242468232114</v>
      </c>
      <c r="F54" s="18" t="s">
        <v>94</v>
      </c>
      <c r="G54" s="17" t="str">
        <f t="shared" si="10"/>
        <v>55953.8725</v>
      </c>
      <c r="H54" s="12">
        <f t="shared" si="11"/>
        <v>7506</v>
      </c>
      <c r="I54" s="34" t="s">
        <v>379</v>
      </c>
      <c r="J54" s="35" t="s">
        <v>380</v>
      </c>
      <c r="K54" s="34">
        <v>7506</v>
      </c>
      <c r="L54" s="34" t="s">
        <v>381</v>
      </c>
      <c r="M54" s="35" t="s">
        <v>307</v>
      </c>
      <c r="N54" s="35" t="s">
        <v>94</v>
      </c>
      <c r="O54" s="36" t="s">
        <v>359</v>
      </c>
      <c r="P54" s="37" t="s">
        <v>382</v>
      </c>
    </row>
    <row r="55" spans="1:16" ht="12.75" customHeight="1" thickBot="1" x14ac:dyDescent="0.25">
      <c r="A55" s="12" t="str">
        <f t="shared" si="6"/>
        <v>OEJV 0160 </v>
      </c>
      <c r="B55" s="18" t="str">
        <f t="shared" si="7"/>
        <v>I</v>
      </c>
      <c r="C55" s="12">
        <f t="shared" si="8"/>
        <v>56004.347009999998</v>
      </c>
      <c r="D55" s="17" t="str">
        <f t="shared" si="9"/>
        <v>vis</v>
      </c>
      <c r="E55" s="33">
        <f>VLOOKUP(C55,Active!C$21:E$969,3,FALSE)</f>
        <v>7535.9229482041155</v>
      </c>
      <c r="F55" s="18" t="s">
        <v>94</v>
      </c>
      <c r="G55" s="17" t="str">
        <f t="shared" si="10"/>
        <v>56004.34701</v>
      </c>
      <c r="H55" s="12">
        <f t="shared" si="11"/>
        <v>7536</v>
      </c>
      <c r="I55" s="34" t="s">
        <v>383</v>
      </c>
      <c r="J55" s="35" t="s">
        <v>384</v>
      </c>
      <c r="K55" s="34">
        <v>7536</v>
      </c>
      <c r="L55" s="34" t="s">
        <v>385</v>
      </c>
      <c r="M55" s="35" t="s">
        <v>307</v>
      </c>
      <c r="N55" s="35" t="s">
        <v>58</v>
      </c>
      <c r="O55" s="36" t="s">
        <v>354</v>
      </c>
      <c r="P55" s="37" t="s">
        <v>376</v>
      </c>
    </row>
    <row r="56" spans="1:16" ht="12.75" customHeight="1" thickBot="1" x14ac:dyDescent="0.25">
      <c r="A56" s="12" t="str">
        <f t="shared" si="6"/>
        <v>OEJV 0160 </v>
      </c>
      <c r="B56" s="18" t="str">
        <f t="shared" si="7"/>
        <v>I</v>
      </c>
      <c r="C56" s="12">
        <f t="shared" si="8"/>
        <v>56004.34721</v>
      </c>
      <c r="D56" s="17" t="str">
        <f t="shared" si="9"/>
        <v>vis</v>
      </c>
      <c r="E56" s="33">
        <f>VLOOKUP(C56,Active!C$21:E$969,3,FALSE)</f>
        <v>7535.923067070853</v>
      </c>
      <c r="F56" s="18" t="s">
        <v>94</v>
      </c>
      <c r="G56" s="17" t="str">
        <f t="shared" si="10"/>
        <v>56004.34721</v>
      </c>
      <c r="H56" s="12">
        <f t="shared" si="11"/>
        <v>7536</v>
      </c>
      <c r="I56" s="34" t="s">
        <v>386</v>
      </c>
      <c r="J56" s="35" t="s">
        <v>384</v>
      </c>
      <c r="K56" s="34">
        <v>7536</v>
      </c>
      <c r="L56" s="34" t="s">
        <v>387</v>
      </c>
      <c r="M56" s="35" t="s">
        <v>307</v>
      </c>
      <c r="N56" s="35" t="s">
        <v>316</v>
      </c>
      <c r="O56" s="36" t="s">
        <v>354</v>
      </c>
      <c r="P56" s="37" t="s">
        <v>376</v>
      </c>
    </row>
    <row r="57" spans="1:16" ht="12.75" customHeight="1" thickBot="1" x14ac:dyDescent="0.25">
      <c r="A57" s="12" t="str">
        <f t="shared" si="6"/>
        <v>BAVM 238 </v>
      </c>
      <c r="B57" s="18" t="str">
        <f t="shared" si="7"/>
        <v>I</v>
      </c>
      <c r="C57" s="12">
        <f t="shared" si="8"/>
        <v>56746.342900000003</v>
      </c>
      <c r="D57" s="17" t="str">
        <f t="shared" si="9"/>
        <v>vis</v>
      </c>
      <c r="E57" s="33">
        <f>VLOOKUP(C57,Active!C$21:E$969,3,FALSE)</f>
        <v>7976.9160976169323</v>
      </c>
      <c r="F57" s="18" t="s">
        <v>94</v>
      </c>
      <c r="G57" s="17" t="str">
        <f t="shared" si="10"/>
        <v>56746.3429</v>
      </c>
      <c r="H57" s="12">
        <f t="shared" si="11"/>
        <v>7977</v>
      </c>
      <c r="I57" s="34" t="s">
        <v>388</v>
      </c>
      <c r="J57" s="35" t="s">
        <v>389</v>
      </c>
      <c r="K57" s="34">
        <v>7977</v>
      </c>
      <c r="L57" s="34" t="s">
        <v>390</v>
      </c>
      <c r="M57" s="35" t="s">
        <v>307</v>
      </c>
      <c r="N57" s="35" t="s">
        <v>331</v>
      </c>
      <c r="O57" s="36" t="s">
        <v>391</v>
      </c>
      <c r="P57" s="37" t="s">
        <v>392</v>
      </c>
    </row>
    <row r="58" spans="1:16" ht="12.75" customHeight="1" thickBot="1" x14ac:dyDescent="0.25">
      <c r="A58" s="12" t="str">
        <f t="shared" si="6"/>
        <v> AN 214.1 </v>
      </c>
      <c r="B58" s="18" t="str">
        <f t="shared" si="7"/>
        <v>I</v>
      </c>
      <c r="C58" s="12">
        <f t="shared" si="8"/>
        <v>20960.434000000001</v>
      </c>
      <c r="D58" s="17" t="str">
        <f t="shared" si="9"/>
        <v>vis</v>
      </c>
      <c r="E58" s="33">
        <f>VLOOKUP(C58,Active!C$21:E$969,3,FALSE)</f>
        <v>-13291.854906506853</v>
      </c>
      <c r="F58" s="18" t="s">
        <v>94</v>
      </c>
      <c r="G58" s="17" t="str">
        <f t="shared" si="10"/>
        <v>20960.434</v>
      </c>
      <c r="H58" s="12">
        <f t="shared" si="11"/>
        <v>-13292</v>
      </c>
      <c r="I58" s="34" t="s">
        <v>97</v>
      </c>
      <c r="J58" s="35" t="s">
        <v>98</v>
      </c>
      <c r="K58" s="34">
        <v>-13292</v>
      </c>
      <c r="L58" s="34" t="s">
        <v>99</v>
      </c>
      <c r="M58" s="35" t="s">
        <v>100</v>
      </c>
      <c r="N58" s="35"/>
      <c r="O58" s="36" t="s">
        <v>101</v>
      </c>
      <c r="P58" s="36" t="s">
        <v>102</v>
      </c>
    </row>
    <row r="59" spans="1:16" ht="12.75" customHeight="1" thickBot="1" x14ac:dyDescent="0.25">
      <c r="A59" s="12" t="str">
        <f t="shared" si="6"/>
        <v> AN 214.1 </v>
      </c>
      <c r="B59" s="18" t="str">
        <f t="shared" si="7"/>
        <v>I</v>
      </c>
      <c r="C59" s="12">
        <f t="shared" si="8"/>
        <v>20987.351999999999</v>
      </c>
      <c r="D59" s="17" t="str">
        <f t="shared" si="9"/>
        <v>vis</v>
      </c>
      <c r="E59" s="33">
        <f>VLOOKUP(C59,Active!C$21:E$969,3,FALSE)</f>
        <v>-13275.856632451867</v>
      </c>
      <c r="F59" s="18" t="s">
        <v>94</v>
      </c>
      <c r="G59" s="17" t="str">
        <f t="shared" si="10"/>
        <v>20987.352</v>
      </c>
      <c r="H59" s="12">
        <f t="shared" si="11"/>
        <v>-13276</v>
      </c>
      <c r="I59" s="34" t="s">
        <v>103</v>
      </c>
      <c r="J59" s="35" t="s">
        <v>104</v>
      </c>
      <c r="K59" s="34">
        <v>-13276</v>
      </c>
      <c r="L59" s="34" t="s">
        <v>105</v>
      </c>
      <c r="M59" s="35" t="s">
        <v>100</v>
      </c>
      <c r="N59" s="35"/>
      <c r="O59" s="36" t="s">
        <v>101</v>
      </c>
      <c r="P59" s="36" t="s">
        <v>102</v>
      </c>
    </row>
    <row r="60" spans="1:16" ht="12.75" customHeight="1" thickBot="1" x14ac:dyDescent="0.25">
      <c r="A60" s="12" t="str">
        <f t="shared" si="6"/>
        <v> AN 214.1 </v>
      </c>
      <c r="B60" s="18" t="str">
        <f t="shared" si="7"/>
        <v>I</v>
      </c>
      <c r="C60" s="12">
        <f t="shared" si="8"/>
        <v>21251.518</v>
      </c>
      <c r="D60" s="17" t="str">
        <f t="shared" si="9"/>
        <v>vis</v>
      </c>
      <c r="E60" s="33">
        <f>VLOOKUP(C60,Active!C$21:E$969,3,FALSE)</f>
        <v>-13118.853880984085</v>
      </c>
      <c r="F60" s="18" t="s">
        <v>94</v>
      </c>
      <c r="G60" s="17" t="str">
        <f t="shared" si="10"/>
        <v>21251.518</v>
      </c>
      <c r="H60" s="12">
        <f t="shared" si="11"/>
        <v>-13119</v>
      </c>
      <c r="I60" s="34" t="s">
        <v>106</v>
      </c>
      <c r="J60" s="35" t="s">
        <v>107</v>
      </c>
      <c r="K60" s="34">
        <v>-13119</v>
      </c>
      <c r="L60" s="34" t="s">
        <v>108</v>
      </c>
      <c r="M60" s="35" t="s">
        <v>100</v>
      </c>
      <c r="N60" s="35"/>
      <c r="O60" s="36" t="s">
        <v>101</v>
      </c>
      <c r="P60" s="36" t="s">
        <v>102</v>
      </c>
    </row>
    <row r="61" spans="1:16" ht="12.75" customHeight="1" thickBot="1" x14ac:dyDescent="0.25">
      <c r="A61" s="12" t="str">
        <f t="shared" si="6"/>
        <v> AN 214.1 </v>
      </c>
      <c r="B61" s="18" t="str">
        <f t="shared" si="7"/>
        <v>I</v>
      </c>
      <c r="C61" s="12">
        <f t="shared" si="8"/>
        <v>21256.556</v>
      </c>
      <c r="D61" s="17" t="str">
        <f t="shared" si="9"/>
        <v>vis</v>
      </c>
      <c r="E61" s="33">
        <f>VLOOKUP(C61,Active!C$21:E$969,3,FALSE)</f>
        <v>-13115.859627893624</v>
      </c>
      <c r="F61" s="18" t="s">
        <v>94</v>
      </c>
      <c r="G61" s="17" t="str">
        <f t="shared" si="10"/>
        <v>21256.556</v>
      </c>
      <c r="H61" s="12">
        <f t="shared" si="11"/>
        <v>-13116</v>
      </c>
      <c r="I61" s="34" t="s">
        <v>109</v>
      </c>
      <c r="J61" s="35" t="s">
        <v>110</v>
      </c>
      <c r="K61" s="34">
        <v>-13116</v>
      </c>
      <c r="L61" s="34" t="s">
        <v>111</v>
      </c>
      <c r="M61" s="35" t="s">
        <v>100</v>
      </c>
      <c r="N61" s="35"/>
      <c r="O61" s="36" t="s">
        <v>101</v>
      </c>
      <c r="P61" s="36" t="s">
        <v>102</v>
      </c>
    </row>
    <row r="62" spans="1:16" ht="12.75" customHeight="1" thickBot="1" x14ac:dyDescent="0.25">
      <c r="A62" s="12" t="str">
        <f t="shared" si="6"/>
        <v> AN 214.1 </v>
      </c>
      <c r="B62" s="18" t="str">
        <f t="shared" si="7"/>
        <v>I</v>
      </c>
      <c r="C62" s="12">
        <f t="shared" si="8"/>
        <v>21342.365000000002</v>
      </c>
      <c r="D62" s="17" t="str">
        <f t="shared" si="9"/>
        <v>vis</v>
      </c>
      <c r="E62" s="33">
        <f>VLOOKUP(C62,Active!C$21:E$969,3,FALSE)</f>
        <v>-13064.860448965605</v>
      </c>
      <c r="F62" s="18" t="s">
        <v>94</v>
      </c>
      <c r="G62" s="17" t="str">
        <f t="shared" si="10"/>
        <v>21342.365</v>
      </c>
      <c r="H62" s="12">
        <f t="shared" si="11"/>
        <v>-13065</v>
      </c>
      <c r="I62" s="34" t="s">
        <v>112</v>
      </c>
      <c r="J62" s="35" t="s">
        <v>113</v>
      </c>
      <c r="K62" s="34">
        <v>-13065</v>
      </c>
      <c r="L62" s="34" t="s">
        <v>114</v>
      </c>
      <c r="M62" s="35" t="s">
        <v>100</v>
      </c>
      <c r="N62" s="35"/>
      <c r="O62" s="36" t="s">
        <v>101</v>
      </c>
      <c r="P62" s="36" t="s">
        <v>102</v>
      </c>
    </row>
    <row r="63" spans="1:16" ht="12.75" customHeight="1" thickBot="1" x14ac:dyDescent="0.25">
      <c r="A63" s="12" t="str">
        <f t="shared" si="6"/>
        <v> AN 214.1 </v>
      </c>
      <c r="B63" s="18" t="str">
        <f t="shared" si="7"/>
        <v>I</v>
      </c>
      <c r="C63" s="12">
        <f t="shared" si="8"/>
        <v>21665.4</v>
      </c>
      <c r="D63" s="17" t="str">
        <f t="shared" si="9"/>
        <v>vis</v>
      </c>
      <c r="E63" s="33">
        <f>VLOOKUP(C63,Active!C$21:E$969,3,FALSE)</f>
        <v>-12872.869867965799</v>
      </c>
      <c r="F63" s="18" t="s">
        <v>94</v>
      </c>
      <c r="G63" s="17" t="str">
        <f t="shared" si="10"/>
        <v>21665.400</v>
      </c>
      <c r="H63" s="12">
        <f t="shared" si="11"/>
        <v>-12873</v>
      </c>
      <c r="I63" s="34" t="s">
        <v>115</v>
      </c>
      <c r="J63" s="35" t="s">
        <v>116</v>
      </c>
      <c r="K63" s="34">
        <v>-12873</v>
      </c>
      <c r="L63" s="34" t="s">
        <v>117</v>
      </c>
      <c r="M63" s="35" t="s">
        <v>100</v>
      </c>
      <c r="N63" s="35"/>
      <c r="O63" s="36" t="s">
        <v>101</v>
      </c>
      <c r="P63" s="36" t="s">
        <v>102</v>
      </c>
    </row>
    <row r="64" spans="1:16" ht="12.75" customHeight="1" thickBot="1" x14ac:dyDescent="0.25">
      <c r="A64" s="12" t="str">
        <f t="shared" si="6"/>
        <v> AN 214.1 </v>
      </c>
      <c r="B64" s="18" t="str">
        <f t="shared" si="7"/>
        <v>I</v>
      </c>
      <c r="C64" s="12">
        <f t="shared" si="8"/>
        <v>21697.376</v>
      </c>
      <c r="D64" s="17" t="str">
        <f t="shared" si="9"/>
        <v>vis</v>
      </c>
      <c r="E64" s="33">
        <f>VLOOKUP(C64,Active!C$21:E$969,3,FALSE)</f>
        <v>-12853.865454146709</v>
      </c>
      <c r="F64" s="18" t="s">
        <v>94</v>
      </c>
      <c r="G64" s="17" t="str">
        <f t="shared" si="10"/>
        <v>21697.376</v>
      </c>
      <c r="H64" s="12">
        <f t="shared" si="11"/>
        <v>-12854</v>
      </c>
      <c r="I64" s="34" t="s">
        <v>118</v>
      </c>
      <c r="J64" s="35" t="s">
        <v>119</v>
      </c>
      <c r="K64" s="34">
        <v>-12854</v>
      </c>
      <c r="L64" s="34" t="s">
        <v>120</v>
      </c>
      <c r="M64" s="35" t="s">
        <v>100</v>
      </c>
      <c r="N64" s="35"/>
      <c r="O64" s="36" t="s">
        <v>101</v>
      </c>
      <c r="P64" s="36" t="s">
        <v>102</v>
      </c>
    </row>
    <row r="65" spans="1:16" ht="12.75" customHeight="1" thickBot="1" x14ac:dyDescent="0.25">
      <c r="A65" s="12" t="str">
        <f t="shared" si="6"/>
        <v> AN 214.1 </v>
      </c>
      <c r="B65" s="18" t="str">
        <f t="shared" si="7"/>
        <v>I</v>
      </c>
      <c r="C65" s="12">
        <f t="shared" si="8"/>
        <v>22412.455000000002</v>
      </c>
      <c r="D65" s="17" t="str">
        <f t="shared" si="9"/>
        <v>vis</v>
      </c>
      <c r="E65" s="33">
        <f>VLOOKUP(C65,Active!C$21:E$969,3,FALSE)</f>
        <v>-12428.869919078496</v>
      </c>
      <c r="F65" s="18" t="s">
        <v>94</v>
      </c>
      <c r="G65" s="17" t="str">
        <f t="shared" si="10"/>
        <v>22412.455</v>
      </c>
      <c r="H65" s="12">
        <f t="shared" si="11"/>
        <v>-12429</v>
      </c>
      <c r="I65" s="34" t="s">
        <v>121</v>
      </c>
      <c r="J65" s="35" t="s">
        <v>122</v>
      </c>
      <c r="K65" s="34">
        <v>-12429</v>
      </c>
      <c r="L65" s="34" t="s">
        <v>117</v>
      </c>
      <c r="M65" s="35" t="s">
        <v>100</v>
      </c>
      <c r="N65" s="35"/>
      <c r="O65" s="36" t="s">
        <v>101</v>
      </c>
      <c r="P65" s="36" t="s">
        <v>102</v>
      </c>
    </row>
    <row r="66" spans="1:16" ht="12.75" customHeight="1" thickBot="1" x14ac:dyDescent="0.25">
      <c r="A66" s="12" t="str">
        <f t="shared" si="6"/>
        <v> AN 214.1 </v>
      </c>
      <c r="B66" s="18" t="str">
        <f t="shared" si="7"/>
        <v>I</v>
      </c>
      <c r="C66" s="12">
        <f t="shared" si="8"/>
        <v>22429.276000000002</v>
      </c>
      <c r="D66" s="17" t="str">
        <f t="shared" si="9"/>
        <v>vis</v>
      </c>
      <c r="E66" s="33">
        <f>VLOOKUP(C66,Active!C$21:E$969,3,FALSE)</f>
        <v>-12418.872632211755</v>
      </c>
      <c r="F66" s="18" t="s">
        <v>94</v>
      </c>
      <c r="G66" s="17" t="str">
        <f t="shared" si="10"/>
        <v>22429.276</v>
      </c>
      <c r="H66" s="12">
        <f t="shared" si="11"/>
        <v>-12419</v>
      </c>
      <c r="I66" s="34" t="s">
        <v>123</v>
      </c>
      <c r="J66" s="35" t="s">
        <v>124</v>
      </c>
      <c r="K66" s="34">
        <v>-12419</v>
      </c>
      <c r="L66" s="34" t="s">
        <v>125</v>
      </c>
      <c r="M66" s="35" t="s">
        <v>100</v>
      </c>
      <c r="N66" s="35"/>
      <c r="O66" s="36" t="s">
        <v>101</v>
      </c>
      <c r="P66" s="36" t="s">
        <v>102</v>
      </c>
    </row>
    <row r="67" spans="1:16" ht="12.75" customHeight="1" thickBot="1" x14ac:dyDescent="0.25">
      <c r="A67" s="12" t="str">
        <f t="shared" si="6"/>
        <v> AN 242.11 </v>
      </c>
      <c r="B67" s="18" t="str">
        <f t="shared" si="7"/>
        <v>I</v>
      </c>
      <c r="C67" s="12">
        <f t="shared" si="8"/>
        <v>23514.516</v>
      </c>
      <c r="D67" s="17" t="str">
        <f t="shared" si="9"/>
        <v>vis</v>
      </c>
      <c r="E67" s="33">
        <f>VLOOKUP(C67,Active!C$21:E$969,3,FALSE)</f>
        <v>-11773.877947040708</v>
      </c>
      <c r="F67" s="18" t="s">
        <v>94</v>
      </c>
      <c r="G67" s="17" t="str">
        <f t="shared" si="10"/>
        <v>23514.516</v>
      </c>
      <c r="H67" s="12">
        <f t="shared" si="11"/>
        <v>-11774</v>
      </c>
      <c r="I67" s="34" t="s">
        <v>126</v>
      </c>
      <c r="J67" s="35" t="s">
        <v>127</v>
      </c>
      <c r="K67" s="34">
        <v>-11774</v>
      </c>
      <c r="L67" s="34" t="s">
        <v>128</v>
      </c>
      <c r="M67" s="35" t="s">
        <v>100</v>
      </c>
      <c r="N67" s="35"/>
      <c r="O67" s="36" t="s">
        <v>129</v>
      </c>
      <c r="P67" s="36" t="s">
        <v>130</v>
      </c>
    </row>
    <row r="68" spans="1:16" ht="12.75" customHeight="1" thickBot="1" x14ac:dyDescent="0.25">
      <c r="A68" s="12" t="str">
        <f t="shared" si="6"/>
        <v> AN 242.11 </v>
      </c>
      <c r="B68" s="18" t="str">
        <f t="shared" si="7"/>
        <v>I</v>
      </c>
      <c r="C68" s="12">
        <f t="shared" si="8"/>
        <v>24150.512999999999</v>
      </c>
      <c r="D68" s="17" t="str">
        <f t="shared" si="9"/>
        <v>vis</v>
      </c>
      <c r="E68" s="33">
        <f>VLOOKUP(C68,Active!C$21:E$969,3,FALSE)</f>
        <v>-11395.883508220972</v>
      </c>
      <c r="F68" s="18" t="s">
        <v>94</v>
      </c>
      <c r="G68" s="17" t="str">
        <f t="shared" si="10"/>
        <v>24150.513</v>
      </c>
      <c r="H68" s="12">
        <f t="shared" si="11"/>
        <v>-11396</v>
      </c>
      <c r="I68" s="34" t="s">
        <v>131</v>
      </c>
      <c r="J68" s="35" t="s">
        <v>132</v>
      </c>
      <c r="K68" s="34">
        <v>-11396</v>
      </c>
      <c r="L68" s="34" t="s">
        <v>133</v>
      </c>
      <c r="M68" s="35" t="s">
        <v>100</v>
      </c>
      <c r="N68" s="35"/>
      <c r="O68" s="36" t="s">
        <v>129</v>
      </c>
      <c r="P68" s="36" t="s">
        <v>130</v>
      </c>
    </row>
    <row r="69" spans="1:16" ht="12.75" customHeight="1" thickBot="1" x14ac:dyDescent="0.25">
      <c r="A69" s="12" t="str">
        <f t="shared" si="6"/>
        <v> AN 242.11 </v>
      </c>
      <c r="B69" s="18" t="str">
        <f t="shared" si="7"/>
        <v>I</v>
      </c>
      <c r="C69" s="12">
        <f t="shared" si="8"/>
        <v>24261.561000000002</v>
      </c>
      <c r="D69" s="17" t="str">
        <f t="shared" si="9"/>
        <v>vis</v>
      </c>
      <c r="E69" s="33">
        <f>VLOOKUP(C69,Active!C$21:E$969,3,FALSE)</f>
        <v>-11329.883941490225</v>
      </c>
      <c r="F69" s="18" t="s">
        <v>94</v>
      </c>
      <c r="G69" s="17" t="str">
        <f t="shared" si="10"/>
        <v>24261.561</v>
      </c>
      <c r="H69" s="12">
        <f t="shared" si="11"/>
        <v>-11330</v>
      </c>
      <c r="I69" s="34" t="s">
        <v>134</v>
      </c>
      <c r="J69" s="35" t="s">
        <v>135</v>
      </c>
      <c r="K69" s="34">
        <v>-11330</v>
      </c>
      <c r="L69" s="34" t="s">
        <v>136</v>
      </c>
      <c r="M69" s="35" t="s">
        <v>100</v>
      </c>
      <c r="N69" s="35"/>
      <c r="O69" s="36" t="s">
        <v>129</v>
      </c>
      <c r="P69" s="36" t="s">
        <v>130</v>
      </c>
    </row>
    <row r="70" spans="1:16" ht="12.75" customHeight="1" thickBot="1" x14ac:dyDescent="0.25">
      <c r="A70" s="12" t="str">
        <f t="shared" si="6"/>
        <v> AN 242.11 </v>
      </c>
      <c r="B70" s="18" t="str">
        <f t="shared" si="7"/>
        <v>I</v>
      </c>
      <c r="C70" s="12">
        <f t="shared" si="8"/>
        <v>24584.602999999999</v>
      </c>
      <c r="D70" s="17" t="str">
        <f t="shared" si="9"/>
        <v>vis</v>
      </c>
      <c r="E70" s="33">
        <f>VLOOKUP(C70,Active!C$21:E$969,3,FALSE)</f>
        <v>-11137.889200154646</v>
      </c>
      <c r="F70" s="18" t="s">
        <v>94</v>
      </c>
      <c r="G70" s="17" t="str">
        <f t="shared" si="10"/>
        <v>24584.603</v>
      </c>
      <c r="H70" s="12">
        <f t="shared" si="11"/>
        <v>-11138</v>
      </c>
      <c r="I70" s="34" t="s">
        <v>137</v>
      </c>
      <c r="J70" s="35" t="s">
        <v>138</v>
      </c>
      <c r="K70" s="34">
        <v>-11138</v>
      </c>
      <c r="L70" s="34" t="s">
        <v>139</v>
      </c>
      <c r="M70" s="35" t="s">
        <v>100</v>
      </c>
      <c r="N70" s="35"/>
      <c r="O70" s="36" t="s">
        <v>129</v>
      </c>
      <c r="P70" s="36" t="s">
        <v>130</v>
      </c>
    </row>
    <row r="71" spans="1:16" ht="12.75" customHeight="1" thickBot="1" x14ac:dyDescent="0.25">
      <c r="A71" s="12" t="str">
        <f t="shared" si="6"/>
        <v> AN 242.11 </v>
      </c>
      <c r="B71" s="18" t="str">
        <f t="shared" si="7"/>
        <v>I</v>
      </c>
      <c r="C71" s="12">
        <f t="shared" si="8"/>
        <v>24993.458999999999</v>
      </c>
      <c r="D71" s="17" t="str">
        <f t="shared" si="9"/>
        <v>vis</v>
      </c>
      <c r="E71" s="33">
        <f>VLOOKUP(C71,Active!C$21:E$969,3,FALSE)</f>
        <v>-10894.892308222636</v>
      </c>
      <c r="F71" s="18" t="s">
        <v>94</v>
      </c>
      <c r="G71" s="17" t="str">
        <f t="shared" si="10"/>
        <v>24993.459</v>
      </c>
      <c r="H71" s="12">
        <f t="shared" si="11"/>
        <v>-10895</v>
      </c>
      <c r="I71" s="34" t="s">
        <v>140</v>
      </c>
      <c r="J71" s="35" t="s">
        <v>141</v>
      </c>
      <c r="K71" s="34">
        <v>-10895</v>
      </c>
      <c r="L71" s="34" t="s">
        <v>142</v>
      </c>
      <c r="M71" s="35" t="s">
        <v>100</v>
      </c>
      <c r="N71" s="35"/>
      <c r="O71" s="36" t="s">
        <v>129</v>
      </c>
      <c r="P71" s="36" t="s">
        <v>130</v>
      </c>
    </row>
    <row r="72" spans="1:16" ht="12.75" customHeight="1" thickBot="1" x14ac:dyDescent="0.25">
      <c r="A72" s="12" t="str">
        <f t="shared" si="6"/>
        <v> AN 242.11 </v>
      </c>
      <c r="B72" s="18" t="str">
        <f t="shared" si="7"/>
        <v>I</v>
      </c>
      <c r="C72" s="12">
        <f t="shared" si="8"/>
        <v>25326.600999999999</v>
      </c>
      <c r="D72" s="17" t="str">
        <f t="shared" si="9"/>
        <v>vis</v>
      </c>
      <c r="E72" s="33">
        <f>VLOOKUP(C72,Active!C$21:E$969,3,FALSE)</f>
        <v>-10696.894796697763</v>
      </c>
      <c r="F72" s="18" t="s">
        <v>94</v>
      </c>
      <c r="G72" s="17" t="str">
        <f t="shared" si="10"/>
        <v>25326.601</v>
      </c>
      <c r="H72" s="12">
        <f t="shared" si="11"/>
        <v>-10697</v>
      </c>
      <c r="I72" s="34" t="s">
        <v>143</v>
      </c>
      <c r="J72" s="35" t="s">
        <v>144</v>
      </c>
      <c r="K72" s="34">
        <v>-10697</v>
      </c>
      <c r="L72" s="34" t="s">
        <v>145</v>
      </c>
      <c r="M72" s="35" t="s">
        <v>100</v>
      </c>
      <c r="N72" s="35"/>
      <c r="O72" s="36" t="s">
        <v>129</v>
      </c>
      <c r="P72" s="36" t="s">
        <v>130</v>
      </c>
    </row>
    <row r="73" spans="1:16" ht="12.75" customHeight="1" thickBot="1" x14ac:dyDescent="0.25">
      <c r="A73" s="12" t="str">
        <f t="shared" si="6"/>
        <v> AN 242.11 </v>
      </c>
      <c r="B73" s="18" t="str">
        <f t="shared" si="7"/>
        <v>I</v>
      </c>
      <c r="C73" s="12">
        <f t="shared" si="8"/>
        <v>25375.388999999999</v>
      </c>
      <c r="D73" s="17" t="str">
        <f t="shared" si="9"/>
        <v>vis</v>
      </c>
      <c r="E73" s="33">
        <f>VLOOKUP(C73,Active!C$21:E$969,3,FALSE)</f>
        <v>-10667.898445015071</v>
      </c>
      <c r="F73" s="18" t="s">
        <v>94</v>
      </c>
      <c r="G73" s="17" t="str">
        <f t="shared" si="10"/>
        <v>25375.389</v>
      </c>
      <c r="H73" s="12">
        <f t="shared" si="11"/>
        <v>-10668</v>
      </c>
      <c r="I73" s="34" t="s">
        <v>146</v>
      </c>
      <c r="J73" s="35" t="s">
        <v>147</v>
      </c>
      <c r="K73" s="34">
        <v>-10668</v>
      </c>
      <c r="L73" s="34" t="s">
        <v>148</v>
      </c>
      <c r="M73" s="35" t="s">
        <v>100</v>
      </c>
      <c r="N73" s="35"/>
      <c r="O73" s="36" t="s">
        <v>129</v>
      </c>
      <c r="P73" s="36" t="s">
        <v>130</v>
      </c>
    </row>
    <row r="74" spans="1:16" ht="12.75" customHeight="1" thickBot="1" x14ac:dyDescent="0.25">
      <c r="A74" s="12" t="str">
        <f t="shared" si="6"/>
        <v> AN 242.11 </v>
      </c>
      <c r="B74" s="18" t="str">
        <f t="shared" si="7"/>
        <v>I</v>
      </c>
      <c r="C74" s="12">
        <f t="shared" si="8"/>
        <v>26038.3</v>
      </c>
      <c r="D74" s="17" t="str">
        <f t="shared" si="9"/>
        <v>vis</v>
      </c>
      <c r="E74" s="33">
        <f>VLOOKUP(C74,Active!C$21:E$969,3,FALSE)</f>
        <v>-10273.908109475076</v>
      </c>
      <c r="F74" s="18" t="s">
        <v>94</v>
      </c>
      <c r="G74" s="17" t="str">
        <f t="shared" si="10"/>
        <v>26038.300</v>
      </c>
      <c r="H74" s="12">
        <f t="shared" si="11"/>
        <v>-10274</v>
      </c>
      <c r="I74" s="34" t="s">
        <v>149</v>
      </c>
      <c r="J74" s="35" t="s">
        <v>150</v>
      </c>
      <c r="K74" s="34">
        <v>-10274</v>
      </c>
      <c r="L74" s="34" t="s">
        <v>151</v>
      </c>
      <c r="M74" s="35" t="s">
        <v>100</v>
      </c>
      <c r="N74" s="35"/>
      <c r="O74" s="36" t="s">
        <v>129</v>
      </c>
      <c r="P74" s="36" t="s">
        <v>130</v>
      </c>
    </row>
    <row r="75" spans="1:16" ht="12.75" customHeight="1" thickBot="1" x14ac:dyDescent="0.25">
      <c r="A75" s="12" t="str">
        <f t="shared" ref="A75:A88" si="12">P75</f>
        <v> AJ 64.261 </v>
      </c>
      <c r="B75" s="18" t="str">
        <f t="shared" ref="B75:B88" si="13">IF(H75=INT(H75),"I","II")</f>
        <v>I</v>
      </c>
      <c r="C75" s="12">
        <f t="shared" ref="C75:C88" si="14">1*G75</f>
        <v>35241.788</v>
      </c>
      <c r="D75" s="17" t="str">
        <f t="shared" ref="D75:D88" si="15">VLOOKUP(F75,I$1:J$5,2,FALSE)</f>
        <v>vis</v>
      </c>
      <c r="E75" s="33">
        <f>VLOOKUP(C75,Active!C$21:E$969,3,FALSE)</f>
        <v>-4803.96519819691</v>
      </c>
      <c r="F75" s="18" t="s">
        <v>94</v>
      </c>
      <c r="G75" s="17" t="str">
        <f t="shared" ref="G75:G88" si="16">MID(I75,3,LEN(I75)-3)</f>
        <v>35241.788</v>
      </c>
      <c r="H75" s="12">
        <f t="shared" ref="H75:H88" si="17">1*K75</f>
        <v>-4804</v>
      </c>
      <c r="I75" s="34" t="s">
        <v>152</v>
      </c>
      <c r="J75" s="35" t="s">
        <v>153</v>
      </c>
      <c r="K75" s="34">
        <v>-4804</v>
      </c>
      <c r="L75" s="34" t="s">
        <v>154</v>
      </c>
      <c r="M75" s="35" t="s">
        <v>96</v>
      </c>
      <c r="N75" s="35"/>
      <c r="O75" s="36" t="s">
        <v>155</v>
      </c>
      <c r="P75" s="36" t="s">
        <v>156</v>
      </c>
    </row>
    <row r="76" spans="1:16" ht="12.75" customHeight="1" thickBot="1" x14ac:dyDescent="0.25">
      <c r="A76" s="12" t="str">
        <f t="shared" si="12"/>
        <v> AJ 64.261 </v>
      </c>
      <c r="B76" s="18" t="str">
        <f t="shared" si="13"/>
        <v>I</v>
      </c>
      <c r="C76" s="12">
        <f t="shared" si="14"/>
        <v>35549.695</v>
      </c>
      <c r="D76" s="17" t="str">
        <f t="shared" si="15"/>
        <v>vis</v>
      </c>
      <c r="E76" s="33">
        <f>VLOOKUP(C76,Active!C$21:E$969,3,FALSE)</f>
        <v>-4620.9656971400364</v>
      </c>
      <c r="F76" s="18" t="s">
        <v>94</v>
      </c>
      <c r="G76" s="17" t="str">
        <f t="shared" si="16"/>
        <v>35549.695</v>
      </c>
      <c r="H76" s="12">
        <f t="shared" si="17"/>
        <v>-4621</v>
      </c>
      <c r="I76" s="34" t="s">
        <v>157</v>
      </c>
      <c r="J76" s="35" t="s">
        <v>158</v>
      </c>
      <c r="K76" s="34">
        <v>-4621</v>
      </c>
      <c r="L76" s="34" t="s">
        <v>159</v>
      </c>
      <c r="M76" s="35" t="s">
        <v>96</v>
      </c>
      <c r="N76" s="35"/>
      <c r="O76" s="36" t="s">
        <v>155</v>
      </c>
      <c r="P76" s="36" t="s">
        <v>156</v>
      </c>
    </row>
    <row r="77" spans="1:16" ht="12.75" customHeight="1" thickBot="1" x14ac:dyDescent="0.25">
      <c r="A77" s="12" t="str">
        <f t="shared" si="12"/>
        <v> AJ 64.261 </v>
      </c>
      <c r="B77" s="18" t="str">
        <f t="shared" si="13"/>
        <v>I</v>
      </c>
      <c r="C77" s="12">
        <f t="shared" si="14"/>
        <v>35623.724999999999</v>
      </c>
      <c r="D77" s="17" t="str">
        <f t="shared" si="15"/>
        <v>vis</v>
      </c>
      <c r="E77" s="33">
        <f>VLOOKUP(C77,Active!C$21:E$969,3,FALSE)</f>
        <v>-4576.9671746535705</v>
      </c>
      <c r="F77" s="18" t="s">
        <v>94</v>
      </c>
      <c r="G77" s="17" t="str">
        <f t="shared" si="16"/>
        <v>35623.725</v>
      </c>
      <c r="H77" s="12">
        <f t="shared" si="17"/>
        <v>-4577</v>
      </c>
      <c r="I77" s="34" t="s">
        <v>160</v>
      </c>
      <c r="J77" s="35" t="s">
        <v>161</v>
      </c>
      <c r="K77" s="34">
        <v>-4577</v>
      </c>
      <c r="L77" s="34" t="s">
        <v>162</v>
      </c>
      <c r="M77" s="35" t="s">
        <v>96</v>
      </c>
      <c r="N77" s="35"/>
      <c r="O77" s="36" t="s">
        <v>155</v>
      </c>
      <c r="P77" s="36" t="s">
        <v>156</v>
      </c>
    </row>
    <row r="78" spans="1:16" ht="12.75" customHeight="1" thickBot="1" x14ac:dyDescent="0.25">
      <c r="A78" s="12" t="str">
        <f t="shared" si="12"/>
        <v> AJ 64.261 </v>
      </c>
      <c r="B78" s="18" t="str">
        <f t="shared" si="13"/>
        <v>I</v>
      </c>
      <c r="C78" s="12">
        <f t="shared" si="14"/>
        <v>36249.624000000003</v>
      </c>
      <c r="D78" s="17" t="str">
        <f t="shared" si="15"/>
        <v>vis</v>
      </c>
      <c r="E78" s="33">
        <f>VLOOKUP(C78,Active!C$21:E$969,3,FALSE)</f>
        <v>-4204.9743173557599</v>
      </c>
      <c r="F78" s="18" t="s">
        <v>94</v>
      </c>
      <c r="G78" s="17" t="str">
        <f t="shared" si="16"/>
        <v>36249.624</v>
      </c>
      <c r="H78" s="12">
        <f t="shared" si="17"/>
        <v>-4205</v>
      </c>
      <c r="I78" s="34" t="s">
        <v>163</v>
      </c>
      <c r="J78" s="35" t="s">
        <v>164</v>
      </c>
      <c r="K78" s="34">
        <v>-4205</v>
      </c>
      <c r="L78" s="34" t="s">
        <v>165</v>
      </c>
      <c r="M78" s="35" t="s">
        <v>96</v>
      </c>
      <c r="N78" s="35"/>
      <c r="O78" s="36" t="s">
        <v>155</v>
      </c>
      <c r="P78" s="36" t="s">
        <v>156</v>
      </c>
    </row>
    <row r="79" spans="1:16" ht="12.75" customHeight="1" thickBot="1" x14ac:dyDescent="0.25">
      <c r="A79" s="12" t="str">
        <f t="shared" si="12"/>
        <v> BRNO 12 </v>
      </c>
      <c r="B79" s="18" t="str">
        <f t="shared" si="13"/>
        <v>I</v>
      </c>
      <c r="C79" s="12">
        <f t="shared" si="14"/>
        <v>40698.254000000001</v>
      </c>
      <c r="D79" s="17" t="str">
        <f t="shared" si="15"/>
        <v>vis</v>
      </c>
      <c r="E79" s="33">
        <f>VLOOKUP(C79,Active!C$21:E$969,3,FALSE)</f>
        <v>-1561.0036691189857</v>
      </c>
      <c r="F79" s="18" t="s">
        <v>94</v>
      </c>
      <c r="G79" s="17" t="str">
        <f t="shared" si="16"/>
        <v>40698.254</v>
      </c>
      <c r="H79" s="12">
        <f t="shared" si="17"/>
        <v>-1561</v>
      </c>
      <c r="I79" s="34" t="s">
        <v>166</v>
      </c>
      <c r="J79" s="35" t="s">
        <v>167</v>
      </c>
      <c r="K79" s="34">
        <v>-1561</v>
      </c>
      <c r="L79" s="34" t="s">
        <v>168</v>
      </c>
      <c r="M79" s="35" t="s">
        <v>100</v>
      </c>
      <c r="N79" s="35"/>
      <c r="O79" s="36" t="s">
        <v>169</v>
      </c>
      <c r="P79" s="36" t="s">
        <v>170</v>
      </c>
    </row>
    <row r="80" spans="1:16" ht="12.75" customHeight="1" thickBot="1" x14ac:dyDescent="0.25">
      <c r="A80" s="12" t="str">
        <f t="shared" si="12"/>
        <v> BBS 15 </v>
      </c>
      <c r="B80" s="18" t="str">
        <f t="shared" si="13"/>
        <v>I</v>
      </c>
      <c r="C80" s="12">
        <f t="shared" si="14"/>
        <v>42165.396999999997</v>
      </c>
      <c r="D80" s="17" t="str">
        <f t="shared" si="15"/>
        <v>vis</v>
      </c>
      <c r="E80" s="33">
        <f>VLOOKUP(C80,Active!C$21:E$969,3,FALSE)</f>
        <v>-689.03116774979162</v>
      </c>
      <c r="F80" s="18" t="s">
        <v>94</v>
      </c>
      <c r="G80" s="17" t="str">
        <f t="shared" si="16"/>
        <v>42165.397</v>
      </c>
      <c r="H80" s="12">
        <f t="shared" si="17"/>
        <v>-689</v>
      </c>
      <c r="I80" s="34" t="s">
        <v>176</v>
      </c>
      <c r="J80" s="35" t="s">
        <v>177</v>
      </c>
      <c r="K80" s="34">
        <v>-689</v>
      </c>
      <c r="L80" s="34" t="s">
        <v>178</v>
      </c>
      <c r="M80" s="35" t="s">
        <v>100</v>
      </c>
      <c r="N80" s="35"/>
      <c r="O80" s="36" t="s">
        <v>174</v>
      </c>
      <c r="P80" s="36" t="s">
        <v>179</v>
      </c>
    </row>
    <row r="81" spans="1:16" ht="12.75" customHeight="1" thickBot="1" x14ac:dyDescent="0.25">
      <c r="A81" s="12" t="str">
        <f t="shared" si="12"/>
        <v> BBS 122 </v>
      </c>
      <c r="B81" s="18" t="str">
        <f t="shared" si="13"/>
        <v>I</v>
      </c>
      <c r="C81" s="12">
        <f t="shared" si="14"/>
        <v>51636.514999999999</v>
      </c>
      <c r="D81" s="17" t="str">
        <f t="shared" si="15"/>
        <v>vis</v>
      </c>
      <c r="E81" s="33">
        <f>VLOOKUP(C81,Active!C$21:E$969,3,FALSE)</f>
        <v>4939.9732668709785</v>
      </c>
      <c r="F81" s="18" t="s">
        <v>94</v>
      </c>
      <c r="G81" s="17" t="str">
        <f t="shared" si="16"/>
        <v>51636.515</v>
      </c>
      <c r="H81" s="12">
        <f t="shared" si="17"/>
        <v>4940</v>
      </c>
      <c r="I81" s="34" t="s">
        <v>276</v>
      </c>
      <c r="J81" s="35" t="s">
        <v>277</v>
      </c>
      <c r="K81" s="34">
        <v>4940</v>
      </c>
      <c r="L81" s="34" t="s">
        <v>278</v>
      </c>
      <c r="M81" s="35" t="s">
        <v>100</v>
      </c>
      <c r="N81" s="35"/>
      <c r="O81" s="36" t="s">
        <v>174</v>
      </c>
      <c r="P81" s="36" t="s">
        <v>279</v>
      </c>
    </row>
    <row r="82" spans="1:16" ht="12.75" customHeight="1" thickBot="1" x14ac:dyDescent="0.25">
      <c r="A82" s="12" t="str">
        <f t="shared" si="12"/>
        <v> BBS 128 </v>
      </c>
      <c r="B82" s="18" t="str">
        <f t="shared" si="13"/>
        <v>I</v>
      </c>
      <c r="C82" s="12">
        <f t="shared" si="14"/>
        <v>52395.347000000002</v>
      </c>
      <c r="D82" s="17" t="str">
        <f t="shared" si="15"/>
        <v>vis</v>
      </c>
      <c r="E82" s="33">
        <f>VLOOKUP(C82,Active!C$21:E$969,3,FALSE)</f>
        <v>5390.9726835324709</v>
      </c>
      <c r="F82" s="18" t="s">
        <v>94</v>
      </c>
      <c r="G82" s="17" t="str">
        <f t="shared" si="16"/>
        <v>52395.347</v>
      </c>
      <c r="H82" s="12">
        <f t="shared" si="17"/>
        <v>5391</v>
      </c>
      <c r="I82" s="34" t="s">
        <v>283</v>
      </c>
      <c r="J82" s="35" t="s">
        <v>284</v>
      </c>
      <c r="K82" s="34">
        <v>5391</v>
      </c>
      <c r="L82" s="34" t="s">
        <v>285</v>
      </c>
      <c r="M82" s="35" t="s">
        <v>100</v>
      </c>
      <c r="N82" s="35"/>
      <c r="O82" s="36" t="s">
        <v>174</v>
      </c>
      <c r="P82" s="36" t="s">
        <v>286</v>
      </c>
    </row>
    <row r="83" spans="1:16" ht="12.75" customHeight="1" thickBot="1" x14ac:dyDescent="0.25">
      <c r="A83" s="12" t="str">
        <f t="shared" si="12"/>
        <v>VSB 46 </v>
      </c>
      <c r="B83" s="18" t="str">
        <f t="shared" si="13"/>
        <v>I</v>
      </c>
      <c r="C83" s="12">
        <f t="shared" si="14"/>
        <v>54150.200100000002</v>
      </c>
      <c r="D83" s="17" t="str">
        <f t="shared" si="15"/>
        <v>vis</v>
      </c>
      <c r="E83" s="33">
        <f>VLOOKUP(C83,Active!C$21:E$969,3,FALSE)</f>
        <v>6433.9409880143712</v>
      </c>
      <c r="F83" s="18" t="s">
        <v>94</v>
      </c>
      <c r="G83" s="17" t="str">
        <f t="shared" si="16"/>
        <v>54150.2001</v>
      </c>
      <c r="H83" s="12">
        <f t="shared" si="17"/>
        <v>6434</v>
      </c>
      <c r="I83" s="34" t="s">
        <v>322</v>
      </c>
      <c r="J83" s="35" t="s">
        <v>323</v>
      </c>
      <c r="K83" s="34">
        <v>6434</v>
      </c>
      <c r="L83" s="34" t="s">
        <v>324</v>
      </c>
      <c r="M83" s="35" t="s">
        <v>307</v>
      </c>
      <c r="N83" s="35" t="s">
        <v>325</v>
      </c>
      <c r="O83" s="36" t="s">
        <v>326</v>
      </c>
      <c r="P83" s="37" t="s">
        <v>327</v>
      </c>
    </row>
    <row r="84" spans="1:16" ht="12.75" customHeight="1" thickBot="1" x14ac:dyDescent="0.25">
      <c r="A84" s="12" t="str">
        <f t="shared" si="12"/>
        <v>OEJV 0107 </v>
      </c>
      <c r="B84" s="18" t="str">
        <f t="shared" si="13"/>
        <v>I</v>
      </c>
      <c r="C84" s="12">
        <f t="shared" si="14"/>
        <v>54207.407099999997</v>
      </c>
      <c r="D84" s="17" t="str">
        <f t="shared" si="15"/>
        <v>vis</v>
      </c>
      <c r="E84" s="33" t="e">
        <f>VLOOKUP(C84,Active!C$21:E$969,3,FALSE)</f>
        <v>#N/A</v>
      </c>
      <c r="F84" s="18" t="s">
        <v>94</v>
      </c>
      <c r="G84" s="17" t="str">
        <f t="shared" si="16"/>
        <v>54207.4071</v>
      </c>
      <c r="H84" s="12">
        <f t="shared" si="17"/>
        <v>6468</v>
      </c>
      <c r="I84" s="34" t="s">
        <v>343</v>
      </c>
      <c r="J84" s="35" t="s">
        <v>344</v>
      </c>
      <c r="K84" s="34">
        <v>6468</v>
      </c>
      <c r="L84" s="34" t="s">
        <v>345</v>
      </c>
      <c r="M84" s="35" t="s">
        <v>307</v>
      </c>
      <c r="N84" s="35" t="s">
        <v>316</v>
      </c>
      <c r="O84" s="36" t="s">
        <v>346</v>
      </c>
      <c r="P84" s="37" t="s">
        <v>347</v>
      </c>
    </row>
    <row r="85" spans="1:16" ht="12.75" customHeight="1" thickBot="1" x14ac:dyDescent="0.25">
      <c r="A85" s="12" t="str">
        <f t="shared" si="12"/>
        <v>OEJV 0137 </v>
      </c>
      <c r="B85" s="18" t="str">
        <f t="shared" si="13"/>
        <v>I</v>
      </c>
      <c r="C85" s="12">
        <f t="shared" si="14"/>
        <v>55304.416599999997</v>
      </c>
      <c r="D85" s="17" t="str">
        <f t="shared" si="15"/>
        <v>CCD</v>
      </c>
      <c r="E85" s="33" t="e">
        <f>VLOOKUP(C85,Active!C$21:E$969,3,FALSE)</f>
        <v>#N/A</v>
      </c>
      <c r="F85" s="18" t="str">
        <f>LEFT(M85,1)</f>
        <v>C</v>
      </c>
      <c r="G85" s="17" t="str">
        <f t="shared" si="16"/>
        <v>55304.4166</v>
      </c>
      <c r="H85" s="12">
        <f t="shared" si="17"/>
        <v>7120</v>
      </c>
      <c r="I85" s="34" t="s">
        <v>351</v>
      </c>
      <c r="J85" s="35" t="s">
        <v>352</v>
      </c>
      <c r="K85" s="34">
        <v>7120</v>
      </c>
      <c r="L85" s="34" t="s">
        <v>353</v>
      </c>
      <c r="M85" s="35" t="s">
        <v>307</v>
      </c>
      <c r="N85" s="35" t="s">
        <v>58</v>
      </c>
      <c r="O85" s="36" t="s">
        <v>354</v>
      </c>
      <c r="P85" s="37" t="s">
        <v>355</v>
      </c>
    </row>
    <row r="86" spans="1:16" ht="12.75" customHeight="1" thickBot="1" x14ac:dyDescent="0.25">
      <c r="A86" s="12" t="str">
        <f t="shared" si="12"/>
        <v>OEJV 0137 </v>
      </c>
      <c r="B86" s="18" t="str">
        <f t="shared" si="13"/>
        <v>I</v>
      </c>
      <c r="C86" s="12">
        <f t="shared" si="14"/>
        <v>55622.413500000002</v>
      </c>
      <c r="D86" s="17" t="str">
        <f t="shared" si="15"/>
        <v>CCD</v>
      </c>
      <c r="E86" s="33" t="e">
        <f>VLOOKUP(C86,Active!C$21:E$969,3,FALSE)</f>
        <v>#N/A</v>
      </c>
      <c r="F86" s="18" t="str">
        <f>LEFT(M86,1)</f>
        <v>C</v>
      </c>
      <c r="G86" s="17" t="str">
        <f t="shared" si="16"/>
        <v>55622.4135</v>
      </c>
      <c r="H86" s="12">
        <f t="shared" si="17"/>
        <v>7309</v>
      </c>
      <c r="I86" s="34" t="s">
        <v>361</v>
      </c>
      <c r="J86" s="35" t="s">
        <v>362</v>
      </c>
      <c r="K86" s="34">
        <v>7309</v>
      </c>
      <c r="L86" s="34" t="s">
        <v>363</v>
      </c>
      <c r="M86" s="35" t="s">
        <v>307</v>
      </c>
      <c r="N86" s="35" t="s">
        <v>58</v>
      </c>
      <c r="O86" s="36" t="s">
        <v>354</v>
      </c>
      <c r="P86" s="37" t="s">
        <v>355</v>
      </c>
    </row>
    <row r="87" spans="1:16" ht="12.75" customHeight="1" thickBot="1" x14ac:dyDescent="0.25">
      <c r="A87" s="12" t="str">
        <f t="shared" si="12"/>
        <v>OEJV 0137 </v>
      </c>
      <c r="B87" s="18" t="str">
        <f t="shared" si="13"/>
        <v>I</v>
      </c>
      <c r="C87" s="12">
        <f t="shared" si="14"/>
        <v>55622.414199999999</v>
      </c>
      <c r="D87" s="17" t="str">
        <f t="shared" si="15"/>
        <v>CCD</v>
      </c>
      <c r="E87" s="33" t="e">
        <f>VLOOKUP(C87,Active!C$21:E$969,3,FALSE)</f>
        <v>#N/A</v>
      </c>
      <c r="F87" s="18" t="str">
        <f>LEFT(M87,1)</f>
        <v>C</v>
      </c>
      <c r="G87" s="17" t="str">
        <f t="shared" si="16"/>
        <v>55622.4142</v>
      </c>
      <c r="H87" s="12">
        <f t="shared" si="17"/>
        <v>7309</v>
      </c>
      <c r="I87" s="34" t="s">
        <v>364</v>
      </c>
      <c r="J87" s="35" t="s">
        <v>365</v>
      </c>
      <c r="K87" s="34">
        <v>7309</v>
      </c>
      <c r="L87" s="34" t="s">
        <v>366</v>
      </c>
      <c r="M87" s="35" t="s">
        <v>307</v>
      </c>
      <c r="N87" s="35" t="s">
        <v>316</v>
      </c>
      <c r="O87" s="36" t="s">
        <v>354</v>
      </c>
      <c r="P87" s="37" t="s">
        <v>355</v>
      </c>
    </row>
    <row r="88" spans="1:16" ht="12.75" customHeight="1" thickBot="1" x14ac:dyDescent="0.25">
      <c r="A88" s="12" t="str">
        <f t="shared" si="12"/>
        <v>BAVM 225 </v>
      </c>
      <c r="B88" s="18" t="str">
        <f t="shared" si="13"/>
        <v>I</v>
      </c>
      <c r="C88" s="12">
        <f t="shared" si="14"/>
        <v>55654.381600000001</v>
      </c>
      <c r="D88" s="17" t="str">
        <f t="shared" si="15"/>
        <v>CCD</v>
      </c>
      <c r="E88" s="33">
        <f>VLOOKUP(C88,Active!C$21:E$969,3,FALSE)</f>
        <v>7327.9267174683291</v>
      </c>
      <c r="F88" s="18" t="str">
        <f>LEFT(M88,1)</f>
        <v>C</v>
      </c>
      <c r="G88" s="17" t="str">
        <f t="shared" si="16"/>
        <v>55654.3816</v>
      </c>
      <c r="H88" s="12">
        <f t="shared" si="17"/>
        <v>7328</v>
      </c>
      <c r="I88" s="34" t="s">
        <v>367</v>
      </c>
      <c r="J88" s="35" t="s">
        <v>368</v>
      </c>
      <c r="K88" s="34">
        <v>7328</v>
      </c>
      <c r="L88" s="34" t="s">
        <v>369</v>
      </c>
      <c r="M88" s="35" t="s">
        <v>307</v>
      </c>
      <c r="N88" s="35" t="s">
        <v>370</v>
      </c>
      <c r="O88" s="36" t="s">
        <v>371</v>
      </c>
      <c r="P88" s="37" t="s">
        <v>372</v>
      </c>
    </row>
    <row r="89" spans="1:16" x14ac:dyDescent="0.2">
      <c r="B89" s="18"/>
      <c r="E89" s="33"/>
      <c r="F89" s="18"/>
    </row>
    <row r="90" spans="1:16" x14ac:dyDescent="0.2">
      <c r="B90" s="18"/>
      <c r="E90" s="33"/>
      <c r="F90" s="18"/>
    </row>
    <row r="91" spans="1:16" x14ac:dyDescent="0.2">
      <c r="B91" s="18"/>
      <c r="E91" s="33"/>
      <c r="F91" s="18"/>
    </row>
    <row r="92" spans="1:16" x14ac:dyDescent="0.2">
      <c r="B92" s="18"/>
      <c r="F92" s="18"/>
    </row>
    <row r="93" spans="1:16" x14ac:dyDescent="0.2">
      <c r="B93" s="18"/>
      <c r="F93" s="18"/>
    </row>
    <row r="94" spans="1:16" x14ac:dyDescent="0.2">
      <c r="B94" s="18"/>
      <c r="F94" s="18"/>
    </row>
    <row r="95" spans="1:16" x14ac:dyDescent="0.2">
      <c r="B95" s="18"/>
      <c r="F95" s="18"/>
    </row>
    <row r="96" spans="1:16" x14ac:dyDescent="0.2">
      <c r="B96" s="18"/>
      <c r="F96" s="18"/>
    </row>
    <row r="97" spans="2:6" x14ac:dyDescent="0.2">
      <c r="B97" s="18"/>
      <c r="F97" s="18"/>
    </row>
    <row r="98" spans="2:6" x14ac:dyDescent="0.2">
      <c r="B98" s="18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  <row r="752" spans="2:6" x14ac:dyDescent="0.2">
      <c r="B752" s="18"/>
      <c r="F752" s="18"/>
    </row>
    <row r="753" spans="2:6" x14ac:dyDescent="0.2">
      <c r="B753" s="18"/>
      <c r="F753" s="18"/>
    </row>
    <row r="754" spans="2:6" x14ac:dyDescent="0.2">
      <c r="B754" s="18"/>
      <c r="F754" s="18"/>
    </row>
    <row r="755" spans="2:6" x14ac:dyDescent="0.2">
      <c r="B755" s="18"/>
      <c r="F755" s="18"/>
    </row>
    <row r="756" spans="2:6" x14ac:dyDescent="0.2">
      <c r="B756" s="18"/>
      <c r="F756" s="18"/>
    </row>
    <row r="757" spans="2:6" x14ac:dyDescent="0.2">
      <c r="B757" s="18"/>
      <c r="F757" s="18"/>
    </row>
    <row r="758" spans="2:6" x14ac:dyDescent="0.2">
      <c r="B758" s="18"/>
      <c r="F758" s="18"/>
    </row>
    <row r="759" spans="2:6" x14ac:dyDescent="0.2">
      <c r="B759" s="18"/>
      <c r="F759" s="18"/>
    </row>
    <row r="760" spans="2:6" x14ac:dyDescent="0.2">
      <c r="B760" s="18"/>
      <c r="F760" s="18"/>
    </row>
    <row r="761" spans="2:6" x14ac:dyDescent="0.2">
      <c r="B761" s="18"/>
      <c r="F761" s="18"/>
    </row>
    <row r="762" spans="2:6" x14ac:dyDescent="0.2">
      <c r="B762" s="18"/>
      <c r="F762" s="18"/>
    </row>
    <row r="763" spans="2:6" x14ac:dyDescent="0.2">
      <c r="B763" s="18"/>
      <c r="F763" s="18"/>
    </row>
    <row r="764" spans="2:6" x14ac:dyDescent="0.2">
      <c r="B764" s="18"/>
      <c r="F764" s="18"/>
    </row>
    <row r="765" spans="2:6" x14ac:dyDescent="0.2">
      <c r="B765" s="18"/>
      <c r="F765" s="18"/>
    </row>
    <row r="766" spans="2:6" x14ac:dyDescent="0.2">
      <c r="B766" s="18"/>
      <c r="F766" s="18"/>
    </row>
    <row r="767" spans="2:6" x14ac:dyDescent="0.2">
      <c r="B767" s="18"/>
      <c r="F767" s="18"/>
    </row>
    <row r="768" spans="2:6" x14ac:dyDescent="0.2">
      <c r="B768" s="18"/>
      <c r="F768" s="18"/>
    </row>
    <row r="769" spans="2:6" x14ac:dyDescent="0.2">
      <c r="B769" s="18"/>
      <c r="F769" s="18"/>
    </row>
    <row r="770" spans="2:6" x14ac:dyDescent="0.2">
      <c r="B770" s="18"/>
      <c r="F770" s="18"/>
    </row>
    <row r="771" spans="2:6" x14ac:dyDescent="0.2">
      <c r="B771" s="18"/>
      <c r="F771" s="18"/>
    </row>
    <row r="772" spans="2:6" x14ac:dyDescent="0.2">
      <c r="B772" s="18"/>
      <c r="F772" s="18"/>
    </row>
    <row r="773" spans="2:6" x14ac:dyDescent="0.2">
      <c r="B773" s="18"/>
      <c r="F773" s="18"/>
    </row>
    <row r="774" spans="2:6" x14ac:dyDescent="0.2">
      <c r="B774" s="18"/>
      <c r="F774" s="18"/>
    </row>
    <row r="775" spans="2:6" x14ac:dyDescent="0.2">
      <c r="B775" s="18"/>
      <c r="F775" s="18"/>
    </row>
    <row r="776" spans="2:6" x14ac:dyDescent="0.2">
      <c r="B776" s="18"/>
      <c r="F776" s="18"/>
    </row>
    <row r="777" spans="2:6" x14ac:dyDescent="0.2">
      <c r="B777" s="18"/>
      <c r="F777" s="18"/>
    </row>
    <row r="778" spans="2:6" x14ac:dyDescent="0.2">
      <c r="B778" s="18"/>
      <c r="F778" s="18"/>
    </row>
    <row r="779" spans="2:6" x14ac:dyDescent="0.2">
      <c r="B779" s="18"/>
      <c r="F779" s="18"/>
    </row>
    <row r="780" spans="2:6" x14ac:dyDescent="0.2">
      <c r="B780" s="18"/>
      <c r="F780" s="18"/>
    </row>
    <row r="781" spans="2:6" x14ac:dyDescent="0.2">
      <c r="B781" s="18"/>
      <c r="F781" s="18"/>
    </row>
    <row r="782" spans="2:6" x14ac:dyDescent="0.2">
      <c r="B782" s="18"/>
      <c r="F782" s="18"/>
    </row>
    <row r="783" spans="2:6" x14ac:dyDescent="0.2">
      <c r="B783" s="18"/>
      <c r="F783" s="18"/>
    </row>
    <row r="784" spans="2:6" x14ac:dyDescent="0.2">
      <c r="B784" s="18"/>
      <c r="F784" s="18"/>
    </row>
    <row r="785" spans="2:6" x14ac:dyDescent="0.2">
      <c r="B785" s="18"/>
      <c r="F785" s="18"/>
    </row>
    <row r="786" spans="2:6" x14ac:dyDescent="0.2">
      <c r="B786" s="18"/>
      <c r="F786" s="18"/>
    </row>
    <row r="787" spans="2:6" x14ac:dyDescent="0.2">
      <c r="B787" s="18"/>
      <c r="F787" s="18"/>
    </row>
    <row r="788" spans="2:6" x14ac:dyDescent="0.2">
      <c r="B788" s="18"/>
      <c r="F788" s="18"/>
    </row>
    <row r="789" spans="2:6" x14ac:dyDescent="0.2">
      <c r="B789" s="18"/>
      <c r="F789" s="18"/>
    </row>
    <row r="790" spans="2:6" x14ac:dyDescent="0.2">
      <c r="B790" s="18"/>
      <c r="F790" s="18"/>
    </row>
    <row r="791" spans="2:6" x14ac:dyDescent="0.2">
      <c r="B791" s="18"/>
      <c r="F791" s="18"/>
    </row>
    <row r="792" spans="2:6" x14ac:dyDescent="0.2">
      <c r="B792" s="18"/>
      <c r="F792" s="18"/>
    </row>
    <row r="793" spans="2:6" x14ac:dyDescent="0.2">
      <c r="B793" s="18"/>
      <c r="F793" s="18"/>
    </row>
    <row r="794" spans="2:6" x14ac:dyDescent="0.2">
      <c r="B794" s="18"/>
      <c r="F794" s="18"/>
    </row>
    <row r="795" spans="2:6" x14ac:dyDescent="0.2">
      <c r="B795" s="18"/>
      <c r="F795" s="18"/>
    </row>
    <row r="796" spans="2:6" x14ac:dyDescent="0.2">
      <c r="B796" s="18"/>
      <c r="F796" s="18"/>
    </row>
    <row r="797" spans="2:6" x14ac:dyDescent="0.2">
      <c r="B797" s="18"/>
      <c r="F797" s="18"/>
    </row>
    <row r="798" spans="2:6" x14ac:dyDescent="0.2">
      <c r="B798" s="18"/>
      <c r="F798" s="18"/>
    </row>
    <row r="799" spans="2:6" x14ac:dyDescent="0.2">
      <c r="B799" s="18"/>
      <c r="F799" s="18"/>
    </row>
    <row r="800" spans="2:6" x14ac:dyDescent="0.2">
      <c r="B800" s="18"/>
      <c r="F800" s="18"/>
    </row>
    <row r="801" spans="2:6" x14ac:dyDescent="0.2">
      <c r="B801" s="18"/>
      <c r="F801" s="18"/>
    </row>
    <row r="802" spans="2:6" x14ac:dyDescent="0.2">
      <c r="B802" s="18"/>
      <c r="F802" s="18"/>
    </row>
    <row r="803" spans="2:6" x14ac:dyDescent="0.2">
      <c r="B803" s="18"/>
      <c r="F803" s="18"/>
    </row>
    <row r="804" spans="2:6" x14ac:dyDescent="0.2">
      <c r="B804" s="18"/>
      <c r="F804" s="18"/>
    </row>
    <row r="805" spans="2:6" x14ac:dyDescent="0.2">
      <c r="B805" s="18"/>
      <c r="F805" s="18"/>
    </row>
    <row r="806" spans="2:6" x14ac:dyDescent="0.2">
      <c r="B806" s="18"/>
      <c r="F806" s="18"/>
    </row>
    <row r="807" spans="2:6" x14ac:dyDescent="0.2">
      <c r="B807" s="18"/>
      <c r="F807" s="18"/>
    </row>
    <row r="808" spans="2:6" x14ac:dyDescent="0.2">
      <c r="B808" s="18"/>
      <c r="F808" s="18"/>
    </row>
    <row r="809" spans="2:6" x14ac:dyDescent="0.2">
      <c r="B809" s="18"/>
      <c r="F809" s="18"/>
    </row>
    <row r="810" spans="2:6" x14ac:dyDescent="0.2">
      <c r="B810" s="18"/>
      <c r="F810" s="18"/>
    </row>
    <row r="811" spans="2:6" x14ac:dyDescent="0.2">
      <c r="B811" s="18"/>
      <c r="F811" s="18"/>
    </row>
    <row r="812" spans="2:6" x14ac:dyDescent="0.2">
      <c r="B812" s="18"/>
      <c r="F812" s="18"/>
    </row>
    <row r="813" spans="2:6" x14ac:dyDescent="0.2">
      <c r="B813" s="18"/>
      <c r="F813" s="18"/>
    </row>
    <row r="814" spans="2:6" x14ac:dyDescent="0.2">
      <c r="B814" s="18"/>
      <c r="F814" s="18"/>
    </row>
    <row r="815" spans="2:6" x14ac:dyDescent="0.2">
      <c r="B815" s="18"/>
      <c r="F815" s="18"/>
    </row>
    <row r="816" spans="2:6" x14ac:dyDescent="0.2">
      <c r="B816" s="18"/>
      <c r="F816" s="18"/>
    </row>
    <row r="817" spans="2:6" x14ac:dyDescent="0.2">
      <c r="B817" s="18"/>
      <c r="F817" s="18"/>
    </row>
    <row r="818" spans="2:6" x14ac:dyDescent="0.2">
      <c r="B818" s="18"/>
      <c r="F818" s="18"/>
    </row>
    <row r="819" spans="2:6" x14ac:dyDescent="0.2">
      <c r="B819" s="18"/>
      <c r="F819" s="18"/>
    </row>
    <row r="820" spans="2:6" x14ac:dyDescent="0.2">
      <c r="B820" s="18"/>
      <c r="F820" s="18"/>
    </row>
    <row r="821" spans="2:6" x14ac:dyDescent="0.2">
      <c r="B821" s="18"/>
      <c r="F821" s="18"/>
    </row>
    <row r="822" spans="2:6" x14ac:dyDescent="0.2">
      <c r="B822" s="18"/>
      <c r="F822" s="18"/>
    </row>
    <row r="823" spans="2:6" x14ac:dyDescent="0.2">
      <c r="B823" s="18"/>
      <c r="F823" s="18"/>
    </row>
    <row r="824" spans="2:6" x14ac:dyDescent="0.2">
      <c r="B824" s="18"/>
      <c r="F824" s="18"/>
    </row>
    <row r="825" spans="2:6" x14ac:dyDescent="0.2">
      <c r="B825" s="18"/>
      <c r="F825" s="18"/>
    </row>
    <row r="826" spans="2:6" x14ac:dyDescent="0.2">
      <c r="B826" s="18"/>
      <c r="F826" s="18"/>
    </row>
    <row r="827" spans="2:6" x14ac:dyDescent="0.2">
      <c r="B827" s="18"/>
      <c r="F827" s="18"/>
    </row>
    <row r="828" spans="2:6" x14ac:dyDescent="0.2">
      <c r="B828" s="18"/>
      <c r="F828" s="18"/>
    </row>
    <row r="829" spans="2:6" x14ac:dyDescent="0.2">
      <c r="B829" s="18"/>
      <c r="F829" s="18"/>
    </row>
    <row r="830" spans="2:6" x14ac:dyDescent="0.2">
      <c r="B830" s="18"/>
      <c r="F830" s="18"/>
    </row>
    <row r="831" spans="2:6" x14ac:dyDescent="0.2">
      <c r="B831" s="18"/>
      <c r="F831" s="18"/>
    </row>
    <row r="832" spans="2:6" x14ac:dyDescent="0.2">
      <c r="B832" s="18"/>
      <c r="F832" s="18"/>
    </row>
    <row r="833" spans="2:6" x14ac:dyDescent="0.2">
      <c r="B833" s="18"/>
      <c r="F833" s="18"/>
    </row>
    <row r="834" spans="2:6" x14ac:dyDescent="0.2">
      <c r="B834" s="18"/>
      <c r="F834" s="18"/>
    </row>
    <row r="835" spans="2:6" x14ac:dyDescent="0.2">
      <c r="B835" s="18"/>
      <c r="F835" s="18"/>
    </row>
    <row r="836" spans="2:6" x14ac:dyDescent="0.2">
      <c r="B836" s="18"/>
      <c r="F836" s="18"/>
    </row>
    <row r="837" spans="2:6" x14ac:dyDescent="0.2">
      <c r="B837" s="18"/>
      <c r="F837" s="18"/>
    </row>
    <row r="838" spans="2:6" x14ac:dyDescent="0.2">
      <c r="B838" s="18"/>
      <c r="F838" s="18"/>
    </row>
    <row r="839" spans="2:6" x14ac:dyDescent="0.2">
      <c r="B839" s="18"/>
      <c r="F839" s="18"/>
    </row>
    <row r="840" spans="2:6" x14ac:dyDescent="0.2">
      <c r="B840" s="18"/>
      <c r="F840" s="18"/>
    </row>
    <row r="841" spans="2:6" x14ac:dyDescent="0.2">
      <c r="B841" s="18"/>
      <c r="F841" s="18"/>
    </row>
    <row r="842" spans="2:6" x14ac:dyDescent="0.2">
      <c r="B842" s="18"/>
      <c r="F842" s="18"/>
    </row>
    <row r="843" spans="2:6" x14ac:dyDescent="0.2">
      <c r="B843" s="18"/>
      <c r="F843" s="18"/>
    </row>
    <row r="844" spans="2:6" x14ac:dyDescent="0.2">
      <c r="B844" s="18"/>
      <c r="F844" s="18"/>
    </row>
    <row r="845" spans="2:6" x14ac:dyDescent="0.2">
      <c r="B845" s="18"/>
      <c r="F845" s="18"/>
    </row>
    <row r="846" spans="2:6" x14ac:dyDescent="0.2">
      <c r="B846" s="18"/>
      <c r="F846" s="18"/>
    </row>
    <row r="847" spans="2:6" x14ac:dyDescent="0.2">
      <c r="B847" s="18"/>
      <c r="F847" s="18"/>
    </row>
    <row r="848" spans="2:6" x14ac:dyDescent="0.2">
      <c r="B848" s="18"/>
      <c r="F848" s="18"/>
    </row>
    <row r="849" spans="2:6" x14ac:dyDescent="0.2">
      <c r="B849" s="18"/>
      <c r="F849" s="18"/>
    </row>
    <row r="850" spans="2:6" x14ac:dyDescent="0.2">
      <c r="B850" s="18"/>
      <c r="F850" s="18"/>
    </row>
    <row r="851" spans="2:6" x14ac:dyDescent="0.2">
      <c r="B851" s="18"/>
      <c r="F851" s="18"/>
    </row>
    <row r="852" spans="2:6" x14ac:dyDescent="0.2">
      <c r="B852" s="18"/>
      <c r="F852" s="18"/>
    </row>
    <row r="853" spans="2:6" x14ac:dyDescent="0.2">
      <c r="B853" s="18"/>
      <c r="F853" s="18"/>
    </row>
    <row r="854" spans="2:6" x14ac:dyDescent="0.2">
      <c r="B854" s="18"/>
      <c r="F854" s="18"/>
    </row>
    <row r="855" spans="2:6" x14ac:dyDescent="0.2">
      <c r="B855" s="18"/>
      <c r="F855" s="18"/>
    </row>
    <row r="856" spans="2:6" x14ac:dyDescent="0.2">
      <c r="B856" s="18"/>
      <c r="F856" s="18"/>
    </row>
    <row r="857" spans="2:6" x14ac:dyDescent="0.2">
      <c r="B857" s="18"/>
      <c r="F857" s="18"/>
    </row>
    <row r="858" spans="2:6" x14ac:dyDescent="0.2">
      <c r="B858" s="18"/>
      <c r="F858" s="18"/>
    </row>
    <row r="859" spans="2:6" x14ac:dyDescent="0.2">
      <c r="B859" s="18"/>
      <c r="F859" s="18"/>
    </row>
    <row r="860" spans="2:6" x14ac:dyDescent="0.2">
      <c r="B860" s="18"/>
      <c r="F860" s="18"/>
    </row>
    <row r="861" spans="2:6" x14ac:dyDescent="0.2">
      <c r="B861" s="18"/>
      <c r="F861" s="18"/>
    </row>
    <row r="862" spans="2:6" x14ac:dyDescent="0.2">
      <c r="B862" s="18"/>
      <c r="F862" s="18"/>
    </row>
    <row r="863" spans="2:6" x14ac:dyDescent="0.2">
      <c r="B863" s="18"/>
      <c r="F863" s="18"/>
    </row>
    <row r="864" spans="2:6" x14ac:dyDescent="0.2">
      <c r="B864" s="18"/>
      <c r="F864" s="18"/>
    </row>
    <row r="865" spans="2:6" x14ac:dyDescent="0.2">
      <c r="B865" s="18"/>
      <c r="F865" s="18"/>
    </row>
    <row r="866" spans="2:6" x14ac:dyDescent="0.2">
      <c r="B866" s="18"/>
      <c r="F866" s="18"/>
    </row>
    <row r="867" spans="2:6" x14ac:dyDescent="0.2">
      <c r="B867" s="18"/>
      <c r="F867" s="18"/>
    </row>
    <row r="868" spans="2:6" x14ac:dyDescent="0.2">
      <c r="B868" s="18"/>
      <c r="F868" s="18"/>
    </row>
    <row r="869" spans="2:6" x14ac:dyDescent="0.2">
      <c r="B869" s="18"/>
      <c r="F869" s="18"/>
    </row>
    <row r="870" spans="2:6" x14ac:dyDescent="0.2">
      <c r="B870" s="18"/>
      <c r="F870" s="18"/>
    </row>
    <row r="871" spans="2:6" x14ac:dyDescent="0.2">
      <c r="B871" s="18"/>
      <c r="F871" s="18"/>
    </row>
    <row r="872" spans="2:6" x14ac:dyDescent="0.2">
      <c r="B872" s="18"/>
      <c r="F872" s="18"/>
    </row>
    <row r="873" spans="2:6" x14ac:dyDescent="0.2">
      <c r="B873" s="18"/>
      <c r="F873" s="18"/>
    </row>
    <row r="874" spans="2:6" x14ac:dyDescent="0.2">
      <c r="B874" s="18"/>
      <c r="F874" s="18"/>
    </row>
    <row r="875" spans="2:6" x14ac:dyDescent="0.2">
      <c r="B875" s="18"/>
      <c r="F875" s="18"/>
    </row>
    <row r="876" spans="2:6" x14ac:dyDescent="0.2">
      <c r="B876" s="18"/>
      <c r="F876" s="18"/>
    </row>
    <row r="877" spans="2:6" x14ac:dyDescent="0.2">
      <c r="B877" s="18"/>
      <c r="F877" s="18"/>
    </row>
    <row r="878" spans="2:6" x14ac:dyDescent="0.2">
      <c r="B878" s="18"/>
      <c r="F878" s="18"/>
    </row>
    <row r="879" spans="2:6" x14ac:dyDescent="0.2">
      <c r="B879" s="18"/>
      <c r="F879" s="18"/>
    </row>
  </sheetData>
  <phoneticPr fontId="8" type="noConversion"/>
  <hyperlinks>
    <hyperlink ref="P37" r:id="rId1" display="http://www.konkoly.hu/cgi-bin/IBVS?5287" xr:uid="{00000000-0004-0000-0100-000000000000}"/>
    <hyperlink ref="P38" r:id="rId2" display="http://www.konkoly.hu/cgi-bin/IBVS?5287" xr:uid="{00000000-0004-0000-0100-000001000000}"/>
    <hyperlink ref="P40" r:id="rId3" display="http://www.konkoly.hu/cgi-bin/IBVS?5583" xr:uid="{00000000-0004-0000-0100-000002000000}"/>
    <hyperlink ref="P41" r:id="rId4" display="http://www.konkoly.hu/cgi-bin/IBVS?5603" xr:uid="{00000000-0004-0000-0100-000003000000}"/>
    <hyperlink ref="P42" r:id="rId5" display="http://var.astro.cz/oejv/issues/oejv0003.pdf" xr:uid="{00000000-0004-0000-0100-000004000000}"/>
    <hyperlink ref="P43" r:id="rId6" display="http://var.astro.cz/oejv/issues/oejv0074.pdf" xr:uid="{00000000-0004-0000-0100-000005000000}"/>
    <hyperlink ref="P44" r:id="rId7" display="http://var.astro.cz/oejv/issues/oejv0074.pdf" xr:uid="{00000000-0004-0000-0100-000006000000}"/>
    <hyperlink ref="P45" r:id="rId8" display="http://var.astro.cz/oejv/issues/oejv0074.pdf" xr:uid="{00000000-0004-0000-0100-000007000000}"/>
    <hyperlink ref="P46" r:id="rId9" display="http://www.konkoly.hu/cgi-bin/IBVS?5893" xr:uid="{00000000-0004-0000-0100-000008000000}"/>
    <hyperlink ref="P83" r:id="rId10" display="http://vsolj.cetus-net.org/no46.pdf" xr:uid="{00000000-0004-0000-0100-000009000000}"/>
    <hyperlink ref="P47" r:id="rId11" display="http://www.konkoly.hu/cgi-bin/IBVS?5835" xr:uid="{00000000-0004-0000-0100-00000A000000}"/>
    <hyperlink ref="P48" r:id="rId12" display="http://www.bav-astro.de/sfs/BAVM_link.php?BAVMnr=186" xr:uid="{00000000-0004-0000-0100-00000B000000}"/>
    <hyperlink ref="P49" r:id="rId13" display="http://www.bav-astro.de/sfs/BAVM_link.php?BAVMnr=186" xr:uid="{00000000-0004-0000-0100-00000C000000}"/>
    <hyperlink ref="P84" r:id="rId14" display="http://var.astro.cz/oejv/issues/oejv0107.pdf" xr:uid="{00000000-0004-0000-0100-00000D000000}"/>
    <hyperlink ref="P50" r:id="rId15" display="http://www.konkoly.hu/cgi-bin/IBVS?5893" xr:uid="{00000000-0004-0000-0100-00000E000000}"/>
    <hyperlink ref="P85" r:id="rId16" display="http://var.astro.cz/oejv/issues/oejv0137.pdf" xr:uid="{00000000-0004-0000-0100-00000F000000}"/>
    <hyperlink ref="P51" r:id="rId17" display="http://www.konkoly.hu/cgi-bin/IBVS?5992" xr:uid="{00000000-0004-0000-0100-000010000000}"/>
    <hyperlink ref="P86" r:id="rId18" display="http://var.astro.cz/oejv/issues/oejv0137.pdf" xr:uid="{00000000-0004-0000-0100-000011000000}"/>
    <hyperlink ref="P87" r:id="rId19" display="http://var.astro.cz/oejv/issues/oejv0137.pdf" xr:uid="{00000000-0004-0000-0100-000012000000}"/>
    <hyperlink ref="P88" r:id="rId20" display="http://www.bav-astro.de/sfs/BAVM_link.php?BAVMnr=225" xr:uid="{00000000-0004-0000-0100-000013000000}"/>
    <hyperlink ref="P52" r:id="rId21" display="http://var.astro.cz/oejv/issues/oejv0160.pdf" xr:uid="{00000000-0004-0000-0100-000014000000}"/>
    <hyperlink ref="P53" r:id="rId22" display="http://var.astro.cz/oejv/issues/oejv0160.pdf" xr:uid="{00000000-0004-0000-0100-000015000000}"/>
    <hyperlink ref="P54" r:id="rId23" display="http://www.konkoly.hu/cgi-bin/IBVS?6029" xr:uid="{00000000-0004-0000-0100-000016000000}"/>
    <hyperlink ref="P55" r:id="rId24" display="http://var.astro.cz/oejv/issues/oejv0160.pdf" xr:uid="{00000000-0004-0000-0100-000017000000}"/>
    <hyperlink ref="P56" r:id="rId25" display="http://var.astro.cz/oejv/issues/oejv0160.pdf" xr:uid="{00000000-0004-0000-0100-000018000000}"/>
    <hyperlink ref="P57" r:id="rId26" display="http://www.bav-astro.de/sfs/BAVM_link.php?BAVMnr=238" xr:uid="{00000000-0004-0000-0100-00001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2024-02-17T06:39:53Z</dcterms:modified>
</cp:coreProperties>
</file>