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F88FF9C-D4DC-4FA1-9A4D-2E33622E34D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9" i="1" l="1"/>
  <c r="Q60" i="1"/>
  <c r="Q58" i="1"/>
  <c r="Q57" i="1"/>
  <c r="Q55" i="1"/>
  <c r="Q56" i="1"/>
  <c r="F16" i="1"/>
  <c r="Q54" i="1"/>
  <c r="D9" i="1"/>
  <c r="C9" i="1"/>
  <c r="Q53" i="1"/>
  <c r="Q52" i="1"/>
  <c r="Q49" i="1"/>
  <c r="Q45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42" i="2"/>
  <c r="C42" i="2"/>
  <c r="E42" i="2"/>
  <c r="G41" i="2"/>
  <c r="C41" i="2"/>
  <c r="G40" i="2"/>
  <c r="C40" i="2"/>
  <c r="G15" i="2"/>
  <c r="C15" i="2"/>
  <c r="G14" i="2"/>
  <c r="C14" i="2"/>
  <c r="E14" i="2"/>
  <c r="G39" i="2"/>
  <c r="C39" i="2"/>
  <c r="G13" i="2"/>
  <c r="C13" i="2"/>
  <c r="G12" i="2"/>
  <c r="C12" i="2"/>
  <c r="G38" i="2"/>
  <c r="C38" i="2"/>
  <c r="G11" i="2"/>
  <c r="C11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E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E23" i="2"/>
  <c r="G22" i="2"/>
  <c r="C22" i="2"/>
  <c r="E22" i="2"/>
  <c r="G21" i="2"/>
  <c r="C21" i="2"/>
  <c r="G20" i="2"/>
  <c r="C20" i="2"/>
  <c r="G19" i="2"/>
  <c r="C19" i="2"/>
  <c r="G18" i="2"/>
  <c r="C18" i="2"/>
  <c r="G17" i="2"/>
  <c r="C17" i="2"/>
  <c r="G16" i="2"/>
  <c r="C16" i="2"/>
  <c r="H42" i="2"/>
  <c r="B42" i="2"/>
  <c r="D42" i="2"/>
  <c r="A42" i="2"/>
  <c r="H41" i="2"/>
  <c r="B41" i="2"/>
  <c r="D41" i="2"/>
  <c r="A41" i="2"/>
  <c r="H40" i="2"/>
  <c r="B40" i="2"/>
  <c r="D40" i="2"/>
  <c r="A40" i="2"/>
  <c r="H15" i="2"/>
  <c r="B15" i="2"/>
  <c r="D15" i="2"/>
  <c r="A15" i="2"/>
  <c r="H14" i="2"/>
  <c r="B14" i="2"/>
  <c r="D14" i="2"/>
  <c r="A14" i="2"/>
  <c r="H39" i="2"/>
  <c r="B39" i="2"/>
  <c r="D39" i="2"/>
  <c r="A39" i="2"/>
  <c r="H13" i="2"/>
  <c r="B13" i="2"/>
  <c r="D13" i="2"/>
  <c r="A13" i="2"/>
  <c r="H12" i="2"/>
  <c r="B12" i="2"/>
  <c r="D12" i="2"/>
  <c r="A12" i="2"/>
  <c r="H38" i="2"/>
  <c r="B38" i="2"/>
  <c r="D38" i="2"/>
  <c r="A38" i="2"/>
  <c r="H11" i="2"/>
  <c r="B11" i="2"/>
  <c r="D11" i="2"/>
  <c r="A11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Q50" i="1"/>
  <c r="Q51" i="1"/>
  <c r="Q48" i="1"/>
  <c r="Q47" i="1"/>
  <c r="C17" i="1"/>
  <c r="Q44" i="1"/>
  <c r="Q46" i="1"/>
  <c r="C7" i="1"/>
  <c r="E59" i="1"/>
  <c r="F59" i="1"/>
  <c r="C8" i="1"/>
  <c r="E55" i="1"/>
  <c r="F55" i="1"/>
  <c r="G55" i="1"/>
  <c r="K55" i="1"/>
  <c r="Q23" i="1"/>
  <c r="E29" i="1"/>
  <c r="F29" i="1"/>
  <c r="G29" i="1"/>
  <c r="H29" i="1"/>
  <c r="E40" i="1"/>
  <c r="F40" i="1"/>
  <c r="G40" i="1"/>
  <c r="H40" i="1"/>
  <c r="E37" i="1"/>
  <c r="F37" i="1"/>
  <c r="G37" i="1"/>
  <c r="H37" i="1"/>
  <c r="E38" i="1"/>
  <c r="F38" i="1"/>
  <c r="G38" i="1"/>
  <c r="H38" i="1"/>
  <c r="E54" i="1"/>
  <c r="F54" i="1"/>
  <c r="G54" i="1"/>
  <c r="J54" i="1"/>
  <c r="E57" i="1"/>
  <c r="F57" i="1"/>
  <c r="G57" i="1"/>
  <c r="K57" i="1"/>
  <c r="E28" i="1"/>
  <c r="F28" i="1"/>
  <c r="G28" i="1"/>
  <c r="H28" i="1"/>
  <c r="E50" i="1"/>
  <c r="F50" i="1"/>
  <c r="G50" i="1"/>
  <c r="J50" i="1"/>
  <c r="E41" i="2"/>
  <c r="E20" i="2"/>
  <c r="E31" i="1"/>
  <c r="F31" i="1"/>
  <c r="G31" i="1"/>
  <c r="H31" i="1"/>
  <c r="E44" i="1"/>
  <c r="F44" i="1"/>
  <c r="G44" i="1"/>
  <c r="E51" i="1"/>
  <c r="F51" i="1"/>
  <c r="G51" i="1"/>
  <c r="J51" i="1"/>
  <c r="E41" i="1"/>
  <c r="F41" i="1"/>
  <c r="G41" i="1"/>
  <c r="H41" i="1"/>
  <c r="E56" i="1"/>
  <c r="F56" i="1"/>
  <c r="G56" i="1"/>
  <c r="H56" i="1"/>
  <c r="E36" i="1"/>
  <c r="F36" i="1"/>
  <c r="G36" i="1"/>
  <c r="H36" i="1"/>
  <c r="E43" i="1"/>
  <c r="E53" i="1"/>
  <c r="F53" i="1"/>
  <c r="G53" i="1"/>
  <c r="J53" i="1"/>
  <c r="E21" i="1"/>
  <c r="F21" i="1"/>
  <c r="G21" i="1"/>
  <c r="H21" i="1"/>
  <c r="E39" i="1"/>
  <c r="F39" i="1"/>
  <c r="G39" i="1"/>
  <c r="H39" i="1"/>
  <c r="E60" i="1"/>
  <c r="F60" i="1"/>
  <c r="G60" i="1"/>
  <c r="K60" i="1"/>
  <c r="E45" i="1"/>
  <c r="E42" i="1"/>
  <c r="F42" i="1"/>
  <c r="G42" i="1"/>
  <c r="H42" i="1"/>
  <c r="E35" i="1"/>
  <c r="F35" i="1"/>
  <c r="G35" i="1"/>
  <c r="H35" i="1"/>
  <c r="E30" i="1"/>
  <c r="F30" i="1"/>
  <c r="G30" i="1"/>
  <c r="H30" i="1"/>
  <c r="E49" i="1"/>
  <c r="F49" i="1"/>
  <c r="G49" i="1"/>
  <c r="I49" i="1"/>
  <c r="E23" i="1"/>
  <c r="F23" i="1"/>
  <c r="G23" i="1"/>
  <c r="H23" i="1"/>
  <c r="E22" i="1"/>
  <c r="F22" i="1"/>
  <c r="G22" i="1"/>
  <c r="H22" i="1"/>
  <c r="E27" i="1"/>
  <c r="F27" i="1"/>
  <c r="G27" i="1"/>
  <c r="H27" i="1"/>
  <c r="E34" i="1"/>
  <c r="F34" i="1"/>
  <c r="G34" i="1"/>
  <c r="H34" i="1"/>
  <c r="E58" i="1"/>
  <c r="F58" i="1"/>
  <c r="G58" i="1"/>
  <c r="K58" i="1"/>
  <c r="E25" i="1"/>
  <c r="E26" i="1"/>
  <c r="F26" i="1"/>
  <c r="G26" i="1"/>
  <c r="H26" i="1"/>
  <c r="E33" i="1"/>
  <c r="F33" i="1"/>
  <c r="G33" i="1"/>
  <c r="H33" i="1"/>
  <c r="E52" i="1"/>
  <c r="F52" i="1"/>
  <c r="G52" i="1"/>
  <c r="J52" i="1"/>
  <c r="G59" i="1"/>
  <c r="K59" i="1"/>
  <c r="E32" i="1"/>
  <c r="E47" i="1"/>
  <c r="F47" i="1"/>
  <c r="G47" i="1"/>
  <c r="K47" i="1"/>
  <c r="E48" i="1"/>
  <c r="E24" i="1"/>
  <c r="F24" i="1"/>
  <c r="G24" i="1"/>
  <c r="H24" i="1"/>
  <c r="E46" i="1"/>
  <c r="F46" i="1"/>
  <c r="G46" i="1"/>
  <c r="K46" i="1"/>
  <c r="E26" i="2"/>
  <c r="F32" i="1"/>
  <c r="G32" i="1"/>
  <c r="H32" i="1"/>
  <c r="E16" i="2"/>
  <c r="E40" i="2"/>
  <c r="K44" i="1"/>
  <c r="E12" i="2"/>
  <c r="E33" i="2"/>
  <c r="E18" i="2"/>
  <c r="E28" i="2"/>
  <c r="E24" i="2"/>
  <c r="E37" i="2"/>
  <c r="F43" i="1"/>
  <c r="G43" i="1"/>
  <c r="H43" i="1"/>
  <c r="E17" i="2"/>
  <c r="E35" i="2"/>
  <c r="E15" i="2"/>
  <c r="E19" i="2"/>
  <c r="F25" i="1"/>
  <c r="G25" i="1"/>
  <c r="H25" i="1"/>
  <c r="E39" i="2"/>
  <c r="E21" i="2"/>
  <c r="E11" i="2"/>
  <c r="E13" i="2"/>
  <c r="F48" i="1"/>
  <c r="G48" i="1"/>
  <c r="J48" i="1"/>
  <c r="E36" i="2"/>
  <c r="E27" i="2"/>
  <c r="E25" i="2"/>
  <c r="E38" i="2"/>
  <c r="F45" i="1"/>
  <c r="G45" i="1"/>
  <c r="E29" i="2"/>
  <c r="E30" i="2"/>
  <c r="K45" i="1"/>
  <c r="C12" i="1"/>
  <c r="C11" i="1"/>
  <c r="O41" i="1" l="1"/>
  <c r="O49" i="1"/>
  <c r="O30" i="1"/>
  <c r="O25" i="1"/>
  <c r="O53" i="1"/>
  <c r="O58" i="1"/>
  <c r="O59" i="1"/>
  <c r="O57" i="1"/>
  <c r="O56" i="1"/>
  <c r="O52" i="1"/>
  <c r="O43" i="1"/>
  <c r="O32" i="1"/>
  <c r="O31" i="1"/>
  <c r="O51" i="1"/>
  <c r="O29" i="1"/>
  <c r="O35" i="1"/>
  <c r="O34" i="1"/>
  <c r="O38" i="1"/>
  <c r="O40" i="1"/>
  <c r="O50" i="1"/>
  <c r="O36" i="1"/>
  <c r="O37" i="1"/>
  <c r="O60" i="1"/>
  <c r="O22" i="1"/>
  <c r="O39" i="1"/>
  <c r="O33" i="1"/>
  <c r="O42" i="1"/>
  <c r="O54" i="1"/>
  <c r="O21" i="1"/>
  <c r="O47" i="1"/>
  <c r="O45" i="1"/>
  <c r="C15" i="1"/>
  <c r="O23" i="1"/>
  <c r="O46" i="1"/>
  <c r="O48" i="1"/>
  <c r="O24" i="1"/>
  <c r="O55" i="1"/>
  <c r="O27" i="1"/>
  <c r="O28" i="1"/>
  <c r="O44" i="1"/>
  <c r="O26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<sst xmlns="http://schemas.openxmlformats.org/spreadsheetml/2006/main" count="366" uniqueCount="184">
  <si>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</si>
  <si>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</si>
  <si>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</si>
  <si>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</si>
  <si>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</si>
  <si>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</si>
  <si>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</si>
  <si>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</si>
  <si>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</si>
  <si>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</si>
  <si>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</si>
  <si>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</si>
  <si>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</si>
  <si>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</si>
  <si>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</si>
  <si>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</si>
  <si>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</si>
  <si>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</si>
  <si>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</si>
  <si>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</si>
  <si>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</si>
  <si>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</si>
  <si>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</si>
  <si>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</si>
  <si>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</si>
  <si>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</si>
  <si>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</si>
  <si>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S6</t>
  </si>
  <si>
    <t>VS 42</t>
  </si>
  <si>
    <t># of data points:</t>
  </si>
  <si>
    <t>EA/D</t>
  </si>
  <si>
    <t>WY Leo / GSC 01403-00115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</si>
  <si>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</si>
  <si>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</si>
  <si>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</si>
  <si>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</si>
  <si>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</si>
  <si>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</si>
  <si>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5870</t>
  </si>
  <si>
    <t>I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</si>
  <si>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</si>
  <si>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</si>
  <si>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</si>
  <si>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</si>
  <si>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</si>
  <si>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</si>
  <si>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</si>
  <si>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</si>
  <si>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</si>
  <si>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</si>
  <si>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</si>
  <si>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</si>
  <si>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</si>
  <si>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</si>
  <si>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2426024.52 </t>
  </si>
  <si>
    <t> 17.02.1930 00:28 </t>
  </si>
  <si>
    <t> -0.16 </t>
  </si>
  <si>
    <t> H.U.Sandig </t>
  </si>
  <si>
    <t> AN 275.40 </t>
  </si>
  <si>
    <t>2428552.33 </t>
  </si>
  <si>
    <t> 18.01.1937 19:55 </t>
  </si>
  <si>
    <t> -0.14 </t>
  </si>
  <si>
    <t>V </t>
  </si>
  <si>
    <t> K.Kordylewski </t>
  </si>
  <si>
    <t> MVS 747 </t>
  </si>
  <si>
    <t>2431150.16 </t>
  </si>
  <si>
    <t> 29.02.1944 15:50 </t>
  </si>
  <si>
    <t> 0.10 </t>
  </si>
  <si>
    <t> W.Zessewitsch </t>
  </si>
  <si>
    <t> IODE 4.2.174 </t>
  </si>
  <si>
    <t>2431170.12 </t>
  </si>
  <si>
    <t> 20.03.1944 14:52 </t>
  </si>
  <si>
    <t> 0.12 </t>
  </si>
  <si>
    <t>2434455.6 </t>
  </si>
  <si>
    <t> 19.03.1953 02:24 </t>
  </si>
  <si>
    <t> -0.0 </t>
  </si>
  <si>
    <t> SAC 28.100 </t>
  </si>
  <si>
    <t>2435821.65 </t>
  </si>
  <si>
    <t> 14.12.1956 03:36 </t>
  </si>
  <si>
    <t> -0.08 </t>
  </si>
  <si>
    <t>P </t>
  </si>
  <si>
    <t> H.Huth </t>
  </si>
  <si>
    <t>2435921.41 </t>
  </si>
  <si>
    <t> 23.03.1957 21:50 </t>
  </si>
  <si>
    <t> -0.04 </t>
  </si>
  <si>
    <t>2435946.35 </t>
  </si>
  <si>
    <t> 17.04.1957 20:24 </t>
  </si>
  <si>
    <t> -0.03 </t>
  </si>
  <si>
    <t> MVS 748 </t>
  </si>
  <si>
    <t>2436160.60 </t>
  </si>
  <si>
    <t> 18.11.1957 02:24 </t>
  </si>
  <si>
    <t> -0.17 </t>
  </si>
  <si>
    <t>2436245.45 </t>
  </si>
  <si>
    <t> 10.02.1958 22:48 </t>
  </si>
  <si>
    <t>2436285.40 </t>
  </si>
  <si>
    <t> 22.03.1958 21:36 </t>
  </si>
  <si>
    <t> -0.01 </t>
  </si>
  <si>
    <t>2436584.53 </t>
  </si>
  <si>
    <t> 16.01.1959 00:43 </t>
  </si>
  <si>
    <t>2436604.46 </t>
  </si>
  <si>
    <t> 04.02.1959 23:02 </t>
  </si>
  <si>
    <t>2436659.41 </t>
  </si>
  <si>
    <t> 31.03.1959 21:50 </t>
  </si>
  <si>
    <t> 0.06 </t>
  </si>
  <si>
    <t>2437317.50 </t>
  </si>
  <si>
    <t> 18.01.1961 00:00 </t>
  </si>
  <si>
    <t> 0.03 </t>
  </si>
  <si>
    <t>2437636.56 </t>
  </si>
  <si>
    <t> 03.12.1961 01:26 </t>
  </si>
  <si>
    <t> 0.00 </t>
  </si>
  <si>
    <t>2437651.62 </t>
  </si>
  <si>
    <t> 18.12.1961 02:52 </t>
  </si>
  <si>
    <t> 0.11 </t>
  </si>
  <si>
    <t>2437696.46 </t>
  </si>
  <si>
    <t> 31.01.1962 23:02 </t>
  </si>
  <si>
    <t> 0.07 </t>
  </si>
  <si>
    <t>2437731.39 </t>
  </si>
  <si>
    <t> 07.03.1962 21:21 </t>
  </si>
  <si>
    <t>2437940.62 </t>
  </si>
  <si>
    <t> 03.10.1962 02:52 </t>
  </si>
  <si>
    <t> -0.07 </t>
  </si>
  <si>
    <t>2437945.64 </t>
  </si>
  <si>
    <t> 08.10.1962 03:21 </t>
  </si>
  <si>
    <t>2437970.61 </t>
  </si>
  <si>
    <t> 02.11.1962 02:38 </t>
  </si>
  <si>
    <t> 0.01 </t>
  </si>
  <si>
    <t>2452703.9682 </t>
  </si>
  <si>
    <t> 05.03.2003 11:14 </t>
  </si>
  <si>
    <t> 0.3896 </t>
  </si>
  <si>
    <t>E </t>
  </si>
  <si>
    <t>?</t>
  </si>
  <si>
    <t> Nakajima </t>
  </si>
  <si>
    <t>VSB 42 </t>
  </si>
  <si>
    <t>2452708.9591 </t>
  </si>
  <si>
    <t> 10.03.2003 11:01 </t>
  </si>
  <si>
    <t> 0.3947 </t>
  </si>
  <si>
    <t>2454568.667 </t>
  </si>
  <si>
    <t> 12.04.2008 04:00 </t>
  </si>
  <si>
    <t> 0.407 </t>
  </si>
  <si>
    <t>C </t>
  </si>
  <si>
    <t> S.Dvorak </t>
  </si>
  <si>
    <t>IBVS 5870 </t>
  </si>
  <si>
    <t>2456408.4011 </t>
  </si>
  <si>
    <t> 25.04.2013 21:37 </t>
  </si>
  <si>
    <t> 0.3894 </t>
  </si>
  <si>
    <t>o</t>
  </si>
  <si>
    <t> U.Schmidt </t>
  </si>
  <si>
    <t>BAVM 234 </t>
  </si>
  <si>
    <t>2456712.551 </t>
  </si>
  <si>
    <t> 24.02.2014 01:13 </t>
  </si>
  <si>
    <t> A.Paschke </t>
  </si>
  <si>
    <t>OEJV 0162 </t>
  </si>
  <si>
    <t>2456727.5023 </t>
  </si>
  <si>
    <t> 11.03.2014 00:03 </t>
  </si>
  <si>
    <t> 0.4008 </t>
  </si>
  <si>
    <t>BAVM 238 </t>
  </si>
  <si>
    <t>2456727.5067 </t>
  </si>
  <si>
    <t> 11.03.2014 00:09 </t>
  </si>
  <si>
    <t> 0.4052 </t>
  </si>
  <si>
    <t>-I</t>
  </si>
  <si>
    <t> P.Frank </t>
  </si>
  <si>
    <t>2457091.4675 </t>
  </si>
  <si>
    <t> 09.03.2015 23:13 </t>
  </si>
  <si>
    <t>5724</t>
  </si>
  <si>
    <t> 0.4042 </t>
  </si>
  <si>
    <t> F.Agerer </t>
  </si>
  <si>
    <t>BAVM 241 (=IBVS 6157) </t>
  </si>
  <si>
    <t>2457101.4434 </t>
  </si>
  <si>
    <t> 19.03.2015 22:38 </t>
  </si>
  <si>
    <t>5726</t>
  </si>
  <si>
    <t> 0.4086 </t>
  </si>
  <si>
    <t>2457106.4296 </t>
  </si>
  <si>
    <t> 24.03.2015 22:18 </t>
  </si>
  <si>
    <t>5727</t>
  </si>
  <si>
    <t> 0.4090 </t>
  </si>
  <si>
    <t>IBVS 6157</t>
  </si>
  <si>
    <t>Nelson</t>
  </si>
  <si>
    <t>Add cycle</t>
  </si>
  <si>
    <t>Old Cycle</t>
  </si>
  <si>
    <t>IBVS 6196</t>
  </si>
  <si>
    <t>OEJV 0181</t>
  </si>
  <si>
    <t>OEJV 0162</t>
  </si>
  <si>
    <t>IBVS 6230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</si>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</sst>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33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>
      <alignment vertical="top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6" fillId="24" borderId="18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42" applyFont="1" applyAlignment="1">
      <alignment horizontal="left"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Leo - O-C Diagr.</a:t>
            </a:r>
          </a:p>
        </c:rich>
      </c:tx>
      <c:layout>
        <c:manualLayout>
          <c:xMode val="edge"/>
          <c:yMode val="edge"/>
          <c:x val="0.3568777137058610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55775746195169"/>
          <c:y val="0.14769252958613219"/>
          <c:w val="0.7973984932244108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-0.16055400000186637</c:v>
                </c:pt>
                <c:pt idx="1">
                  <c:v>-0.13999999999941792</c:v>
                </c:pt>
                <c:pt idx="2">
                  <c:v>0</c:v>
                </c:pt>
                <c:pt idx="3">
                  <c:v>9.9661999996897066E-2</c:v>
                </c:pt>
                <c:pt idx="4">
                  <c:v>0.11654999999882421</c:v>
                </c:pt>
                <c:pt idx="5">
                  <c:v>-3.1152000003203284E-2</c:v>
                </c:pt>
                <c:pt idx="6">
                  <c:v>-8.4324000003107358E-2</c:v>
                </c:pt>
                <c:pt idx="7">
                  <c:v>-3.9883999997982755E-2</c:v>
                </c:pt>
                <c:pt idx="8">
                  <c:v>-2.8773999998520594E-2</c:v>
                </c:pt>
                <c:pt idx="9">
                  <c:v>-0.16722799999843119</c:v>
                </c:pt>
                <c:pt idx="10">
                  <c:v>-7.5454000005265698E-2</c:v>
                </c:pt>
                <c:pt idx="11">
                  <c:v>-1.1678000002575573E-2</c:v>
                </c:pt>
                <c:pt idx="12">
                  <c:v>-2.8358000003208872E-2</c:v>
                </c:pt>
                <c:pt idx="13">
                  <c:v>-4.1470000003755558E-2</c:v>
                </c:pt>
                <c:pt idx="14">
                  <c:v>6.4972000000125263E-2</c:v>
                </c:pt>
                <c:pt idx="15">
                  <c:v>3.227599999809172E-2</c:v>
                </c:pt>
                <c:pt idx="16">
                  <c:v>2.4839999969117343E-3</c:v>
                </c:pt>
                <c:pt idx="17">
                  <c:v>0.10515000000305008</c:v>
                </c:pt>
                <c:pt idx="18">
                  <c:v>7.3147999995853752E-2</c:v>
                </c:pt>
                <c:pt idx="19">
                  <c:v>0.10270199999649776</c:v>
                </c:pt>
                <c:pt idx="20">
                  <c:v>-6.997399999818299E-2</c:v>
                </c:pt>
                <c:pt idx="21">
                  <c:v>-3.5752000003412832E-2</c:v>
                </c:pt>
                <c:pt idx="22">
                  <c:v>5.358000002161134E-3</c:v>
                </c:pt>
                <c:pt idx="35">
                  <c:v>0.41525200000614859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68-4A97-950F-D21F679F22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0.4068559999941499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68-4A97-950F-D21F679F225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0.38941400000476278</c:v>
                </c:pt>
                <c:pt idx="29">
                  <c:v>0.40082200000324519</c:v>
                </c:pt>
                <c:pt idx="30">
                  <c:v>0.40522200000123121</c:v>
                </c:pt>
                <c:pt idx="31">
                  <c:v>0.40422799999942072</c:v>
                </c:pt>
                <c:pt idx="32">
                  <c:v>0.40857199999300065</c:v>
                </c:pt>
                <c:pt idx="33">
                  <c:v>0.40899399999761954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168-4A97-950F-D21F679F225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0.38956799999868963</c:v>
                </c:pt>
                <c:pt idx="24">
                  <c:v>0.39469000000099186</c:v>
                </c:pt>
                <c:pt idx="25">
                  <c:v>0.39469000009557931</c:v>
                </c:pt>
                <c:pt idx="26">
                  <c:v>0.40739600000233622</c:v>
                </c:pt>
                <c:pt idx="34">
                  <c:v>0.38867800000298303</c:v>
                </c:pt>
                <c:pt idx="36">
                  <c:v>0.40495999999984633</c:v>
                </c:pt>
                <c:pt idx="37">
                  <c:v>0.41498399999545654</c:v>
                </c:pt>
                <c:pt idx="38">
                  <c:v>0.41554799997538794</c:v>
                </c:pt>
                <c:pt idx="39">
                  <c:v>0.41742799985513557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168-4A97-950F-D21F679F225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168-4A97-950F-D21F679F22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168-4A97-950F-D21F679F22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168-4A97-950F-D21F679F22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0.30890453914123306</c:v>
                </c:pt>
                <c:pt idx="1">
                  <c:v>0.31685093963690897</c:v>
                </c:pt>
                <c:pt idx="2">
                  <c:v>0.31685093963690897</c:v>
                </c:pt>
                <c:pt idx="3">
                  <c:v>0.32501676736520707</c:v>
                </c:pt>
                <c:pt idx="4">
                  <c:v>0.32507946086024203</c:v>
                </c:pt>
                <c:pt idx="5">
                  <c:v>0.33540821416724481</c:v>
                </c:pt>
                <c:pt idx="6">
                  <c:v>0.33970271857713674</c:v>
                </c:pt>
                <c:pt idx="7">
                  <c:v>0.34001618605231132</c:v>
                </c:pt>
                <c:pt idx="8">
                  <c:v>0.34009455292110496</c:v>
                </c:pt>
                <c:pt idx="9">
                  <c:v>0.34076850799273034</c:v>
                </c:pt>
                <c:pt idx="10">
                  <c:v>0.34103495534662875</c:v>
                </c:pt>
                <c:pt idx="11">
                  <c:v>0.34116034233669862</c:v>
                </c:pt>
                <c:pt idx="12">
                  <c:v>0.34210074476222235</c:v>
                </c:pt>
                <c:pt idx="13">
                  <c:v>0.34216343825725731</c:v>
                </c:pt>
                <c:pt idx="14">
                  <c:v>0.34233584536860334</c:v>
                </c:pt>
                <c:pt idx="15">
                  <c:v>0.34440473070475563</c:v>
                </c:pt>
                <c:pt idx="16">
                  <c:v>0.34540782662531433</c:v>
                </c:pt>
                <c:pt idx="17">
                  <c:v>0.34545484674659049</c:v>
                </c:pt>
                <c:pt idx="18">
                  <c:v>0.3455959071104191</c:v>
                </c:pt>
                <c:pt idx="19">
                  <c:v>0.34570562072673017</c:v>
                </c:pt>
                <c:pt idx="20">
                  <c:v>0.3463639024245968</c:v>
                </c:pt>
                <c:pt idx="21">
                  <c:v>0.34637957579835554</c:v>
                </c:pt>
                <c:pt idx="22">
                  <c:v>0.34645794266714919</c:v>
                </c:pt>
                <c:pt idx="23">
                  <c:v>0.39277276212419521</c:v>
                </c:pt>
                <c:pt idx="24">
                  <c:v>0.39278843549795395</c:v>
                </c:pt>
                <c:pt idx="25">
                  <c:v>0.39278843549795395</c:v>
                </c:pt>
                <c:pt idx="26">
                  <c:v>0.39863460390996008</c:v>
                </c:pt>
                <c:pt idx="27">
                  <c:v>0.40441807882693132</c:v>
                </c:pt>
                <c:pt idx="28">
                  <c:v>0.40537415462621385</c:v>
                </c:pt>
                <c:pt idx="29">
                  <c:v>0.40542117474749001</c:v>
                </c:pt>
                <c:pt idx="30">
                  <c:v>0.40542117474749001</c:v>
                </c:pt>
                <c:pt idx="31">
                  <c:v>0.40656533103187731</c:v>
                </c:pt>
                <c:pt idx="32">
                  <c:v>0.40659667777939473</c:v>
                </c:pt>
                <c:pt idx="33">
                  <c:v>0.40661235115315347</c:v>
                </c:pt>
                <c:pt idx="34">
                  <c:v>0.40774083406378203</c:v>
                </c:pt>
                <c:pt idx="35">
                  <c:v>0.40879095010561689</c:v>
                </c:pt>
                <c:pt idx="36">
                  <c:v>0.40665937127442964</c:v>
                </c:pt>
                <c:pt idx="37">
                  <c:v>0.40888499034816927</c:v>
                </c:pt>
                <c:pt idx="38">
                  <c:v>0.40891633709568675</c:v>
                </c:pt>
                <c:pt idx="39">
                  <c:v>0.40891633709568675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168-4A97-950F-D21F679F2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52976"/>
        <c:axId val="1"/>
      </c:scatterChart>
      <c:valAx>
        <c:axId val="980152976"/>
        <c:scaling>
          <c:orientation val="minMax"/>
          <c:min val="4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052229995414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0334572490706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52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55781596073725"/>
          <c:y val="0.92000129214617399"/>
          <c:w val="0.797398550088302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Leo - O-C Diagr.</a:t>
            </a:r>
          </a:p>
        </c:rich>
      </c:tx>
      <c:layout>
        <c:manualLayout>
          <c:xMode val="edge"/>
          <c:yMode val="edge"/>
          <c:x val="0.3422680412371134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4723926380368099"/>
          <c:w val="0.7773195876288659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-0.16055400000186637</c:v>
                </c:pt>
                <c:pt idx="1">
                  <c:v>-0.13999999999941792</c:v>
                </c:pt>
                <c:pt idx="2">
                  <c:v>0</c:v>
                </c:pt>
                <c:pt idx="3">
                  <c:v>9.9661999996897066E-2</c:v>
                </c:pt>
                <c:pt idx="4">
                  <c:v>0.11654999999882421</c:v>
                </c:pt>
                <c:pt idx="5">
                  <c:v>-3.1152000003203284E-2</c:v>
                </c:pt>
                <c:pt idx="6">
                  <c:v>-8.4324000003107358E-2</c:v>
                </c:pt>
                <c:pt idx="7">
                  <c:v>-3.9883999997982755E-2</c:v>
                </c:pt>
                <c:pt idx="8">
                  <c:v>-2.8773999998520594E-2</c:v>
                </c:pt>
                <c:pt idx="9">
                  <c:v>-0.16722799999843119</c:v>
                </c:pt>
                <c:pt idx="10">
                  <c:v>-7.5454000005265698E-2</c:v>
                </c:pt>
                <c:pt idx="11">
                  <c:v>-1.1678000002575573E-2</c:v>
                </c:pt>
                <c:pt idx="12">
                  <c:v>-2.8358000003208872E-2</c:v>
                </c:pt>
                <c:pt idx="13">
                  <c:v>-4.1470000003755558E-2</c:v>
                </c:pt>
                <c:pt idx="14">
                  <c:v>6.4972000000125263E-2</c:v>
                </c:pt>
                <c:pt idx="15">
                  <c:v>3.227599999809172E-2</c:v>
                </c:pt>
                <c:pt idx="16">
                  <c:v>2.4839999969117343E-3</c:v>
                </c:pt>
                <c:pt idx="17">
                  <c:v>0.10515000000305008</c:v>
                </c:pt>
                <c:pt idx="18">
                  <c:v>7.3147999995853752E-2</c:v>
                </c:pt>
                <c:pt idx="19">
                  <c:v>0.10270199999649776</c:v>
                </c:pt>
                <c:pt idx="20">
                  <c:v>-6.997399999818299E-2</c:v>
                </c:pt>
                <c:pt idx="21">
                  <c:v>-3.5752000003412832E-2</c:v>
                </c:pt>
                <c:pt idx="22">
                  <c:v>5.358000002161134E-3</c:v>
                </c:pt>
                <c:pt idx="35">
                  <c:v>0.41525200000614859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11-43CD-9FC6-E5C41FDFF2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28">
                  <c:v>0.4068559999941499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11-43CD-9FC6-E5C41FDFF2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0.38941400000476278</c:v>
                </c:pt>
                <c:pt idx="29">
                  <c:v>0.40082200000324519</c:v>
                </c:pt>
                <c:pt idx="30">
                  <c:v>0.40522200000123121</c:v>
                </c:pt>
                <c:pt idx="31">
                  <c:v>0.40422799999942072</c:v>
                </c:pt>
                <c:pt idx="32">
                  <c:v>0.40857199999300065</c:v>
                </c:pt>
                <c:pt idx="33">
                  <c:v>0.40899399999761954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11-43CD-9FC6-E5C41FDFF2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3">
                  <c:v>0.38956799999868963</c:v>
                </c:pt>
                <c:pt idx="24">
                  <c:v>0.39469000000099186</c:v>
                </c:pt>
                <c:pt idx="25">
                  <c:v>0.39469000009557931</c:v>
                </c:pt>
                <c:pt idx="26">
                  <c:v>0.40739600000233622</c:v>
                </c:pt>
                <c:pt idx="34">
                  <c:v>0.38867800000298303</c:v>
                </c:pt>
                <c:pt idx="36">
                  <c:v>0.40495999999984633</c:v>
                </c:pt>
                <c:pt idx="37">
                  <c:v>0.41498399999545654</c:v>
                </c:pt>
                <c:pt idx="38">
                  <c:v>0.41554799997538794</c:v>
                </c:pt>
                <c:pt idx="39">
                  <c:v>0.41742799985513557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11-43CD-9FC6-E5C41FDFF2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11-43CD-9FC6-E5C41FDFF2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11-43CD-9FC6-E5C41FDFF2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">
                    <c:v>0</c:v>
                  </c:pt>
                  <c:pt idx="26">
                    <c:v>2E-3</c:v>
                  </c:pt>
                  <c:pt idx="27">
                    <c:v>2.7000000000000001E-3</c:v>
                  </c:pt>
                  <c:pt idx="29">
                    <c:v>1.5E-3</c:v>
                  </c:pt>
                  <c:pt idx="30">
                    <c:v>2.5999999999999999E-3</c:v>
                  </c:pt>
                  <c:pt idx="31">
                    <c:v>2.1899999999999999E-2</c:v>
                  </c:pt>
                  <c:pt idx="32">
                    <c:v>1E-4</c:v>
                  </c:pt>
                  <c:pt idx="33">
                    <c:v>1.1999999999999999E-3</c:v>
                  </c:pt>
                  <c:pt idx="34">
                    <c:v>1E-4</c:v>
                  </c:pt>
                  <c:pt idx="35">
                    <c:v>0.01</c:v>
                  </c:pt>
                  <c:pt idx="36">
                    <c:v>5.0000000000000001E-4</c:v>
                  </c:pt>
                  <c:pt idx="37">
                    <c:v>2.0000000000000001E-4</c:v>
                  </c:pt>
                  <c:pt idx="38">
                    <c:v>1.1000000000000001E-3</c:v>
                  </c:pt>
                  <c:pt idx="39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11-43CD-9FC6-E5C41FDFF2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-507</c:v>
                </c:pt>
                <c:pt idx="1">
                  <c:v>0</c:v>
                </c:pt>
                <c:pt idx="2">
                  <c:v>0</c:v>
                </c:pt>
                <c:pt idx="3">
                  <c:v>521</c:v>
                </c:pt>
                <c:pt idx="4">
                  <c:v>525</c:v>
                </c:pt>
                <c:pt idx="5">
                  <c:v>1184</c:v>
                </c:pt>
                <c:pt idx="6">
                  <c:v>1458</c:v>
                </c:pt>
                <c:pt idx="7">
                  <c:v>1478</c:v>
                </c:pt>
                <c:pt idx="8">
                  <c:v>1483</c:v>
                </c:pt>
                <c:pt idx="9">
                  <c:v>1526</c:v>
                </c:pt>
                <c:pt idx="10">
                  <c:v>1543</c:v>
                </c:pt>
                <c:pt idx="11">
                  <c:v>1551</c:v>
                </c:pt>
                <c:pt idx="12">
                  <c:v>1611</c:v>
                </c:pt>
                <c:pt idx="13">
                  <c:v>1615</c:v>
                </c:pt>
                <c:pt idx="14">
                  <c:v>1626</c:v>
                </c:pt>
                <c:pt idx="15">
                  <c:v>1758</c:v>
                </c:pt>
                <c:pt idx="16">
                  <c:v>1822</c:v>
                </c:pt>
                <c:pt idx="17">
                  <c:v>1825</c:v>
                </c:pt>
                <c:pt idx="18">
                  <c:v>1834</c:v>
                </c:pt>
                <c:pt idx="19">
                  <c:v>1841</c:v>
                </c:pt>
                <c:pt idx="20">
                  <c:v>1883</c:v>
                </c:pt>
                <c:pt idx="21">
                  <c:v>1884</c:v>
                </c:pt>
                <c:pt idx="22">
                  <c:v>1889</c:v>
                </c:pt>
                <c:pt idx="23">
                  <c:v>4844</c:v>
                </c:pt>
                <c:pt idx="24">
                  <c:v>4845</c:v>
                </c:pt>
                <c:pt idx="25">
                  <c:v>4845</c:v>
                </c:pt>
                <c:pt idx="26">
                  <c:v>5218</c:v>
                </c:pt>
                <c:pt idx="27">
                  <c:v>5587</c:v>
                </c:pt>
                <c:pt idx="28">
                  <c:v>5648</c:v>
                </c:pt>
                <c:pt idx="29">
                  <c:v>5651</c:v>
                </c:pt>
                <c:pt idx="30">
                  <c:v>5651</c:v>
                </c:pt>
                <c:pt idx="31">
                  <c:v>5724</c:v>
                </c:pt>
                <c:pt idx="32">
                  <c:v>5726</c:v>
                </c:pt>
                <c:pt idx="33">
                  <c:v>5727</c:v>
                </c:pt>
                <c:pt idx="34">
                  <c:v>5799</c:v>
                </c:pt>
                <c:pt idx="35">
                  <c:v>5866</c:v>
                </c:pt>
                <c:pt idx="36">
                  <c:v>5730</c:v>
                </c:pt>
                <c:pt idx="37">
                  <c:v>5872</c:v>
                </c:pt>
                <c:pt idx="38">
                  <c:v>5874</c:v>
                </c:pt>
                <c:pt idx="39">
                  <c:v>5874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0.30890453914123306</c:v>
                </c:pt>
                <c:pt idx="1">
                  <c:v>0.31685093963690897</c:v>
                </c:pt>
                <c:pt idx="2">
                  <c:v>0.31685093963690897</c:v>
                </c:pt>
                <c:pt idx="3">
                  <c:v>0.32501676736520707</c:v>
                </c:pt>
                <c:pt idx="4">
                  <c:v>0.32507946086024203</c:v>
                </c:pt>
                <c:pt idx="5">
                  <c:v>0.33540821416724481</c:v>
                </c:pt>
                <c:pt idx="6">
                  <c:v>0.33970271857713674</c:v>
                </c:pt>
                <c:pt idx="7">
                  <c:v>0.34001618605231132</c:v>
                </c:pt>
                <c:pt idx="8">
                  <c:v>0.34009455292110496</c:v>
                </c:pt>
                <c:pt idx="9">
                  <c:v>0.34076850799273034</c:v>
                </c:pt>
                <c:pt idx="10">
                  <c:v>0.34103495534662875</c:v>
                </c:pt>
                <c:pt idx="11">
                  <c:v>0.34116034233669862</c:v>
                </c:pt>
                <c:pt idx="12">
                  <c:v>0.34210074476222235</c:v>
                </c:pt>
                <c:pt idx="13">
                  <c:v>0.34216343825725731</c:v>
                </c:pt>
                <c:pt idx="14">
                  <c:v>0.34233584536860334</c:v>
                </c:pt>
                <c:pt idx="15">
                  <c:v>0.34440473070475563</c:v>
                </c:pt>
                <c:pt idx="16">
                  <c:v>0.34540782662531433</c:v>
                </c:pt>
                <c:pt idx="17">
                  <c:v>0.34545484674659049</c:v>
                </c:pt>
                <c:pt idx="18">
                  <c:v>0.3455959071104191</c:v>
                </c:pt>
                <c:pt idx="19">
                  <c:v>0.34570562072673017</c:v>
                </c:pt>
                <c:pt idx="20">
                  <c:v>0.3463639024245968</c:v>
                </c:pt>
                <c:pt idx="21">
                  <c:v>0.34637957579835554</c:v>
                </c:pt>
                <c:pt idx="22">
                  <c:v>0.34645794266714919</c:v>
                </c:pt>
                <c:pt idx="23">
                  <c:v>0.39277276212419521</c:v>
                </c:pt>
                <c:pt idx="24">
                  <c:v>0.39278843549795395</c:v>
                </c:pt>
                <c:pt idx="25">
                  <c:v>0.39278843549795395</c:v>
                </c:pt>
                <c:pt idx="26">
                  <c:v>0.39863460390996008</c:v>
                </c:pt>
                <c:pt idx="27">
                  <c:v>0.40441807882693132</c:v>
                </c:pt>
                <c:pt idx="28">
                  <c:v>0.40537415462621385</c:v>
                </c:pt>
                <c:pt idx="29">
                  <c:v>0.40542117474749001</c:v>
                </c:pt>
                <c:pt idx="30">
                  <c:v>0.40542117474749001</c:v>
                </c:pt>
                <c:pt idx="31">
                  <c:v>0.40656533103187731</c:v>
                </c:pt>
                <c:pt idx="32">
                  <c:v>0.40659667777939473</c:v>
                </c:pt>
                <c:pt idx="33">
                  <c:v>0.40661235115315347</c:v>
                </c:pt>
                <c:pt idx="34">
                  <c:v>0.40774083406378203</c:v>
                </c:pt>
                <c:pt idx="35">
                  <c:v>0.40879095010561689</c:v>
                </c:pt>
                <c:pt idx="36">
                  <c:v>0.40665937127442964</c:v>
                </c:pt>
                <c:pt idx="37">
                  <c:v>0.40888499034816927</c:v>
                </c:pt>
                <c:pt idx="38">
                  <c:v>0.40891633709568675</c:v>
                </c:pt>
                <c:pt idx="39">
                  <c:v>0.40891633709568675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11-43CD-9FC6-E5C41FDFF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162696"/>
        <c:axId val="1"/>
      </c:scatterChart>
      <c:valAx>
        <c:axId val="980162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8762886597942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162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21649484536082"/>
          <c:y val="0.92024539877300615"/>
          <c:w val="0.8845360824742267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342900</xdr:colOff>
      <xdr:row>18</xdr:row>
      <xdr:rowOff>76200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E290547C-5159-B6C9-B8CF-37CB098C3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361951</xdr:colOff>
      <xdr:row>0</xdr:row>
      <xdr:rowOff>28574</xdr:rowOff>
    </xdr:from>
    <xdr:to>
      <xdr:col>27</xdr:col>
      <xdr:colOff>209551</xdr:colOff>
      <xdr:row>18</xdr:row>
      <xdr:rowOff>85724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D8A1DF27-1AAD-494C-59D6-263869F74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5870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solj.cetus-net.org/no42.pdf" TargetMode="External"/><Relationship Id="rId6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162.pdf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4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ht="12.95" customHeight="1" x14ac:dyDescent="0.2">
      <c r="A2" t="s">
        <v>25</v>
      </c>
      <c r="B2" s="11" t="s">
        <v>30</v>
      </c>
    </row>
    <row r="3" spans="1:6" ht="12.95" customHeight="1" x14ac:dyDescent="0.2"/>
    <row r="4" spans="1:6" ht="12.95" customHeight="1" thickTop="1" thickBot="1" x14ac:dyDescent="0.25">
      <c r="A4" s="6" t="s">
        <v>1</v>
      </c>
      <c r="C4" s="3">
        <v>28552.47</v>
      </c>
      <c r="D4" s="4">
        <v>4.9857779999999998</v>
      </c>
    </row>
    <row r="5" spans="1:6" ht="12.95" customHeight="1" thickTop="1" x14ac:dyDescent="0.2">
      <c r="A5" s="12" t="s">
        <v>32</v>
      </c>
      <c r="B5" s="9"/>
      <c r="C5" s="13">
        <v>-9.5</v>
      </c>
      <c r="D5" s="9" t="s">
        <v>33</v>
      </c>
    </row>
    <row r="6" spans="1:6" ht="12.95" customHeight="1" x14ac:dyDescent="0.2">
      <c r="A6" s="6" t="s">
        <v>2</v>
      </c>
    </row>
    <row r="7" spans="1:6" ht="12.95" customHeight="1" x14ac:dyDescent="0.2">
      <c r="A7" t="s">
        <v>3</v>
      </c>
      <c r="C7">
        <f>+C4</f>
        <v>28552.47</v>
      </c>
    </row>
    <row r="8" spans="1:6" ht="12.95" customHeight="1" x14ac:dyDescent="0.2">
      <c r="A8" t="s">
        <v>4</v>
      </c>
      <c r="C8">
        <f>+D4</f>
        <v>4.9857779999999998</v>
      </c>
    </row>
    <row r="9" spans="1:6" ht="12.95" customHeight="1" x14ac:dyDescent="0.2">
      <c r="A9" s="27" t="s">
        <v>37</v>
      </c>
      <c r="B9" s="28">
        <v>44</v>
      </c>
      <c r="C9" s="16" t="str">
        <f>"F"&amp;B9</f>
        <v>F44</v>
      </c>
      <c r="D9" s="17" t="str">
        <f>"G"&amp;B9</f>
        <v>G44</v>
      </c>
    </row>
    <row r="10" spans="1:6" ht="12.95" customHeight="1" thickBot="1" x14ac:dyDescent="0.25">
      <c r="A10" s="9"/>
      <c r="B10" s="9"/>
      <c r="C10" s="5" t="s">
        <v>21</v>
      </c>
      <c r="D10" s="5" t="s">
        <v>22</v>
      </c>
      <c r="E10" s="9"/>
    </row>
    <row r="11" spans="1:6" ht="12.95" customHeight="1" x14ac:dyDescent="0.2">
      <c r="A11" s="9" t="s">
        <v>17</v>
      </c>
      <c r="B11" s="9"/>
      <c r="C11" s="14">
        <f ca="1">INTERCEPT(INDIRECT($D$9):G975,INDIRECT($C$9):F975)</f>
        <v>0.31685093963690897</v>
      </c>
      <c r="D11" s="15"/>
      <c r="E11" s="9"/>
    </row>
    <row r="12" spans="1:6" ht="12.95" customHeight="1" x14ac:dyDescent="0.2">
      <c r="A12" s="9" t="s">
        <v>18</v>
      </c>
      <c r="B12" s="9"/>
      <c r="C12" s="14">
        <f ca="1">SLOPE(INDIRECT($D$9):G975,INDIRECT($C$9):F975)</f>
        <v>1.5673373758729614E-5</v>
      </c>
      <c r="D12" s="15"/>
      <c r="E12" s="9"/>
    </row>
    <row r="13" spans="1:6" ht="12.95" customHeight="1" x14ac:dyDescent="0.2">
      <c r="A13" s="9" t="s">
        <v>20</v>
      </c>
      <c r="B13" s="9"/>
      <c r="C13" s="15" t="s">
        <v>15</v>
      </c>
    </row>
    <row r="14" spans="1:6" ht="12.95" customHeight="1" x14ac:dyDescent="0.2">
      <c r="A14" s="9"/>
      <c r="B14" s="9"/>
      <c r="C14" s="9"/>
    </row>
    <row r="15" spans="1:6" ht="12.95" customHeight="1" x14ac:dyDescent="0.2">
      <c r="A15" s="18" t="s">
        <v>19</v>
      </c>
      <c r="B15" s="9"/>
      <c r="C15" s="19">
        <f ca="1">(C7+C11)+(C8+C12)*INT(MAX(F21:F3516))</f>
        <v>57839.338888337094</v>
      </c>
      <c r="E15" s="20" t="s">
        <v>177</v>
      </c>
      <c r="F15" s="52">
        <v>1</v>
      </c>
    </row>
    <row r="16" spans="1:6" ht="12.95" customHeight="1" x14ac:dyDescent="0.2">
      <c r="A16" s="22" t="s">
        <v>5</v>
      </c>
      <c r="B16" s="9"/>
      <c r="C16" s="23">
        <f ca="1">+C8+C12</f>
        <v>4.9857936733737587</v>
      </c>
      <c r="E16" s="20" t="s">
        <v>34</v>
      </c>
      <c r="F16" s="53">
        <f ca="1">NOW()+15018.5+$C$5/24</f>
        <v>60357.83003946759</v>
      </c>
    </row>
    <row r="17" spans="1:17" ht="12.95" customHeight="1" thickBot="1" x14ac:dyDescent="0.25">
      <c r="A17" s="20" t="s">
        <v>29</v>
      </c>
      <c r="B17" s="9"/>
      <c r="C17" s="9">
        <f>COUNT(C21:C2174)</f>
        <v>40</v>
      </c>
      <c r="E17" s="20" t="s">
        <v>178</v>
      </c>
      <c r="F17" s="21">
        <f ca="1">ROUND(2*(F16-$C$7)/$C$8,0)/2+F15</f>
        <v>6380</v>
      </c>
    </row>
    <row r="18" spans="1:17" ht="12.95" customHeight="1" thickTop="1" thickBot="1" x14ac:dyDescent="0.25">
      <c r="A18" s="22" t="s">
        <v>6</v>
      </c>
      <c r="B18" s="9"/>
      <c r="C18" s="25">
        <f ca="1">+C15</f>
        <v>57839.338888337094</v>
      </c>
      <c r="D18" s="26">
        <f ca="1">+C16</f>
        <v>4.9857936733737587</v>
      </c>
      <c r="E18" s="20" t="s">
        <v>35</v>
      </c>
      <c r="F18" s="17">
        <f ca="1">ROUND(2*(F16-$C$15)/$C$16,0)/2+F15</f>
        <v>506</v>
      </c>
    </row>
    <row r="19" spans="1:17" ht="12.95" customHeight="1" thickTop="1" x14ac:dyDescent="0.2">
      <c r="E19" s="20" t="s">
        <v>36</v>
      </c>
      <c r="F19" s="24">
        <f ca="1">+$C$15+$C$16*F18-15018.5-$C$5/24</f>
        <v>45344.046320397552</v>
      </c>
    </row>
    <row r="20" spans="1:17" ht="12.95" customHeight="1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49</v>
      </c>
      <c r="I20" s="8" t="s">
        <v>52</v>
      </c>
      <c r="J20" s="8" t="s">
        <v>46</v>
      </c>
      <c r="K20" s="8" t="s">
        <v>44</v>
      </c>
      <c r="L20" s="8" t="s">
        <v>26</v>
      </c>
      <c r="M20" s="8" t="s">
        <v>176</v>
      </c>
      <c r="N20" s="8" t="s">
        <v>27</v>
      </c>
      <c r="O20" s="8" t="s">
        <v>24</v>
      </c>
      <c r="P20" s="7" t="s">
        <v>23</v>
      </c>
      <c r="Q20" s="5" t="s">
        <v>16</v>
      </c>
    </row>
    <row r="21" spans="1:17" ht="12.95" customHeight="1" x14ac:dyDescent="0.2">
      <c r="A21" s="49" t="s">
        <v>58</v>
      </c>
      <c r="B21" s="51" t="s">
        <v>39</v>
      </c>
      <c r="C21" s="50">
        <v>26024.52</v>
      </c>
      <c r="D21" s="10"/>
      <c r="E21">
        <f t="shared" ref="E21:E56" si="0">+(C21-C$7)/C$8</f>
        <v>-507.03220239649676</v>
      </c>
      <c r="F21">
        <f t="shared" ref="F21:F58" si="1">ROUND(2*E21,0)/2</f>
        <v>-507</v>
      </c>
      <c r="G21">
        <f t="shared" ref="G21:G56" si="2">+C21-(C$7+F21*C$8)</f>
        <v>-0.16055400000186637</v>
      </c>
      <c r="H21">
        <f t="shared" ref="H21:H43" si="3">+G21</f>
        <v>-0.16055400000186637</v>
      </c>
      <c r="O21">
        <f t="shared" ref="O21:O56" ca="1" si="4">+C$11+C$12*F21</f>
        <v>0.30890453914123306</v>
      </c>
      <c r="Q21" s="2">
        <f t="shared" ref="Q21:Q56" si="5">+C21-15018.5</f>
        <v>11006.02</v>
      </c>
    </row>
    <row r="22" spans="1:17" ht="12.95" customHeight="1" x14ac:dyDescent="0.2">
      <c r="A22" s="49" t="s">
        <v>64</v>
      </c>
      <c r="B22" s="51" t="s">
        <v>39</v>
      </c>
      <c r="C22" s="50">
        <v>28552.33</v>
      </c>
      <c r="D22" s="10"/>
      <c r="E22">
        <f t="shared" si="0"/>
        <v>-2.8079870383201564E-2</v>
      </c>
      <c r="F22">
        <f t="shared" si="1"/>
        <v>0</v>
      </c>
      <c r="G22">
        <f t="shared" si="2"/>
        <v>-0.13999999999941792</v>
      </c>
      <c r="H22">
        <f t="shared" si="3"/>
        <v>-0.13999999999941792</v>
      </c>
      <c r="O22">
        <f t="shared" ca="1" si="4"/>
        <v>0.31685093963690897</v>
      </c>
      <c r="Q22" s="2">
        <f t="shared" si="5"/>
        <v>13533.830000000002</v>
      </c>
    </row>
    <row r="23" spans="1:17" ht="12.95" customHeight="1" x14ac:dyDescent="0.2">
      <c r="A23" t="s">
        <v>13</v>
      </c>
      <c r="C23" s="10">
        <v>28552.47</v>
      </c>
      <c r="D23" s="10" t="s">
        <v>15</v>
      </c>
      <c r="E23">
        <f t="shared" si="0"/>
        <v>0</v>
      </c>
      <c r="F23">
        <f t="shared" si="1"/>
        <v>0</v>
      </c>
      <c r="G23">
        <f t="shared" si="2"/>
        <v>0</v>
      </c>
      <c r="H23">
        <f t="shared" si="3"/>
        <v>0</v>
      </c>
      <c r="O23">
        <f t="shared" ca="1" si="4"/>
        <v>0.31685093963690897</v>
      </c>
      <c r="Q23" s="2">
        <f t="shared" si="5"/>
        <v>13533.970000000001</v>
      </c>
    </row>
    <row r="24" spans="1:17" ht="12.95" customHeight="1" x14ac:dyDescent="0.2">
      <c r="A24" s="49" t="s">
        <v>69</v>
      </c>
      <c r="B24" s="51" t="s">
        <v>39</v>
      </c>
      <c r="C24" s="50">
        <v>31150.16</v>
      </c>
      <c r="D24" s="10"/>
      <c r="E24">
        <f t="shared" si="0"/>
        <v>521.01998925744363</v>
      </c>
      <c r="F24">
        <f t="shared" si="1"/>
        <v>521</v>
      </c>
      <c r="G24">
        <f t="shared" si="2"/>
        <v>9.9661999996897066E-2</v>
      </c>
      <c r="H24">
        <f t="shared" si="3"/>
        <v>9.9661999996897066E-2</v>
      </c>
      <c r="O24">
        <f t="shared" ca="1" si="4"/>
        <v>0.32501676736520707</v>
      </c>
      <c r="Q24" s="2">
        <f t="shared" si="5"/>
        <v>16131.66</v>
      </c>
    </row>
    <row r="25" spans="1:17" ht="12.95" customHeight="1" x14ac:dyDescent="0.2">
      <c r="A25" s="49" t="s">
        <v>69</v>
      </c>
      <c r="B25" s="51" t="s">
        <v>39</v>
      </c>
      <c r="C25" s="50">
        <v>31170.12</v>
      </c>
      <c r="D25" s="10"/>
      <c r="E25">
        <f t="shared" si="0"/>
        <v>525.02337649209369</v>
      </c>
      <c r="F25">
        <f t="shared" si="1"/>
        <v>525</v>
      </c>
      <c r="G25">
        <f t="shared" si="2"/>
        <v>0.11654999999882421</v>
      </c>
      <c r="H25">
        <f t="shared" si="3"/>
        <v>0.11654999999882421</v>
      </c>
      <c r="O25">
        <f t="shared" ca="1" si="4"/>
        <v>0.32507946086024203</v>
      </c>
      <c r="Q25" s="2">
        <f t="shared" si="5"/>
        <v>16151.619999999999</v>
      </c>
    </row>
    <row r="26" spans="1:17" ht="12.95" customHeight="1" x14ac:dyDescent="0.2">
      <c r="A26" s="49" t="s">
        <v>76</v>
      </c>
      <c r="B26" s="51" t="s">
        <v>39</v>
      </c>
      <c r="C26" s="50">
        <v>34455.599999999999</v>
      </c>
      <c r="D26" s="10"/>
      <c r="E26">
        <f t="shared" si="0"/>
        <v>1183.9937518276981</v>
      </c>
      <c r="F26">
        <f t="shared" si="1"/>
        <v>1184</v>
      </c>
      <c r="G26">
        <f t="shared" si="2"/>
        <v>-3.1152000003203284E-2</v>
      </c>
      <c r="H26">
        <f t="shared" si="3"/>
        <v>-3.1152000003203284E-2</v>
      </c>
      <c r="O26">
        <f t="shared" ca="1" si="4"/>
        <v>0.33540821416724481</v>
      </c>
      <c r="Q26" s="2">
        <f t="shared" si="5"/>
        <v>19437.099999999999</v>
      </c>
    </row>
    <row r="27" spans="1:17" ht="12.95" customHeight="1" x14ac:dyDescent="0.2">
      <c r="A27" s="49" t="s">
        <v>64</v>
      </c>
      <c r="B27" s="51" t="s">
        <v>39</v>
      </c>
      <c r="C27" s="50">
        <v>35821.65</v>
      </c>
      <c r="D27" s="10"/>
      <c r="E27">
        <f t="shared" si="0"/>
        <v>1457.9830870929272</v>
      </c>
      <c r="F27">
        <f t="shared" si="1"/>
        <v>1458</v>
      </c>
      <c r="G27">
        <f t="shared" si="2"/>
        <v>-8.4324000003107358E-2</v>
      </c>
      <c r="H27">
        <f t="shared" si="3"/>
        <v>-8.4324000003107358E-2</v>
      </c>
      <c r="O27">
        <f t="shared" ca="1" si="4"/>
        <v>0.33970271857713674</v>
      </c>
      <c r="Q27" s="2">
        <f t="shared" si="5"/>
        <v>20803.150000000001</v>
      </c>
    </row>
    <row r="28" spans="1:17" ht="12.95" customHeight="1" x14ac:dyDescent="0.2">
      <c r="A28" s="49" t="s">
        <v>64</v>
      </c>
      <c r="B28" s="51" t="s">
        <v>39</v>
      </c>
      <c r="C28" s="50">
        <v>35921.410000000003</v>
      </c>
      <c r="D28" s="10"/>
      <c r="E28">
        <f t="shared" si="0"/>
        <v>1477.9920004460694</v>
      </c>
      <c r="F28">
        <f t="shared" si="1"/>
        <v>1478</v>
      </c>
      <c r="G28">
        <f t="shared" si="2"/>
        <v>-3.9883999997982755E-2</v>
      </c>
      <c r="H28">
        <f t="shared" si="3"/>
        <v>-3.9883999997982755E-2</v>
      </c>
      <c r="O28">
        <f t="shared" ca="1" si="4"/>
        <v>0.34001618605231132</v>
      </c>
      <c r="Q28" s="2">
        <f t="shared" si="5"/>
        <v>20902.910000000003</v>
      </c>
    </row>
    <row r="29" spans="1:17" ht="12.95" customHeight="1" x14ac:dyDescent="0.2">
      <c r="A29" s="49" t="s">
        <v>88</v>
      </c>
      <c r="B29" s="51" t="s">
        <v>39</v>
      </c>
      <c r="C29" s="50">
        <v>35946.35</v>
      </c>
      <c r="D29" s="10"/>
      <c r="E29">
        <f t="shared" si="0"/>
        <v>1482.9942287843537</v>
      </c>
      <c r="F29">
        <f t="shared" si="1"/>
        <v>1483</v>
      </c>
      <c r="G29">
        <f t="shared" si="2"/>
        <v>-2.8773999998520594E-2</v>
      </c>
      <c r="H29">
        <f t="shared" si="3"/>
        <v>-2.8773999998520594E-2</v>
      </c>
      <c r="O29">
        <f t="shared" ca="1" si="4"/>
        <v>0.34009455292110496</v>
      </c>
      <c r="Q29" s="2">
        <f t="shared" si="5"/>
        <v>20927.849999999999</v>
      </c>
    </row>
    <row r="30" spans="1:17" ht="12.95" customHeight="1" x14ac:dyDescent="0.2">
      <c r="A30" s="49" t="s">
        <v>88</v>
      </c>
      <c r="B30" s="51" t="s">
        <v>39</v>
      </c>
      <c r="C30" s="50">
        <v>36160.6</v>
      </c>
      <c r="D30" s="10"/>
      <c r="E30">
        <f t="shared" si="0"/>
        <v>1525.9664589959677</v>
      </c>
      <c r="F30">
        <f t="shared" si="1"/>
        <v>1526</v>
      </c>
      <c r="G30">
        <f t="shared" si="2"/>
        <v>-0.16722799999843119</v>
      </c>
      <c r="H30">
        <f t="shared" si="3"/>
        <v>-0.16722799999843119</v>
      </c>
      <c r="O30">
        <f t="shared" ca="1" si="4"/>
        <v>0.34076850799273034</v>
      </c>
      <c r="Q30" s="2">
        <f t="shared" si="5"/>
        <v>21142.1</v>
      </c>
    </row>
    <row r="31" spans="1:17" ht="12.95" customHeight="1" x14ac:dyDescent="0.2">
      <c r="A31" s="49" t="s">
        <v>88</v>
      </c>
      <c r="B31" s="51" t="s">
        <v>39</v>
      </c>
      <c r="C31" s="50">
        <v>36245.449999999997</v>
      </c>
      <c r="D31" s="10"/>
      <c r="E31">
        <f t="shared" si="0"/>
        <v>1542.9848661532856</v>
      </c>
      <c r="F31">
        <f t="shared" si="1"/>
        <v>1543</v>
      </c>
      <c r="G31">
        <f t="shared" si="2"/>
        <v>-7.5454000005265698E-2</v>
      </c>
      <c r="H31">
        <f t="shared" si="3"/>
        <v>-7.5454000005265698E-2</v>
      </c>
      <c r="O31">
        <f t="shared" ca="1" si="4"/>
        <v>0.34103495534662875</v>
      </c>
      <c r="Q31" s="2">
        <f t="shared" si="5"/>
        <v>21226.949999999997</v>
      </c>
    </row>
    <row r="32" spans="1:17" ht="12.95" customHeight="1" x14ac:dyDescent="0.2">
      <c r="A32" s="49" t="s">
        <v>88</v>
      </c>
      <c r="B32" s="51" t="s">
        <v>39</v>
      </c>
      <c r="C32" s="50">
        <v>36285.4</v>
      </c>
      <c r="D32" s="10"/>
      <c r="E32">
        <f t="shared" si="0"/>
        <v>1550.9976577376692</v>
      </c>
      <c r="F32">
        <f t="shared" si="1"/>
        <v>1551</v>
      </c>
      <c r="G32">
        <f t="shared" si="2"/>
        <v>-1.1678000002575573E-2</v>
      </c>
      <c r="H32">
        <f t="shared" si="3"/>
        <v>-1.1678000002575573E-2</v>
      </c>
      <c r="O32">
        <f t="shared" ca="1" si="4"/>
        <v>0.34116034233669862</v>
      </c>
      <c r="Q32" s="2">
        <f t="shared" si="5"/>
        <v>21266.9</v>
      </c>
    </row>
    <row r="33" spans="1:17" ht="12.95" customHeight="1" x14ac:dyDescent="0.2">
      <c r="A33" s="49" t="s">
        <v>88</v>
      </c>
      <c r="B33" s="51" t="s">
        <v>39</v>
      </c>
      <c r="C33" s="50">
        <v>36584.53</v>
      </c>
      <c r="D33" s="10"/>
      <c r="E33">
        <f t="shared" si="0"/>
        <v>1610.994312221683</v>
      </c>
      <c r="F33">
        <f t="shared" si="1"/>
        <v>1611</v>
      </c>
      <c r="G33">
        <f t="shared" si="2"/>
        <v>-2.8358000003208872E-2</v>
      </c>
      <c r="H33">
        <f t="shared" si="3"/>
        <v>-2.8358000003208872E-2</v>
      </c>
      <c r="O33">
        <f t="shared" ca="1" si="4"/>
        <v>0.34210074476222235</v>
      </c>
      <c r="Q33" s="2">
        <f t="shared" si="5"/>
        <v>21566.03</v>
      </c>
    </row>
    <row r="34" spans="1:17" ht="12.95" customHeight="1" x14ac:dyDescent="0.2">
      <c r="A34" s="49" t="s">
        <v>88</v>
      </c>
      <c r="B34" s="51" t="s">
        <v>39</v>
      </c>
      <c r="C34" s="50">
        <v>36604.46</v>
      </c>
      <c r="D34" s="10"/>
      <c r="E34">
        <f t="shared" si="0"/>
        <v>1614.9916823412511</v>
      </c>
      <c r="F34">
        <f t="shared" si="1"/>
        <v>1615</v>
      </c>
      <c r="G34">
        <f t="shared" si="2"/>
        <v>-4.1470000003755558E-2</v>
      </c>
      <c r="H34">
        <f t="shared" si="3"/>
        <v>-4.1470000003755558E-2</v>
      </c>
      <c r="O34">
        <f t="shared" ca="1" si="4"/>
        <v>0.34216343825725731</v>
      </c>
      <c r="Q34" s="2">
        <f t="shared" si="5"/>
        <v>21585.96</v>
      </c>
    </row>
    <row r="35" spans="1:17" ht="12.95" customHeight="1" x14ac:dyDescent="0.2">
      <c r="A35" s="49" t="s">
        <v>88</v>
      </c>
      <c r="B35" s="51" t="s">
        <v>39</v>
      </c>
      <c r="C35" s="50">
        <v>36659.410000000003</v>
      </c>
      <c r="D35" s="10"/>
      <c r="E35">
        <f t="shared" si="0"/>
        <v>1626.0130314667044</v>
      </c>
      <c r="F35">
        <f t="shared" si="1"/>
        <v>1626</v>
      </c>
      <c r="G35">
        <f t="shared" si="2"/>
        <v>6.4972000000125263E-2</v>
      </c>
      <c r="H35">
        <f t="shared" si="3"/>
        <v>6.4972000000125263E-2</v>
      </c>
      <c r="O35">
        <f t="shared" ca="1" si="4"/>
        <v>0.34233584536860334</v>
      </c>
      <c r="Q35" s="2">
        <f t="shared" si="5"/>
        <v>21640.910000000003</v>
      </c>
    </row>
    <row r="36" spans="1:17" ht="12.95" customHeight="1" x14ac:dyDescent="0.2">
      <c r="A36" s="49" t="s">
        <v>88</v>
      </c>
      <c r="B36" s="51" t="s">
        <v>39</v>
      </c>
      <c r="C36" s="50">
        <v>37317.5</v>
      </c>
      <c r="D36" s="10"/>
      <c r="E36">
        <f t="shared" si="0"/>
        <v>1758.0064736135462</v>
      </c>
      <c r="F36">
        <f t="shared" si="1"/>
        <v>1758</v>
      </c>
      <c r="G36">
        <f t="shared" si="2"/>
        <v>3.227599999809172E-2</v>
      </c>
      <c r="H36">
        <f t="shared" si="3"/>
        <v>3.227599999809172E-2</v>
      </c>
      <c r="O36">
        <f t="shared" ca="1" si="4"/>
        <v>0.34440473070475563</v>
      </c>
      <c r="Q36" s="2">
        <f t="shared" si="5"/>
        <v>22299</v>
      </c>
    </row>
    <row r="37" spans="1:17" ht="12.95" customHeight="1" x14ac:dyDescent="0.2">
      <c r="A37" s="49" t="s">
        <v>88</v>
      </c>
      <c r="B37" s="51" t="s">
        <v>39</v>
      </c>
      <c r="C37" s="50">
        <v>37636.559999999998</v>
      </c>
      <c r="D37" s="10"/>
      <c r="E37">
        <f t="shared" si="0"/>
        <v>1822.0004982171281</v>
      </c>
      <c r="F37">
        <f t="shared" si="1"/>
        <v>1822</v>
      </c>
      <c r="G37">
        <f t="shared" si="2"/>
        <v>2.4839999969117343E-3</v>
      </c>
      <c r="H37">
        <f t="shared" si="3"/>
        <v>2.4839999969117343E-3</v>
      </c>
      <c r="O37">
        <f t="shared" ca="1" si="4"/>
        <v>0.34540782662531433</v>
      </c>
      <c r="Q37" s="2">
        <f t="shared" si="5"/>
        <v>22618.059999999998</v>
      </c>
    </row>
    <row r="38" spans="1:17" ht="12.95" customHeight="1" x14ac:dyDescent="0.2">
      <c r="A38" s="49" t="s">
        <v>88</v>
      </c>
      <c r="B38" s="51" t="s">
        <v>39</v>
      </c>
      <c r="C38" s="50">
        <v>37651.620000000003</v>
      </c>
      <c r="D38" s="10"/>
      <c r="E38">
        <f t="shared" si="0"/>
        <v>1825.0210899883632</v>
      </c>
      <c r="F38">
        <f t="shared" si="1"/>
        <v>1825</v>
      </c>
      <c r="G38">
        <f t="shared" si="2"/>
        <v>0.10515000000305008</v>
      </c>
      <c r="H38">
        <f t="shared" si="3"/>
        <v>0.10515000000305008</v>
      </c>
      <c r="O38">
        <f t="shared" ca="1" si="4"/>
        <v>0.34545484674659049</v>
      </c>
      <c r="Q38" s="2">
        <f t="shared" si="5"/>
        <v>22633.120000000003</v>
      </c>
    </row>
    <row r="39" spans="1:17" ht="12.95" customHeight="1" x14ac:dyDescent="0.2">
      <c r="A39" s="49" t="s">
        <v>88</v>
      </c>
      <c r="B39" s="51" t="s">
        <v>39</v>
      </c>
      <c r="C39" s="50">
        <v>37696.46</v>
      </c>
      <c r="D39" s="10"/>
      <c r="E39">
        <f t="shared" si="0"/>
        <v>1834.014671331134</v>
      </c>
      <c r="F39">
        <f t="shared" si="1"/>
        <v>1834</v>
      </c>
      <c r="G39">
        <f t="shared" si="2"/>
        <v>7.3147999995853752E-2</v>
      </c>
      <c r="H39">
        <f t="shared" si="3"/>
        <v>7.3147999995853752E-2</v>
      </c>
      <c r="O39">
        <f t="shared" ca="1" si="4"/>
        <v>0.3455959071104191</v>
      </c>
      <c r="Q39" s="2">
        <f t="shared" si="5"/>
        <v>22677.96</v>
      </c>
    </row>
    <row r="40" spans="1:17" ht="12.95" customHeight="1" x14ac:dyDescent="0.2">
      <c r="A40" s="49" t="s">
        <v>88</v>
      </c>
      <c r="B40" s="51" t="s">
        <v>39</v>
      </c>
      <c r="C40" s="50">
        <v>37731.39</v>
      </c>
      <c r="D40" s="10"/>
      <c r="E40">
        <f t="shared" si="0"/>
        <v>1841.020598991772</v>
      </c>
      <c r="F40">
        <f t="shared" si="1"/>
        <v>1841</v>
      </c>
      <c r="G40">
        <f t="shared" si="2"/>
        <v>0.10270199999649776</v>
      </c>
      <c r="H40">
        <f t="shared" si="3"/>
        <v>0.10270199999649776</v>
      </c>
      <c r="O40">
        <f t="shared" ca="1" si="4"/>
        <v>0.34570562072673017</v>
      </c>
      <c r="Q40" s="2">
        <f t="shared" si="5"/>
        <v>22712.89</v>
      </c>
    </row>
    <row r="41" spans="1:17" ht="12.95" customHeight="1" x14ac:dyDescent="0.2">
      <c r="A41" s="49" t="s">
        <v>88</v>
      </c>
      <c r="B41" s="51" t="s">
        <v>39</v>
      </c>
      <c r="C41" s="50">
        <v>37940.620000000003</v>
      </c>
      <c r="D41" s="10"/>
      <c r="E41">
        <f t="shared" si="0"/>
        <v>1882.9859652796417</v>
      </c>
      <c r="F41">
        <f t="shared" si="1"/>
        <v>1883</v>
      </c>
      <c r="G41">
        <f t="shared" si="2"/>
        <v>-6.997399999818299E-2</v>
      </c>
      <c r="H41">
        <f t="shared" si="3"/>
        <v>-6.997399999818299E-2</v>
      </c>
      <c r="O41">
        <f t="shared" ca="1" si="4"/>
        <v>0.3463639024245968</v>
      </c>
      <c r="Q41" s="2">
        <f t="shared" si="5"/>
        <v>22922.120000000003</v>
      </c>
    </row>
    <row r="42" spans="1:17" ht="12.95" customHeight="1" x14ac:dyDescent="0.2">
      <c r="A42" s="49" t="s">
        <v>88</v>
      </c>
      <c r="B42" s="51" t="s">
        <v>39</v>
      </c>
      <c r="C42" s="50">
        <v>37945.64</v>
      </c>
      <c r="D42" s="10"/>
      <c r="E42">
        <f t="shared" si="0"/>
        <v>1883.9928292033858</v>
      </c>
      <c r="F42">
        <f t="shared" si="1"/>
        <v>1884</v>
      </c>
      <c r="G42">
        <f t="shared" si="2"/>
        <v>-3.5752000003412832E-2</v>
      </c>
      <c r="H42">
        <f t="shared" si="3"/>
        <v>-3.5752000003412832E-2</v>
      </c>
      <c r="O42">
        <f t="shared" ca="1" si="4"/>
        <v>0.34637957579835554</v>
      </c>
      <c r="Q42" s="2">
        <f t="shared" si="5"/>
        <v>22927.14</v>
      </c>
    </row>
    <row r="43" spans="1:17" ht="12.95" customHeight="1" x14ac:dyDescent="0.2">
      <c r="A43" s="49" t="s">
        <v>88</v>
      </c>
      <c r="B43" s="51" t="s">
        <v>39</v>
      </c>
      <c r="C43" s="50">
        <v>37970.61</v>
      </c>
      <c r="D43" s="10"/>
      <c r="E43">
        <f t="shared" si="0"/>
        <v>1889.0010746567536</v>
      </c>
      <c r="F43">
        <f t="shared" si="1"/>
        <v>1889</v>
      </c>
      <c r="G43">
        <f t="shared" si="2"/>
        <v>5.358000002161134E-3</v>
      </c>
      <c r="H43">
        <f t="shared" si="3"/>
        <v>5.358000002161134E-3</v>
      </c>
      <c r="O43">
        <f t="shared" ca="1" si="4"/>
        <v>0.34645794266714919</v>
      </c>
      <c r="Q43" s="2">
        <f t="shared" si="5"/>
        <v>22952.11</v>
      </c>
    </row>
    <row r="44" spans="1:17" ht="12.95" customHeight="1" x14ac:dyDescent="0.2">
      <c r="A44" s="9" t="s">
        <v>28</v>
      </c>
      <c r="B44" s="9"/>
      <c r="C44" s="10">
        <v>52703.968200000003</v>
      </c>
      <c r="D44" s="10"/>
      <c r="E44">
        <f t="shared" si="0"/>
        <v>4844.0781358496115</v>
      </c>
      <c r="F44">
        <f t="shared" si="1"/>
        <v>4844</v>
      </c>
      <c r="G44">
        <f t="shared" si="2"/>
        <v>0.38956799999868963</v>
      </c>
      <c r="K44">
        <f>+G44</f>
        <v>0.38956799999868963</v>
      </c>
      <c r="O44">
        <f t="shared" ca="1" si="4"/>
        <v>0.39277276212419521</v>
      </c>
      <c r="Q44" s="2">
        <f t="shared" si="5"/>
        <v>37685.468200000003</v>
      </c>
    </row>
    <row r="45" spans="1:17" ht="12.95" customHeight="1" x14ac:dyDescent="0.2">
      <c r="A45" s="49" t="s">
        <v>132</v>
      </c>
      <c r="B45" s="51" t="s">
        <v>39</v>
      </c>
      <c r="C45" s="50">
        <v>52708.9591</v>
      </c>
      <c r="D45" s="10"/>
      <c r="E45">
        <f t="shared" si="0"/>
        <v>4845.0791631717257</v>
      </c>
      <c r="F45">
        <f t="shared" si="1"/>
        <v>4845</v>
      </c>
      <c r="G45">
        <f t="shared" si="2"/>
        <v>0.39469000000099186</v>
      </c>
      <c r="K45">
        <f>+G45</f>
        <v>0.39469000000099186</v>
      </c>
      <c r="O45">
        <f t="shared" ca="1" si="4"/>
        <v>0.39278843549795395</v>
      </c>
      <c r="Q45" s="2">
        <f t="shared" si="5"/>
        <v>37690.4591</v>
      </c>
    </row>
    <row r="46" spans="1:17" ht="12.95" customHeight="1" x14ac:dyDescent="0.2">
      <c r="A46" s="9" t="s">
        <v>28</v>
      </c>
      <c r="B46" s="9"/>
      <c r="C46" s="10">
        <v>52708.959100000095</v>
      </c>
      <c r="D46" s="10"/>
      <c r="E46">
        <f t="shared" si="0"/>
        <v>4845.0791631717448</v>
      </c>
      <c r="F46">
        <f t="shared" si="1"/>
        <v>4845</v>
      </c>
      <c r="G46">
        <f t="shared" si="2"/>
        <v>0.39469000009557931</v>
      </c>
      <c r="K46">
        <f>+G46</f>
        <v>0.39469000009557931</v>
      </c>
      <c r="O46">
        <f t="shared" ca="1" si="4"/>
        <v>0.39278843549795395</v>
      </c>
      <c r="Q46" s="2">
        <f t="shared" si="5"/>
        <v>37690.459100000095</v>
      </c>
    </row>
    <row r="47" spans="1:17" ht="12.95" customHeight="1" x14ac:dyDescent="0.2">
      <c r="A47" s="29" t="s">
        <v>38</v>
      </c>
      <c r="B47" s="30" t="s">
        <v>39</v>
      </c>
      <c r="C47" s="31">
        <v>54568.667000000001</v>
      </c>
      <c r="D47" s="31">
        <v>2E-3</v>
      </c>
      <c r="E47">
        <f t="shared" si="0"/>
        <v>5218.0817116205335</v>
      </c>
      <c r="F47">
        <f t="shared" si="1"/>
        <v>5218</v>
      </c>
      <c r="G47">
        <f t="shared" si="2"/>
        <v>0.40739600000233622</v>
      </c>
      <c r="K47">
        <f>+G47</f>
        <v>0.40739600000233622</v>
      </c>
      <c r="O47">
        <f t="shared" ca="1" si="4"/>
        <v>0.39863460390996008</v>
      </c>
      <c r="Q47" s="2">
        <f t="shared" si="5"/>
        <v>39550.167000000001</v>
      </c>
    </row>
    <row r="48" spans="1:17" ht="12.95" customHeight="1" x14ac:dyDescent="0.2">
      <c r="A48" s="32" t="s">
        <v>40</v>
      </c>
      <c r="B48" s="33" t="s">
        <v>39</v>
      </c>
      <c r="C48" s="34">
        <v>56408.401100000003</v>
      </c>
      <c r="D48" s="35">
        <v>2.7000000000000001E-3</v>
      </c>
      <c r="E48">
        <f t="shared" si="0"/>
        <v>5587.0781049617535</v>
      </c>
      <c r="F48">
        <f t="shared" si="1"/>
        <v>5587</v>
      </c>
      <c r="G48">
        <f t="shared" si="2"/>
        <v>0.38941400000476278</v>
      </c>
      <c r="J48">
        <f>+G48</f>
        <v>0.38941400000476278</v>
      </c>
      <c r="O48">
        <f t="shared" ca="1" si="4"/>
        <v>0.40441807882693132</v>
      </c>
      <c r="Q48" s="2">
        <f t="shared" si="5"/>
        <v>41389.901100000003</v>
      </c>
    </row>
    <row r="49" spans="1:17" ht="12.95" customHeight="1" x14ac:dyDescent="0.2">
      <c r="A49" s="54" t="s">
        <v>181</v>
      </c>
      <c r="B49" s="55" t="s">
        <v>39</v>
      </c>
      <c r="C49" s="56">
        <v>56712.550999999999</v>
      </c>
      <c r="D49" s="56"/>
      <c r="E49">
        <f t="shared" si="0"/>
        <v>5648.081603312462</v>
      </c>
      <c r="F49">
        <f t="shared" si="1"/>
        <v>5648</v>
      </c>
      <c r="G49">
        <f t="shared" si="2"/>
        <v>0.4068559999941499</v>
      </c>
      <c r="I49">
        <f>+G49</f>
        <v>0.4068559999941499</v>
      </c>
      <c r="O49">
        <f t="shared" ca="1" si="4"/>
        <v>0.40537415462621385</v>
      </c>
      <c r="Q49" s="2">
        <f t="shared" si="5"/>
        <v>41694.050999999999</v>
      </c>
    </row>
    <row r="50" spans="1:17" ht="12.95" customHeight="1" x14ac:dyDescent="0.2">
      <c r="A50" s="57" t="s">
        <v>41</v>
      </c>
      <c r="B50" s="58" t="s">
        <v>39</v>
      </c>
      <c r="C50" s="57">
        <v>56727.5023</v>
      </c>
      <c r="D50" s="57">
        <v>1.5E-3</v>
      </c>
      <c r="E50">
        <f t="shared" si="0"/>
        <v>5651.0803930700486</v>
      </c>
      <c r="F50">
        <f t="shared" si="1"/>
        <v>5651</v>
      </c>
      <c r="G50">
        <f t="shared" si="2"/>
        <v>0.40082200000324519</v>
      </c>
      <c r="J50">
        <f>+G50</f>
        <v>0.40082200000324519</v>
      </c>
      <c r="O50">
        <f t="shared" ca="1" si="4"/>
        <v>0.40542117474749001</v>
      </c>
      <c r="Q50" s="2">
        <f t="shared" si="5"/>
        <v>41709.0023</v>
      </c>
    </row>
    <row r="51" spans="1:17" ht="12.95" customHeight="1" x14ac:dyDescent="0.2">
      <c r="A51" s="57" t="s">
        <v>41</v>
      </c>
      <c r="B51" s="58" t="s">
        <v>39</v>
      </c>
      <c r="C51" s="57">
        <v>56727.506699999998</v>
      </c>
      <c r="D51" s="57">
        <v>2.5999999999999999E-3</v>
      </c>
      <c r="E51">
        <f t="shared" si="0"/>
        <v>5651.0812755802599</v>
      </c>
      <c r="F51">
        <f t="shared" si="1"/>
        <v>5651</v>
      </c>
      <c r="G51">
        <f t="shared" si="2"/>
        <v>0.40522200000123121</v>
      </c>
      <c r="J51">
        <f>+G51</f>
        <v>0.40522200000123121</v>
      </c>
      <c r="O51">
        <f t="shared" ca="1" si="4"/>
        <v>0.40542117474749001</v>
      </c>
      <c r="Q51" s="2">
        <f t="shared" si="5"/>
        <v>41709.006699999998</v>
      </c>
    </row>
    <row r="52" spans="1:17" ht="12.95" customHeight="1" x14ac:dyDescent="0.2">
      <c r="A52" s="54" t="s">
        <v>175</v>
      </c>
      <c r="B52" s="55"/>
      <c r="C52" s="56">
        <v>57091.467499999999</v>
      </c>
      <c r="D52" s="56">
        <v>2.1899999999999999E-2</v>
      </c>
      <c r="E52">
        <f t="shared" si="0"/>
        <v>5724.0810762131805</v>
      </c>
      <c r="F52">
        <f t="shared" si="1"/>
        <v>5724</v>
      </c>
      <c r="G52">
        <f t="shared" si="2"/>
        <v>0.40422799999942072</v>
      </c>
      <c r="J52">
        <f>+G52</f>
        <v>0.40422799999942072</v>
      </c>
      <c r="O52">
        <f t="shared" ca="1" si="4"/>
        <v>0.40656533103187731</v>
      </c>
      <c r="Q52" s="2">
        <f t="shared" si="5"/>
        <v>42072.967499999999</v>
      </c>
    </row>
    <row r="53" spans="1:17" ht="12.95" customHeight="1" x14ac:dyDescent="0.2">
      <c r="A53" s="54" t="s">
        <v>175</v>
      </c>
      <c r="B53" s="55"/>
      <c r="C53" s="56">
        <v>57101.443399999996</v>
      </c>
      <c r="D53" s="56">
        <v>1E-4</v>
      </c>
      <c r="E53">
        <f t="shared" si="0"/>
        <v>5726.0819474914442</v>
      </c>
      <c r="F53">
        <f t="shared" si="1"/>
        <v>5726</v>
      </c>
      <c r="G53">
        <f t="shared" si="2"/>
        <v>0.40857199999300065</v>
      </c>
      <c r="J53">
        <f>+G53</f>
        <v>0.40857199999300065</v>
      </c>
      <c r="O53">
        <f t="shared" ca="1" si="4"/>
        <v>0.40659667777939473</v>
      </c>
      <c r="Q53" s="2">
        <f t="shared" si="5"/>
        <v>42082.943399999996</v>
      </c>
    </row>
    <row r="54" spans="1:17" ht="12.95" customHeight="1" x14ac:dyDescent="0.2">
      <c r="A54" s="54" t="s">
        <v>175</v>
      </c>
      <c r="B54" s="55"/>
      <c r="C54" s="56">
        <v>57106.429600000003</v>
      </c>
      <c r="D54" s="56">
        <v>1.1999999999999999E-3</v>
      </c>
      <c r="E54">
        <f t="shared" si="0"/>
        <v>5727.0820321321971</v>
      </c>
      <c r="F54">
        <f t="shared" si="1"/>
        <v>5727</v>
      </c>
      <c r="G54">
        <f t="shared" si="2"/>
        <v>0.40899399999761954</v>
      </c>
      <c r="J54">
        <f>+G54</f>
        <v>0.40899399999761954</v>
      </c>
      <c r="O54">
        <f t="shared" ca="1" si="4"/>
        <v>0.40661235115315347</v>
      </c>
      <c r="Q54" s="2">
        <f t="shared" si="5"/>
        <v>42087.929600000003</v>
      </c>
    </row>
    <row r="55" spans="1:17" ht="12.95" customHeight="1" x14ac:dyDescent="0.2">
      <c r="A55" s="59" t="s">
        <v>179</v>
      </c>
      <c r="B55" s="60" t="s">
        <v>39</v>
      </c>
      <c r="C55" s="61">
        <v>57465.385300000002</v>
      </c>
      <c r="D55" s="61">
        <v>1E-4</v>
      </c>
      <c r="E55">
        <f t="shared" si="0"/>
        <v>5799.0779573418631</v>
      </c>
      <c r="F55">
        <f t="shared" si="1"/>
        <v>5799</v>
      </c>
      <c r="G55">
        <f t="shared" si="2"/>
        <v>0.38867800000298303</v>
      </c>
      <c r="K55">
        <f>+G55</f>
        <v>0.38867800000298303</v>
      </c>
      <c r="O55">
        <f t="shared" ca="1" si="4"/>
        <v>0.40774083406378203</v>
      </c>
      <c r="Q55" s="2">
        <f t="shared" si="5"/>
        <v>42446.885300000002</v>
      </c>
    </row>
    <row r="56" spans="1:17" ht="12.95" customHeight="1" x14ac:dyDescent="0.2">
      <c r="A56" s="62" t="s">
        <v>180</v>
      </c>
      <c r="B56" s="63" t="s">
        <v>39</v>
      </c>
      <c r="C56" s="64">
        <v>57799.459000000003</v>
      </c>
      <c r="D56" s="64">
        <v>0.01</v>
      </c>
      <c r="E56">
        <f t="shared" si="0"/>
        <v>5866.0832873024037</v>
      </c>
      <c r="F56">
        <f t="shared" si="1"/>
        <v>5866</v>
      </c>
      <c r="G56">
        <f t="shared" si="2"/>
        <v>0.41525200000614859</v>
      </c>
      <c r="H56">
        <f>+G56</f>
        <v>0.41525200000614859</v>
      </c>
      <c r="O56">
        <f t="shared" ca="1" si="4"/>
        <v>0.40879095010561689</v>
      </c>
      <c r="Q56" s="2">
        <f t="shared" si="5"/>
        <v>42780.959000000003</v>
      </c>
    </row>
    <row r="57" spans="1:17" ht="12.95" customHeight="1" x14ac:dyDescent="0.2">
      <c r="A57" s="65" t="s">
        <v>182</v>
      </c>
      <c r="B57" s="66" t="s">
        <v>39</v>
      </c>
      <c r="C57" s="67">
        <v>57121.382899999997</v>
      </c>
      <c r="D57" s="67">
        <v>5.0000000000000001E-4</v>
      </c>
      <c r="E57">
        <f>+(C57-C$7)/C$8</f>
        <v>5730.0812230307884</v>
      </c>
      <c r="F57">
        <f t="shared" si="1"/>
        <v>5730</v>
      </c>
      <c r="G57">
        <f>+C57-(C$7+F57*C$8)</f>
        <v>0.40495999999984633</v>
      </c>
      <c r="K57">
        <f>+G57</f>
        <v>0.40495999999984633</v>
      </c>
      <c r="O57">
        <f ca="1">+C$11+C$12*F57</f>
        <v>0.40665937127442964</v>
      </c>
      <c r="Q57" s="2">
        <f>+C57-15018.5</f>
        <v>42102.882899999997</v>
      </c>
    </row>
    <row r="58" spans="1:17" ht="12.95" customHeight="1" x14ac:dyDescent="0.2">
      <c r="A58" s="68" t="s">
        <v>0</v>
      </c>
      <c r="B58" s="69" t="s">
        <v>39</v>
      </c>
      <c r="C58" s="70">
        <v>57829.373399999997</v>
      </c>
      <c r="D58" s="70">
        <v>2.0000000000000001E-4</v>
      </c>
      <c r="E58">
        <f>+(C58-C$7)/C$8</f>
        <v>5872.0832335495079</v>
      </c>
      <c r="F58">
        <f t="shared" si="1"/>
        <v>5872</v>
      </c>
      <c r="G58">
        <f>+C58-(C$7+F58*C$8)</f>
        <v>0.41498399999545654</v>
      </c>
      <c r="K58">
        <f>+G58</f>
        <v>0.41498399999545654</v>
      </c>
      <c r="O58">
        <f ca="1">+C$11+C$12*F58</f>
        <v>0.40888499034816927</v>
      </c>
      <c r="Q58" s="2">
        <f>+C58-15018.5</f>
        <v>42810.873399999997</v>
      </c>
    </row>
    <row r="59" spans="1:17" ht="12.95" customHeight="1" x14ac:dyDescent="0.2">
      <c r="A59" s="71" t="s">
        <v>183</v>
      </c>
      <c r="B59" s="72" t="s">
        <v>39</v>
      </c>
      <c r="C59" s="73">
        <v>57839.345519999973</v>
      </c>
      <c r="D59" s="73">
        <v>1.1000000000000001E-3</v>
      </c>
      <c r="E59">
        <f>+(C59-C$7)/C$8</f>
        <v>5874.0833466712666</v>
      </c>
      <c r="F59">
        <f>ROUND(2*E59,0)/2</f>
        <v>5874</v>
      </c>
      <c r="G59">
        <f>+C59-(C$7+F59*C$8)</f>
        <v>0.41554799997538794</v>
      </c>
      <c r="K59">
        <f>+G59</f>
        <v>0.41554799997538794</v>
      </c>
      <c r="O59">
        <f ca="1">+C$11+C$12*F59</f>
        <v>0.40891633709568675</v>
      </c>
      <c r="Q59" s="2">
        <f>+C59-15018.5</f>
        <v>42820.845519999973</v>
      </c>
    </row>
    <row r="60" spans="1:17" ht="12.95" customHeight="1" x14ac:dyDescent="0.2">
      <c r="A60" s="71" t="s">
        <v>183</v>
      </c>
      <c r="B60" s="72" t="s">
        <v>39</v>
      </c>
      <c r="C60" s="73">
        <v>57839.347399999853</v>
      </c>
      <c r="D60" s="73">
        <v>8.0000000000000004E-4</v>
      </c>
      <c r="E60">
        <f>+(C60-C$7)/C$8</f>
        <v>5874.0837237437872</v>
      </c>
      <c r="F60">
        <f>ROUND(2*E60,0)/2</f>
        <v>5874</v>
      </c>
      <c r="G60">
        <f>+C60-(C$7+F60*C$8)</f>
        <v>0.41742799985513557</v>
      </c>
      <c r="K60">
        <f>+G60</f>
        <v>0.41742799985513557</v>
      </c>
      <c r="O60">
        <f ca="1">+C$11+C$12*F60</f>
        <v>0.40891633709568675</v>
      </c>
      <c r="Q60" s="2">
        <f>+C60-15018.5</f>
        <v>42820.847399999853</v>
      </c>
    </row>
    <row r="61" spans="1:17" ht="12.95" customHeight="1" x14ac:dyDescent="0.2">
      <c r="B61" s="15"/>
      <c r="C61" s="10"/>
      <c r="D61" s="10"/>
    </row>
    <row r="62" spans="1:17" ht="12.95" customHeight="1" x14ac:dyDescent="0.2">
      <c r="B62" s="15"/>
      <c r="C62" s="10"/>
      <c r="D62" s="10"/>
    </row>
    <row r="63" spans="1:17" ht="12.95" customHeight="1" x14ac:dyDescent="0.2">
      <c r="B63" s="15"/>
      <c r="C63" s="10"/>
      <c r="D63" s="10"/>
    </row>
    <row r="64" spans="1:17" ht="12.95" customHeight="1" x14ac:dyDescent="0.2">
      <c r="B64" s="15"/>
      <c r="C64" s="10"/>
      <c r="D64" s="10"/>
    </row>
    <row r="65" spans="2:4" ht="12.95" customHeight="1" x14ac:dyDescent="0.2">
      <c r="B65" s="15"/>
      <c r="C65" s="10"/>
      <c r="D65" s="10"/>
    </row>
    <row r="66" spans="2:4" ht="12.95" customHeight="1" x14ac:dyDescent="0.2">
      <c r="C66" s="10"/>
      <c r="D66" s="10"/>
    </row>
    <row r="67" spans="2:4" ht="12.95" customHeight="1" x14ac:dyDescent="0.2">
      <c r="C67" s="10"/>
      <c r="D67" s="10"/>
    </row>
    <row r="68" spans="2:4" ht="12.95" customHeight="1" x14ac:dyDescent="0.2">
      <c r="C68" s="10"/>
      <c r="D68" s="10"/>
    </row>
    <row r="69" spans="2:4" ht="12.95" customHeight="1" x14ac:dyDescent="0.2">
      <c r="C69" s="10"/>
      <c r="D69" s="10"/>
    </row>
    <row r="70" spans="2:4" ht="12.95" customHeight="1" x14ac:dyDescent="0.2">
      <c r="C70" s="10"/>
      <c r="D70" s="10"/>
    </row>
    <row r="71" spans="2:4" ht="12.95" customHeight="1" x14ac:dyDescent="0.2">
      <c r="C71" s="10"/>
      <c r="D71" s="10"/>
    </row>
    <row r="72" spans="2:4" ht="12.95" customHeight="1" x14ac:dyDescent="0.2">
      <c r="C72" s="10"/>
      <c r="D72" s="10"/>
    </row>
    <row r="73" spans="2:4" ht="12.95" customHeight="1" x14ac:dyDescent="0.2">
      <c r="C73" s="10"/>
      <c r="D73" s="10"/>
    </row>
    <row r="74" spans="2:4" ht="12.95" customHeight="1" x14ac:dyDescent="0.2">
      <c r="C74" s="10"/>
      <c r="D74" s="10"/>
    </row>
    <row r="75" spans="2:4" ht="12.95" customHeight="1" x14ac:dyDescent="0.2">
      <c r="C75" s="10"/>
      <c r="D75" s="10"/>
    </row>
    <row r="76" spans="2:4" ht="12.95" customHeight="1" x14ac:dyDescent="0.2">
      <c r="C76" s="10"/>
      <c r="D76" s="10"/>
    </row>
    <row r="77" spans="2:4" ht="12.95" customHeight="1" x14ac:dyDescent="0.2">
      <c r="C77" s="10"/>
      <c r="D77" s="10"/>
    </row>
    <row r="78" spans="2:4" ht="12.95" customHeight="1" x14ac:dyDescent="0.2">
      <c r="C78" s="10"/>
      <c r="D78" s="10"/>
    </row>
    <row r="79" spans="2:4" ht="12.95" customHeight="1" x14ac:dyDescent="0.2">
      <c r="C79" s="10"/>
      <c r="D79" s="10"/>
    </row>
    <row r="80" spans="2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ht="12.95" customHeight="1" x14ac:dyDescent="0.2">
      <c r="C85" s="10"/>
      <c r="D85" s="10"/>
    </row>
    <row r="86" spans="3:4" ht="12.95" customHeight="1" x14ac:dyDescent="0.2">
      <c r="C86" s="10"/>
      <c r="D86" s="10"/>
    </row>
    <row r="87" spans="3:4" ht="12.95" customHeight="1" x14ac:dyDescent="0.2">
      <c r="C87" s="10"/>
      <c r="D87" s="10"/>
    </row>
    <row r="88" spans="3:4" ht="12.95" customHeight="1" x14ac:dyDescent="0.2">
      <c r="C88" s="10"/>
      <c r="D88" s="10"/>
    </row>
    <row r="89" spans="3:4" ht="12.95" customHeight="1" x14ac:dyDescent="0.2">
      <c r="C89" s="10"/>
      <c r="D89" s="10"/>
    </row>
    <row r="90" spans="3:4" ht="12.95" customHeight="1" x14ac:dyDescent="0.2">
      <c r="C90" s="10"/>
      <c r="D90" s="10"/>
    </row>
    <row r="91" spans="3:4" ht="12.95" customHeight="1" x14ac:dyDescent="0.2">
      <c r="C91" s="10"/>
      <c r="D91" s="10"/>
    </row>
    <row r="92" spans="3:4" ht="12.95" customHeight="1" x14ac:dyDescent="0.2">
      <c r="C92" s="10"/>
      <c r="D92" s="10"/>
    </row>
    <row r="93" spans="3:4" ht="12.95" customHeight="1" x14ac:dyDescent="0.2">
      <c r="C93" s="10"/>
      <c r="D93" s="10"/>
    </row>
    <row r="94" spans="3:4" ht="12.95" customHeight="1" x14ac:dyDescent="0.2">
      <c r="C94" s="10"/>
      <c r="D94" s="10"/>
    </row>
    <row r="95" spans="3:4" ht="12.95" customHeight="1" x14ac:dyDescent="0.2">
      <c r="C95" s="10"/>
      <c r="D95" s="10"/>
    </row>
    <row r="96" spans="3:4" ht="12.95" customHeight="1" x14ac:dyDescent="0.2">
      <c r="C96" s="10"/>
      <c r="D96" s="10"/>
    </row>
    <row r="97" spans="3:4" ht="12.95" customHeight="1" x14ac:dyDescent="0.2">
      <c r="C97" s="10"/>
      <c r="D97" s="10"/>
    </row>
    <row r="98" spans="3:4" ht="12.95" customHeight="1" x14ac:dyDescent="0.2">
      <c r="C98" s="10"/>
      <c r="D98" s="10"/>
    </row>
    <row r="99" spans="3:4" ht="12.95" customHeight="1" x14ac:dyDescent="0.2">
      <c r="C99" s="10"/>
      <c r="D99" s="10"/>
    </row>
    <row r="100" spans="3:4" ht="12.95" customHeight="1" x14ac:dyDescent="0.2">
      <c r="C100" s="10"/>
      <c r="D100" s="10"/>
    </row>
    <row r="101" spans="3:4" ht="12.95" customHeight="1" x14ac:dyDescent="0.2">
      <c r="C101" s="10"/>
      <c r="D101" s="10"/>
    </row>
    <row r="102" spans="3:4" ht="12.95" customHeight="1" x14ac:dyDescent="0.2">
      <c r="C102" s="10"/>
      <c r="D102" s="10"/>
    </row>
    <row r="103" spans="3:4" ht="12.95" customHeight="1" x14ac:dyDescent="0.2">
      <c r="C103" s="10"/>
      <c r="D103" s="10"/>
    </row>
    <row r="104" spans="3:4" ht="12.95" customHeight="1" x14ac:dyDescent="0.2">
      <c r="C104" s="10"/>
      <c r="D104" s="10"/>
    </row>
    <row r="105" spans="3:4" ht="12.95" customHeight="1" x14ac:dyDescent="0.2">
      <c r="C105" s="10"/>
      <c r="D105" s="10"/>
    </row>
    <row r="106" spans="3:4" ht="12.95" customHeight="1" x14ac:dyDescent="0.2">
      <c r="C106" s="10"/>
      <c r="D106" s="10"/>
    </row>
    <row r="107" spans="3:4" ht="12.95" customHeight="1" x14ac:dyDescent="0.2">
      <c r="C107" s="10"/>
      <c r="D107" s="10"/>
    </row>
    <row r="108" spans="3:4" ht="12.95" customHeight="1" x14ac:dyDescent="0.2">
      <c r="C108" s="10"/>
      <c r="D108" s="10"/>
    </row>
    <row r="109" spans="3:4" ht="12.95" customHeight="1" x14ac:dyDescent="0.2">
      <c r="C109" s="10"/>
      <c r="D109" s="10"/>
    </row>
    <row r="110" spans="3:4" ht="12.95" customHeight="1" x14ac:dyDescent="0.2">
      <c r="C110" s="10"/>
      <c r="D110" s="10"/>
    </row>
    <row r="111" spans="3:4" ht="12.95" customHeight="1" x14ac:dyDescent="0.2">
      <c r="C111" s="10"/>
      <c r="D111" s="10"/>
    </row>
    <row r="112" spans="3:4" ht="12.95" customHeight="1" x14ac:dyDescent="0.2">
      <c r="C112" s="10"/>
      <c r="D112" s="10"/>
    </row>
    <row r="113" spans="3:4" ht="12.95" customHeight="1" x14ac:dyDescent="0.2">
      <c r="C113" s="10"/>
      <c r="D113" s="10"/>
    </row>
    <row r="114" spans="3:4" ht="12.95" customHeight="1" x14ac:dyDescent="0.2">
      <c r="C114" s="10"/>
      <c r="D114" s="10"/>
    </row>
    <row r="115" spans="3:4" ht="12.95" customHeight="1" x14ac:dyDescent="0.2">
      <c r="C115" s="10"/>
      <c r="D115" s="10"/>
    </row>
    <row r="116" spans="3:4" ht="12.95" customHeight="1" x14ac:dyDescent="0.2">
      <c r="C116" s="10"/>
      <c r="D116" s="10"/>
    </row>
    <row r="117" spans="3:4" ht="12.95" customHeight="1" x14ac:dyDescent="0.2">
      <c r="C117" s="10"/>
      <c r="D117" s="10"/>
    </row>
    <row r="118" spans="3:4" ht="12.95" customHeight="1" x14ac:dyDescent="0.2">
      <c r="C118" s="10"/>
      <c r="D118" s="10"/>
    </row>
    <row r="119" spans="3:4" ht="12.95" customHeight="1" x14ac:dyDescent="0.2">
      <c r="C119" s="10"/>
      <c r="D119" s="10"/>
    </row>
    <row r="120" spans="3:4" ht="12.95" customHeight="1" x14ac:dyDescent="0.2">
      <c r="C120" s="10"/>
      <c r="D120" s="10"/>
    </row>
    <row r="121" spans="3:4" ht="12.95" customHeight="1" x14ac:dyDescent="0.2">
      <c r="C121" s="10"/>
      <c r="D121" s="10"/>
    </row>
    <row r="122" spans="3:4" ht="12.95" customHeight="1" x14ac:dyDescent="0.2">
      <c r="C122" s="10"/>
      <c r="D122" s="10"/>
    </row>
    <row r="123" spans="3:4" ht="12.95" customHeight="1" x14ac:dyDescent="0.2">
      <c r="C123" s="10"/>
      <c r="D123" s="10"/>
    </row>
    <row r="124" spans="3:4" ht="12.95" customHeight="1" x14ac:dyDescent="0.2">
      <c r="C124" s="10"/>
      <c r="D124" s="10"/>
    </row>
    <row r="125" spans="3:4" ht="12.95" customHeight="1" x14ac:dyDescent="0.2">
      <c r="C125" s="10"/>
      <c r="D125" s="10"/>
    </row>
    <row r="126" spans="3:4" ht="12.95" customHeight="1" x14ac:dyDescent="0.2">
      <c r="C126" s="10"/>
      <c r="D126" s="10"/>
    </row>
    <row r="127" spans="3:4" ht="12.95" customHeight="1" x14ac:dyDescent="0.2">
      <c r="C127" s="10"/>
      <c r="D127" s="10"/>
    </row>
    <row r="128" spans="3:4" ht="12.95" customHeight="1" x14ac:dyDescent="0.2">
      <c r="C128" s="10"/>
      <c r="D128" s="10"/>
    </row>
    <row r="129" spans="3:4" ht="12.95" customHeight="1" x14ac:dyDescent="0.2">
      <c r="C129" s="10"/>
      <c r="D129" s="10"/>
    </row>
    <row r="130" spans="3:4" ht="12.95" customHeight="1" x14ac:dyDescent="0.2">
      <c r="C130" s="10"/>
      <c r="D130" s="10"/>
    </row>
    <row r="131" spans="3:4" ht="12.95" customHeight="1" x14ac:dyDescent="0.2">
      <c r="C131" s="10"/>
      <c r="D131" s="10"/>
    </row>
    <row r="132" spans="3:4" ht="12.95" customHeight="1" x14ac:dyDescent="0.2">
      <c r="C132" s="10"/>
      <c r="D132" s="10"/>
    </row>
    <row r="133" spans="3:4" ht="12.95" customHeight="1" x14ac:dyDescent="0.2">
      <c r="C133" s="10"/>
      <c r="D133" s="10"/>
    </row>
    <row r="134" spans="3:4" ht="12.95" customHeight="1" x14ac:dyDescent="0.2">
      <c r="C134" s="10"/>
      <c r="D134" s="10"/>
    </row>
    <row r="135" spans="3:4" ht="12.95" customHeight="1" x14ac:dyDescent="0.2">
      <c r="C135" s="10"/>
      <c r="D135" s="10"/>
    </row>
    <row r="136" spans="3:4" ht="12.95" customHeight="1" x14ac:dyDescent="0.2">
      <c r="C136" s="10"/>
      <c r="D136" s="10"/>
    </row>
    <row r="137" spans="3:4" ht="12.95" customHeight="1" x14ac:dyDescent="0.2">
      <c r="C137" s="10"/>
      <c r="D137" s="10"/>
    </row>
    <row r="138" spans="3:4" ht="12.95" customHeight="1" x14ac:dyDescent="0.2">
      <c r="C138" s="10"/>
      <c r="D138" s="10"/>
    </row>
    <row r="139" spans="3:4" ht="12.95" customHeight="1" x14ac:dyDescent="0.2">
      <c r="C139" s="10"/>
      <c r="D139" s="10"/>
    </row>
    <row r="140" spans="3:4" ht="12.95" customHeight="1" x14ac:dyDescent="0.2">
      <c r="C140" s="10"/>
      <c r="D140" s="10"/>
    </row>
    <row r="141" spans="3:4" ht="12.95" customHeight="1" x14ac:dyDescent="0.2">
      <c r="C141" s="10"/>
      <c r="D141" s="10"/>
    </row>
    <row r="142" spans="3:4" ht="12.95" customHeight="1" x14ac:dyDescent="0.2">
      <c r="C142" s="10"/>
      <c r="D142" s="10"/>
    </row>
    <row r="143" spans="3:4" ht="12.95" customHeight="1" x14ac:dyDescent="0.2">
      <c r="C143" s="10"/>
      <c r="D143" s="10"/>
    </row>
    <row r="144" spans="3:4" ht="12.95" customHeight="1" x14ac:dyDescent="0.2">
      <c r="C144" s="10"/>
      <c r="D144" s="10"/>
    </row>
    <row r="145" spans="3:4" ht="12.95" customHeight="1" x14ac:dyDescent="0.2">
      <c r="C145" s="10"/>
      <c r="D145" s="10"/>
    </row>
    <row r="146" spans="3:4" ht="12.95" customHeight="1" x14ac:dyDescent="0.2">
      <c r="C146" s="10"/>
      <c r="D146" s="10"/>
    </row>
    <row r="147" spans="3:4" ht="12.95" customHeight="1" x14ac:dyDescent="0.2">
      <c r="C147" s="10"/>
      <c r="D147" s="10"/>
    </row>
    <row r="148" spans="3:4" ht="12.95" customHeight="1" x14ac:dyDescent="0.2">
      <c r="C148" s="10"/>
      <c r="D148" s="10"/>
    </row>
    <row r="149" spans="3:4" ht="12.95" customHeight="1" x14ac:dyDescent="0.2">
      <c r="C149" s="10"/>
      <c r="D149" s="10"/>
    </row>
    <row r="150" spans="3:4" ht="12.95" customHeight="1" x14ac:dyDescent="0.2">
      <c r="C150" s="10"/>
      <c r="D150" s="10"/>
    </row>
    <row r="151" spans="3:4" ht="12.95" customHeight="1" x14ac:dyDescent="0.2">
      <c r="C151" s="10"/>
      <c r="D151" s="10"/>
    </row>
    <row r="152" spans="3:4" ht="12.95" customHeight="1" x14ac:dyDescent="0.2">
      <c r="C152" s="10"/>
      <c r="D152" s="10"/>
    </row>
    <row r="153" spans="3:4" ht="12.95" customHeight="1" x14ac:dyDescent="0.2">
      <c r="C153" s="10"/>
      <c r="D153" s="10"/>
    </row>
    <row r="154" spans="3:4" ht="12.95" customHeight="1" x14ac:dyDescent="0.2">
      <c r="C154" s="10"/>
      <c r="D154" s="10"/>
    </row>
    <row r="155" spans="3:4" ht="12.95" customHeight="1" x14ac:dyDescent="0.2">
      <c r="C155" s="10"/>
      <c r="D155" s="10"/>
    </row>
    <row r="156" spans="3:4" ht="12.95" customHeight="1" x14ac:dyDescent="0.2">
      <c r="C156" s="10"/>
      <c r="D156" s="10"/>
    </row>
    <row r="157" spans="3:4" ht="12.95" customHeight="1" x14ac:dyDescent="0.2">
      <c r="C157" s="10"/>
      <c r="D157" s="10"/>
    </row>
    <row r="158" spans="3:4" ht="12.95" customHeight="1" x14ac:dyDescent="0.2">
      <c r="C158" s="10"/>
      <c r="D158" s="10"/>
    </row>
    <row r="159" spans="3:4" ht="12.95" customHeight="1" x14ac:dyDescent="0.2">
      <c r="C159" s="10"/>
      <c r="D159" s="10"/>
    </row>
    <row r="160" spans="3:4" ht="12.95" customHeight="1" x14ac:dyDescent="0.2">
      <c r="C160" s="10"/>
      <c r="D160" s="10"/>
    </row>
    <row r="161" spans="3:4" ht="12.95" customHeight="1" x14ac:dyDescent="0.2">
      <c r="C161" s="10"/>
      <c r="D161" s="10"/>
    </row>
    <row r="162" spans="3:4" ht="12.95" customHeight="1" x14ac:dyDescent="0.2">
      <c r="C162" s="10"/>
      <c r="D162" s="10"/>
    </row>
    <row r="163" spans="3:4" ht="12.95" customHeight="1" x14ac:dyDescent="0.2">
      <c r="C163" s="10"/>
      <c r="D163" s="10"/>
    </row>
    <row r="164" spans="3:4" ht="12.95" customHeight="1" x14ac:dyDescent="0.2">
      <c r="C164" s="10"/>
      <c r="D164" s="10"/>
    </row>
    <row r="165" spans="3:4" ht="12.95" customHeight="1" x14ac:dyDescent="0.2">
      <c r="C165" s="10"/>
      <c r="D165" s="10"/>
    </row>
    <row r="166" spans="3:4" ht="12.95" customHeight="1" x14ac:dyDescent="0.2">
      <c r="C166" s="10"/>
      <c r="D166" s="10"/>
    </row>
    <row r="167" spans="3:4" ht="12.95" customHeight="1" x14ac:dyDescent="0.2">
      <c r="C167" s="10"/>
      <c r="D167" s="10"/>
    </row>
    <row r="168" spans="3:4" ht="12.95" customHeight="1" x14ac:dyDescent="0.2">
      <c r="C168" s="10"/>
      <c r="D168" s="10"/>
    </row>
    <row r="169" spans="3:4" ht="12.95" customHeight="1" x14ac:dyDescent="0.2">
      <c r="C169" s="10"/>
      <c r="D169" s="10"/>
    </row>
    <row r="170" spans="3:4" ht="12.95" customHeight="1" x14ac:dyDescent="0.2">
      <c r="C170" s="10"/>
      <c r="D170" s="10"/>
    </row>
    <row r="171" spans="3:4" ht="12.95" customHeight="1" x14ac:dyDescent="0.2">
      <c r="C171" s="10"/>
      <c r="D171" s="10"/>
    </row>
    <row r="172" spans="3:4" ht="12.95" customHeight="1" x14ac:dyDescent="0.2">
      <c r="C172" s="10"/>
      <c r="D172" s="10"/>
    </row>
    <row r="173" spans="3:4" ht="12.95" customHeight="1" x14ac:dyDescent="0.2">
      <c r="C173" s="10"/>
      <c r="D173" s="10"/>
    </row>
    <row r="174" spans="3:4" ht="12.95" customHeight="1" x14ac:dyDescent="0.2">
      <c r="C174" s="10"/>
      <c r="D174" s="10"/>
    </row>
    <row r="175" spans="3:4" ht="12.95" customHeight="1" x14ac:dyDescent="0.2">
      <c r="C175" s="10"/>
      <c r="D175" s="10"/>
    </row>
    <row r="176" spans="3:4" ht="12.95" customHeight="1" x14ac:dyDescent="0.2">
      <c r="C176" s="10"/>
      <c r="D176" s="10"/>
    </row>
    <row r="177" spans="3:4" ht="12.95" customHeight="1" x14ac:dyDescent="0.2">
      <c r="C177" s="10"/>
      <c r="D177" s="10"/>
    </row>
    <row r="178" spans="3:4" ht="12.95" customHeight="1" x14ac:dyDescent="0.2">
      <c r="C178" s="10"/>
      <c r="D178" s="10"/>
    </row>
    <row r="179" spans="3:4" ht="12.95" customHeight="1" x14ac:dyDescent="0.2">
      <c r="C179" s="10"/>
      <c r="D179" s="10"/>
    </row>
    <row r="180" spans="3:4" ht="12.95" customHeight="1" x14ac:dyDescent="0.2">
      <c r="C180" s="10"/>
      <c r="D180" s="10"/>
    </row>
    <row r="181" spans="3:4" ht="12.95" customHeight="1" x14ac:dyDescent="0.2">
      <c r="C181" s="10"/>
      <c r="D181" s="10"/>
    </row>
    <row r="182" spans="3:4" ht="12.95" customHeight="1" x14ac:dyDescent="0.2">
      <c r="C182" s="10"/>
      <c r="D182" s="10"/>
    </row>
    <row r="183" spans="3:4" ht="12.95" customHeight="1" x14ac:dyDescent="0.2">
      <c r="C183" s="10"/>
      <c r="D183" s="10"/>
    </row>
    <row r="184" spans="3:4" ht="12.95" customHeight="1" x14ac:dyDescent="0.2">
      <c r="C184" s="10"/>
      <c r="D184" s="10"/>
    </row>
    <row r="185" spans="3:4" ht="12.95" customHeight="1" x14ac:dyDescent="0.2">
      <c r="C185" s="10"/>
      <c r="D185" s="10"/>
    </row>
    <row r="186" spans="3:4" ht="12.95" customHeight="1" x14ac:dyDescent="0.2">
      <c r="C186" s="10"/>
      <c r="D186" s="10"/>
    </row>
    <row r="187" spans="3:4" ht="12.95" customHeight="1" x14ac:dyDescent="0.2">
      <c r="C187" s="10"/>
      <c r="D187" s="10"/>
    </row>
    <row r="188" spans="3:4" ht="12.95" customHeight="1" x14ac:dyDescent="0.2">
      <c r="C188" s="10"/>
      <c r="D188" s="10"/>
    </row>
    <row r="189" spans="3:4" ht="12.95" customHeight="1" x14ac:dyDescent="0.2">
      <c r="C189" s="10"/>
      <c r="D189" s="10"/>
    </row>
    <row r="190" spans="3:4" ht="12.95" customHeight="1" x14ac:dyDescent="0.2">
      <c r="C190" s="10"/>
      <c r="D190" s="10"/>
    </row>
    <row r="191" spans="3:4" ht="12.95" customHeight="1" x14ac:dyDescent="0.2">
      <c r="C191" s="10"/>
      <c r="D191" s="10"/>
    </row>
    <row r="192" spans="3:4" ht="12.95" customHeight="1" x14ac:dyDescent="0.2">
      <c r="C192" s="10"/>
      <c r="D192" s="10"/>
    </row>
    <row r="193" spans="3:4" ht="12.95" customHeight="1" x14ac:dyDescent="0.2">
      <c r="C193" s="10"/>
      <c r="D193" s="10"/>
    </row>
    <row r="194" spans="3:4" ht="12.95" customHeight="1" x14ac:dyDescent="0.2">
      <c r="C194" s="10"/>
      <c r="D194" s="10"/>
    </row>
    <row r="195" spans="3:4" ht="12.95" customHeight="1" x14ac:dyDescent="0.2">
      <c r="C195" s="10"/>
      <c r="D195" s="10"/>
    </row>
    <row r="196" spans="3:4" ht="12.95" customHeight="1" x14ac:dyDescent="0.2">
      <c r="C196" s="10"/>
      <c r="D196" s="10"/>
    </row>
    <row r="197" spans="3:4" ht="12.95" customHeight="1" x14ac:dyDescent="0.2">
      <c r="C197" s="10"/>
      <c r="D197" s="10"/>
    </row>
    <row r="198" spans="3:4" ht="12.95" customHeight="1" x14ac:dyDescent="0.2">
      <c r="C198" s="10"/>
      <c r="D198" s="10"/>
    </row>
    <row r="199" spans="3:4" ht="12.95" customHeight="1" x14ac:dyDescent="0.2">
      <c r="C199" s="10"/>
      <c r="D199" s="10"/>
    </row>
    <row r="200" spans="3:4" ht="12.95" customHeight="1" x14ac:dyDescent="0.2">
      <c r="C200" s="10"/>
      <c r="D200" s="10"/>
    </row>
    <row r="201" spans="3:4" ht="12.95" customHeight="1" x14ac:dyDescent="0.2">
      <c r="C201" s="10"/>
      <c r="D201" s="10"/>
    </row>
    <row r="202" spans="3:4" ht="12.95" customHeight="1" x14ac:dyDescent="0.2">
      <c r="C202" s="10"/>
      <c r="D202" s="10"/>
    </row>
    <row r="203" spans="3:4" ht="12.95" customHeight="1" x14ac:dyDescent="0.2">
      <c r="C203" s="10"/>
      <c r="D203" s="10"/>
    </row>
    <row r="204" spans="3:4" ht="12.95" customHeight="1" x14ac:dyDescent="0.2">
      <c r="C204" s="10"/>
      <c r="D204" s="10"/>
    </row>
    <row r="205" spans="3:4" ht="12.95" customHeight="1" x14ac:dyDescent="0.2">
      <c r="C205" s="10"/>
      <c r="D205" s="10"/>
    </row>
    <row r="206" spans="3:4" ht="12.95" customHeight="1" x14ac:dyDescent="0.2">
      <c r="C206" s="10"/>
      <c r="D206" s="10"/>
    </row>
    <row r="207" spans="3:4" ht="12.95" customHeight="1" x14ac:dyDescent="0.2">
      <c r="C207" s="10"/>
      <c r="D207" s="10"/>
    </row>
    <row r="208" spans="3:4" ht="12.95" customHeight="1" x14ac:dyDescent="0.2">
      <c r="C208" s="10"/>
      <c r="D208" s="10"/>
    </row>
    <row r="209" spans="3:4" ht="12.95" customHeight="1" x14ac:dyDescent="0.2">
      <c r="C209" s="10"/>
      <c r="D209" s="10"/>
    </row>
    <row r="210" spans="3:4" ht="12.95" customHeight="1" x14ac:dyDescent="0.2">
      <c r="C210" s="10"/>
      <c r="D210" s="10"/>
    </row>
    <row r="211" spans="3:4" ht="12.95" customHeight="1" x14ac:dyDescent="0.2">
      <c r="C211" s="10"/>
      <c r="D211" s="10"/>
    </row>
    <row r="212" spans="3:4" ht="12.95" customHeight="1" x14ac:dyDescent="0.2">
      <c r="C212" s="10"/>
      <c r="D212" s="10"/>
    </row>
    <row r="213" spans="3:4" ht="12.95" customHeight="1" x14ac:dyDescent="0.2">
      <c r="C213" s="10"/>
      <c r="D213" s="10"/>
    </row>
    <row r="214" spans="3:4" ht="12.95" customHeight="1" x14ac:dyDescent="0.2">
      <c r="C214" s="10"/>
      <c r="D214" s="10"/>
    </row>
    <row r="215" spans="3:4" ht="12.95" customHeight="1" x14ac:dyDescent="0.2">
      <c r="C215" s="10"/>
      <c r="D215" s="10"/>
    </row>
    <row r="216" spans="3:4" ht="12.95" customHeight="1" x14ac:dyDescent="0.2">
      <c r="C216" s="10"/>
      <c r="D216" s="10"/>
    </row>
    <row r="217" spans="3:4" ht="12.95" customHeight="1" x14ac:dyDescent="0.2">
      <c r="C217" s="10"/>
      <c r="D217" s="10"/>
    </row>
    <row r="218" spans="3:4" ht="12.95" customHeight="1" x14ac:dyDescent="0.2">
      <c r="C218" s="10"/>
      <c r="D218" s="10"/>
    </row>
    <row r="219" spans="3:4" ht="12.95" customHeight="1" x14ac:dyDescent="0.2">
      <c r="C219" s="10"/>
      <c r="D219" s="10"/>
    </row>
    <row r="220" spans="3:4" ht="12.95" customHeight="1" x14ac:dyDescent="0.2">
      <c r="C220" s="10"/>
      <c r="D220" s="10"/>
    </row>
    <row r="221" spans="3:4" ht="12.95" customHeight="1" x14ac:dyDescent="0.2">
      <c r="C221" s="10"/>
      <c r="D221" s="10"/>
    </row>
    <row r="222" spans="3:4" ht="12.95" customHeight="1" x14ac:dyDescent="0.2">
      <c r="C222" s="10"/>
      <c r="D222" s="10"/>
    </row>
    <row r="223" spans="3:4" ht="12.95" customHeight="1" x14ac:dyDescent="0.2">
      <c r="C223" s="10"/>
      <c r="D223" s="10"/>
    </row>
    <row r="224" spans="3:4" ht="12.95" customHeight="1" x14ac:dyDescent="0.2">
      <c r="C224" s="10"/>
      <c r="D224" s="10"/>
    </row>
    <row r="225" spans="3:4" ht="12.95" customHeight="1" x14ac:dyDescent="0.2">
      <c r="C225" s="10"/>
      <c r="D225" s="10"/>
    </row>
    <row r="226" spans="3:4" ht="12.95" customHeight="1" x14ac:dyDescent="0.2">
      <c r="C226" s="10"/>
      <c r="D226" s="10"/>
    </row>
    <row r="227" spans="3:4" ht="12.95" customHeight="1" x14ac:dyDescent="0.2">
      <c r="C227" s="10"/>
      <c r="D227" s="10"/>
    </row>
    <row r="228" spans="3:4" ht="12.95" customHeight="1" x14ac:dyDescent="0.2">
      <c r="C228" s="10"/>
      <c r="D228" s="10"/>
    </row>
    <row r="229" spans="3:4" ht="12.95" customHeight="1" x14ac:dyDescent="0.2">
      <c r="C229" s="10"/>
      <c r="D229" s="10"/>
    </row>
    <row r="230" spans="3:4" ht="12.95" customHeight="1" x14ac:dyDescent="0.2">
      <c r="C230" s="10"/>
      <c r="D230" s="10"/>
    </row>
    <row r="231" spans="3:4" ht="12.95" customHeight="1" x14ac:dyDescent="0.2">
      <c r="C231" s="10"/>
      <c r="D231" s="10"/>
    </row>
    <row r="232" spans="3:4" ht="12.95" customHeight="1" x14ac:dyDescent="0.2">
      <c r="C232" s="10"/>
      <c r="D232" s="10"/>
    </row>
    <row r="233" spans="3:4" ht="12.95" customHeight="1" x14ac:dyDescent="0.2">
      <c r="C233" s="10"/>
      <c r="D233" s="10"/>
    </row>
    <row r="234" spans="3:4" ht="12.95" customHeight="1" x14ac:dyDescent="0.2">
      <c r="C234" s="10"/>
      <c r="D234" s="10"/>
    </row>
    <row r="235" spans="3:4" ht="12.95" customHeight="1" x14ac:dyDescent="0.2">
      <c r="C235" s="10"/>
      <c r="D235" s="10"/>
    </row>
    <row r="236" spans="3:4" ht="12.95" customHeight="1" x14ac:dyDescent="0.2">
      <c r="C236" s="10"/>
      <c r="D236" s="10"/>
    </row>
    <row r="237" spans="3:4" ht="12.95" customHeight="1" x14ac:dyDescent="0.2">
      <c r="C237" s="10"/>
      <c r="D237" s="10"/>
    </row>
    <row r="238" spans="3:4" ht="12.95" customHeight="1" x14ac:dyDescent="0.2">
      <c r="C238" s="10"/>
      <c r="D238" s="10"/>
    </row>
    <row r="239" spans="3:4" ht="12.95" customHeight="1" x14ac:dyDescent="0.2">
      <c r="C239" s="10"/>
      <c r="D239" s="10"/>
    </row>
    <row r="240" spans="3:4" ht="12.95" customHeight="1" x14ac:dyDescent="0.2">
      <c r="C240" s="10"/>
      <c r="D240" s="10"/>
    </row>
    <row r="241" spans="3:4" ht="12.95" customHeight="1" x14ac:dyDescent="0.2">
      <c r="C241" s="10"/>
      <c r="D241" s="10"/>
    </row>
    <row r="242" spans="3:4" ht="12.95" customHeight="1" x14ac:dyDescent="0.2">
      <c r="C242" s="10"/>
      <c r="D242" s="10"/>
    </row>
    <row r="243" spans="3:4" ht="12.95" customHeight="1" x14ac:dyDescent="0.2">
      <c r="C243" s="10"/>
      <c r="D243" s="10"/>
    </row>
    <row r="244" spans="3:4" ht="12.95" customHeight="1" x14ac:dyDescent="0.2">
      <c r="C244" s="10"/>
      <c r="D244" s="10"/>
    </row>
    <row r="245" spans="3:4" ht="12.95" customHeight="1" x14ac:dyDescent="0.2">
      <c r="C245" s="10"/>
      <c r="D245" s="10"/>
    </row>
    <row r="246" spans="3:4" ht="12.95" customHeight="1" x14ac:dyDescent="0.2">
      <c r="C246" s="10"/>
      <c r="D246" s="10"/>
    </row>
    <row r="247" spans="3:4" ht="12.95" customHeight="1" x14ac:dyDescent="0.2">
      <c r="C247" s="10"/>
      <c r="D247" s="10"/>
    </row>
    <row r="248" spans="3:4" ht="12.95" customHeight="1" x14ac:dyDescent="0.2">
      <c r="C248" s="10"/>
      <c r="D248" s="10"/>
    </row>
    <row r="249" spans="3:4" ht="12.95" customHeight="1" x14ac:dyDescent="0.2">
      <c r="C249" s="10"/>
      <c r="D249" s="10"/>
    </row>
    <row r="250" spans="3:4" ht="12.95" customHeight="1" x14ac:dyDescent="0.2">
      <c r="C250" s="10"/>
      <c r="D250" s="10"/>
    </row>
    <row r="251" spans="3:4" ht="12.95" customHeight="1" x14ac:dyDescent="0.2">
      <c r="C251" s="10"/>
      <c r="D251" s="10"/>
    </row>
    <row r="252" spans="3:4" ht="12.95" customHeight="1" x14ac:dyDescent="0.2">
      <c r="C252" s="10"/>
      <c r="D252" s="10"/>
    </row>
    <row r="253" spans="3:4" ht="12.95" customHeight="1" x14ac:dyDescent="0.2">
      <c r="C253" s="10"/>
      <c r="D253" s="10"/>
    </row>
    <row r="254" spans="3:4" ht="12.95" customHeight="1" x14ac:dyDescent="0.2">
      <c r="C254" s="10"/>
      <c r="D254" s="10"/>
    </row>
    <row r="255" spans="3:4" ht="12.95" customHeight="1" x14ac:dyDescent="0.2">
      <c r="C255" s="10"/>
      <c r="D255" s="10"/>
    </row>
    <row r="256" spans="3:4" ht="12.95" customHeight="1" x14ac:dyDescent="0.2">
      <c r="C256" s="10"/>
      <c r="D256" s="10"/>
    </row>
    <row r="257" spans="3:4" ht="12.95" customHeight="1" x14ac:dyDescent="0.2">
      <c r="C257" s="10"/>
      <c r="D257" s="10"/>
    </row>
    <row r="258" spans="3:4" ht="12.95" customHeight="1" x14ac:dyDescent="0.2">
      <c r="C258" s="10"/>
      <c r="D258" s="10"/>
    </row>
    <row r="259" spans="3:4" ht="12.95" customHeight="1" x14ac:dyDescent="0.2">
      <c r="C259" s="10"/>
      <c r="D259" s="10"/>
    </row>
    <row r="260" spans="3:4" ht="12.95" customHeight="1" x14ac:dyDescent="0.2">
      <c r="C260" s="10"/>
      <c r="D260" s="10"/>
    </row>
    <row r="261" spans="3:4" ht="12.95" customHeight="1" x14ac:dyDescent="0.2">
      <c r="C261" s="10"/>
      <c r="D261" s="10"/>
    </row>
    <row r="262" spans="3:4" ht="12.95" customHeight="1" x14ac:dyDescent="0.2">
      <c r="C262" s="10"/>
      <c r="D262" s="10"/>
    </row>
    <row r="263" spans="3:4" ht="12.95" customHeight="1" x14ac:dyDescent="0.2">
      <c r="C263" s="10"/>
      <c r="D263" s="10"/>
    </row>
    <row r="264" spans="3:4" ht="12.95" customHeight="1" x14ac:dyDescent="0.2">
      <c r="C264" s="10"/>
      <c r="D264" s="10"/>
    </row>
    <row r="265" spans="3:4" ht="12.95" customHeight="1" x14ac:dyDescent="0.2">
      <c r="C265" s="10"/>
      <c r="D265" s="10"/>
    </row>
    <row r="266" spans="3:4" ht="12.95" customHeight="1" x14ac:dyDescent="0.2">
      <c r="C266" s="10"/>
      <c r="D266" s="10"/>
    </row>
    <row r="267" spans="3:4" ht="12.95" customHeight="1" x14ac:dyDescent="0.2">
      <c r="C267" s="10"/>
      <c r="D267" s="10"/>
    </row>
    <row r="268" spans="3:4" ht="12.95" customHeight="1" x14ac:dyDescent="0.2">
      <c r="C268" s="10"/>
      <c r="D268" s="10"/>
    </row>
    <row r="269" spans="3:4" ht="12.95" customHeight="1" x14ac:dyDescent="0.2">
      <c r="C269" s="10"/>
      <c r="D269" s="10"/>
    </row>
    <row r="270" spans="3:4" ht="12.95" customHeight="1" x14ac:dyDescent="0.2">
      <c r="C270" s="10"/>
      <c r="D270" s="10"/>
    </row>
    <row r="271" spans="3:4" ht="12.95" customHeight="1" x14ac:dyDescent="0.2">
      <c r="C271" s="10"/>
      <c r="D271" s="10"/>
    </row>
    <row r="272" spans="3:4" ht="12.95" customHeight="1" x14ac:dyDescent="0.2">
      <c r="C272" s="10"/>
      <c r="D272" s="10"/>
    </row>
    <row r="273" spans="3:4" ht="12.95" customHeight="1" x14ac:dyDescent="0.2">
      <c r="C273" s="10"/>
      <c r="D273" s="10"/>
    </row>
    <row r="274" spans="3:4" ht="12.95" customHeight="1" x14ac:dyDescent="0.2">
      <c r="C274" s="10"/>
      <c r="D274" s="10"/>
    </row>
    <row r="275" spans="3:4" ht="12.95" customHeight="1" x14ac:dyDescent="0.2">
      <c r="C275" s="10"/>
      <c r="D275" s="10"/>
    </row>
    <row r="276" spans="3:4" ht="12.95" customHeight="1" x14ac:dyDescent="0.2">
      <c r="C276" s="10"/>
      <c r="D276" s="10"/>
    </row>
    <row r="277" spans="3:4" ht="12.95" customHeight="1" x14ac:dyDescent="0.2">
      <c r="C277" s="10"/>
      <c r="D277" s="10"/>
    </row>
    <row r="278" spans="3:4" ht="12.95" customHeight="1" x14ac:dyDescent="0.2">
      <c r="C278" s="10"/>
      <c r="D278" s="10"/>
    </row>
    <row r="279" spans="3:4" ht="12.95" customHeight="1" x14ac:dyDescent="0.2">
      <c r="C279" s="10"/>
      <c r="D279" s="10"/>
    </row>
    <row r="280" spans="3:4" ht="12.95" customHeight="1" x14ac:dyDescent="0.2">
      <c r="C280" s="10"/>
      <c r="D280" s="10"/>
    </row>
    <row r="281" spans="3:4" ht="12.95" customHeight="1" x14ac:dyDescent="0.2">
      <c r="C281" s="10"/>
      <c r="D281" s="10"/>
    </row>
    <row r="282" spans="3:4" ht="12.95" customHeight="1" x14ac:dyDescent="0.2">
      <c r="C282" s="10"/>
      <c r="D282" s="10"/>
    </row>
    <row r="283" spans="3:4" ht="12.95" customHeight="1" x14ac:dyDescent="0.2">
      <c r="C283" s="10"/>
      <c r="D283" s="10"/>
    </row>
    <row r="284" spans="3:4" ht="12.95" customHeight="1" x14ac:dyDescent="0.2">
      <c r="C284" s="10"/>
      <c r="D284" s="10"/>
    </row>
    <row r="285" spans="3:4" ht="12.95" customHeight="1" x14ac:dyDescent="0.2">
      <c r="C285" s="10"/>
      <c r="D285" s="10"/>
    </row>
    <row r="286" spans="3:4" ht="12.95" customHeight="1" x14ac:dyDescent="0.2">
      <c r="C286" s="10"/>
      <c r="D286" s="10"/>
    </row>
    <row r="287" spans="3:4" ht="12.95" customHeight="1" x14ac:dyDescent="0.2">
      <c r="C287" s="10"/>
      <c r="D287" s="10"/>
    </row>
    <row r="288" spans="3:4" ht="12.95" customHeight="1" x14ac:dyDescent="0.2">
      <c r="C288" s="10"/>
      <c r="D288" s="10"/>
    </row>
    <row r="289" spans="3:4" ht="12.95" customHeight="1" x14ac:dyDescent="0.2">
      <c r="C289" s="10"/>
      <c r="D289" s="10"/>
    </row>
    <row r="290" spans="3:4" ht="12.95" customHeight="1" x14ac:dyDescent="0.2">
      <c r="C290" s="10"/>
      <c r="D290" s="10"/>
    </row>
    <row r="291" spans="3:4" ht="12.95" customHeight="1" x14ac:dyDescent="0.2">
      <c r="C291" s="10"/>
      <c r="D291" s="10"/>
    </row>
    <row r="292" spans="3:4" ht="12.95" customHeight="1" x14ac:dyDescent="0.2">
      <c r="C292" s="10"/>
      <c r="D292" s="10"/>
    </row>
    <row r="293" spans="3:4" ht="12.95" customHeight="1" x14ac:dyDescent="0.2">
      <c r="C293" s="10"/>
      <c r="D293" s="10"/>
    </row>
    <row r="294" spans="3:4" ht="12.95" customHeight="1" x14ac:dyDescent="0.2">
      <c r="C294" s="10"/>
      <c r="D294" s="10"/>
    </row>
    <row r="295" spans="3:4" ht="12.95" customHeight="1" x14ac:dyDescent="0.2">
      <c r="C295" s="10"/>
      <c r="D295" s="10"/>
    </row>
    <row r="296" spans="3:4" ht="12.95" customHeight="1" x14ac:dyDescent="0.2">
      <c r="C296" s="10"/>
      <c r="D296" s="10"/>
    </row>
    <row r="297" spans="3:4" ht="12.95" customHeight="1" x14ac:dyDescent="0.2">
      <c r="C297" s="10"/>
      <c r="D297" s="10"/>
    </row>
    <row r="298" spans="3:4" ht="12.95" customHeight="1" x14ac:dyDescent="0.2">
      <c r="C298" s="10"/>
      <c r="D298" s="10"/>
    </row>
    <row r="299" spans="3:4" ht="12.95" customHeight="1" x14ac:dyDescent="0.2">
      <c r="C299" s="10"/>
      <c r="D299" s="10"/>
    </row>
    <row r="300" spans="3:4" ht="12.95" customHeight="1" x14ac:dyDescent="0.2">
      <c r="C300" s="10"/>
      <c r="D300" s="10"/>
    </row>
    <row r="301" spans="3:4" ht="12.95" customHeight="1" x14ac:dyDescent="0.2">
      <c r="C301" s="10"/>
      <c r="D301" s="10"/>
    </row>
    <row r="302" spans="3:4" ht="12.95" customHeight="1" x14ac:dyDescent="0.2">
      <c r="C302" s="10"/>
      <c r="D302" s="10"/>
    </row>
    <row r="303" spans="3:4" ht="12.95" customHeight="1" x14ac:dyDescent="0.2">
      <c r="C303" s="10"/>
      <c r="D303" s="10"/>
    </row>
    <row r="304" spans="3:4" ht="12.95" customHeight="1" x14ac:dyDescent="0.2">
      <c r="C304" s="10"/>
      <c r="D304" s="10"/>
    </row>
    <row r="305" spans="3:4" ht="12.95" customHeight="1" x14ac:dyDescent="0.2">
      <c r="C305" s="10"/>
      <c r="D305" s="10"/>
    </row>
    <row r="306" spans="3:4" ht="12.95" customHeight="1" x14ac:dyDescent="0.2">
      <c r="C306" s="10"/>
      <c r="D306" s="10"/>
    </row>
    <row r="307" spans="3:4" ht="12.95" customHeight="1" x14ac:dyDescent="0.2">
      <c r="C307" s="10"/>
      <c r="D307" s="10"/>
    </row>
    <row r="308" spans="3:4" ht="12.95" customHeight="1" x14ac:dyDescent="0.2">
      <c r="C308" s="10"/>
      <c r="D308" s="10"/>
    </row>
    <row r="309" spans="3:4" ht="12.95" customHeight="1" x14ac:dyDescent="0.2">
      <c r="C309" s="10"/>
      <c r="D309" s="10"/>
    </row>
    <row r="310" spans="3:4" ht="12.95" customHeight="1" x14ac:dyDescent="0.2">
      <c r="C310" s="10"/>
      <c r="D310" s="10"/>
    </row>
    <row r="311" spans="3:4" ht="12.95" customHeight="1" x14ac:dyDescent="0.2">
      <c r="C311" s="10"/>
      <c r="D311" s="10"/>
    </row>
    <row r="312" spans="3:4" ht="12.95" customHeight="1" x14ac:dyDescent="0.2">
      <c r="C312" s="10"/>
      <c r="D312" s="10"/>
    </row>
    <row r="313" spans="3:4" ht="12.95" customHeight="1" x14ac:dyDescent="0.2">
      <c r="C313" s="10"/>
      <c r="D313" s="10"/>
    </row>
    <row r="314" spans="3:4" ht="12.95" customHeight="1" x14ac:dyDescent="0.2">
      <c r="C314" s="10"/>
      <c r="D314" s="10"/>
    </row>
    <row r="315" spans="3:4" ht="12.95" customHeight="1" x14ac:dyDescent="0.2">
      <c r="C315" s="10"/>
      <c r="D315" s="10"/>
    </row>
    <row r="316" spans="3:4" ht="12.95" customHeight="1" x14ac:dyDescent="0.2">
      <c r="C316" s="10"/>
      <c r="D316" s="10"/>
    </row>
    <row r="317" spans="3:4" ht="12.95" customHeight="1" x14ac:dyDescent="0.2">
      <c r="C317" s="10"/>
      <c r="D317" s="10"/>
    </row>
    <row r="318" spans="3:4" ht="12.95" customHeight="1" x14ac:dyDescent="0.2">
      <c r="C318" s="10"/>
      <c r="D318" s="10"/>
    </row>
    <row r="319" spans="3:4" ht="12.95" customHeight="1" x14ac:dyDescent="0.2">
      <c r="C319" s="10"/>
      <c r="D319" s="10"/>
    </row>
    <row r="320" spans="3:4" ht="12.95" customHeight="1" x14ac:dyDescent="0.2">
      <c r="C320" s="10"/>
      <c r="D320" s="10"/>
    </row>
    <row r="321" spans="3:4" ht="12.95" customHeight="1" x14ac:dyDescent="0.2">
      <c r="C321" s="10"/>
      <c r="D321" s="10"/>
    </row>
    <row r="322" spans="3:4" ht="12.95" customHeight="1" x14ac:dyDescent="0.2">
      <c r="C322" s="10"/>
      <c r="D322" s="10"/>
    </row>
    <row r="323" spans="3:4" ht="12.95" customHeight="1" x14ac:dyDescent="0.2">
      <c r="C323" s="10"/>
      <c r="D323" s="10"/>
    </row>
    <row r="324" spans="3:4" ht="12.95" customHeight="1" x14ac:dyDescent="0.2">
      <c r="C324" s="10"/>
      <c r="D324" s="10"/>
    </row>
    <row r="325" spans="3:4" ht="12.95" customHeight="1" x14ac:dyDescent="0.2">
      <c r="C325" s="10"/>
      <c r="D325" s="10"/>
    </row>
    <row r="326" spans="3:4" ht="12.95" customHeight="1" x14ac:dyDescent="0.2">
      <c r="C326" s="10"/>
      <c r="D326" s="10"/>
    </row>
    <row r="327" spans="3:4" ht="12.95" customHeight="1" x14ac:dyDescent="0.2">
      <c r="C327" s="10"/>
      <c r="D327" s="10"/>
    </row>
    <row r="328" spans="3:4" ht="12.95" customHeight="1" x14ac:dyDescent="0.2">
      <c r="C328" s="10"/>
      <c r="D328" s="10"/>
    </row>
    <row r="329" spans="3:4" ht="12.95" customHeight="1" x14ac:dyDescent="0.2">
      <c r="C329" s="10"/>
      <c r="D329" s="10"/>
    </row>
    <row r="330" spans="3:4" ht="12.95" customHeight="1" x14ac:dyDescent="0.2">
      <c r="C330" s="10"/>
      <c r="D330" s="10"/>
    </row>
    <row r="331" spans="3:4" ht="12.95" customHeight="1" x14ac:dyDescent="0.2">
      <c r="C331" s="10"/>
      <c r="D331" s="10"/>
    </row>
    <row r="332" spans="3:4" ht="12.95" customHeight="1" x14ac:dyDescent="0.2">
      <c r="C332" s="10"/>
      <c r="D332" s="10"/>
    </row>
    <row r="333" spans="3:4" ht="12.95" customHeight="1" x14ac:dyDescent="0.2">
      <c r="C333" s="10"/>
      <c r="D333" s="10"/>
    </row>
    <row r="334" spans="3:4" ht="12.95" customHeight="1" x14ac:dyDescent="0.2">
      <c r="C334" s="10"/>
      <c r="D334" s="10"/>
    </row>
    <row r="335" spans="3:4" ht="12.95" customHeight="1" x14ac:dyDescent="0.2">
      <c r="C335" s="10"/>
      <c r="D335" s="10"/>
    </row>
    <row r="336" spans="3:4" ht="12.95" customHeight="1" x14ac:dyDescent="0.2">
      <c r="C336" s="10"/>
      <c r="D336" s="10"/>
    </row>
    <row r="337" spans="3:4" ht="12.95" customHeight="1" x14ac:dyDescent="0.2">
      <c r="C337" s="10"/>
      <c r="D337" s="10"/>
    </row>
    <row r="338" spans="3:4" ht="12.95" customHeight="1" x14ac:dyDescent="0.2">
      <c r="C338" s="10"/>
      <c r="D338" s="10"/>
    </row>
    <row r="339" spans="3:4" ht="12.95" customHeight="1" x14ac:dyDescent="0.2">
      <c r="C339" s="10"/>
      <c r="D339" s="10"/>
    </row>
    <row r="340" spans="3:4" ht="12.95" customHeight="1" x14ac:dyDescent="0.2">
      <c r="C340" s="10"/>
      <c r="D340" s="10"/>
    </row>
    <row r="341" spans="3:4" ht="12.95" customHeight="1" x14ac:dyDescent="0.2">
      <c r="C341" s="10"/>
      <c r="D341" s="10"/>
    </row>
    <row r="342" spans="3:4" ht="12.95" customHeight="1" x14ac:dyDescent="0.2">
      <c r="C342" s="10"/>
      <c r="D342" s="10"/>
    </row>
    <row r="343" spans="3:4" ht="12.95" customHeight="1" x14ac:dyDescent="0.2">
      <c r="C343" s="10"/>
      <c r="D343" s="10"/>
    </row>
    <row r="344" spans="3:4" ht="12.95" customHeight="1" x14ac:dyDescent="0.2">
      <c r="C344" s="10"/>
      <c r="D344" s="10"/>
    </row>
    <row r="345" spans="3:4" ht="12.95" customHeight="1" x14ac:dyDescent="0.2">
      <c r="C345" s="10"/>
      <c r="D345" s="10"/>
    </row>
    <row r="346" spans="3:4" ht="12.95" customHeight="1" x14ac:dyDescent="0.2">
      <c r="C346" s="10"/>
      <c r="D346" s="10"/>
    </row>
    <row r="347" spans="3:4" ht="12.95" customHeight="1" x14ac:dyDescent="0.2">
      <c r="C347" s="10"/>
      <c r="D347" s="10"/>
    </row>
    <row r="348" spans="3:4" ht="12.95" customHeight="1" x14ac:dyDescent="0.2">
      <c r="C348" s="10"/>
      <c r="D348" s="10"/>
    </row>
    <row r="349" spans="3:4" ht="12.95" customHeight="1" x14ac:dyDescent="0.2">
      <c r="C349" s="10"/>
      <c r="D349" s="10"/>
    </row>
    <row r="350" spans="3:4" ht="12.95" customHeight="1" x14ac:dyDescent="0.2">
      <c r="C350" s="10"/>
      <c r="D350" s="10"/>
    </row>
    <row r="351" spans="3:4" ht="12.95" customHeight="1" x14ac:dyDescent="0.2">
      <c r="C351" s="10"/>
      <c r="D351" s="10"/>
    </row>
    <row r="352" spans="3:4" ht="12.95" customHeight="1" x14ac:dyDescent="0.2">
      <c r="C352" s="10"/>
      <c r="D352" s="10"/>
    </row>
    <row r="353" spans="3:4" ht="12.95" customHeight="1" x14ac:dyDescent="0.2">
      <c r="C353" s="10"/>
      <c r="D353" s="10"/>
    </row>
    <row r="354" spans="3:4" ht="12.95" customHeight="1" x14ac:dyDescent="0.2">
      <c r="C354" s="10"/>
      <c r="D354" s="10"/>
    </row>
    <row r="355" spans="3:4" ht="12.95" customHeight="1" x14ac:dyDescent="0.2">
      <c r="C355" s="10"/>
      <c r="D355" s="10"/>
    </row>
    <row r="356" spans="3:4" ht="12.95" customHeight="1" x14ac:dyDescent="0.2">
      <c r="C356" s="10"/>
      <c r="D356" s="10"/>
    </row>
    <row r="357" spans="3:4" ht="12.95" customHeight="1" x14ac:dyDescent="0.2">
      <c r="C357" s="10"/>
      <c r="D357" s="10"/>
    </row>
    <row r="358" spans="3:4" ht="12.95" customHeight="1" x14ac:dyDescent="0.2">
      <c r="C358" s="10"/>
      <c r="D358" s="10"/>
    </row>
    <row r="359" spans="3:4" ht="12.95" customHeight="1" x14ac:dyDescent="0.2">
      <c r="C359" s="10"/>
      <c r="D359" s="10"/>
    </row>
    <row r="360" spans="3:4" ht="12.95" customHeight="1" x14ac:dyDescent="0.2">
      <c r="C360" s="10"/>
      <c r="D360" s="10"/>
    </row>
    <row r="361" spans="3:4" ht="12.95" customHeight="1" x14ac:dyDescent="0.2">
      <c r="C361" s="10"/>
      <c r="D361" s="10"/>
    </row>
    <row r="362" spans="3:4" ht="12.95" customHeight="1" x14ac:dyDescent="0.2">
      <c r="C362" s="10"/>
      <c r="D362" s="10"/>
    </row>
    <row r="363" spans="3:4" ht="12.95" customHeight="1" x14ac:dyDescent="0.2">
      <c r="C363" s="10"/>
      <c r="D363" s="10"/>
    </row>
    <row r="364" spans="3:4" ht="12.95" customHeight="1" x14ac:dyDescent="0.2">
      <c r="C364" s="10"/>
      <c r="D364" s="10"/>
    </row>
    <row r="365" spans="3:4" ht="12.95" customHeight="1" x14ac:dyDescent="0.2">
      <c r="C365" s="10"/>
      <c r="D365" s="10"/>
    </row>
    <row r="366" spans="3:4" ht="12.95" customHeight="1" x14ac:dyDescent="0.2">
      <c r="C366" s="10"/>
      <c r="D366" s="10"/>
    </row>
    <row r="367" spans="3:4" ht="12.95" customHeight="1" x14ac:dyDescent="0.2">
      <c r="C367" s="10"/>
      <c r="D367" s="10"/>
    </row>
    <row r="368" spans="3:4" ht="12.95" customHeight="1" x14ac:dyDescent="0.2">
      <c r="C368" s="10"/>
      <c r="D368" s="10"/>
    </row>
    <row r="369" spans="3:4" ht="12.95" customHeight="1" x14ac:dyDescent="0.2">
      <c r="C369" s="10"/>
      <c r="D369" s="10"/>
    </row>
    <row r="370" spans="3:4" ht="12.95" customHeight="1" x14ac:dyDescent="0.2">
      <c r="C370" s="10"/>
      <c r="D370" s="10"/>
    </row>
    <row r="371" spans="3:4" ht="12.95" customHeight="1" x14ac:dyDescent="0.2">
      <c r="C371" s="10"/>
      <c r="D371" s="10"/>
    </row>
    <row r="372" spans="3:4" ht="12.95" customHeight="1" x14ac:dyDescent="0.2">
      <c r="C372" s="10"/>
      <c r="D372" s="10"/>
    </row>
    <row r="373" spans="3:4" ht="12.95" customHeight="1" x14ac:dyDescent="0.2">
      <c r="C373" s="10"/>
      <c r="D373" s="10"/>
    </row>
    <row r="374" spans="3:4" ht="12.95" customHeight="1" x14ac:dyDescent="0.2">
      <c r="C374" s="10"/>
      <c r="D374" s="10"/>
    </row>
    <row r="375" spans="3:4" ht="12.95" customHeight="1" x14ac:dyDescent="0.2">
      <c r="C375" s="10"/>
      <c r="D375" s="10"/>
    </row>
    <row r="376" spans="3:4" ht="12.95" customHeight="1" x14ac:dyDescent="0.2">
      <c r="C376" s="10"/>
      <c r="D376" s="10"/>
    </row>
    <row r="377" spans="3:4" ht="12.95" customHeight="1" x14ac:dyDescent="0.2">
      <c r="C377" s="10"/>
      <c r="D377" s="10"/>
    </row>
    <row r="378" spans="3:4" ht="12.95" customHeight="1" x14ac:dyDescent="0.2">
      <c r="C378" s="10"/>
      <c r="D378" s="10"/>
    </row>
    <row r="379" spans="3:4" ht="12.95" customHeight="1" x14ac:dyDescent="0.2">
      <c r="C379" s="10"/>
      <c r="D379" s="10"/>
    </row>
    <row r="380" spans="3:4" ht="12.95" customHeight="1" x14ac:dyDescent="0.2">
      <c r="C380" s="10"/>
      <c r="D380" s="10"/>
    </row>
    <row r="381" spans="3:4" ht="12.95" customHeight="1" x14ac:dyDescent="0.2">
      <c r="C381" s="10"/>
      <c r="D381" s="10"/>
    </row>
    <row r="382" spans="3:4" ht="12.95" customHeight="1" x14ac:dyDescent="0.2">
      <c r="C382" s="10"/>
      <c r="D382" s="10"/>
    </row>
    <row r="383" spans="3:4" ht="12.95" customHeight="1" x14ac:dyDescent="0.2">
      <c r="C383" s="10"/>
      <c r="D383" s="10"/>
    </row>
    <row r="384" spans="3:4" ht="12.95" customHeight="1" x14ac:dyDescent="0.2">
      <c r="C384" s="10"/>
      <c r="D384" s="10"/>
    </row>
    <row r="385" spans="3:4" ht="12.95" customHeight="1" x14ac:dyDescent="0.2">
      <c r="C385" s="10"/>
      <c r="D385" s="10"/>
    </row>
    <row r="386" spans="3:4" ht="12.95" customHeight="1" x14ac:dyDescent="0.2">
      <c r="C386" s="10"/>
      <c r="D386" s="10"/>
    </row>
    <row r="387" spans="3:4" ht="12.95" customHeight="1" x14ac:dyDescent="0.2">
      <c r="C387" s="10"/>
      <c r="D387" s="10"/>
    </row>
    <row r="388" spans="3:4" ht="12.95" customHeight="1" x14ac:dyDescent="0.2">
      <c r="C388" s="10"/>
      <c r="D388" s="10"/>
    </row>
    <row r="389" spans="3:4" ht="12.95" customHeight="1" x14ac:dyDescent="0.2">
      <c r="C389" s="10"/>
      <c r="D389" s="10"/>
    </row>
    <row r="390" spans="3:4" ht="12.95" customHeight="1" x14ac:dyDescent="0.2">
      <c r="C390" s="10"/>
      <c r="D390" s="10"/>
    </row>
    <row r="391" spans="3:4" ht="12.95" customHeight="1" x14ac:dyDescent="0.2">
      <c r="C391" s="10"/>
      <c r="D391" s="10"/>
    </row>
    <row r="392" spans="3:4" ht="12.95" customHeight="1" x14ac:dyDescent="0.2">
      <c r="C392" s="10"/>
      <c r="D392" s="10"/>
    </row>
    <row r="393" spans="3:4" ht="12.95" customHeight="1" x14ac:dyDescent="0.2">
      <c r="C393" s="10"/>
      <c r="D393" s="10"/>
    </row>
    <row r="394" spans="3:4" ht="12.95" customHeight="1" x14ac:dyDescent="0.2">
      <c r="C394" s="10"/>
      <c r="D394" s="10"/>
    </row>
    <row r="395" spans="3:4" ht="12.95" customHeight="1" x14ac:dyDescent="0.2">
      <c r="C395" s="10"/>
      <c r="D395" s="10"/>
    </row>
    <row r="396" spans="3:4" ht="12.95" customHeight="1" x14ac:dyDescent="0.2">
      <c r="C396" s="10"/>
      <c r="D396" s="10"/>
    </row>
    <row r="397" spans="3:4" ht="12.95" customHeight="1" x14ac:dyDescent="0.2">
      <c r="C397" s="10"/>
      <c r="D397" s="10"/>
    </row>
    <row r="398" spans="3:4" ht="12.95" customHeight="1" x14ac:dyDescent="0.2">
      <c r="C398" s="10"/>
      <c r="D398" s="10"/>
    </row>
    <row r="399" spans="3:4" ht="12.95" customHeight="1" x14ac:dyDescent="0.2">
      <c r="C399" s="10"/>
      <c r="D399" s="10"/>
    </row>
    <row r="400" spans="3:4" ht="12.95" customHeight="1" x14ac:dyDescent="0.2">
      <c r="C400" s="10"/>
      <c r="D400" s="10"/>
    </row>
    <row r="401" spans="3:4" ht="12.95" customHeight="1" x14ac:dyDescent="0.2">
      <c r="C401" s="10"/>
      <c r="D401" s="10"/>
    </row>
    <row r="402" spans="3:4" ht="12.95" customHeight="1" x14ac:dyDescent="0.2">
      <c r="C402" s="10"/>
      <c r="D402" s="10"/>
    </row>
    <row r="403" spans="3:4" ht="12.95" customHeight="1" x14ac:dyDescent="0.2">
      <c r="C403" s="10"/>
      <c r="D403" s="10"/>
    </row>
    <row r="404" spans="3:4" ht="12.95" customHeight="1" x14ac:dyDescent="0.2">
      <c r="C404" s="10"/>
      <c r="D404" s="10"/>
    </row>
    <row r="405" spans="3:4" ht="12.95" customHeight="1" x14ac:dyDescent="0.2">
      <c r="C405" s="10"/>
      <c r="D405" s="10"/>
    </row>
    <row r="406" spans="3:4" ht="12.95" customHeight="1" x14ac:dyDescent="0.2">
      <c r="C406" s="10"/>
      <c r="D406" s="10"/>
    </row>
    <row r="407" spans="3:4" ht="12.95" customHeight="1" x14ac:dyDescent="0.2">
      <c r="C407" s="10"/>
      <c r="D407" s="10"/>
    </row>
    <row r="408" spans="3:4" ht="12.95" customHeight="1" x14ac:dyDescent="0.2">
      <c r="C408" s="10"/>
      <c r="D408" s="10"/>
    </row>
    <row r="409" spans="3:4" ht="12.95" customHeight="1" x14ac:dyDescent="0.2">
      <c r="C409" s="10"/>
      <c r="D409" s="10"/>
    </row>
    <row r="410" spans="3:4" ht="12.95" customHeight="1" x14ac:dyDescent="0.2">
      <c r="C410" s="10"/>
      <c r="D410" s="10"/>
    </row>
    <row r="411" spans="3:4" ht="12.95" customHeight="1" x14ac:dyDescent="0.2">
      <c r="C411" s="10"/>
      <c r="D411" s="10"/>
    </row>
    <row r="412" spans="3:4" ht="12.95" customHeight="1" x14ac:dyDescent="0.2">
      <c r="C412" s="10"/>
      <c r="D412" s="10"/>
    </row>
    <row r="413" spans="3:4" ht="12.95" customHeight="1" x14ac:dyDescent="0.2">
      <c r="C413" s="10"/>
      <c r="D413" s="10"/>
    </row>
    <row r="414" spans="3:4" ht="12.95" customHeight="1" x14ac:dyDescent="0.2">
      <c r="C414" s="10"/>
      <c r="D414" s="10"/>
    </row>
    <row r="415" spans="3:4" ht="12.95" customHeight="1" x14ac:dyDescent="0.2">
      <c r="C415" s="10"/>
      <c r="D415" s="10"/>
    </row>
    <row r="416" spans="3:4" ht="12.95" customHeight="1" x14ac:dyDescent="0.2">
      <c r="C416" s="10"/>
      <c r="D416" s="10"/>
    </row>
    <row r="417" spans="3:4" ht="12.95" customHeight="1" x14ac:dyDescent="0.2">
      <c r="C417" s="10"/>
      <c r="D417" s="10"/>
    </row>
    <row r="418" spans="3:4" ht="12.95" customHeight="1" x14ac:dyDescent="0.2">
      <c r="C418" s="10"/>
      <c r="D418" s="10"/>
    </row>
    <row r="419" spans="3:4" ht="12.95" customHeight="1" x14ac:dyDescent="0.2">
      <c r="C419" s="10"/>
      <c r="D419" s="10"/>
    </row>
    <row r="420" spans="3:4" ht="12.95" customHeight="1" x14ac:dyDescent="0.2">
      <c r="C420" s="10"/>
      <c r="D420" s="10"/>
    </row>
    <row r="421" spans="3:4" ht="12.95" customHeight="1" x14ac:dyDescent="0.2">
      <c r="C421" s="10"/>
      <c r="D421" s="10"/>
    </row>
    <row r="422" spans="3:4" ht="12.95" customHeight="1" x14ac:dyDescent="0.2">
      <c r="C422" s="10"/>
      <c r="D422" s="10"/>
    </row>
    <row r="423" spans="3:4" ht="12.95" customHeight="1" x14ac:dyDescent="0.2">
      <c r="C423" s="10"/>
      <c r="D423" s="10"/>
    </row>
    <row r="424" spans="3:4" ht="12.95" customHeight="1" x14ac:dyDescent="0.2">
      <c r="C424" s="10"/>
      <c r="D424" s="10"/>
    </row>
    <row r="425" spans="3:4" ht="12.95" customHeight="1" x14ac:dyDescent="0.2">
      <c r="C425" s="10"/>
      <c r="D425" s="10"/>
    </row>
    <row r="426" spans="3:4" ht="12.95" customHeight="1" x14ac:dyDescent="0.2">
      <c r="C426" s="10"/>
      <c r="D426" s="10"/>
    </row>
    <row r="427" spans="3:4" ht="12.95" customHeight="1" x14ac:dyDescent="0.2">
      <c r="C427" s="10"/>
      <c r="D427" s="10"/>
    </row>
    <row r="428" spans="3:4" ht="12.95" customHeight="1" x14ac:dyDescent="0.2">
      <c r="C428" s="10"/>
      <c r="D428" s="10"/>
    </row>
    <row r="429" spans="3:4" ht="12.95" customHeight="1" x14ac:dyDescent="0.2">
      <c r="C429" s="10"/>
      <c r="D429" s="10"/>
    </row>
    <row r="430" spans="3:4" ht="12.95" customHeight="1" x14ac:dyDescent="0.2">
      <c r="C430" s="10"/>
      <c r="D430" s="10"/>
    </row>
    <row r="431" spans="3:4" ht="12.95" customHeight="1" x14ac:dyDescent="0.2">
      <c r="C431" s="10"/>
      <c r="D431" s="10"/>
    </row>
    <row r="432" spans="3:4" ht="12.95" customHeight="1" x14ac:dyDescent="0.2">
      <c r="C432" s="10"/>
      <c r="D432" s="10"/>
    </row>
    <row r="433" spans="3:4" ht="12.95" customHeight="1" x14ac:dyDescent="0.2">
      <c r="C433" s="10"/>
      <c r="D433" s="10"/>
    </row>
    <row r="434" spans="3:4" ht="12.95" customHeight="1" x14ac:dyDescent="0.2">
      <c r="C434" s="10"/>
      <c r="D434" s="10"/>
    </row>
    <row r="435" spans="3:4" ht="12.95" customHeight="1" x14ac:dyDescent="0.2">
      <c r="C435" s="10"/>
      <c r="D435" s="10"/>
    </row>
    <row r="436" spans="3:4" ht="12.95" customHeight="1" x14ac:dyDescent="0.2">
      <c r="C436" s="10"/>
      <c r="D436" s="10"/>
    </row>
    <row r="437" spans="3:4" ht="12.95" customHeight="1" x14ac:dyDescent="0.2">
      <c r="C437" s="10"/>
      <c r="D437" s="10"/>
    </row>
    <row r="438" spans="3:4" ht="12.95" customHeight="1" x14ac:dyDescent="0.2">
      <c r="C438" s="10"/>
      <c r="D438" s="10"/>
    </row>
    <row r="439" spans="3:4" ht="12.95" customHeight="1" x14ac:dyDescent="0.2">
      <c r="C439" s="10"/>
      <c r="D439" s="10"/>
    </row>
    <row r="440" spans="3:4" ht="12.95" customHeight="1" x14ac:dyDescent="0.2">
      <c r="C440" s="10"/>
      <c r="D440" s="10"/>
    </row>
    <row r="441" spans="3:4" ht="12.95" customHeight="1" x14ac:dyDescent="0.2">
      <c r="C441" s="10"/>
      <c r="D441" s="10"/>
    </row>
    <row r="442" spans="3:4" ht="12.95" customHeight="1" x14ac:dyDescent="0.2">
      <c r="C442" s="10"/>
      <c r="D442" s="10"/>
    </row>
    <row r="443" spans="3:4" ht="12.95" customHeight="1" x14ac:dyDescent="0.2">
      <c r="C443" s="10"/>
      <c r="D443" s="10"/>
    </row>
    <row r="444" spans="3:4" ht="12.95" customHeight="1" x14ac:dyDescent="0.2">
      <c r="C444" s="10"/>
      <c r="D444" s="10"/>
    </row>
    <row r="445" spans="3:4" ht="12.95" customHeight="1" x14ac:dyDescent="0.2">
      <c r="C445" s="10"/>
      <c r="D445" s="10"/>
    </row>
    <row r="446" spans="3:4" ht="12.95" customHeight="1" x14ac:dyDescent="0.2">
      <c r="C446" s="10"/>
      <c r="D446" s="10"/>
    </row>
    <row r="447" spans="3:4" ht="12.95" customHeight="1" x14ac:dyDescent="0.2">
      <c r="C447" s="10"/>
      <c r="D447" s="10"/>
    </row>
    <row r="448" spans="3:4" ht="12.95" customHeight="1" x14ac:dyDescent="0.2">
      <c r="C448" s="10"/>
      <c r="D448" s="10"/>
    </row>
    <row r="449" spans="3:4" ht="12.95" customHeight="1" x14ac:dyDescent="0.2">
      <c r="C449" s="10"/>
      <c r="D449" s="10"/>
    </row>
    <row r="450" spans="3:4" ht="12.95" customHeight="1" x14ac:dyDescent="0.2">
      <c r="C450" s="10"/>
      <c r="D450" s="10"/>
    </row>
    <row r="451" spans="3:4" ht="12.95" customHeight="1" x14ac:dyDescent="0.2">
      <c r="C451" s="10"/>
      <c r="D451" s="10"/>
    </row>
    <row r="452" spans="3:4" ht="12.95" customHeight="1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</sheetData>
  <protectedRanges>
    <protectedRange sqref="A59:D60" name="Range1"/>
  </protectedRanges>
  <phoneticPr fontId="0" type="noConversion"/>
  <hyperlinks>
    <hyperlink ref="H63943" r:id="rId1" display="http://vsolj.cetus-net.org/bulletin.html"/>
    <hyperlink ref="H63936" r:id="rId2" display="https://www.aavso.org/ejaavso"/>
    <hyperlink ref="I63943" r:id="rId3" display="http://vsolj.cetus-net.org/bulletin.html"/>
    <hyperlink ref="AQ57594" r:id="rId4" display="http://cdsbib.u-strasbg.fr/cgi-bin/cdsbib?1990RMxAA..21..381G"/>
    <hyperlink ref="H63940" r:id="rId5" display="https://www.aavso.org/ejaavso"/>
    <hyperlink ref="AP4958" r:id="rId6" display="http://cdsbib.u-strasbg.fr/cgi-bin/cdsbib?1990RMxAA..21..381G"/>
    <hyperlink ref="AP4961" r:id="rId7" display="http://cdsbib.u-strasbg.fr/cgi-bin/cdsbib?1990RMxAA..21..381G"/>
    <hyperlink ref="AP4959" r:id="rId8" display="http://cdsbib.u-strasbg.fr/cgi-bin/cdsbib?1990RMxAA..21..381G"/>
    <hyperlink ref="AP4943" r:id="rId9" display="http://cdsbib.u-strasbg.fr/cgi-bin/cdsbib?1990RMxAA..21..381G"/>
    <hyperlink ref="AQ5172" r:id="rId10" display="http://cdsbib.u-strasbg.fr/cgi-bin/cdsbib?1990RMxAA..21..381G"/>
    <hyperlink ref="AQ5176" r:id="rId11" display="http://cdsbib.u-strasbg.fr/cgi-bin/cdsbib?1990RMxAA..21..381G"/>
    <hyperlink ref="AQ64856" r:id="rId12" display="http://cdsbib.u-strasbg.fr/cgi-bin/cdsbib?1990RMxAA..21..381G"/>
    <hyperlink ref="I2064" r:id="rId13" display="http://vsolj.cetus-net.org/bulletin.html"/>
    <hyperlink ref="H2064" r:id="rId14" display="http://vsolj.cetus-net.org/bulletin.html"/>
    <hyperlink ref="AQ65517" r:id="rId15" display="http://cdsbib.u-strasbg.fr/cgi-bin/cdsbib?1990RMxAA..21..381G"/>
    <hyperlink ref="AQ65516" r:id="rId16" display="http://cdsbib.u-strasbg.fr/cgi-bin/cdsbib?1990RMxAA..21..381G"/>
    <hyperlink ref="AP3234" r:id="rId17" display="http://cdsbib.u-strasbg.fr/cgi-bin/cdsbib?1990RMxAA..21..381G"/>
    <hyperlink ref="AP3252" r:id="rId18" display="http://cdsbib.u-strasbg.fr/cgi-bin/cdsbib?1990RMxAA..21..381G"/>
    <hyperlink ref="AP3253" r:id="rId19" display="http://cdsbib.u-strasbg.fr/cgi-bin/cdsbib?1990RMxAA..21..381G"/>
    <hyperlink ref="AP324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6"/>
  <sheetViews>
    <sheetView workbookViewId="0">
      <selection activeCell="A16" sqref="A16:C42"/>
    </sheetView>
  </sheetViews>
  <sheetFormatPr defaultRowHeight="12.75" x14ac:dyDescent="0.2"/>
  <cols>
    <col min="1" max="1" width="19.7109375" style="10" customWidth="1"/>
    <col min="2" max="2" width="4.42578125" style="9" customWidth="1"/>
    <col min="3" max="3" width="12.7109375" style="10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0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6" t="s">
        <v>42</v>
      </c>
      <c r="I1" s="37" t="s">
        <v>43</v>
      </c>
      <c r="J1" s="38" t="s">
        <v>44</v>
      </c>
    </row>
    <row r="2" spans="1:16" x14ac:dyDescent="0.2">
      <c r="I2" s="39" t="s">
        <v>45</v>
      </c>
      <c r="J2" s="40" t="s">
        <v>46</v>
      </c>
    </row>
    <row r="3" spans="1:16" x14ac:dyDescent="0.2">
      <c r="A3" s="41" t="s">
        <v>47</v>
      </c>
      <c r="I3" s="39" t="s">
        <v>48</v>
      </c>
      <c r="J3" s="40" t="s">
        <v>49</v>
      </c>
    </row>
    <row r="4" spans="1:16" x14ac:dyDescent="0.2">
      <c r="I4" s="39" t="s">
        <v>50</v>
      </c>
      <c r="J4" s="40" t="s">
        <v>49</v>
      </c>
    </row>
    <row r="5" spans="1:16" ht="13.5" thickBot="1" x14ac:dyDescent="0.25">
      <c r="I5" s="42" t="s">
        <v>51</v>
      </c>
      <c r="J5" s="43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VSB 42 </v>
      </c>
      <c r="B11" s="15" t="str">
        <f t="shared" ref="B11:B42" si="1">IF(H11=INT(H11),"I","II")</f>
        <v>I</v>
      </c>
      <c r="C11" s="10">
        <f t="shared" ref="C11:C42" si="2">1*G11</f>
        <v>52703.968200000003</v>
      </c>
      <c r="D11" s="9" t="str">
        <f t="shared" ref="D11:D42" si="3">VLOOKUP(F11,I$1:J$5,2,FALSE)</f>
        <v>vis</v>
      </c>
      <c r="E11" s="44">
        <f>VLOOKUP(C11,Active!C$21:E$973,3,FALSE)</f>
        <v>4844.0781358496115</v>
      </c>
      <c r="F11" s="15" t="s">
        <v>51</v>
      </c>
      <c r="G11" s="9" t="str">
        <f t="shared" ref="G11:G42" si="4">MID(I11,3,LEN(I11)-3)</f>
        <v>52703.9682</v>
      </c>
      <c r="H11" s="10">
        <f t="shared" ref="H11:H42" si="5">1*K11</f>
        <v>4844</v>
      </c>
      <c r="I11" s="45" t="s">
        <v>126</v>
      </c>
      <c r="J11" s="46" t="s">
        <v>127</v>
      </c>
      <c r="K11" s="45">
        <v>4844</v>
      </c>
      <c r="L11" s="45" t="s">
        <v>128</v>
      </c>
      <c r="M11" s="46" t="s">
        <v>129</v>
      </c>
      <c r="N11" s="46" t="s">
        <v>130</v>
      </c>
      <c r="O11" s="47" t="s">
        <v>131</v>
      </c>
      <c r="P11" s="48" t="s">
        <v>132</v>
      </c>
    </row>
    <row r="12" spans="1:16" ht="12.75" customHeight="1" thickBot="1" x14ac:dyDescent="0.25">
      <c r="A12" s="10" t="str">
        <f t="shared" si="0"/>
        <v>IBVS 5870 </v>
      </c>
      <c r="B12" s="15" t="str">
        <f t="shared" si="1"/>
        <v>I</v>
      </c>
      <c r="C12" s="10">
        <f t="shared" si="2"/>
        <v>54568.667000000001</v>
      </c>
      <c r="D12" s="9" t="str">
        <f t="shared" si="3"/>
        <v>vis</v>
      </c>
      <c r="E12" s="44">
        <f>VLOOKUP(C12,Active!C$21:E$973,3,FALSE)</f>
        <v>5218.0817116205335</v>
      </c>
      <c r="F12" s="15" t="s">
        <v>51</v>
      </c>
      <c r="G12" s="9" t="str">
        <f t="shared" si="4"/>
        <v>54568.667</v>
      </c>
      <c r="H12" s="10">
        <f t="shared" si="5"/>
        <v>5218</v>
      </c>
      <c r="I12" s="45" t="s">
        <v>136</v>
      </c>
      <c r="J12" s="46" t="s">
        <v>137</v>
      </c>
      <c r="K12" s="45">
        <v>5218</v>
      </c>
      <c r="L12" s="45" t="s">
        <v>138</v>
      </c>
      <c r="M12" s="46" t="s">
        <v>139</v>
      </c>
      <c r="N12" s="46" t="s">
        <v>51</v>
      </c>
      <c r="O12" s="47" t="s">
        <v>140</v>
      </c>
      <c r="P12" s="48" t="s">
        <v>141</v>
      </c>
    </row>
    <row r="13" spans="1:16" ht="12.75" customHeight="1" thickBot="1" x14ac:dyDescent="0.25">
      <c r="A13" s="10" t="str">
        <f t="shared" si="0"/>
        <v>BAVM 234 </v>
      </c>
      <c r="B13" s="15" t="str">
        <f t="shared" si="1"/>
        <v>I</v>
      </c>
      <c r="C13" s="10">
        <f t="shared" si="2"/>
        <v>56408.401100000003</v>
      </c>
      <c r="D13" s="9" t="str">
        <f t="shared" si="3"/>
        <v>vis</v>
      </c>
      <c r="E13" s="44">
        <f>VLOOKUP(C13,Active!C$21:E$973,3,FALSE)</f>
        <v>5587.0781049617535</v>
      </c>
      <c r="F13" s="15" t="s">
        <v>51</v>
      </c>
      <c r="G13" s="9" t="str">
        <f t="shared" si="4"/>
        <v>56408.4011</v>
      </c>
      <c r="H13" s="10">
        <f t="shared" si="5"/>
        <v>5587</v>
      </c>
      <c r="I13" s="45" t="s">
        <v>142</v>
      </c>
      <c r="J13" s="46" t="s">
        <v>143</v>
      </c>
      <c r="K13" s="45">
        <v>5587</v>
      </c>
      <c r="L13" s="45" t="s">
        <v>144</v>
      </c>
      <c r="M13" s="46" t="s">
        <v>139</v>
      </c>
      <c r="N13" s="46" t="s">
        <v>145</v>
      </c>
      <c r="O13" s="47" t="s">
        <v>146</v>
      </c>
      <c r="P13" s="48" t="s">
        <v>147</v>
      </c>
    </row>
    <row r="14" spans="1:16" ht="12.75" customHeight="1" thickBot="1" x14ac:dyDescent="0.25">
      <c r="A14" s="10" t="str">
        <f t="shared" si="0"/>
        <v>BAVM 238 </v>
      </c>
      <c r="B14" s="15" t="str">
        <f t="shared" si="1"/>
        <v>I</v>
      </c>
      <c r="C14" s="10">
        <f t="shared" si="2"/>
        <v>56727.5023</v>
      </c>
      <c r="D14" s="9" t="str">
        <f t="shared" si="3"/>
        <v>vis</v>
      </c>
      <c r="E14" s="44">
        <f>VLOOKUP(C14,Active!C$21:E$973,3,FALSE)</f>
        <v>5651.0803930700486</v>
      </c>
      <c r="F14" s="15" t="s">
        <v>51</v>
      </c>
      <c r="G14" s="9" t="str">
        <f t="shared" si="4"/>
        <v>56727.5023</v>
      </c>
      <c r="H14" s="10">
        <f t="shared" si="5"/>
        <v>5651</v>
      </c>
      <c r="I14" s="45" t="s">
        <v>152</v>
      </c>
      <c r="J14" s="46" t="s">
        <v>153</v>
      </c>
      <c r="K14" s="45">
        <v>5651</v>
      </c>
      <c r="L14" s="45" t="s">
        <v>154</v>
      </c>
      <c r="M14" s="46" t="s">
        <v>139</v>
      </c>
      <c r="N14" s="46" t="s">
        <v>145</v>
      </c>
      <c r="O14" s="47" t="s">
        <v>146</v>
      </c>
      <c r="P14" s="48" t="s">
        <v>155</v>
      </c>
    </row>
    <row r="15" spans="1:16" ht="12.75" customHeight="1" thickBot="1" x14ac:dyDescent="0.25">
      <c r="A15" s="10" t="str">
        <f t="shared" si="0"/>
        <v>BAVM 238 </v>
      </c>
      <c r="B15" s="15" t="str">
        <f t="shared" si="1"/>
        <v>I</v>
      </c>
      <c r="C15" s="10">
        <f t="shared" si="2"/>
        <v>56727.506699999998</v>
      </c>
      <c r="D15" s="9" t="str">
        <f t="shared" si="3"/>
        <v>vis</v>
      </c>
      <c r="E15" s="44">
        <f>VLOOKUP(C15,Active!C$21:E$973,3,FALSE)</f>
        <v>5651.0812755802599</v>
      </c>
      <c r="F15" s="15" t="s">
        <v>51</v>
      </c>
      <c r="G15" s="9" t="str">
        <f t="shared" si="4"/>
        <v>56727.5067</v>
      </c>
      <c r="H15" s="10">
        <f t="shared" si="5"/>
        <v>5651</v>
      </c>
      <c r="I15" s="45" t="s">
        <v>156</v>
      </c>
      <c r="J15" s="46" t="s">
        <v>157</v>
      </c>
      <c r="K15" s="45">
        <v>5651</v>
      </c>
      <c r="L15" s="45" t="s">
        <v>158</v>
      </c>
      <c r="M15" s="46" t="s">
        <v>139</v>
      </c>
      <c r="N15" s="46" t="s">
        <v>159</v>
      </c>
      <c r="O15" s="47" t="s">
        <v>160</v>
      </c>
      <c r="P15" s="48" t="s">
        <v>155</v>
      </c>
    </row>
    <row r="16" spans="1:16" ht="12.75" customHeight="1" thickBot="1" x14ac:dyDescent="0.25">
      <c r="A16" s="10" t="str">
        <f t="shared" si="0"/>
        <v> AN 275.40 </v>
      </c>
      <c r="B16" s="15" t="str">
        <f t="shared" si="1"/>
        <v>I</v>
      </c>
      <c r="C16" s="10">
        <f t="shared" si="2"/>
        <v>26024.52</v>
      </c>
      <c r="D16" s="9" t="str">
        <f t="shared" si="3"/>
        <v>vis</v>
      </c>
      <c r="E16" s="44">
        <f>VLOOKUP(C16,Active!C$21:E$973,3,FALSE)</f>
        <v>-507.03220239649676</v>
      </c>
      <c r="F16" s="15" t="s">
        <v>51</v>
      </c>
      <c r="G16" s="9" t="str">
        <f t="shared" si="4"/>
        <v>26024.52</v>
      </c>
      <c r="H16" s="10">
        <f t="shared" si="5"/>
        <v>-507</v>
      </c>
      <c r="I16" s="45" t="s">
        <v>54</v>
      </c>
      <c r="J16" s="46" t="s">
        <v>55</v>
      </c>
      <c r="K16" s="45">
        <v>-507</v>
      </c>
      <c r="L16" s="45" t="s">
        <v>56</v>
      </c>
      <c r="M16" s="46" t="s">
        <v>53</v>
      </c>
      <c r="N16" s="46"/>
      <c r="O16" s="47" t="s">
        <v>57</v>
      </c>
      <c r="P16" s="47" t="s">
        <v>58</v>
      </c>
    </row>
    <row r="17" spans="1:16" ht="12.75" customHeight="1" thickBot="1" x14ac:dyDescent="0.25">
      <c r="A17" s="10" t="str">
        <f t="shared" si="0"/>
        <v> MVS 747 </v>
      </c>
      <c r="B17" s="15" t="str">
        <f t="shared" si="1"/>
        <v>I</v>
      </c>
      <c r="C17" s="10">
        <f t="shared" si="2"/>
        <v>28552.33</v>
      </c>
      <c r="D17" s="9" t="str">
        <f t="shared" si="3"/>
        <v>vis</v>
      </c>
      <c r="E17" s="44">
        <f>VLOOKUP(C17,Active!C$21:E$973,3,FALSE)</f>
        <v>-2.8079870383201564E-2</v>
      </c>
      <c r="F17" s="15" t="s">
        <v>51</v>
      </c>
      <c r="G17" s="9" t="str">
        <f t="shared" si="4"/>
        <v>28552.33</v>
      </c>
      <c r="H17" s="10">
        <f t="shared" si="5"/>
        <v>0</v>
      </c>
      <c r="I17" s="45" t="s">
        <v>59</v>
      </c>
      <c r="J17" s="46" t="s">
        <v>60</v>
      </c>
      <c r="K17" s="45">
        <v>0</v>
      </c>
      <c r="L17" s="45" t="s">
        <v>61</v>
      </c>
      <c r="M17" s="46" t="s">
        <v>62</v>
      </c>
      <c r="N17" s="46"/>
      <c r="O17" s="47" t="s">
        <v>63</v>
      </c>
      <c r="P17" s="47" t="s">
        <v>64</v>
      </c>
    </row>
    <row r="18" spans="1:16" ht="12.75" customHeight="1" thickBot="1" x14ac:dyDescent="0.25">
      <c r="A18" s="10" t="str">
        <f t="shared" si="0"/>
        <v> IODE 4.2.174 </v>
      </c>
      <c r="B18" s="15" t="str">
        <f t="shared" si="1"/>
        <v>I</v>
      </c>
      <c r="C18" s="10">
        <f t="shared" si="2"/>
        <v>31150.16</v>
      </c>
      <c r="D18" s="9" t="str">
        <f t="shared" si="3"/>
        <v>vis</v>
      </c>
      <c r="E18" s="44">
        <f>VLOOKUP(C18,Active!C$21:E$973,3,FALSE)</f>
        <v>521.01998925744363</v>
      </c>
      <c r="F18" s="15" t="s">
        <v>51</v>
      </c>
      <c r="G18" s="9" t="str">
        <f t="shared" si="4"/>
        <v>31150.16</v>
      </c>
      <c r="H18" s="10">
        <f t="shared" si="5"/>
        <v>521</v>
      </c>
      <c r="I18" s="45" t="s">
        <v>65</v>
      </c>
      <c r="J18" s="46" t="s">
        <v>66</v>
      </c>
      <c r="K18" s="45">
        <v>521</v>
      </c>
      <c r="L18" s="45" t="s">
        <v>67</v>
      </c>
      <c r="M18" s="46" t="s">
        <v>62</v>
      </c>
      <c r="N18" s="46"/>
      <c r="O18" s="47" t="s">
        <v>68</v>
      </c>
      <c r="P18" s="47" t="s">
        <v>69</v>
      </c>
    </row>
    <row r="19" spans="1:16" ht="12.75" customHeight="1" thickBot="1" x14ac:dyDescent="0.25">
      <c r="A19" s="10" t="str">
        <f t="shared" si="0"/>
        <v> IODE 4.2.174 </v>
      </c>
      <c r="B19" s="15" t="str">
        <f t="shared" si="1"/>
        <v>I</v>
      </c>
      <c r="C19" s="10">
        <f t="shared" si="2"/>
        <v>31170.12</v>
      </c>
      <c r="D19" s="9" t="str">
        <f t="shared" si="3"/>
        <v>vis</v>
      </c>
      <c r="E19" s="44">
        <f>VLOOKUP(C19,Active!C$21:E$973,3,FALSE)</f>
        <v>525.02337649209369</v>
      </c>
      <c r="F19" s="15" t="s">
        <v>51</v>
      </c>
      <c r="G19" s="9" t="str">
        <f t="shared" si="4"/>
        <v>31170.12</v>
      </c>
      <c r="H19" s="10">
        <f t="shared" si="5"/>
        <v>525</v>
      </c>
      <c r="I19" s="45" t="s">
        <v>70</v>
      </c>
      <c r="J19" s="46" t="s">
        <v>71</v>
      </c>
      <c r="K19" s="45">
        <v>525</v>
      </c>
      <c r="L19" s="45" t="s">
        <v>72</v>
      </c>
      <c r="M19" s="46" t="s">
        <v>62</v>
      </c>
      <c r="N19" s="46"/>
      <c r="O19" s="47" t="s">
        <v>68</v>
      </c>
      <c r="P19" s="47" t="s">
        <v>69</v>
      </c>
    </row>
    <row r="20" spans="1:16" ht="12.75" customHeight="1" thickBot="1" x14ac:dyDescent="0.25">
      <c r="A20" s="10" t="str">
        <f t="shared" si="0"/>
        <v> SAC 28.100 </v>
      </c>
      <c r="B20" s="15" t="str">
        <f t="shared" si="1"/>
        <v>I</v>
      </c>
      <c r="C20" s="10">
        <f t="shared" si="2"/>
        <v>34455.599999999999</v>
      </c>
      <c r="D20" s="9" t="str">
        <f t="shared" si="3"/>
        <v>vis</v>
      </c>
      <c r="E20" s="44">
        <f>VLOOKUP(C20,Active!C$21:E$973,3,FALSE)</f>
        <v>1183.9937518276981</v>
      </c>
      <c r="F20" s="15" t="s">
        <v>51</v>
      </c>
      <c r="G20" s="9" t="str">
        <f t="shared" si="4"/>
        <v>34455.6</v>
      </c>
      <c r="H20" s="10">
        <f t="shared" si="5"/>
        <v>1184</v>
      </c>
      <c r="I20" s="45" t="s">
        <v>73</v>
      </c>
      <c r="J20" s="46" t="s">
        <v>74</v>
      </c>
      <c r="K20" s="45">
        <v>1184</v>
      </c>
      <c r="L20" s="45" t="s">
        <v>75</v>
      </c>
      <c r="M20" s="46" t="s">
        <v>62</v>
      </c>
      <c r="N20" s="46"/>
      <c r="O20" s="47" t="s">
        <v>63</v>
      </c>
      <c r="P20" s="47" t="s">
        <v>76</v>
      </c>
    </row>
    <row r="21" spans="1:16" ht="12.75" customHeight="1" thickBot="1" x14ac:dyDescent="0.25">
      <c r="A21" s="10" t="str">
        <f t="shared" si="0"/>
        <v> MVS 747 </v>
      </c>
      <c r="B21" s="15" t="str">
        <f t="shared" si="1"/>
        <v>I</v>
      </c>
      <c r="C21" s="10">
        <f t="shared" si="2"/>
        <v>35821.65</v>
      </c>
      <c r="D21" s="9" t="str">
        <f t="shared" si="3"/>
        <v>vis</v>
      </c>
      <c r="E21" s="44">
        <f>VLOOKUP(C21,Active!C$21:E$973,3,FALSE)</f>
        <v>1457.9830870929272</v>
      </c>
      <c r="F21" s="15" t="s">
        <v>51</v>
      </c>
      <c r="G21" s="9" t="str">
        <f t="shared" si="4"/>
        <v>35821.65</v>
      </c>
      <c r="H21" s="10">
        <f t="shared" si="5"/>
        <v>1458</v>
      </c>
      <c r="I21" s="45" t="s">
        <v>77</v>
      </c>
      <c r="J21" s="46" t="s">
        <v>78</v>
      </c>
      <c r="K21" s="45">
        <v>1458</v>
      </c>
      <c r="L21" s="45" t="s">
        <v>79</v>
      </c>
      <c r="M21" s="46" t="s">
        <v>80</v>
      </c>
      <c r="N21" s="46"/>
      <c r="O21" s="47" t="s">
        <v>81</v>
      </c>
      <c r="P21" s="47" t="s">
        <v>64</v>
      </c>
    </row>
    <row r="22" spans="1:16" ht="12.75" customHeight="1" thickBot="1" x14ac:dyDescent="0.25">
      <c r="A22" s="10" t="str">
        <f t="shared" si="0"/>
        <v> MVS 747 </v>
      </c>
      <c r="B22" s="15" t="str">
        <f t="shared" si="1"/>
        <v>I</v>
      </c>
      <c r="C22" s="10">
        <f t="shared" si="2"/>
        <v>35921.410000000003</v>
      </c>
      <c r="D22" s="9" t="str">
        <f t="shared" si="3"/>
        <v>vis</v>
      </c>
      <c r="E22" s="44">
        <f>VLOOKUP(C22,Active!C$21:E$973,3,FALSE)</f>
        <v>1477.9920004460694</v>
      </c>
      <c r="F22" s="15" t="s">
        <v>51</v>
      </c>
      <c r="G22" s="9" t="str">
        <f t="shared" si="4"/>
        <v>35921.41</v>
      </c>
      <c r="H22" s="10">
        <f t="shared" si="5"/>
        <v>1478</v>
      </c>
      <c r="I22" s="45" t="s">
        <v>82</v>
      </c>
      <c r="J22" s="46" t="s">
        <v>83</v>
      </c>
      <c r="K22" s="45">
        <v>1478</v>
      </c>
      <c r="L22" s="45" t="s">
        <v>84</v>
      </c>
      <c r="M22" s="46" t="s">
        <v>80</v>
      </c>
      <c r="N22" s="46"/>
      <c r="O22" s="47" t="s">
        <v>81</v>
      </c>
      <c r="P22" s="47" t="s">
        <v>64</v>
      </c>
    </row>
    <row r="23" spans="1:16" ht="12.75" customHeight="1" thickBot="1" x14ac:dyDescent="0.25">
      <c r="A23" s="10" t="str">
        <f t="shared" si="0"/>
        <v> MVS 748 </v>
      </c>
      <c r="B23" s="15" t="str">
        <f t="shared" si="1"/>
        <v>I</v>
      </c>
      <c r="C23" s="10">
        <f t="shared" si="2"/>
        <v>35946.35</v>
      </c>
      <c r="D23" s="9" t="str">
        <f t="shared" si="3"/>
        <v>vis</v>
      </c>
      <c r="E23" s="44">
        <f>VLOOKUP(C23,Active!C$21:E$973,3,FALSE)</f>
        <v>1482.9942287843537</v>
      </c>
      <c r="F23" s="15" t="s">
        <v>51</v>
      </c>
      <c r="G23" s="9" t="str">
        <f t="shared" si="4"/>
        <v>35946.35</v>
      </c>
      <c r="H23" s="10">
        <f t="shared" si="5"/>
        <v>1483</v>
      </c>
      <c r="I23" s="45" t="s">
        <v>85</v>
      </c>
      <c r="J23" s="46" t="s">
        <v>86</v>
      </c>
      <c r="K23" s="45">
        <v>1483</v>
      </c>
      <c r="L23" s="45" t="s">
        <v>87</v>
      </c>
      <c r="M23" s="46" t="s">
        <v>80</v>
      </c>
      <c r="N23" s="46"/>
      <c r="O23" s="47" t="s">
        <v>81</v>
      </c>
      <c r="P23" s="47" t="s">
        <v>88</v>
      </c>
    </row>
    <row r="24" spans="1:16" ht="12.75" customHeight="1" thickBot="1" x14ac:dyDescent="0.25">
      <c r="A24" s="10" t="str">
        <f t="shared" si="0"/>
        <v> MVS 748 </v>
      </c>
      <c r="B24" s="15" t="str">
        <f t="shared" si="1"/>
        <v>I</v>
      </c>
      <c r="C24" s="10">
        <f t="shared" si="2"/>
        <v>36160.6</v>
      </c>
      <c r="D24" s="9" t="str">
        <f t="shared" si="3"/>
        <v>vis</v>
      </c>
      <c r="E24" s="44">
        <f>VLOOKUP(C24,Active!C$21:E$973,3,FALSE)</f>
        <v>1525.9664589959677</v>
      </c>
      <c r="F24" s="15" t="s">
        <v>51</v>
      </c>
      <c r="G24" s="9" t="str">
        <f t="shared" si="4"/>
        <v>36160.60</v>
      </c>
      <c r="H24" s="10">
        <f t="shared" si="5"/>
        <v>1526</v>
      </c>
      <c r="I24" s="45" t="s">
        <v>89</v>
      </c>
      <c r="J24" s="46" t="s">
        <v>90</v>
      </c>
      <c r="K24" s="45">
        <v>1526</v>
      </c>
      <c r="L24" s="45" t="s">
        <v>91</v>
      </c>
      <c r="M24" s="46" t="s">
        <v>80</v>
      </c>
      <c r="N24" s="46"/>
      <c r="O24" s="47" t="s">
        <v>81</v>
      </c>
      <c r="P24" s="47" t="s">
        <v>88</v>
      </c>
    </row>
    <row r="25" spans="1:16" ht="12.75" customHeight="1" thickBot="1" x14ac:dyDescent="0.25">
      <c r="A25" s="10" t="str">
        <f t="shared" si="0"/>
        <v> MVS 748 </v>
      </c>
      <c r="B25" s="15" t="str">
        <f t="shared" si="1"/>
        <v>I</v>
      </c>
      <c r="C25" s="10">
        <f t="shared" si="2"/>
        <v>36245.449999999997</v>
      </c>
      <c r="D25" s="9" t="str">
        <f t="shared" si="3"/>
        <v>vis</v>
      </c>
      <c r="E25" s="44">
        <f>VLOOKUP(C25,Active!C$21:E$973,3,FALSE)</f>
        <v>1542.9848661532856</v>
      </c>
      <c r="F25" s="15" t="s">
        <v>51</v>
      </c>
      <c r="G25" s="9" t="str">
        <f t="shared" si="4"/>
        <v>36245.45</v>
      </c>
      <c r="H25" s="10">
        <f t="shared" si="5"/>
        <v>1543</v>
      </c>
      <c r="I25" s="45" t="s">
        <v>92</v>
      </c>
      <c r="J25" s="46" t="s">
        <v>93</v>
      </c>
      <c r="K25" s="45">
        <v>1543</v>
      </c>
      <c r="L25" s="45" t="s">
        <v>79</v>
      </c>
      <c r="M25" s="46" t="s">
        <v>80</v>
      </c>
      <c r="N25" s="46"/>
      <c r="O25" s="47" t="s">
        <v>81</v>
      </c>
      <c r="P25" s="47" t="s">
        <v>88</v>
      </c>
    </row>
    <row r="26" spans="1:16" ht="12.75" customHeight="1" thickBot="1" x14ac:dyDescent="0.25">
      <c r="A26" s="10" t="str">
        <f t="shared" si="0"/>
        <v> MVS 748 </v>
      </c>
      <c r="B26" s="15" t="str">
        <f t="shared" si="1"/>
        <v>I</v>
      </c>
      <c r="C26" s="10">
        <f t="shared" si="2"/>
        <v>36285.4</v>
      </c>
      <c r="D26" s="9" t="str">
        <f t="shared" si="3"/>
        <v>vis</v>
      </c>
      <c r="E26" s="44">
        <f>VLOOKUP(C26,Active!C$21:E$973,3,FALSE)</f>
        <v>1550.9976577376692</v>
      </c>
      <c r="F26" s="15" t="s">
        <v>51</v>
      </c>
      <c r="G26" s="9" t="str">
        <f t="shared" si="4"/>
        <v>36285.40</v>
      </c>
      <c r="H26" s="10">
        <f t="shared" si="5"/>
        <v>1551</v>
      </c>
      <c r="I26" s="45" t="s">
        <v>94</v>
      </c>
      <c r="J26" s="46" t="s">
        <v>95</v>
      </c>
      <c r="K26" s="45">
        <v>1551</v>
      </c>
      <c r="L26" s="45" t="s">
        <v>96</v>
      </c>
      <c r="M26" s="46" t="s">
        <v>80</v>
      </c>
      <c r="N26" s="46"/>
      <c r="O26" s="47" t="s">
        <v>81</v>
      </c>
      <c r="P26" s="47" t="s">
        <v>88</v>
      </c>
    </row>
    <row r="27" spans="1:16" ht="12.75" customHeight="1" thickBot="1" x14ac:dyDescent="0.25">
      <c r="A27" s="10" t="str">
        <f t="shared" si="0"/>
        <v> MVS 748 </v>
      </c>
      <c r="B27" s="15" t="str">
        <f t="shared" si="1"/>
        <v>I</v>
      </c>
      <c r="C27" s="10">
        <f t="shared" si="2"/>
        <v>36584.53</v>
      </c>
      <c r="D27" s="9" t="str">
        <f t="shared" si="3"/>
        <v>vis</v>
      </c>
      <c r="E27" s="44">
        <f>VLOOKUP(C27,Active!C$21:E$973,3,FALSE)</f>
        <v>1610.994312221683</v>
      </c>
      <c r="F27" s="15" t="s">
        <v>51</v>
      </c>
      <c r="G27" s="9" t="str">
        <f t="shared" si="4"/>
        <v>36584.53</v>
      </c>
      <c r="H27" s="10">
        <f t="shared" si="5"/>
        <v>1611</v>
      </c>
      <c r="I27" s="45" t="s">
        <v>97</v>
      </c>
      <c r="J27" s="46" t="s">
        <v>98</v>
      </c>
      <c r="K27" s="45">
        <v>1611</v>
      </c>
      <c r="L27" s="45" t="s">
        <v>87</v>
      </c>
      <c r="M27" s="46" t="s">
        <v>80</v>
      </c>
      <c r="N27" s="46"/>
      <c r="O27" s="47" t="s">
        <v>81</v>
      </c>
      <c r="P27" s="47" t="s">
        <v>88</v>
      </c>
    </row>
    <row r="28" spans="1:16" ht="12.75" customHeight="1" thickBot="1" x14ac:dyDescent="0.25">
      <c r="A28" s="10" t="str">
        <f t="shared" si="0"/>
        <v> MVS 748 </v>
      </c>
      <c r="B28" s="15" t="str">
        <f t="shared" si="1"/>
        <v>I</v>
      </c>
      <c r="C28" s="10">
        <f t="shared" si="2"/>
        <v>36604.46</v>
      </c>
      <c r="D28" s="9" t="str">
        <f t="shared" si="3"/>
        <v>vis</v>
      </c>
      <c r="E28" s="44">
        <f>VLOOKUP(C28,Active!C$21:E$973,3,FALSE)</f>
        <v>1614.9916823412511</v>
      </c>
      <c r="F28" s="15" t="s">
        <v>51</v>
      </c>
      <c r="G28" s="9" t="str">
        <f t="shared" si="4"/>
        <v>36604.46</v>
      </c>
      <c r="H28" s="10">
        <f t="shared" si="5"/>
        <v>1615</v>
      </c>
      <c r="I28" s="45" t="s">
        <v>99</v>
      </c>
      <c r="J28" s="46" t="s">
        <v>100</v>
      </c>
      <c r="K28" s="45">
        <v>1615</v>
      </c>
      <c r="L28" s="45" t="s">
        <v>84</v>
      </c>
      <c r="M28" s="46" t="s">
        <v>80</v>
      </c>
      <c r="N28" s="46"/>
      <c r="O28" s="47" t="s">
        <v>81</v>
      </c>
      <c r="P28" s="47" t="s">
        <v>88</v>
      </c>
    </row>
    <row r="29" spans="1:16" ht="12.75" customHeight="1" thickBot="1" x14ac:dyDescent="0.25">
      <c r="A29" s="10" t="str">
        <f t="shared" si="0"/>
        <v> MVS 748 </v>
      </c>
      <c r="B29" s="15" t="str">
        <f t="shared" si="1"/>
        <v>I</v>
      </c>
      <c r="C29" s="10">
        <f t="shared" si="2"/>
        <v>36659.410000000003</v>
      </c>
      <c r="D29" s="9" t="str">
        <f t="shared" si="3"/>
        <v>vis</v>
      </c>
      <c r="E29" s="44">
        <f>VLOOKUP(C29,Active!C$21:E$973,3,FALSE)</f>
        <v>1626.0130314667044</v>
      </c>
      <c r="F29" s="15" t="s">
        <v>51</v>
      </c>
      <c r="G29" s="9" t="str">
        <f t="shared" si="4"/>
        <v>36659.41</v>
      </c>
      <c r="H29" s="10">
        <f t="shared" si="5"/>
        <v>1626</v>
      </c>
      <c r="I29" s="45" t="s">
        <v>101</v>
      </c>
      <c r="J29" s="46" t="s">
        <v>102</v>
      </c>
      <c r="K29" s="45">
        <v>1626</v>
      </c>
      <c r="L29" s="45" t="s">
        <v>103</v>
      </c>
      <c r="M29" s="46" t="s">
        <v>80</v>
      </c>
      <c r="N29" s="46"/>
      <c r="O29" s="47" t="s">
        <v>81</v>
      </c>
      <c r="P29" s="47" t="s">
        <v>88</v>
      </c>
    </row>
    <row r="30" spans="1:16" ht="12.75" customHeight="1" thickBot="1" x14ac:dyDescent="0.25">
      <c r="A30" s="10" t="str">
        <f t="shared" si="0"/>
        <v> MVS 748 </v>
      </c>
      <c r="B30" s="15" t="str">
        <f t="shared" si="1"/>
        <v>I</v>
      </c>
      <c r="C30" s="10">
        <f t="shared" si="2"/>
        <v>37317.5</v>
      </c>
      <c r="D30" s="9" t="str">
        <f t="shared" si="3"/>
        <v>vis</v>
      </c>
      <c r="E30" s="44">
        <f>VLOOKUP(C30,Active!C$21:E$973,3,FALSE)</f>
        <v>1758.0064736135462</v>
      </c>
      <c r="F30" s="15" t="s">
        <v>51</v>
      </c>
      <c r="G30" s="9" t="str">
        <f t="shared" si="4"/>
        <v>37317.50</v>
      </c>
      <c r="H30" s="10">
        <f t="shared" si="5"/>
        <v>1758</v>
      </c>
      <c r="I30" s="45" t="s">
        <v>104</v>
      </c>
      <c r="J30" s="46" t="s">
        <v>105</v>
      </c>
      <c r="K30" s="45">
        <v>1758</v>
      </c>
      <c r="L30" s="45" t="s">
        <v>106</v>
      </c>
      <c r="M30" s="46" t="s">
        <v>80</v>
      </c>
      <c r="N30" s="46"/>
      <c r="O30" s="47" t="s">
        <v>81</v>
      </c>
      <c r="P30" s="47" t="s">
        <v>88</v>
      </c>
    </row>
    <row r="31" spans="1:16" ht="12.75" customHeight="1" thickBot="1" x14ac:dyDescent="0.25">
      <c r="A31" s="10" t="str">
        <f t="shared" si="0"/>
        <v> MVS 748 </v>
      </c>
      <c r="B31" s="15" t="str">
        <f t="shared" si="1"/>
        <v>I</v>
      </c>
      <c r="C31" s="10">
        <f t="shared" si="2"/>
        <v>37636.559999999998</v>
      </c>
      <c r="D31" s="9" t="str">
        <f t="shared" si="3"/>
        <v>vis</v>
      </c>
      <c r="E31" s="44">
        <f>VLOOKUP(C31,Active!C$21:E$973,3,FALSE)</f>
        <v>1822.0004982171281</v>
      </c>
      <c r="F31" s="15" t="s">
        <v>51</v>
      </c>
      <c r="G31" s="9" t="str">
        <f t="shared" si="4"/>
        <v>37636.56</v>
      </c>
      <c r="H31" s="10">
        <f t="shared" si="5"/>
        <v>1822</v>
      </c>
      <c r="I31" s="45" t="s">
        <v>107</v>
      </c>
      <c r="J31" s="46" t="s">
        <v>108</v>
      </c>
      <c r="K31" s="45">
        <v>1822</v>
      </c>
      <c r="L31" s="45" t="s">
        <v>109</v>
      </c>
      <c r="M31" s="46" t="s">
        <v>80</v>
      </c>
      <c r="N31" s="46"/>
      <c r="O31" s="47" t="s">
        <v>81</v>
      </c>
      <c r="P31" s="47" t="s">
        <v>88</v>
      </c>
    </row>
    <row r="32" spans="1:16" ht="12.75" customHeight="1" thickBot="1" x14ac:dyDescent="0.25">
      <c r="A32" s="10" t="str">
        <f t="shared" si="0"/>
        <v> MVS 748 </v>
      </c>
      <c r="B32" s="15" t="str">
        <f t="shared" si="1"/>
        <v>I</v>
      </c>
      <c r="C32" s="10">
        <f t="shared" si="2"/>
        <v>37651.620000000003</v>
      </c>
      <c r="D32" s="9" t="str">
        <f t="shared" si="3"/>
        <v>vis</v>
      </c>
      <c r="E32" s="44">
        <f>VLOOKUP(C32,Active!C$21:E$973,3,FALSE)</f>
        <v>1825.0210899883632</v>
      </c>
      <c r="F32" s="15" t="s">
        <v>51</v>
      </c>
      <c r="G32" s="9" t="str">
        <f t="shared" si="4"/>
        <v>37651.62</v>
      </c>
      <c r="H32" s="10">
        <f t="shared" si="5"/>
        <v>1825</v>
      </c>
      <c r="I32" s="45" t="s">
        <v>110</v>
      </c>
      <c r="J32" s="46" t="s">
        <v>111</v>
      </c>
      <c r="K32" s="45">
        <v>1825</v>
      </c>
      <c r="L32" s="45" t="s">
        <v>112</v>
      </c>
      <c r="M32" s="46" t="s">
        <v>80</v>
      </c>
      <c r="N32" s="46"/>
      <c r="O32" s="47" t="s">
        <v>81</v>
      </c>
      <c r="P32" s="47" t="s">
        <v>88</v>
      </c>
    </row>
    <row r="33" spans="1:16" ht="12.75" customHeight="1" thickBot="1" x14ac:dyDescent="0.25">
      <c r="A33" s="10" t="str">
        <f t="shared" si="0"/>
        <v> MVS 748 </v>
      </c>
      <c r="B33" s="15" t="str">
        <f t="shared" si="1"/>
        <v>I</v>
      </c>
      <c r="C33" s="10">
        <f t="shared" si="2"/>
        <v>37696.46</v>
      </c>
      <c r="D33" s="9" t="str">
        <f t="shared" si="3"/>
        <v>vis</v>
      </c>
      <c r="E33" s="44">
        <f>VLOOKUP(C33,Active!C$21:E$973,3,FALSE)</f>
        <v>1834.014671331134</v>
      </c>
      <c r="F33" s="15" t="s">
        <v>51</v>
      </c>
      <c r="G33" s="9" t="str">
        <f t="shared" si="4"/>
        <v>37696.46</v>
      </c>
      <c r="H33" s="10">
        <f t="shared" si="5"/>
        <v>1834</v>
      </c>
      <c r="I33" s="45" t="s">
        <v>113</v>
      </c>
      <c r="J33" s="46" t="s">
        <v>114</v>
      </c>
      <c r="K33" s="45">
        <v>1834</v>
      </c>
      <c r="L33" s="45" t="s">
        <v>115</v>
      </c>
      <c r="M33" s="46" t="s">
        <v>80</v>
      </c>
      <c r="N33" s="46"/>
      <c r="O33" s="47" t="s">
        <v>81</v>
      </c>
      <c r="P33" s="47" t="s">
        <v>88</v>
      </c>
    </row>
    <row r="34" spans="1:16" ht="12.75" customHeight="1" thickBot="1" x14ac:dyDescent="0.25">
      <c r="A34" s="10" t="str">
        <f t="shared" si="0"/>
        <v> MVS 748 </v>
      </c>
      <c r="B34" s="15" t="str">
        <f t="shared" si="1"/>
        <v>I</v>
      </c>
      <c r="C34" s="10">
        <f t="shared" si="2"/>
        <v>37731.39</v>
      </c>
      <c r="D34" s="9" t="str">
        <f t="shared" si="3"/>
        <v>vis</v>
      </c>
      <c r="E34" s="44">
        <f>VLOOKUP(C34,Active!C$21:E$973,3,FALSE)</f>
        <v>1841.020598991772</v>
      </c>
      <c r="F34" s="15" t="s">
        <v>51</v>
      </c>
      <c r="G34" s="9" t="str">
        <f t="shared" si="4"/>
        <v>37731.39</v>
      </c>
      <c r="H34" s="10">
        <f t="shared" si="5"/>
        <v>1841</v>
      </c>
      <c r="I34" s="45" t="s">
        <v>116</v>
      </c>
      <c r="J34" s="46" t="s">
        <v>117</v>
      </c>
      <c r="K34" s="45">
        <v>1841</v>
      </c>
      <c r="L34" s="45" t="s">
        <v>67</v>
      </c>
      <c r="M34" s="46" t="s">
        <v>80</v>
      </c>
      <c r="N34" s="46"/>
      <c r="O34" s="47" t="s">
        <v>81</v>
      </c>
      <c r="P34" s="47" t="s">
        <v>88</v>
      </c>
    </row>
    <row r="35" spans="1:16" ht="12.75" customHeight="1" thickBot="1" x14ac:dyDescent="0.25">
      <c r="A35" s="10" t="str">
        <f t="shared" si="0"/>
        <v> MVS 748 </v>
      </c>
      <c r="B35" s="15" t="str">
        <f t="shared" si="1"/>
        <v>I</v>
      </c>
      <c r="C35" s="10">
        <f t="shared" si="2"/>
        <v>37940.620000000003</v>
      </c>
      <c r="D35" s="9" t="str">
        <f t="shared" si="3"/>
        <v>vis</v>
      </c>
      <c r="E35" s="44">
        <f>VLOOKUP(C35,Active!C$21:E$973,3,FALSE)</f>
        <v>1882.9859652796417</v>
      </c>
      <c r="F35" s="15" t="s">
        <v>51</v>
      </c>
      <c r="G35" s="9" t="str">
        <f t="shared" si="4"/>
        <v>37940.62</v>
      </c>
      <c r="H35" s="10">
        <f t="shared" si="5"/>
        <v>1883</v>
      </c>
      <c r="I35" s="45" t="s">
        <v>118</v>
      </c>
      <c r="J35" s="46" t="s">
        <v>119</v>
      </c>
      <c r="K35" s="45">
        <v>1883</v>
      </c>
      <c r="L35" s="45" t="s">
        <v>120</v>
      </c>
      <c r="M35" s="46" t="s">
        <v>80</v>
      </c>
      <c r="N35" s="46"/>
      <c r="O35" s="47" t="s">
        <v>81</v>
      </c>
      <c r="P35" s="47" t="s">
        <v>88</v>
      </c>
    </row>
    <row r="36" spans="1:16" ht="12.75" customHeight="1" thickBot="1" x14ac:dyDescent="0.25">
      <c r="A36" s="10" t="str">
        <f t="shared" si="0"/>
        <v> MVS 748 </v>
      </c>
      <c r="B36" s="15" t="str">
        <f t="shared" si="1"/>
        <v>I</v>
      </c>
      <c r="C36" s="10">
        <f t="shared" si="2"/>
        <v>37945.64</v>
      </c>
      <c r="D36" s="9" t="str">
        <f t="shared" si="3"/>
        <v>vis</v>
      </c>
      <c r="E36" s="44">
        <f>VLOOKUP(C36,Active!C$21:E$973,3,FALSE)</f>
        <v>1883.9928292033858</v>
      </c>
      <c r="F36" s="15" t="s">
        <v>51</v>
      </c>
      <c r="G36" s="9" t="str">
        <f t="shared" si="4"/>
        <v>37945.64</v>
      </c>
      <c r="H36" s="10">
        <f t="shared" si="5"/>
        <v>1884</v>
      </c>
      <c r="I36" s="45" t="s">
        <v>121</v>
      </c>
      <c r="J36" s="46" t="s">
        <v>122</v>
      </c>
      <c r="K36" s="45">
        <v>1884</v>
      </c>
      <c r="L36" s="45" t="s">
        <v>84</v>
      </c>
      <c r="M36" s="46" t="s">
        <v>80</v>
      </c>
      <c r="N36" s="46"/>
      <c r="O36" s="47" t="s">
        <v>81</v>
      </c>
      <c r="P36" s="47" t="s">
        <v>88</v>
      </c>
    </row>
    <row r="37" spans="1:16" ht="12.75" customHeight="1" thickBot="1" x14ac:dyDescent="0.25">
      <c r="A37" s="10" t="str">
        <f t="shared" si="0"/>
        <v> MVS 748 </v>
      </c>
      <c r="B37" s="15" t="str">
        <f t="shared" si="1"/>
        <v>I</v>
      </c>
      <c r="C37" s="10">
        <f t="shared" si="2"/>
        <v>37970.61</v>
      </c>
      <c r="D37" s="9" t="str">
        <f t="shared" si="3"/>
        <v>vis</v>
      </c>
      <c r="E37" s="44">
        <f>VLOOKUP(C37,Active!C$21:E$973,3,FALSE)</f>
        <v>1889.0010746567536</v>
      </c>
      <c r="F37" s="15" t="s">
        <v>51</v>
      </c>
      <c r="G37" s="9" t="str">
        <f t="shared" si="4"/>
        <v>37970.61</v>
      </c>
      <c r="H37" s="10">
        <f t="shared" si="5"/>
        <v>1889</v>
      </c>
      <c r="I37" s="45" t="s">
        <v>123</v>
      </c>
      <c r="J37" s="46" t="s">
        <v>124</v>
      </c>
      <c r="K37" s="45">
        <v>1889</v>
      </c>
      <c r="L37" s="45" t="s">
        <v>125</v>
      </c>
      <c r="M37" s="46" t="s">
        <v>80</v>
      </c>
      <c r="N37" s="46"/>
      <c r="O37" s="47" t="s">
        <v>81</v>
      </c>
      <c r="P37" s="47" t="s">
        <v>88</v>
      </c>
    </row>
    <row r="38" spans="1:16" ht="12.75" customHeight="1" thickBot="1" x14ac:dyDescent="0.25">
      <c r="A38" s="10" t="str">
        <f t="shared" si="0"/>
        <v>VSB 42 </v>
      </c>
      <c r="B38" s="15" t="str">
        <f t="shared" si="1"/>
        <v>I</v>
      </c>
      <c r="C38" s="10">
        <f t="shared" si="2"/>
        <v>52708.9591</v>
      </c>
      <c r="D38" s="9" t="str">
        <f t="shared" si="3"/>
        <v>vis</v>
      </c>
      <c r="E38" s="44">
        <f>VLOOKUP(C38,Active!C$21:E$973,3,FALSE)</f>
        <v>4845.0791631717257</v>
      </c>
      <c r="F38" s="15" t="s">
        <v>51</v>
      </c>
      <c r="G38" s="9" t="str">
        <f t="shared" si="4"/>
        <v>52708.9591</v>
      </c>
      <c r="H38" s="10">
        <f t="shared" si="5"/>
        <v>4845</v>
      </c>
      <c r="I38" s="45" t="s">
        <v>133</v>
      </c>
      <c r="J38" s="46" t="s">
        <v>134</v>
      </c>
      <c r="K38" s="45">
        <v>4845</v>
      </c>
      <c r="L38" s="45" t="s">
        <v>135</v>
      </c>
      <c r="M38" s="46" t="s">
        <v>129</v>
      </c>
      <c r="N38" s="46" t="s">
        <v>130</v>
      </c>
      <c r="O38" s="47" t="s">
        <v>131</v>
      </c>
      <c r="P38" s="48" t="s">
        <v>132</v>
      </c>
    </row>
    <row r="39" spans="1:16" ht="12.75" customHeight="1" thickBot="1" x14ac:dyDescent="0.25">
      <c r="A39" s="10" t="str">
        <f t="shared" si="0"/>
        <v>OEJV 0162 </v>
      </c>
      <c r="B39" s="15" t="str">
        <f t="shared" si="1"/>
        <v>I</v>
      </c>
      <c r="C39" s="10">
        <f t="shared" si="2"/>
        <v>56712.550999999999</v>
      </c>
      <c r="D39" s="9" t="str">
        <f t="shared" si="3"/>
        <v>vis</v>
      </c>
      <c r="E39" s="44">
        <f>VLOOKUP(C39,Active!C$21:E$973,3,FALSE)</f>
        <v>5648.081603312462</v>
      </c>
      <c r="F39" s="15" t="s">
        <v>51</v>
      </c>
      <c r="G39" s="9" t="str">
        <f t="shared" si="4"/>
        <v>56712.551</v>
      </c>
      <c r="H39" s="10">
        <f t="shared" si="5"/>
        <v>5648</v>
      </c>
      <c r="I39" s="45" t="s">
        <v>148</v>
      </c>
      <c r="J39" s="46" t="s">
        <v>149</v>
      </c>
      <c r="K39" s="45">
        <v>5648</v>
      </c>
      <c r="L39" s="45" t="s">
        <v>138</v>
      </c>
      <c r="M39" s="46" t="s">
        <v>139</v>
      </c>
      <c r="N39" s="46" t="s">
        <v>145</v>
      </c>
      <c r="O39" s="47" t="s">
        <v>150</v>
      </c>
      <c r="P39" s="48" t="s">
        <v>151</v>
      </c>
    </row>
    <row r="40" spans="1:16" ht="12.75" customHeight="1" thickBot="1" x14ac:dyDescent="0.25">
      <c r="A40" s="10" t="str">
        <f t="shared" si="0"/>
        <v>BAVM 241 (=IBVS 6157) </v>
      </c>
      <c r="B40" s="15" t="str">
        <f t="shared" si="1"/>
        <v>I</v>
      </c>
      <c r="C40" s="10">
        <f t="shared" si="2"/>
        <v>57091.467499999999</v>
      </c>
      <c r="D40" s="9" t="str">
        <f t="shared" si="3"/>
        <v>vis</v>
      </c>
      <c r="E40" s="44">
        <f>VLOOKUP(C40,Active!C$21:E$973,3,FALSE)</f>
        <v>5724.0810762131805</v>
      </c>
      <c r="F40" s="15" t="s">
        <v>51</v>
      </c>
      <c r="G40" s="9" t="str">
        <f t="shared" si="4"/>
        <v>57091.4675</v>
      </c>
      <c r="H40" s="10">
        <f t="shared" si="5"/>
        <v>5724</v>
      </c>
      <c r="I40" s="45" t="s">
        <v>161</v>
      </c>
      <c r="J40" s="46" t="s">
        <v>162</v>
      </c>
      <c r="K40" s="45" t="s">
        <v>163</v>
      </c>
      <c r="L40" s="45" t="s">
        <v>164</v>
      </c>
      <c r="M40" s="46" t="s">
        <v>139</v>
      </c>
      <c r="N40" s="46" t="s">
        <v>159</v>
      </c>
      <c r="O40" s="47" t="s">
        <v>165</v>
      </c>
      <c r="P40" s="48" t="s">
        <v>166</v>
      </c>
    </row>
    <row r="41" spans="1:16" ht="12.75" customHeight="1" thickBot="1" x14ac:dyDescent="0.25">
      <c r="A41" s="10" t="str">
        <f t="shared" si="0"/>
        <v>BAVM 241 (=IBVS 6157) </v>
      </c>
      <c r="B41" s="15" t="str">
        <f t="shared" si="1"/>
        <v>I</v>
      </c>
      <c r="C41" s="10">
        <f t="shared" si="2"/>
        <v>57101.443399999996</v>
      </c>
      <c r="D41" s="9" t="str">
        <f t="shared" si="3"/>
        <v>vis</v>
      </c>
      <c r="E41" s="44">
        <f>VLOOKUP(C41,Active!C$21:E$973,3,FALSE)</f>
        <v>5726.0819474914442</v>
      </c>
      <c r="F41" s="15" t="s">
        <v>51</v>
      </c>
      <c r="G41" s="9" t="str">
        <f t="shared" si="4"/>
        <v>57101.4434</v>
      </c>
      <c r="H41" s="10">
        <f t="shared" si="5"/>
        <v>5726</v>
      </c>
      <c r="I41" s="45" t="s">
        <v>167</v>
      </c>
      <c r="J41" s="46" t="s">
        <v>168</v>
      </c>
      <c r="K41" s="45" t="s">
        <v>169</v>
      </c>
      <c r="L41" s="45" t="s">
        <v>170</v>
      </c>
      <c r="M41" s="46" t="s">
        <v>139</v>
      </c>
      <c r="N41" s="46" t="s">
        <v>145</v>
      </c>
      <c r="O41" s="47" t="s">
        <v>146</v>
      </c>
      <c r="P41" s="48" t="s">
        <v>166</v>
      </c>
    </row>
    <row r="42" spans="1:16" ht="12.75" customHeight="1" thickBot="1" x14ac:dyDescent="0.25">
      <c r="A42" s="10" t="str">
        <f t="shared" si="0"/>
        <v>BAVM 241 (=IBVS 6157) </v>
      </c>
      <c r="B42" s="15" t="str">
        <f t="shared" si="1"/>
        <v>I</v>
      </c>
      <c r="C42" s="10">
        <f t="shared" si="2"/>
        <v>57106.429600000003</v>
      </c>
      <c r="D42" s="9" t="str">
        <f t="shared" si="3"/>
        <v>vis</v>
      </c>
      <c r="E42" s="44">
        <f>VLOOKUP(C42,Active!C$21:E$973,3,FALSE)</f>
        <v>5727.0820321321971</v>
      </c>
      <c r="F42" s="15" t="s">
        <v>51</v>
      </c>
      <c r="G42" s="9" t="str">
        <f t="shared" si="4"/>
        <v>57106.4296</v>
      </c>
      <c r="H42" s="10">
        <f t="shared" si="5"/>
        <v>5727</v>
      </c>
      <c r="I42" s="45" t="s">
        <v>171</v>
      </c>
      <c r="J42" s="46" t="s">
        <v>172</v>
      </c>
      <c r="K42" s="45" t="s">
        <v>173</v>
      </c>
      <c r="L42" s="45" t="s">
        <v>174</v>
      </c>
      <c r="M42" s="46" t="s">
        <v>139</v>
      </c>
      <c r="N42" s="46" t="s">
        <v>159</v>
      </c>
      <c r="O42" s="47" t="s">
        <v>160</v>
      </c>
      <c r="P42" s="48" t="s">
        <v>166</v>
      </c>
    </row>
    <row r="43" spans="1:16" x14ac:dyDescent="0.2">
      <c r="B43" s="15"/>
      <c r="F43" s="15"/>
    </row>
    <row r="44" spans="1:16" x14ac:dyDescent="0.2">
      <c r="B44" s="15"/>
      <c r="F44" s="15"/>
    </row>
    <row r="45" spans="1:16" x14ac:dyDescent="0.2">
      <c r="B45" s="15"/>
      <c r="F45" s="15"/>
    </row>
    <row r="46" spans="1:16" x14ac:dyDescent="0.2">
      <c r="B46" s="15"/>
      <c r="F46" s="15"/>
    </row>
    <row r="47" spans="1:16" x14ac:dyDescent="0.2">
      <c r="B47" s="15"/>
      <c r="F47" s="15"/>
    </row>
    <row r="48" spans="1:16" x14ac:dyDescent="0.2">
      <c r="B48" s="15"/>
      <c r="F48" s="15"/>
    </row>
    <row r="49" spans="2:6" x14ac:dyDescent="0.2">
      <c r="B49" s="15"/>
      <c r="F49" s="15"/>
    </row>
    <row r="50" spans="2:6" x14ac:dyDescent="0.2">
      <c r="B50" s="15"/>
      <c r="F50" s="15"/>
    </row>
    <row r="51" spans="2:6" x14ac:dyDescent="0.2">
      <c r="B51" s="15"/>
      <c r="F51" s="15"/>
    </row>
    <row r="52" spans="2:6" x14ac:dyDescent="0.2">
      <c r="B52" s="15"/>
      <c r="F52" s="15"/>
    </row>
    <row r="53" spans="2:6" x14ac:dyDescent="0.2">
      <c r="B53" s="15"/>
      <c r="F53" s="15"/>
    </row>
    <row r="54" spans="2:6" x14ac:dyDescent="0.2">
      <c r="B54" s="15"/>
      <c r="F54" s="15"/>
    </row>
    <row r="55" spans="2:6" x14ac:dyDescent="0.2">
      <c r="B55" s="15"/>
      <c r="F55" s="15"/>
    </row>
    <row r="56" spans="2:6" x14ac:dyDescent="0.2">
      <c r="B56" s="15"/>
      <c r="F56" s="15"/>
    </row>
    <row r="57" spans="2:6" x14ac:dyDescent="0.2">
      <c r="B57" s="15"/>
      <c r="F57" s="15"/>
    </row>
    <row r="58" spans="2:6" x14ac:dyDescent="0.2">
      <c r="B58" s="15"/>
      <c r="F58" s="15"/>
    </row>
    <row r="59" spans="2:6" x14ac:dyDescent="0.2">
      <c r="B59" s="15"/>
      <c r="F59" s="15"/>
    </row>
    <row r="60" spans="2:6" x14ac:dyDescent="0.2">
      <c r="B60" s="15"/>
      <c r="F60" s="15"/>
    </row>
    <row r="61" spans="2:6" x14ac:dyDescent="0.2">
      <c r="B61" s="15"/>
      <c r="F61" s="15"/>
    </row>
    <row r="62" spans="2:6" x14ac:dyDescent="0.2">
      <c r="B62" s="15"/>
      <c r="F62" s="15"/>
    </row>
    <row r="63" spans="2:6" x14ac:dyDescent="0.2">
      <c r="B63" s="15"/>
      <c r="F63" s="15"/>
    </row>
    <row r="64" spans="2:6" x14ac:dyDescent="0.2">
      <c r="B64" s="15"/>
      <c r="F64" s="15"/>
    </row>
    <row r="65" spans="2:6" x14ac:dyDescent="0.2">
      <c r="B65" s="15"/>
      <c r="F65" s="15"/>
    </row>
    <row r="66" spans="2:6" x14ac:dyDescent="0.2">
      <c r="B66" s="15"/>
      <c r="F66" s="15"/>
    </row>
    <row r="67" spans="2:6" x14ac:dyDescent="0.2">
      <c r="B67" s="15"/>
      <c r="F67" s="15"/>
    </row>
    <row r="68" spans="2:6" x14ac:dyDescent="0.2">
      <c r="B68" s="15"/>
      <c r="F68" s="15"/>
    </row>
    <row r="69" spans="2:6" x14ac:dyDescent="0.2">
      <c r="B69" s="15"/>
      <c r="F69" s="15"/>
    </row>
    <row r="70" spans="2:6" x14ac:dyDescent="0.2">
      <c r="B70" s="15"/>
      <c r="F70" s="15"/>
    </row>
    <row r="71" spans="2:6" x14ac:dyDescent="0.2">
      <c r="B71" s="15"/>
      <c r="F71" s="15"/>
    </row>
    <row r="72" spans="2:6" x14ac:dyDescent="0.2">
      <c r="B72" s="15"/>
      <c r="F72" s="15"/>
    </row>
    <row r="73" spans="2:6" x14ac:dyDescent="0.2">
      <c r="B73" s="15"/>
      <c r="F73" s="15"/>
    </row>
    <row r="74" spans="2:6" x14ac:dyDescent="0.2">
      <c r="B74" s="15"/>
      <c r="F74" s="15"/>
    </row>
    <row r="75" spans="2:6" x14ac:dyDescent="0.2">
      <c r="B75" s="15"/>
      <c r="F75" s="15"/>
    </row>
    <row r="76" spans="2:6" x14ac:dyDescent="0.2">
      <c r="B76" s="15"/>
      <c r="F76" s="15"/>
    </row>
    <row r="77" spans="2:6" x14ac:dyDescent="0.2">
      <c r="B77" s="15"/>
      <c r="F77" s="15"/>
    </row>
    <row r="78" spans="2:6" x14ac:dyDescent="0.2">
      <c r="B78" s="15"/>
      <c r="F78" s="15"/>
    </row>
    <row r="79" spans="2:6" x14ac:dyDescent="0.2">
      <c r="B79" s="15"/>
      <c r="F79" s="15"/>
    </row>
    <row r="80" spans="2:6" x14ac:dyDescent="0.2">
      <c r="B80" s="15"/>
      <c r="F80" s="15"/>
    </row>
    <row r="81" spans="2:6" x14ac:dyDescent="0.2">
      <c r="B81" s="15"/>
      <c r="F81" s="15"/>
    </row>
    <row r="82" spans="2:6" x14ac:dyDescent="0.2">
      <c r="B82" s="15"/>
      <c r="F82" s="15"/>
    </row>
    <row r="83" spans="2:6" x14ac:dyDescent="0.2">
      <c r="B83" s="15"/>
      <c r="F83" s="15"/>
    </row>
    <row r="84" spans="2:6" x14ac:dyDescent="0.2">
      <c r="B84" s="15"/>
      <c r="F84" s="15"/>
    </row>
    <row r="85" spans="2:6" x14ac:dyDescent="0.2">
      <c r="B85" s="15"/>
      <c r="F85" s="15"/>
    </row>
    <row r="86" spans="2:6" x14ac:dyDescent="0.2">
      <c r="B86" s="15"/>
      <c r="F86" s="15"/>
    </row>
    <row r="87" spans="2:6" x14ac:dyDescent="0.2">
      <c r="B87" s="15"/>
      <c r="F87" s="15"/>
    </row>
    <row r="88" spans="2:6" x14ac:dyDescent="0.2">
      <c r="B88" s="15"/>
      <c r="F88" s="15"/>
    </row>
    <row r="89" spans="2:6" x14ac:dyDescent="0.2">
      <c r="B89" s="15"/>
      <c r="F89" s="15"/>
    </row>
    <row r="90" spans="2:6" x14ac:dyDescent="0.2">
      <c r="B90" s="15"/>
      <c r="F90" s="15"/>
    </row>
    <row r="91" spans="2:6" x14ac:dyDescent="0.2">
      <c r="B91" s="15"/>
      <c r="F91" s="15"/>
    </row>
    <row r="92" spans="2:6" x14ac:dyDescent="0.2">
      <c r="B92" s="15"/>
      <c r="F92" s="15"/>
    </row>
    <row r="93" spans="2:6" x14ac:dyDescent="0.2">
      <c r="B93" s="15"/>
      <c r="F93" s="15"/>
    </row>
    <row r="94" spans="2:6" x14ac:dyDescent="0.2">
      <c r="B94" s="15"/>
      <c r="F94" s="15"/>
    </row>
    <row r="95" spans="2:6" x14ac:dyDescent="0.2">
      <c r="B95" s="15"/>
      <c r="F95" s="15"/>
    </row>
    <row r="96" spans="2:6" x14ac:dyDescent="0.2">
      <c r="B96" s="15"/>
      <c r="F96" s="15"/>
    </row>
    <row r="97" spans="2:6" x14ac:dyDescent="0.2">
      <c r="B97" s="15"/>
      <c r="F97" s="15"/>
    </row>
    <row r="98" spans="2:6" x14ac:dyDescent="0.2">
      <c r="B98" s="15"/>
      <c r="F98" s="15"/>
    </row>
    <row r="99" spans="2:6" x14ac:dyDescent="0.2">
      <c r="B99" s="15"/>
      <c r="F99" s="15"/>
    </row>
    <row r="100" spans="2:6" x14ac:dyDescent="0.2">
      <c r="B100" s="15"/>
      <c r="F100" s="15"/>
    </row>
    <row r="101" spans="2:6" x14ac:dyDescent="0.2">
      <c r="B101" s="15"/>
      <c r="F101" s="15"/>
    </row>
    <row r="102" spans="2:6" x14ac:dyDescent="0.2">
      <c r="B102" s="15"/>
      <c r="F102" s="15"/>
    </row>
    <row r="103" spans="2:6" x14ac:dyDescent="0.2">
      <c r="B103" s="15"/>
      <c r="F103" s="15"/>
    </row>
    <row r="104" spans="2:6" x14ac:dyDescent="0.2">
      <c r="B104" s="15"/>
      <c r="F104" s="15"/>
    </row>
    <row r="105" spans="2:6" x14ac:dyDescent="0.2">
      <c r="B105" s="15"/>
      <c r="F105" s="15"/>
    </row>
    <row r="106" spans="2:6" x14ac:dyDescent="0.2">
      <c r="B106" s="15"/>
      <c r="F106" s="15"/>
    </row>
    <row r="107" spans="2:6" x14ac:dyDescent="0.2">
      <c r="B107" s="15"/>
      <c r="F107" s="15"/>
    </row>
    <row r="108" spans="2:6" x14ac:dyDescent="0.2">
      <c r="B108" s="15"/>
      <c r="F108" s="15"/>
    </row>
    <row r="109" spans="2:6" x14ac:dyDescent="0.2">
      <c r="B109" s="15"/>
      <c r="F109" s="15"/>
    </row>
    <row r="110" spans="2:6" x14ac:dyDescent="0.2">
      <c r="B110" s="15"/>
      <c r="F110" s="15"/>
    </row>
    <row r="111" spans="2:6" x14ac:dyDescent="0.2">
      <c r="B111" s="15"/>
      <c r="F111" s="15"/>
    </row>
    <row r="112" spans="2:6" x14ac:dyDescent="0.2">
      <c r="B112" s="15"/>
      <c r="F112" s="15"/>
    </row>
    <row r="113" spans="2:6" x14ac:dyDescent="0.2">
      <c r="B113" s="15"/>
      <c r="F113" s="15"/>
    </row>
    <row r="114" spans="2:6" x14ac:dyDescent="0.2">
      <c r="B114" s="15"/>
      <c r="F114" s="15"/>
    </row>
    <row r="115" spans="2:6" x14ac:dyDescent="0.2">
      <c r="B115" s="15"/>
      <c r="F115" s="15"/>
    </row>
    <row r="116" spans="2:6" x14ac:dyDescent="0.2">
      <c r="B116" s="15"/>
      <c r="F116" s="15"/>
    </row>
    <row r="117" spans="2:6" x14ac:dyDescent="0.2">
      <c r="B117" s="15"/>
      <c r="F117" s="15"/>
    </row>
    <row r="118" spans="2:6" x14ac:dyDescent="0.2">
      <c r="B118" s="15"/>
      <c r="F118" s="15"/>
    </row>
    <row r="119" spans="2:6" x14ac:dyDescent="0.2">
      <c r="B119" s="15"/>
      <c r="F119" s="15"/>
    </row>
    <row r="120" spans="2:6" x14ac:dyDescent="0.2">
      <c r="B120" s="15"/>
      <c r="F120" s="15"/>
    </row>
    <row r="121" spans="2:6" x14ac:dyDescent="0.2">
      <c r="B121" s="15"/>
      <c r="F121" s="15"/>
    </row>
    <row r="122" spans="2:6" x14ac:dyDescent="0.2">
      <c r="B122" s="15"/>
      <c r="F122" s="15"/>
    </row>
    <row r="123" spans="2:6" x14ac:dyDescent="0.2">
      <c r="B123" s="15"/>
      <c r="F123" s="15"/>
    </row>
    <row r="124" spans="2:6" x14ac:dyDescent="0.2">
      <c r="B124" s="15"/>
      <c r="F124" s="15"/>
    </row>
    <row r="125" spans="2:6" x14ac:dyDescent="0.2">
      <c r="B125" s="15"/>
      <c r="F125" s="15"/>
    </row>
    <row r="126" spans="2:6" x14ac:dyDescent="0.2">
      <c r="B126" s="15"/>
      <c r="F126" s="15"/>
    </row>
    <row r="127" spans="2:6" x14ac:dyDescent="0.2">
      <c r="B127" s="15"/>
      <c r="F127" s="15"/>
    </row>
    <row r="128" spans="2: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</sheetData>
  <phoneticPr fontId="18" type="noConversion"/>
  <hyperlinks>
    <hyperlink ref="P11" r:id="rId1" display="http://vsolj.cetus-net.org/no42.pdf"/>
    <hyperlink ref="P38" r:id="rId2" display="http://vsolj.cetus-net.org/no42.pdf"/>
    <hyperlink ref="P12" r:id="rId3" display="http://www.konkoly.hu/cgi-bin/IBVS?5870"/>
    <hyperlink ref="P13" r:id="rId4" display="http://www.bav-astro.de/sfs/BAVM_link.php?BAVMnr=234"/>
    <hyperlink ref="P39" r:id="rId5" display="http://var.astro.cz/oejv/issues/oejv0162.pdf"/>
    <hyperlink ref="P14" r:id="rId6" display="http://www.bav-astro.de/sfs/BAVM_link.php?BAVMnr=238"/>
    <hyperlink ref="P15" r:id="rId7" display="http://www.bav-astro.de/sfs/BAVM_link.php?BAVMnr=238"/>
    <hyperlink ref="P40" r:id="rId8" display="http://www.bav-astro.de/sfs/BAVM_link.php?BAVMnr=241"/>
    <hyperlink ref="P41" r:id="rId9" display="http://www.bav-astro.de/sfs/BAVM_link.php?BAVMnr=241"/>
    <hyperlink ref="P42" r:id="rId10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2024-02-17T06:55:15Z</dcterms:modified>
</cp:coreProperties>
</file>