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9D3228-D245-44C5-9F43-444B9E7F6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  <sheet name="C" sheetId="2" r:id="rId4"/>
  </sheets>
  <definedNames>
    <definedName name="solver_adj" localSheetId="0" hidden="1">Active!$E$11:$E$13</definedName>
    <definedName name="solver_adj" localSheetId="2" hidden="1">B!$E$11:$E$13</definedName>
    <definedName name="solver_cvg" localSheetId="0" hidden="1">0.001</definedName>
    <definedName name="solver_cvg" localSheetId="2" hidden="1">0.001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Active!$E$14</definedName>
    <definedName name="solver_opt" localSheetId="2" hidden="1">B!$E$14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82" i="1" l="1"/>
  <c r="F282" i="1" s="1"/>
  <c r="O282" i="1"/>
  <c r="E280" i="1"/>
  <c r="F280" i="1" s="1"/>
  <c r="O280" i="1"/>
  <c r="E274" i="1"/>
  <c r="F274" i="1" s="1"/>
  <c r="O274" i="1"/>
  <c r="E275" i="1"/>
  <c r="F275" i="1" s="1"/>
  <c r="O275" i="1"/>
  <c r="E276" i="1"/>
  <c r="F276" i="1" s="1"/>
  <c r="O276" i="1"/>
  <c r="E277" i="1"/>
  <c r="F277" i="1" s="1"/>
  <c r="O277" i="1"/>
  <c r="E281" i="1"/>
  <c r="F281" i="1" s="1"/>
  <c r="O281" i="1"/>
  <c r="E273" i="1"/>
  <c r="F273" i="1" s="1"/>
  <c r="G273" i="1" s="1"/>
  <c r="O273" i="1"/>
  <c r="E278" i="1"/>
  <c r="F278" i="1" s="1"/>
  <c r="O278" i="1"/>
  <c r="E279" i="1"/>
  <c r="F279" i="1" s="1"/>
  <c r="G279" i="1" s="1"/>
  <c r="O279" i="1"/>
  <c r="E268" i="1"/>
  <c r="F268" i="1"/>
  <c r="O268" i="1"/>
  <c r="E265" i="1"/>
  <c r="F265" i="1" s="1"/>
  <c r="O265" i="1"/>
  <c r="E266" i="1"/>
  <c r="F266" i="1" s="1"/>
  <c r="O266" i="1"/>
  <c r="E267" i="1"/>
  <c r="F267" i="1" s="1"/>
  <c r="O267" i="1"/>
  <c r="E269" i="1"/>
  <c r="F269" i="1" s="1"/>
  <c r="N269" i="1" s="1"/>
  <c r="O269" i="1"/>
  <c r="E270" i="1"/>
  <c r="F270" i="1" s="1"/>
  <c r="O270" i="1"/>
  <c r="E271" i="1"/>
  <c r="F271" i="1" s="1"/>
  <c r="O271" i="1"/>
  <c r="E272" i="1"/>
  <c r="F272" i="1" s="1"/>
  <c r="O272" i="1"/>
  <c r="E257" i="1"/>
  <c r="F257" i="1" s="1"/>
  <c r="G257" i="1" s="1"/>
  <c r="E262" i="1"/>
  <c r="F262" i="1" s="1"/>
  <c r="E234" i="1"/>
  <c r="F234" i="1" s="1"/>
  <c r="G234" i="1" s="1"/>
  <c r="E235" i="1"/>
  <c r="F235" i="1" s="1"/>
  <c r="E236" i="1"/>
  <c r="F236" i="1"/>
  <c r="G236" i="1" s="1"/>
  <c r="E237" i="1"/>
  <c r="E137" i="4" s="1"/>
  <c r="E238" i="1"/>
  <c r="F238" i="1" s="1"/>
  <c r="G238" i="1" s="1"/>
  <c r="K238" i="1" s="1"/>
  <c r="E239" i="1"/>
  <c r="F239" i="1" s="1"/>
  <c r="G239" i="1" s="1"/>
  <c r="E240" i="1"/>
  <c r="F240" i="1" s="1"/>
  <c r="G240" i="1" s="1"/>
  <c r="K240" i="1" s="1"/>
  <c r="E241" i="1"/>
  <c r="F241" i="1" s="1"/>
  <c r="G241" i="1" s="1"/>
  <c r="K241" i="1" s="1"/>
  <c r="E242" i="1"/>
  <c r="E227" i="4" s="1"/>
  <c r="E243" i="1"/>
  <c r="F243" i="1" s="1"/>
  <c r="G243" i="1" s="1"/>
  <c r="K243" i="1" s="1"/>
  <c r="E244" i="1"/>
  <c r="F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E248" i="1"/>
  <c r="F248" i="1" s="1"/>
  <c r="G248" i="1" s="1"/>
  <c r="K248" i="1" s="1"/>
  <c r="E249" i="1"/>
  <c r="F249" i="1" s="1"/>
  <c r="E250" i="1"/>
  <c r="E251" i="1"/>
  <c r="F251" i="1" s="1"/>
  <c r="G251" i="1" s="1"/>
  <c r="E252" i="1"/>
  <c r="F252" i="1"/>
  <c r="G252" i="1" s="1"/>
  <c r="J252" i="1" s="1"/>
  <c r="E253" i="1"/>
  <c r="F253" i="1" s="1"/>
  <c r="E254" i="1"/>
  <c r="F254" i="1" s="1"/>
  <c r="E255" i="1"/>
  <c r="F255" i="1" s="1"/>
  <c r="G255" i="1" s="1"/>
  <c r="E256" i="1"/>
  <c r="F256" i="1" s="1"/>
  <c r="G256" i="1" s="1"/>
  <c r="K256" i="1" s="1"/>
  <c r="E258" i="1"/>
  <c r="F258" i="1" s="1"/>
  <c r="G258" i="1" s="1"/>
  <c r="E259" i="1"/>
  <c r="F259" i="1"/>
  <c r="G259" i="1" s="1"/>
  <c r="K259" i="1" s="1"/>
  <c r="E260" i="1"/>
  <c r="F260" i="1" s="1"/>
  <c r="G260" i="1" s="1"/>
  <c r="K260" i="1" s="1"/>
  <c r="E261" i="1"/>
  <c r="F261" i="1" s="1"/>
  <c r="G261" i="1" s="1"/>
  <c r="E263" i="1"/>
  <c r="F263" i="1" s="1"/>
  <c r="G263" i="1" s="1"/>
  <c r="E264" i="1"/>
  <c r="F264" i="1" s="1"/>
  <c r="G264" i="1" s="1"/>
  <c r="D9" i="1"/>
  <c r="C9" i="1"/>
  <c r="E161" i="1"/>
  <c r="F161" i="1" s="1"/>
  <c r="G161" i="1" s="1"/>
  <c r="E162" i="1"/>
  <c r="F162" i="1" s="1"/>
  <c r="G162" i="1" s="1"/>
  <c r="I162" i="1" s="1"/>
  <c r="E163" i="1"/>
  <c r="F163" i="1" s="1"/>
  <c r="G163" i="1" s="1"/>
  <c r="J163" i="1" s="1"/>
  <c r="E164" i="1"/>
  <c r="E165" i="1"/>
  <c r="F165" i="1" s="1"/>
  <c r="E166" i="1"/>
  <c r="F166" i="1" s="1"/>
  <c r="G166" i="1" s="1"/>
  <c r="E167" i="1"/>
  <c r="F167" i="1" s="1"/>
  <c r="G167" i="1" s="1"/>
  <c r="E168" i="1"/>
  <c r="F168" i="1" s="1"/>
  <c r="G168" i="1" s="1"/>
  <c r="I168" i="1" s="1"/>
  <c r="E169" i="1"/>
  <c r="E170" i="1"/>
  <c r="F170" i="1" s="1"/>
  <c r="E171" i="1"/>
  <c r="F171" i="1" s="1"/>
  <c r="E172" i="1"/>
  <c r="F172" i="1" s="1"/>
  <c r="G172" i="1" s="1"/>
  <c r="J172" i="1" s="1"/>
  <c r="E173" i="1"/>
  <c r="F173" i="1" s="1"/>
  <c r="E174" i="1"/>
  <c r="F174" i="1" s="1"/>
  <c r="G174" i="1" s="1"/>
  <c r="K174" i="1" s="1"/>
  <c r="E175" i="1"/>
  <c r="F175" i="1" s="1"/>
  <c r="E176" i="1"/>
  <c r="F176" i="1" s="1"/>
  <c r="G176" i="1" s="1"/>
  <c r="J176" i="1" s="1"/>
  <c r="E177" i="1"/>
  <c r="F177" i="1"/>
  <c r="G177" i="1" s="1"/>
  <c r="J177" i="1" s="1"/>
  <c r="E179" i="1"/>
  <c r="F179" i="1" s="1"/>
  <c r="G179" i="1" s="1"/>
  <c r="J179" i="1" s="1"/>
  <c r="E180" i="1"/>
  <c r="E181" i="1"/>
  <c r="F181" i="1" s="1"/>
  <c r="G181" i="1" s="1"/>
  <c r="K181" i="1" s="1"/>
  <c r="E182" i="1"/>
  <c r="F182" i="1"/>
  <c r="U182" i="1" s="1"/>
  <c r="E183" i="1"/>
  <c r="F183" i="1" s="1"/>
  <c r="G183" i="1" s="1"/>
  <c r="K183" i="1" s="1"/>
  <c r="E184" i="1"/>
  <c r="E185" i="1"/>
  <c r="F185" i="1" s="1"/>
  <c r="E186" i="1"/>
  <c r="F186" i="1" s="1"/>
  <c r="G186" i="1" s="1"/>
  <c r="E187" i="1"/>
  <c r="F187" i="1" s="1"/>
  <c r="E188" i="1"/>
  <c r="E189" i="1"/>
  <c r="F189" i="1" s="1"/>
  <c r="E190" i="1"/>
  <c r="F190" i="1" s="1"/>
  <c r="G190" i="1" s="1"/>
  <c r="K190" i="1" s="1"/>
  <c r="E191" i="1"/>
  <c r="F191" i="1" s="1"/>
  <c r="G191" i="1" s="1"/>
  <c r="E192" i="1"/>
  <c r="E193" i="1"/>
  <c r="F193" i="1" s="1"/>
  <c r="E194" i="1"/>
  <c r="F194" i="1" s="1"/>
  <c r="G194" i="1" s="1"/>
  <c r="J194" i="1" s="1"/>
  <c r="E195" i="1"/>
  <c r="E105" i="4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E200" i="1"/>
  <c r="E201" i="1"/>
  <c r="F201" i="1" s="1"/>
  <c r="E202" i="1"/>
  <c r="E203" i="1"/>
  <c r="F203" i="1" s="1"/>
  <c r="G203" i="1" s="1"/>
  <c r="J203" i="1" s="1"/>
  <c r="E204" i="1"/>
  <c r="F204" i="1" s="1"/>
  <c r="E205" i="1"/>
  <c r="F205" i="1" s="1"/>
  <c r="G205" i="1" s="1"/>
  <c r="K205" i="1" s="1"/>
  <c r="E206" i="1"/>
  <c r="F206" i="1" s="1"/>
  <c r="N206" i="1" s="1"/>
  <c r="E207" i="1"/>
  <c r="F207" i="1" s="1"/>
  <c r="E208" i="1"/>
  <c r="F208" i="1" s="1"/>
  <c r="E209" i="1"/>
  <c r="F209" i="1" s="1"/>
  <c r="G209" i="1" s="1"/>
  <c r="K209" i="1" s="1"/>
  <c r="E210" i="1"/>
  <c r="F210" i="1"/>
  <c r="E211" i="1"/>
  <c r="F211" i="1" s="1"/>
  <c r="G211" i="1" s="1"/>
  <c r="J211" i="1" s="1"/>
  <c r="E212" i="1"/>
  <c r="F212" i="1" s="1"/>
  <c r="E213" i="1"/>
  <c r="E214" i="1"/>
  <c r="F214" i="1" s="1"/>
  <c r="E215" i="1"/>
  <c r="E216" i="1"/>
  <c r="F216" i="1"/>
  <c r="G216" i="1" s="1"/>
  <c r="K216" i="1" s="1"/>
  <c r="E217" i="1"/>
  <c r="E218" i="1"/>
  <c r="F218" i="1" s="1"/>
  <c r="E219" i="1"/>
  <c r="F219" i="1" s="1"/>
  <c r="E220" i="1"/>
  <c r="F220" i="1" s="1"/>
  <c r="E221" i="1"/>
  <c r="F221" i="1" s="1"/>
  <c r="G221" i="1" s="1"/>
  <c r="J221" i="1" s="1"/>
  <c r="E222" i="1"/>
  <c r="E126" i="4" s="1"/>
  <c r="E223" i="1"/>
  <c r="F223" i="1"/>
  <c r="E224" i="1"/>
  <c r="F224" i="1" s="1"/>
  <c r="G224" i="1" s="1"/>
  <c r="E225" i="1"/>
  <c r="F225" i="1" s="1"/>
  <c r="E226" i="1"/>
  <c r="E130" i="4" s="1"/>
  <c r="E227" i="1"/>
  <c r="F227" i="1" s="1"/>
  <c r="G227" i="1" s="1"/>
  <c r="E228" i="1"/>
  <c r="F228" i="1" s="1"/>
  <c r="E229" i="1"/>
  <c r="F229" i="1" s="1"/>
  <c r="E230" i="1"/>
  <c r="F230" i="1" s="1"/>
  <c r="G230" i="1" s="1"/>
  <c r="K230" i="1" s="1"/>
  <c r="E231" i="1"/>
  <c r="F231" i="1"/>
  <c r="G231" i="1" s="1"/>
  <c r="K231" i="1" s="1"/>
  <c r="E232" i="1"/>
  <c r="F232" i="1" s="1"/>
  <c r="E233" i="1"/>
  <c r="F233" i="1" s="1"/>
  <c r="E178" i="1"/>
  <c r="F178" i="1" s="1"/>
  <c r="N178" i="1" s="1"/>
  <c r="P178" i="1" s="1"/>
  <c r="O257" i="1"/>
  <c r="O262" i="1"/>
  <c r="O256" i="1"/>
  <c r="O258" i="1"/>
  <c r="O261" i="1"/>
  <c r="O263" i="1"/>
  <c r="O245" i="1"/>
  <c r="O264" i="1"/>
  <c r="E160" i="1"/>
  <c r="E159" i="1"/>
  <c r="E78" i="4" s="1"/>
  <c r="E155" i="1"/>
  <c r="E74" i="4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42" i="1"/>
  <c r="F142" i="1" s="1"/>
  <c r="G142" i="1" s="1"/>
  <c r="J142" i="1" s="1"/>
  <c r="E143" i="1"/>
  <c r="F143" i="1" s="1"/>
  <c r="G143" i="1" s="1"/>
  <c r="I143" i="1" s="1"/>
  <c r="E144" i="1"/>
  <c r="F144" i="1" s="1"/>
  <c r="G144" i="1" s="1"/>
  <c r="E145" i="1"/>
  <c r="F145" i="1"/>
  <c r="E146" i="1"/>
  <c r="E147" i="1"/>
  <c r="F147" i="1" s="1"/>
  <c r="E148" i="1"/>
  <c r="E149" i="1"/>
  <c r="F149" i="1" s="1"/>
  <c r="E150" i="1"/>
  <c r="E151" i="1"/>
  <c r="F151" i="1"/>
  <c r="G151" i="1" s="1"/>
  <c r="I151" i="1" s="1"/>
  <c r="E152" i="1"/>
  <c r="F152" i="1" s="1"/>
  <c r="E153" i="1"/>
  <c r="F153" i="1" s="1"/>
  <c r="E154" i="1"/>
  <c r="F154" i="1" s="1"/>
  <c r="E130" i="1"/>
  <c r="F130" i="1" s="1"/>
  <c r="G130" i="1" s="1"/>
  <c r="I130" i="1" s="1"/>
  <c r="E131" i="1"/>
  <c r="F131" i="1" s="1"/>
  <c r="G131" i="1" s="1"/>
  <c r="I131" i="1" s="1"/>
  <c r="E132" i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J137" i="1" s="1"/>
  <c r="E138" i="1"/>
  <c r="F138" i="1" s="1"/>
  <c r="G138" i="1" s="1"/>
  <c r="I138" i="1" s="1"/>
  <c r="E139" i="1"/>
  <c r="E140" i="1"/>
  <c r="E141" i="1"/>
  <c r="F141" i="1" s="1"/>
  <c r="E121" i="1"/>
  <c r="F121" i="1" s="1"/>
  <c r="G121" i="1" s="1"/>
  <c r="J121" i="1" s="1"/>
  <c r="E122" i="1"/>
  <c r="F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E126" i="1"/>
  <c r="F126" i="1" s="1"/>
  <c r="E127" i="1"/>
  <c r="F127" i="1" s="1"/>
  <c r="E128" i="1"/>
  <c r="F128" i="1" s="1"/>
  <c r="E129" i="1"/>
  <c r="E49" i="4" s="1"/>
  <c r="E104" i="1"/>
  <c r="E33" i="4" s="1"/>
  <c r="E105" i="1"/>
  <c r="F105" i="1" s="1"/>
  <c r="E106" i="1"/>
  <c r="F106" i="1" s="1"/>
  <c r="E107" i="1"/>
  <c r="F107" i="1" s="1"/>
  <c r="E108" i="1"/>
  <c r="F108" i="1" s="1"/>
  <c r="G108" i="1" s="1"/>
  <c r="I108" i="1" s="1"/>
  <c r="E109" i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E113" i="1"/>
  <c r="F113" i="1"/>
  <c r="G113" i="1" s="1"/>
  <c r="I113" i="1" s="1"/>
  <c r="E114" i="1"/>
  <c r="E115" i="1"/>
  <c r="F115" i="1" s="1"/>
  <c r="G115" i="1" s="1"/>
  <c r="I115" i="1" s="1"/>
  <c r="E116" i="1"/>
  <c r="E117" i="1"/>
  <c r="F117" i="1" s="1"/>
  <c r="E118" i="1"/>
  <c r="E47" i="4" s="1"/>
  <c r="E119" i="1"/>
  <c r="F119" i="1" s="1"/>
  <c r="E120" i="1"/>
  <c r="F120" i="1" s="1"/>
  <c r="E90" i="1"/>
  <c r="F90" i="1" s="1"/>
  <c r="E91" i="1"/>
  <c r="F91" i="1" s="1"/>
  <c r="E92" i="1"/>
  <c r="F92" i="1" s="1"/>
  <c r="E93" i="1"/>
  <c r="F93" i="1" s="1"/>
  <c r="E94" i="1"/>
  <c r="E95" i="1"/>
  <c r="E25" i="4" s="1"/>
  <c r="E96" i="1"/>
  <c r="F96" i="1" s="1"/>
  <c r="G96" i="1" s="1"/>
  <c r="I96" i="1" s="1"/>
  <c r="E97" i="1"/>
  <c r="E98" i="1"/>
  <c r="F98" i="1" s="1"/>
  <c r="G98" i="1" s="1"/>
  <c r="J98" i="1" s="1"/>
  <c r="E99" i="1"/>
  <c r="F99" i="1" s="1"/>
  <c r="G99" i="1" s="1"/>
  <c r="E100" i="1"/>
  <c r="F100" i="1"/>
  <c r="G100" i="1" s="1"/>
  <c r="I100" i="1" s="1"/>
  <c r="E101" i="1"/>
  <c r="E102" i="1"/>
  <c r="F102" i="1" s="1"/>
  <c r="E103" i="1"/>
  <c r="F103" i="1" s="1"/>
  <c r="G103" i="1" s="1"/>
  <c r="I103" i="1" s="1"/>
  <c r="E82" i="1"/>
  <c r="F82" i="1" s="1"/>
  <c r="G82" i="1" s="1"/>
  <c r="E83" i="1"/>
  <c r="F83" i="1" s="1"/>
  <c r="E84" i="1"/>
  <c r="F84" i="1" s="1"/>
  <c r="E85" i="1"/>
  <c r="F85" i="1" s="1"/>
  <c r="E86" i="1"/>
  <c r="E17" i="4" s="1"/>
  <c r="E87" i="1"/>
  <c r="F87" i="1" s="1"/>
  <c r="E88" i="1"/>
  <c r="F88" i="1" s="1"/>
  <c r="E89" i="1"/>
  <c r="F89" i="1" s="1"/>
  <c r="E81" i="1"/>
  <c r="F81" i="1" s="1"/>
  <c r="D11" i="3"/>
  <c r="D12" i="3"/>
  <c r="D13" i="3"/>
  <c r="C17" i="3"/>
  <c r="E21" i="3"/>
  <c r="F21" i="3"/>
  <c r="O21" i="3"/>
  <c r="E22" i="3"/>
  <c r="F22" i="3"/>
  <c r="O22" i="3"/>
  <c r="R22" i="3"/>
  <c r="E23" i="3"/>
  <c r="F23" i="3"/>
  <c r="O23" i="3"/>
  <c r="E24" i="3"/>
  <c r="F24" i="3"/>
  <c r="O24" i="3"/>
  <c r="R24" i="3"/>
  <c r="E25" i="3"/>
  <c r="F25" i="3"/>
  <c r="O25" i="3"/>
  <c r="R25" i="3"/>
  <c r="E26" i="3"/>
  <c r="F26" i="3"/>
  <c r="O26" i="3"/>
  <c r="R26" i="3"/>
  <c r="E27" i="3"/>
  <c r="F27" i="3"/>
  <c r="O27" i="3"/>
  <c r="E28" i="3"/>
  <c r="F28" i="3"/>
  <c r="O28" i="3"/>
  <c r="E29" i="3"/>
  <c r="F29" i="3"/>
  <c r="O29" i="3"/>
  <c r="E30" i="3"/>
  <c r="F30" i="3"/>
  <c r="O30" i="3"/>
  <c r="E31" i="3"/>
  <c r="F31" i="3"/>
  <c r="O31" i="3"/>
  <c r="E32" i="3"/>
  <c r="F32" i="3"/>
  <c r="O32" i="3"/>
  <c r="E33" i="3"/>
  <c r="F33" i="3"/>
  <c r="O33" i="3"/>
  <c r="E34" i="3"/>
  <c r="F34" i="3"/>
  <c r="O34" i="3"/>
  <c r="E35" i="3"/>
  <c r="F35" i="3"/>
  <c r="O35" i="3"/>
  <c r="E36" i="3"/>
  <c r="F36" i="3"/>
  <c r="O36" i="3"/>
  <c r="E37" i="3"/>
  <c r="F37" i="3"/>
  <c r="O37" i="3"/>
  <c r="E38" i="3"/>
  <c r="F38" i="3"/>
  <c r="O38" i="3"/>
  <c r="E39" i="3"/>
  <c r="F39" i="3"/>
  <c r="O39" i="3"/>
  <c r="E40" i="3"/>
  <c r="F40" i="3"/>
  <c r="O40" i="3"/>
  <c r="E41" i="3"/>
  <c r="F41" i="3"/>
  <c r="O41" i="3"/>
  <c r="E42" i="3"/>
  <c r="F42" i="3"/>
  <c r="O42" i="3"/>
  <c r="E43" i="3"/>
  <c r="F43" i="3"/>
  <c r="O43" i="3"/>
  <c r="E44" i="3"/>
  <c r="F44" i="3"/>
  <c r="O44" i="3"/>
  <c r="E45" i="3"/>
  <c r="F45" i="3"/>
  <c r="O45" i="3"/>
  <c r="E46" i="3"/>
  <c r="F46" i="3"/>
  <c r="O46" i="3"/>
  <c r="E47" i="3"/>
  <c r="F47" i="3"/>
  <c r="O47" i="3"/>
  <c r="R47" i="3"/>
  <c r="E48" i="3"/>
  <c r="F48" i="3"/>
  <c r="O48" i="3"/>
  <c r="E49" i="3"/>
  <c r="F49" i="3"/>
  <c r="G49" i="3"/>
  <c r="K49" i="3"/>
  <c r="O49" i="3"/>
  <c r="E50" i="3"/>
  <c r="F50" i="3"/>
  <c r="O50" i="3"/>
  <c r="E51" i="3"/>
  <c r="F51" i="3"/>
  <c r="N51" i="3"/>
  <c r="G51" i="3"/>
  <c r="O51" i="3"/>
  <c r="E52" i="3"/>
  <c r="F52" i="3"/>
  <c r="O52" i="3"/>
  <c r="E53" i="3"/>
  <c r="F53" i="3"/>
  <c r="O53" i="3"/>
  <c r="E54" i="3"/>
  <c r="F54" i="3"/>
  <c r="O54" i="3"/>
  <c r="E55" i="3"/>
  <c r="F55" i="3"/>
  <c r="N55" i="3"/>
  <c r="O55" i="3"/>
  <c r="E56" i="3"/>
  <c r="F56" i="3"/>
  <c r="O56" i="3"/>
  <c r="E57" i="3"/>
  <c r="F57" i="3"/>
  <c r="G57" i="3"/>
  <c r="K57" i="3"/>
  <c r="O57" i="3"/>
  <c r="E58" i="3"/>
  <c r="F58" i="3"/>
  <c r="O58" i="3"/>
  <c r="E59" i="3"/>
  <c r="F59" i="3"/>
  <c r="N59" i="3"/>
  <c r="G59" i="3"/>
  <c r="K59" i="3"/>
  <c r="O59" i="3"/>
  <c r="E60" i="3"/>
  <c r="F60" i="3"/>
  <c r="O60" i="3"/>
  <c r="E61" i="3"/>
  <c r="F61" i="3"/>
  <c r="O61" i="3"/>
  <c r="E62" i="3"/>
  <c r="F62" i="3"/>
  <c r="O62" i="3"/>
  <c r="E63" i="3"/>
  <c r="F63" i="3"/>
  <c r="N63" i="3"/>
  <c r="O63" i="3"/>
  <c r="E64" i="3"/>
  <c r="F64" i="3"/>
  <c r="O64" i="3"/>
  <c r="E65" i="3"/>
  <c r="F65" i="3"/>
  <c r="G65" i="3"/>
  <c r="L65" i="3"/>
  <c r="O65" i="3"/>
  <c r="E66" i="3"/>
  <c r="F66" i="3"/>
  <c r="O66" i="3"/>
  <c r="E67" i="3"/>
  <c r="F67" i="3"/>
  <c r="O67" i="3"/>
  <c r="E68" i="3"/>
  <c r="F68" i="3"/>
  <c r="O68" i="3"/>
  <c r="E69" i="3"/>
  <c r="F69" i="3"/>
  <c r="N69" i="3"/>
  <c r="O69" i="3"/>
  <c r="E70" i="3"/>
  <c r="F70" i="3"/>
  <c r="O70" i="3"/>
  <c r="E71" i="3"/>
  <c r="F71" i="3"/>
  <c r="N71" i="3"/>
  <c r="O71" i="3"/>
  <c r="E72" i="3"/>
  <c r="F72" i="3"/>
  <c r="G72" i="3"/>
  <c r="K72" i="3"/>
  <c r="O72" i="3"/>
  <c r="E73" i="3"/>
  <c r="F73" i="3"/>
  <c r="G73" i="3"/>
  <c r="K73" i="3"/>
  <c r="O73" i="3"/>
  <c r="E74" i="3"/>
  <c r="F74" i="3"/>
  <c r="O74" i="3"/>
  <c r="E75" i="3"/>
  <c r="F75" i="3"/>
  <c r="N75" i="3"/>
  <c r="G75" i="3"/>
  <c r="O75" i="3"/>
  <c r="E76" i="3"/>
  <c r="F76" i="3"/>
  <c r="O76" i="3"/>
  <c r="E77" i="3"/>
  <c r="F77" i="3"/>
  <c r="O77" i="3"/>
  <c r="E78" i="3"/>
  <c r="F78" i="3"/>
  <c r="O78" i="3"/>
  <c r="E79" i="3"/>
  <c r="F79" i="3"/>
  <c r="N79" i="3"/>
  <c r="O79" i="3"/>
  <c r="E80" i="3"/>
  <c r="F80" i="3"/>
  <c r="O80" i="3"/>
  <c r="E81" i="3"/>
  <c r="F81" i="3"/>
  <c r="G81" i="3"/>
  <c r="L81" i="3"/>
  <c r="O81" i="3"/>
  <c r="E82" i="3"/>
  <c r="F82" i="3"/>
  <c r="O82" i="3"/>
  <c r="E83" i="3"/>
  <c r="F83" i="3"/>
  <c r="G83" i="3"/>
  <c r="O83" i="3"/>
  <c r="E84" i="3"/>
  <c r="F84" i="3"/>
  <c r="N84" i="3"/>
  <c r="O84" i="3"/>
  <c r="E85" i="3"/>
  <c r="F85" i="3"/>
  <c r="O85" i="3"/>
  <c r="E86" i="3"/>
  <c r="F86" i="3"/>
  <c r="O86" i="3"/>
  <c r="E87" i="3"/>
  <c r="F87" i="3"/>
  <c r="O87" i="3"/>
  <c r="E88" i="3"/>
  <c r="F88" i="3"/>
  <c r="O88" i="3"/>
  <c r="E89" i="3"/>
  <c r="F89" i="3"/>
  <c r="N89" i="3"/>
  <c r="G89" i="3"/>
  <c r="K89" i="3"/>
  <c r="O89" i="3"/>
  <c r="E90" i="3"/>
  <c r="F90" i="3"/>
  <c r="O90" i="3"/>
  <c r="E91" i="3"/>
  <c r="F91" i="3"/>
  <c r="O91" i="3"/>
  <c r="E92" i="3"/>
  <c r="F92" i="3"/>
  <c r="O92" i="3"/>
  <c r="E93" i="3"/>
  <c r="F93" i="3"/>
  <c r="G93" i="3"/>
  <c r="P93" i="3"/>
  <c r="N93" i="3"/>
  <c r="O93" i="3"/>
  <c r="E94" i="3"/>
  <c r="F94" i="3"/>
  <c r="G94" i="3"/>
  <c r="L94" i="3"/>
  <c r="N94" i="3"/>
  <c r="O94" i="3"/>
  <c r="E95" i="3"/>
  <c r="F95" i="3"/>
  <c r="O95" i="3"/>
  <c r="E96" i="3"/>
  <c r="F96" i="3"/>
  <c r="G96" i="3"/>
  <c r="O96" i="3"/>
  <c r="R96" i="3"/>
  <c r="E97" i="3"/>
  <c r="F97" i="3"/>
  <c r="O97" i="3"/>
  <c r="E98" i="3"/>
  <c r="F98" i="3"/>
  <c r="O98" i="3"/>
  <c r="E99" i="3"/>
  <c r="F99" i="3"/>
  <c r="O99" i="3"/>
  <c r="E100" i="3"/>
  <c r="F100" i="3"/>
  <c r="O100" i="3"/>
  <c r="E101" i="3"/>
  <c r="F101" i="3"/>
  <c r="O101" i="3"/>
  <c r="E102" i="3"/>
  <c r="F102" i="3"/>
  <c r="N102" i="3"/>
  <c r="G102" i="3"/>
  <c r="I102" i="3"/>
  <c r="O102" i="3"/>
  <c r="R102" i="3"/>
  <c r="E103" i="3"/>
  <c r="F103" i="3"/>
  <c r="G103" i="3"/>
  <c r="P103" i="3"/>
  <c r="N103" i="3"/>
  <c r="O103" i="3"/>
  <c r="R103" i="3"/>
  <c r="E104" i="3"/>
  <c r="F104" i="3"/>
  <c r="O104" i="3"/>
  <c r="E105" i="3"/>
  <c r="F105" i="3"/>
  <c r="O105" i="3"/>
  <c r="R105" i="3"/>
  <c r="E106" i="3"/>
  <c r="F106" i="3"/>
  <c r="O106" i="3"/>
  <c r="E107" i="3"/>
  <c r="F107" i="3"/>
  <c r="O107" i="3"/>
  <c r="E108" i="3"/>
  <c r="F108" i="3"/>
  <c r="N108" i="3"/>
  <c r="O108" i="3"/>
  <c r="E109" i="3"/>
  <c r="F109" i="3"/>
  <c r="O109" i="3"/>
  <c r="E110" i="3"/>
  <c r="F110" i="3"/>
  <c r="G110" i="3"/>
  <c r="O110" i="3"/>
  <c r="E111" i="3"/>
  <c r="F111" i="3"/>
  <c r="O111" i="3"/>
  <c r="E112" i="3"/>
  <c r="F112" i="3"/>
  <c r="G112" i="3"/>
  <c r="O112" i="3"/>
  <c r="R112" i="3"/>
  <c r="E113" i="3"/>
  <c r="F113" i="3"/>
  <c r="O113" i="3"/>
  <c r="E114" i="3"/>
  <c r="F114" i="3"/>
  <c r="O114" i="3"/>
  <c r="E115" i="3"/>
  <c r="F115" i="3"/>
  <c r="O115" i="3"/>
  <c r="E116" i="3"/>
  <c r="F116" i="3"/>
  <c r="O116" i="3"/>
  <c r="R116" i="3"/>
  <c r="E117" i="3"/>
  <c r="F117" i="3"/>
  <c r="O117" i="3"/>
  <c r="E118" i="3"/>
  <c r="F118" i="3"/>
  <c r="O118" i="3"/>
  <c r="E119" i="3"/>
  <c r="F119" i="3"/>
  <c r="O119" i="3"/>
  <c r="E120" i="3"/>
  <c r="F120" i="3"/>
  <c r="O120" i="3"/>
  <c r="E121" i="3"/>
  <c r="F121" i="3"/>
  <c r="G121" i="3"/>
  <c r="P121" i="3"/>
  <c r="N121" i="3"/>
  <c r="O121" i="3"/>
  <c r="E122" i="3"/>
  <c r="F122" i="3"/>
  <c r="G122" i="3"/>
  <c r="I122" i="3"/>
  <c r="N122" i="3"/>
  <c r="O122" i="3"/>
  <c r="E123" i="3"/>
  <c r="F123" i="3"/>
  <c r="O123" i="3"/>
  <c r="E124" i="3"/>
  <c r="F124" i="3"/>
  <c r="O124" i="3"/>
  <c r="E125" i="3"/>
  <c r="F125" i="3"/>
  <c r="O125" i="3"/>
  <c r="E126" i="3"/>
  <c r="F126" i="3"/>
  <c r="O126" i="3"/>
  <c r="E127" i="3"/>
  <c r="F127" i="3"/>
  <c r="O127" i="3"/>
  <c r="E128" i="3"/>
  <c r="F128" i="3"/>
  <c r="N128" i="3"/>
  <c r="O128" i="3"/>
  <c r="E129" i="3"/>
  <c r="F129" i="3"/>
  <c r="N129" i="3"/>
  <c r="O129" i="3"/>
  <c r="E130" i="3"/>
  <c r="F130" i="3"/>
  <c r="G130" i="3"/>
  <c r="O130" i="3"/>
  <c r="E131" i="3"/>
  <c r="F131" i="3"/>
  <c r="O131" i="3"/>
  <c r="E132" i="3"/>
  <c r="F132" i="3"/>
  <c r="O132" i="3"/>
  <c r="E133" i="3"/>
  <c r="F133" i="3"/>
  <c r="G133" i="3"/>
  <c r="O133" i="3"/>
  <c r="E134" i="3"/>
  <c r="F134" i="3"/>
  <c r="N134" i="3"/>
  <c r="O134" i="3"/>
  <c r="E135" i="3"/>
  <c r="F135" i="3"/>
  <c r="N135" i="3"/>
  <c r="O135" i="3"/>
  <c r="E136" i="3"/>
  <c r="F136" i="3"/>
  <c r="O136" i="3"/>
  <c r="A11" i="4"/>
  <c r="E61" i="1"/>
  <c r="D11" i="4"/>
  <c r="G11" i="4"/>
  <c r="C11" i="4"/>
  <c r="H11" i="4"/>
  <c r="B11" i="4"/>
  <c r="A12" i="4"/>
  <c r="D12" i="4"/>
  <c r="E64" i="1"/>
  <c r="G12" i="4"/>
  <c r="C12" i="4"/>
  <c r="H12" i="4"/>
  <c r="B12" i="4"/>
  <c r="A13" i="4"/>
  <c r="E74" i="1"/>
  <c r="D13" i="4"/>
  <c r="G13" i="4"/>
  <c r="C13" i="4"/>
  <c r="H13" i="4"/>
  <c r="B13" i="4"/>
  <c r="A14" i="4"/>
  <c r="D14" i="4"/>
  <c r="E76" i="1"/>
  <c r="E14" i="4" s="1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H17" i="4"/>
  <c r="B17" i="4"/>
  <c r="A18" i="4"/>
  <c r="D18" i="4"/>
  <c r="G18" i="4"/>
  <c r="C18" i="4"/>
  <c r="H18" i="4"/>
  <c r="B18" i="4"/>
  <c r="A19" i="4"/>
  <c r="D19" i="4"/>
  <c r="G19" i="4"/>
  <c r="C19" i="4"/>
  <c r="H19" i="4"/>
  <c r="B19" i="4"/>
  <c r="A20" i="4"/>
  <c r="D20" i="4"/>
  <c r="G20" i="4"/>
  <c r="C20" i="4"/>
  <c r="H20" i="4"/>
  <c r="B20" i="4"/>
  <c r="A21" i="4"/>
  <c r="D21" i="4"/>
  <c r="G21" i="4"/>
  <c r="C21" i="4"/>
  <c r="H21" i="4"/>
  <c r="B21" i="4"/>
  <c r="A22" i="4"/>
  <c r="D22" i="4"/>
  <c r="G22" i="4"/>
  <c r="C22" i="4"/>
  <c r="E22" i="4"/>
  <c r="H22" i="4"/>
  <c r="B22" i="4"/>
  <c r="A23" i="4"/>
  <c r="D23" i="4"/>
  <c r="G23" i="4"/>
  <c r="C23" i="4"/>
  <c r="H23" i="4"/>
  <c r="B23" i="4"/>
  <c r="A24" i="4"/>
  <c r="D24" i="4"/>
  <c r="G24" i="4"/>
  <c r="C24" i="4"/>
  <c r="H24" i="4"/>
  <c r="B24" i="4"/>
  <c r="A25" i="4"/>
  <c r="F25" i="4"/>
  <c r="D25" i="4"/>
  <c r="G25" i="4"/>
  <c r="C25" i="4"/>
  <c r="H25" i="4"/>
  <c r="B25" i="4"/>
  <c r="A26" i="4"/>
  <c r="F26" i="4"/>
  <c r="D26" i="4"/>
  <c r="G26" i="4"/>
  <c r="C26" i="4"/>
  <c r="E26" i="4"/>
  <c r="H26" i="4"/>
  <c r="B26" i="4"/>
  <c r="A27" i="4"/>
  <c r="F27" i="4"/>
  <c r="D27" i="4"/>
  <c r="G27" i="4"/>
  <c r="C27" i="4"/>
  <c r="H27" i="4"/>
  <c r="B27" i="4"/>
  <c r="A28" i="4"/>
  <c r="F28" i="4"/>
  <c r="D28" i="4"/>
  <c r="G28" i="4"/>
  <c r="C28" i="4"/>
  <c r="H28" i="4"/>
  <c r="B28" i="4"/>
  <c r="A29" i="4"/>
  <c r="F29" i="4"/>
  <c r="D29" i="4"/>
  <c r="G29" i="4"/>
  <c r="C29" i="4"/>
  <c r="E29" i="4"/>
  <c r="H29" i="4"/>
  <c r="B29" i="4"/>
  <c r="A30" i="4"/>
  <c r="D30" i="4"/>
  <c r="G30" i="4"/>
  <c r="C30" i="4"/>
  <c r="H30" i="4"/>
  <c r="B30" i="4"/>
  <c r="A31" i="4"/>
  <c r="D31" i="4"/>
  <c r="G31" i="4"/>
  <c r="C31" i="4"/>
  <c r="E31" i="4"/>
  <c r="H31" i="4"/>
  <c r="B31" i="4"/>
  <c r="A32" i="4"/>
  <c r="D32" i="4"/>
  <c r="G32" i="4"/>
  <c r="C32" i="4"/>
  <c r="H32" i="4"/>
  <c r="B32" i="4"/>
  <c r="A33" i="4"/>
  <c r="D33" i="4"/>
  <c r="G33" i="4"/>
  <c r="C33" i="4"/>
  <c r="H33" i="4"/>
  <c r="B33" i="4"/>
  <c r="A34" i="4"/>
  <c r="D34" i="4"/>
  <c r="G34" i="4"/>
  <c r="C34" i="4"/>
  <c r="E34" i="4"/>
  <c r="H34" i="4"/>
  <c r="B34" i="4"/>
  <c r="A35" i="4"/>
  <c r="D35" i="4"/>
  <c r="G35" i="4"/>
  <c r="C35" i="4"/>
  <c r="E35" i="4"/>
  <c r="H35" i="4"/>
  <c r="B35" i="4"/>
  <c r="A36" i="4"/>
  <c r="D36" i="4"/>
  <c r="G36" i="4"/>
  <c r="C36" i="4"/>
  <c r="H36" i="4"/>
  <c r="B36" i="4"/>
  <c r="A37" i="4"/>
  <c r="D37" i="4"/>
  <c r="G37" i="4"/>
  <c r="C37" i="4"/>
  <c r="H37" i="4"/>
  <c r="B37" i="4"/>
  <c r="A38" i="4"/>
  <c r="D38" i="4"/>
  <c r="G38" i="4"/>
  <c r="C38" i="4"/>
  <c r="H38" i="4"/>
  <c r="B38" i="4"/>
  <c r="A39" i="4"/>
  <c r="D39" i="4"/>
  <c r="G39" i="4"/>
  <c r="C39" i="4"/>
  <c r="H39" i="4"/>
  <c r="B39" i="4"/>
  <c r="A40" i="4"/>
  <c r="D40" i="4"/>
  <c r="G40" i="4"/>
  <c r="C40" i="4"/>
  <c r="H40" i="4"/>
  <c r="B40" i="4"/>
  <c r="A41" i="4"/>
  <c r="D41" i="4"/>
  <c r="G41" i="4"/>
  <c r="C41" i="4"/>
  <c r="H41" i="4"/>
  <c r="B41" i="4"/>
  <c r="A42" i="4"/>
  <c r="D42" i="4"/>
  <c r="G42" i="4"/>
  <c r="C42" i="4"/>
  <c r="E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G50" i="4"/>
  <c r="C50" i="4"/>
  <c r="E50" i="4"/>
  <c r="H50" i="4"/>
  <c r="B50" i="4"/>
  <c r="A51" i="4"/>
  <c r="D51" i="4"/>
  <c r="G51" i="4"/>
  <c r="C51" i="4"/>
  <c r="H51" i="4"/>
  <c r="B51" i="4"/>
  <c r="A52" i="4"/>
  <c r="D52" i="4"/>
  <c r="G52" i="4"/>
  <c r="C52" i="4"/>
  <c r="H52" i="4"/>
  <c r="B52" i="4"/>
  <c r="A53" i="4"/>
  <c r="E53" i="4"/>
  <c r="D53" i="4"/>
  <c r="G53" i="4"/>
  <c r="C53" i="4"/>
  <c r="H53" i="4"/>
  <c r="B53" i="4"/>
  <c r="A54" i="4"/>
  <c r="D54" i="4"/>
  <c r="E54" i="4"/>
  <c r="G54" i="4"/>
  <c r="C54" i="4"/>
  <c r="H54" i="4"/>
  <c r="B54" i="4"/>
  <c r="A55" i="4"/>
  <c r="D55" i="4"/>
  <c r="G55" i="4"/>
  <c r="C55" i="4"/>
  <c r="E55" i="4"/>
  <c r="H55" i="4"/>
  <c r="B55" i="4"/>
  <c r="A56" i="4"/>
  <c r="D56" i="4"/>
  <c r="G56" i="4"/>
  <c r="C56" i="4"/>
  <c r="H56" i="4"/>
  <c r="B56" i="4"/>
  <c r="A57" i="4"/>
  <c r="D57" i="4"/>
  <c r="G57" i="4"/>
  <c r="C57" i="4"/>
  <c r="H57" i="4"/>
  <c r="B57" i="4"/>
  <c r="A58" i="4"/>
  <c r="D58" i="4"/>
  <c r="G58" i="4"/>
  <c r="C58" i="4"/>
  <c r="H58" i="4"/>
  <c r="B58" i="4"/>
  <c r="A59" i="4"/>
  <c r="D59" i="4"/>
  <c r="G59" i="4"/>
  <c r="C59" i="4"/>
  <c r="H59" i="4"/>
  <c r="B59" i="4"/>
  <c r="A60" i="4"/>
  <c r="C60" i="4"/>
  <c r="D60" i="4"/>
  <c r="G60" i="4"/>
  <c r="H60" i="4"/>
  <c r="B60" i="4"/>
  <c r="A61" i="4"/>
  <c r="D61" i="4"/>
  <c r="G61" i="4"/>
  <c r="C61" i="4"/>
  <c r="H61" i="4"/>
  <c r="B61" i="4"/>
  <c r="A62" i="4"/>
  <c r="D62" i="4"/>
  <c r="G62" i="4"/>
  <c r="C62" i="4"/>
  <c r="H62" i="4"/>
  <c r="B62" i="4"/>
  <c r="A63" i="4"/>
  <c r="D63" i="4"/>
  <c r="G63" i="4"/>
  <c r="C63" i="4"/>
  <c r="E63" i="4"/>
  <c r="H63" i="4"/>
  <c r="B63" i="4"/>
  <c r="A64" i="4"/>
  <c r="D64" i="4"/>
  <c r="G64" i="4"/>
  <c r="C64" i="4"/>
  <c r="E64" i="4"/>
  <c r="H64" i="4"/>
  <c r="B64" i="4"/>
  <c r="A65" i="4"/>
  <c r="D65" i="4"/>
  <c r="G65" i="4"/>
  <c r="C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H67" i="4"/>
  <c r="B67" i="4"/>
  <c r="A68" i="4"/>
  <c r="D68" i="4"/>
  <c r="G68" i="4"/>
  <c r="C68" i="4"/>
  <c r="H68" i="4"/>
  <c r="B68" i="4"/>
  <c r="A69" i="4"/>
  <c r="D69" i="4"/>
  <c r="G69" i="4"/>
  <c r="C69" i="4"/>
  <c r="H69" i="4"/>
  <c r="B69" i="4"/>
  <c r="A70" i="4"/>
  <c r="B70" i="4"/>
  <c r="D70" i="4"/>
  <c r="G70" i="4"/>
  <c r="C70" i="4"/>
  <c r="E70" i="4"/>
  <c r="H70" i="4"/>
  <c r="A71" i="4"/>
  <c r="D71" i="4"/>
  <c r="G71" i="4"/>
  <c r="C71" i="4"/>
  <c r="H71" i="4"/>
  <c r="B71" i="4"/>
  <c r="A72" i="4"/>
  <c r="D72" i="4"/>
  <c r="G72" i="4"/>
  <c r="C72" i="4"/>
  <c r="H72" i="4"/>
  <c r="B72" i="4"/>
  <c r="A73" i="4"/>
  <c r="D73" i="4"/>
  <c r="G73" i="4"/>
  <c r="C73" i="4"/>
  <c r="H73" i="4"/>
  <c r="B73" i="4"/>
  <c r="A74" i="4"/>
  <c r="D74" i="4"/>
  <c r="G74" i="4"/>
  <c r="C74" i="4"/>
  <c r="H74" i="4"/>
  <c r="B74" i="4"/>
  <c r="A75" i="4"/>
  <c r="D75" i="4"/>
  <c r="G75" i="4"/>
  <c r="C75" i="4"/>
  <c r="H75" i="4"/>
  <c r="B75" i="4"/>
  <c r="A76" i="4"/>
  <c r="D76" i="4"/>
  <c r="G76" i="4"/>
  <c r="C76" i="4"/>
  <c r="E76" i="4"/>
  <c r="H76" i="4"/>
  <c r="B76" i="4"/>
  <c r="A77" i="4"/>
  <c r="D77" i="4"/>
  <c r="G77" i="4"/>
  <c r="C77" i="4"/>
  <c r="E77" i="4"/>
  <c r="H77" i="4"/>
  <c r="B77" i="4"/>
  <c r="A78" i="4"/>
  <c r="D78" i="4"/>
  <c r="G78" i="4"/>
  <c r="C78" i="4"/>
  <c r="H78" i="4"/>
  <c r="B78" i="4"/>
  <c r="A79" i="4"/>
  <c r="D79" i="4"/>
  <c r="G79" i="4"/>
  <c r="C79" i="4"/>
  <c r="H79" i="4"/>
  <c r="B79" i="4"/>
  <c r="A80" i="4"/>
  <c r="D80" i="4"/>
  <c r="G80" i="4"/>
  <c r="C80" i="4"/>
  <c r="E80" i="4"/>
  <c r="H80" i="4"/>
  <c r="B80" i="4"/>
  <c r="A81" i="4"/>
  <c r="D81" i="4"/>
  <c r="G81" i="4"/>
  <c r="C81" i="4"/>
  <c r="H81" i="4"/>
  <c r="B81" i="4"/>
  <c r="A82" i="4"/>
  <c r="D82" i="4"/>
  <c r="G82" i="4"/>
  <c r="C82" i="4"/>
  <c r="H82" i="4"/>
  <c r="B82" i="4"/>
  <c r="A83" i="4"/>
  <c r="D83" i="4"/>
  <c r="G83" i="4"/>
  <c r="C83" i="4"/>
  <c r="H83" i="4"/>
  <c r="B83" i="4"/>
  <c r="A84" i="4"/>
  <c r="D84" i="4"/>
  <c r="G84" i="4"/>
  <c r="C84" i="4"/>
  <c r="E84" i="4"/>
  <c r="H84" i="4"/>
  <c r="B84" i="4"/>
  <c r="A85" i="4"/>
  <c r="E85" i="4"/>
  <c r="D85" i="4"/>
  <c r="G85" i="4"/>
  <c r="C85" i="4"/>
  <c r="H85" i="4"/>
  <c r="B85" i="4"/>
  <c r="A86" i="4"/>
  <c r="B86" i="4"/>
  <c r="D86" i="4"/>
  <c r="G86" i="4"/>
  <c r="C86" i="4"/>
  <c r="H86" i="4"/>
  <c r="A87" i="4"/>
  <c r="D87" i="4"/>
  <c r="G87" i="4"/>
  <c r="C87" i="4"/>
  <c r="E87" i="4"/>
  <c r="H87" i="4"/>
  <c r="B87" i="4"/>
  <c r="A88" i="4"/>
  <c r="D88" i="4"/>
  <c r="G88" i="4"/>
  <c r="C88" i="4"/>
  <c r="H88" i="4"/>
  <c r="B88" i="4"/>
  <c r="A89" i="4"/>
  <c r="D89" i="4"/>
  <c r="G89" i="4"/>
  <c r="C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C92" i="4"/>
  <c r="E92" i="4"/>
  <c r="D92" i="4"/>
  <c r="G92" i="4"/>
  <c r="H92" i="4"/>
  <c r="B92" i="4"/>
  <c r="A93" i="4"/>
  <c r="D93" i="4"/>
  <c r="G93" i="4"/>
  <c r="C93" i="4"/>
  <c r="E93" i="4"/>
  <c r="H93" i="4"/>
  <c r="B93" i="4"/>
  <c r="A94" i="4"/>
  <c r="D94" i="4"/>
  <c r="G94" i="4"/>
  <c r="C94" i="4"/>
  <c r="E94" i="4"/>
  <c r="H94" i="4"/>
  <c r="B94" i="4"/>
  <c r="A95" i="4"/>
  <c r="B95" i="4"/>
  <c r="D95" i="4"/>
  <c r="G95" i="4"/>
  <c r="C95" i="4"/>
  <c r="H95" i="4"/>
  <c r="A96" i="4"/>
  <c r="D96" i="4"/>
  <c r="G96" i="4"/>
  <c r="C96" i="4"/>
  <c r="E96" i="4"/>
  <c r="H96" i="4"/>
  <c r="B96" i="4"/>
  <c r="A97" i="4"/>
  <c r="D97" i="4"/>
  <c r="G97" i="4"/>
  <c r="C97" i="4"/>
  <c r="H97" i="4"/>
  <c r="B97" i="4"/>
  <c r="A98" i="4"/>
  <c r="D98" i="4"/>
  <c r="G98" i="4"/>
  <c r="C98" i="4"/>
  <c r="H98" i="4"/>
  <c r="B98" i="4"/>
  <c r="A99" i="4"/>
  <c r="D99" i="4"/>
  <c r="G99" i="4"/>
  <c r="C99" i="4"/>
  <c r="H99" i="4"/>
  <c r="B99" i="4"/>
  <c r="A100" i="4"/>
  <c r="D100" i="4"/>
  <c r="G100" i="4"/>
  <c r="C100" i="4"/>
  <c r="H100" i="4"/>
  <c r="B100" i="4"/>
  <c r="A101" i="4"/>
  <c r="D101" i="4"/>
  <c r="G101" i="4"/>
  <c r="C101" i="4"/>
  <c r="H101" i="4"/>
  <c r="B101" i="4"/>
  <c r="A102" i="4"/>
  <c r="D102" i="4"/>
  <c r="G102" i="4"/>
  <c r="C102" i="4"/>
  <c r="H102" i="4"/>
  <c r="B102" i="4"/>
  <c r="A103" i="4"/>
  <c r="B103" i="4"/>
  <c r="D103" i="4"/>
  <c r="E103" i="4"/>
  <c r="G103" i="4"/>
  <c r="C103" i="4"/>
  <c r="H103" i="4"/>
  <c r="A104" i="4"/>
  <c r="B104" i="4"/>
  <c r="D104" i="4"/>
  <c r="G104" i="4"/>
  <c r="C104" i="4"/>
  <c r="E104" i="4"/>
  <c r="H104" i="4"/>
  <c r="A105" i="4"/>
  <c r="D105" i="4"/>
  <c r="G105" i="4"/>
  <c r="C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D108" i="4"/>
  <c r="G108" i="4"/>
  <c r="C108" i="4"/>
  <c r="E108" i="4"/>
  <c r="H108" i="4"/>
  <c r="B108" i="4"/>
  <c r="A109" i="4"/>
  <c r="D109" i="4"/>
  <c r="G109" i="4"/>
  <c r="C109" i="4"/>
  <c r="H109" i="4"/>
  <c r="B109" i="4"/>
  <c r="A110" i="4"/>
  <c r="D110" i="4"/>
  <c r="G110" i="4"/>
  <c r="C110" i="4"/>
  <c r="H110" i="4"/>
  <c r="B110" i="4"/>
  <c r="A111" i="4"/>
  <c r="B111" i="4"/>
  <c r="D111" i="4"/>
  <c r="G111" i="4"/>
  <c r="C111" i="4"/>
  <c r="H111" i="4"/>
  <c r="A112" i="4"/>
  <c r="D112" i="4"/>
  <c r="G112" i="4"/>
  <c r="C112" i="4"/>
  <c r="E112" i="4"/>
  <c r="H112" i="4"/>
  <c r="B112" i="4"/>
  <c r="A113" i="4"/>
  <c r="E113" i="4"/>
  <c r="D113" i="4"/>
  <c r="G113" i="4"/>
  <c r="C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H115" i="4"/>
  <c r="B115" i="4"/>
  <c r="A116" i="4"/>
  <c r="D116" i="4"/>
  <c r="G116" i="4"/>
  <c r="C116" i="4"/>
  <c r="E116" i="4"/>
  <c r="H116" i="4"/>
  <c r="B116" i="4"/>
  <c r="A117" i="4"/>
  <c r="C117" i="4"/>
  <c r="D117" i="4"/>
  <c r="G117" i="4"/>
  <c r="H117" i="4"/>
  <c r="B117" i="4"/>
  <c r="A118" i="4"/>
  <c r="D118" i="4"/>
  <c r="G118" i="4"/>
  <c r="C118" i="4"/>
  <c r="H118" i="4"/>
  <c r="B118" i="4"/>
  <c r="A119" i="4"/>
  <c r="B119" i="4"/>
  <c r="D119" i="4"/>
  <c r="G119" i="4"/>
  <c r="C119" i="4"/>
  <c r="H119" i="4"/>
  <c r="A120" i="4"/>
  <c r="B120" i="4"/>
  <c r="D120" i="4"/>
  <c r="G120" i="4"/>
  <c r="C120" i="4"/>
  <c r="E120" i="4"/>
  <c r="H120" i="4"/>
  <c r="A121" i="4"/>
  <c r="D121" i="4"/>
  <c r="G121" i="4"/>
  <c r="C121" i="4"/>
  <c r="H121" i="4"/>
  <c r="B121" i="4"/>
  <c r="A122" i="4"/>
  <c r="D122" i="4"/>
  <c r="G122" i="4"/>
  <c r="C122" i="4"/>
  <c r="H122" i="4"/>
  <c r="B122" i="4"/>
  <c r="A123" i="4"/>
  <c r="D123" i="4"/>
  <c r="G123" i="4"/>
  <c r="C123" i="4"/>
  <c r="E123" i="4"/>
  <c r="H123" i="4"/>
  <c r="B123" i="4"/>
  <c r="A124" i="4"/>
  <c r="D124" i="4"/>
  <c r="G124" i="4"/>
  <c r="C124" i="4"/>
  <c r="H124" i="4"/>
  <c r="B124" i="4"/>
  <c r="A125" i="4"/>
  <c r="D125" i="4"/>
  <c r="G125" i="4"/>
  <c r="C125" i="4"/>
  <c r="E125" i="4"/>
  <c r="H125" i="4"/>
  <c r="B125" i="4"/>
  <c r="A126" i="4"/>
  <c r="D126" i="4"/>
  <c r="G126" i="4"/>
  <c r="C126" i="4"/>
  <c r="H126" i="4"/>
  <c r="B126" i="4"/>
  <c r="A127" i="4"/>
  <c r="B127" i="4"/>
  <c r="D127" i="4"/>
  <c r="G127" i="4"/>
  <c r="C127" i="4"/>
  <c r="E127" i="4"/>
  <c r="H127" i="4"/>
  <c r="A128" i="4"/>
  <c r="D128" i="4"/>
  <c r="G128" i="4"/>
  <c r="C128" i="4"/>
  <c r="E128" i="4"/>
  <c r="H128" i="4"/>
  <c r="B128" i="4"/>
  <c r="A129" i="4"/>
  <c r="D129" i="4"/>
  <c r="G129" i="4"/>
  <c r="C129" i="4"/>
  <c r="E129" i="4"/>
  <c r="H129" i="4"/>
  <c r="B129" i="4"/>
  <c r="A130" i="4"/>
  <c r="D130" i="4"/>
  <c r="G130" i="4"/>
  <c r="C130" i="4"/>
  <c r="H130" i="4"/>
  <c r="B130" i="4"/>
  <c r="A131" i="4"/>
  <c r="D131" i="4"/>
  <c r="G131" i="4"/>
  <c r="C131" i="4"/>
  <c r="E131" i="4"/>
  <c r="H131" i="4"/>
  <c r="B131" i="4"/>
  <c r="A132" i="4"/>
  <c r="D132" i="4"/>
  <c r="G132" i="4"/>
  <c r="C132" i="4"/>
  <c r="E132" i="4"/>
  <c r="H132" i="4"/>
  <c r="B132" i="4"/>
  <c r="A133" i="4"/>
  <c r="C133" i="4"/>
  <c r="E133" i="4"/>
  <c r="D133" i="4"/>
  <c r="G133" i="4"/>
  <c r="H133" i="4"/>
  <c r="B133" i="4"/>
  <c r="A134" i="4"/>
  <c r="D134" i="4"/>
  <c r="G134" i="4"/>
  <c r="C134" i="4"/>
  <c r="H134" i="4"/>
  <c r="B134" i="4"/>
  <c r="A135" i="4"/>
  <c r="B135" i="4"/>
  <c r="D135" i="4"/>
  <c r="G135" i="4"/>
  <c r="C135" i="4"/>
  <c r="E135" i="4"/>
  <c r="H135" i="4"/>
  <c r="A136" i="4"/>
  <c r="D136" i="4"/>
  <c r="G136" i="4"/>
  <c r="C136" i="4"/>
  <c r="E136" i="4"/>
  <c r="H136" i="4"/>
  <c r="B136" i="4"/>
  <c r="A137" i="4"/>
  <c r="B137" i="4"/>
  <c r="D137" i="4"/>
  <c r="G137" i="4"/>
  <c r="C137" i="4"/>
  <c r="H137" i="4"/>
  <c r="A138" i="4"/>
  <c r="D138" i="4"/>
  <c r="G138" i="4"/>
  <c r="C138" i="4"/>
  <c r="H138" i="4"/>
  <c r="B138" i="4"/>
  <c r="A139" i="4"/>
  <c r="D139" i="4"/>
  <c r="G139" i="4"/>
  <c r="C139" i="4"/>
  <c r="H139" i="4"/>
  <c r="B139" i="4"/>
  <c r="A140" i="4"/>
  <c r="D140" i="4"/>
  <c r="G140" i="4"/>
  <c r="C140" i="4"/>
  <c r="E140" i="4"/>
  <c r="H140" i="4"/>
  <c r="B140" i="4"/>
  <c r="A141" i="4"/>
  <c r="D141" i="4"/>
  <c r="G141" i="4"/>
  <c r="C141" i="4"/>
  <c r="E141" i="4"/>
  <c r="H141" i="4"/>
  <c r="B141" i="4"/>
  <c r="A142" i="4"/>
  <c r="D142" i="4"/>
  <c r="G142" i="4"/>
  <c r="C142" i="4"/>
  <c r="E142" i="4"/>
  <c r="H142" i="4"/>
  <c r="B142" i="4"/>
  <c r="A143" i="4"/>
  <c r="B143" i="4"/>
  <c r="D143" i="4"/>
  <c r="G143" i="4"/>
  <c r="C143" i="4"/>
  <c r="H143" i="4"/>
  <c r="A144" i="4"/>
  <c r="D144" i="4"/>
  <c r="G144" i="4"/>
  <c r="C144" i="4"/>
  <c r="E144" i="4"/>
  <c r="H144" i="4"/>
  <c r="B144" i="4"/>
  <c r="A145" i="4"/>
  <c r="D145" i="4"/>
  <c r="G145" i="4"/>
  <c r="C145" i="4"/>
  <c r="E145" i="4"/>
  <c r="H145" i="4"/>
  <c r="B145" i="4"/>
  <c r="A146" i="4"/>
  <c r="D146" i="4"/>
  <c r="G146" i="4"/>
  <c r="C146" i="4"/>
  <c r="H146" i="4"/>
  <c r="B146" i="4"/>
  <c r="A147" i="4"/>
  <c r="D147" i="4"/>
  <c r="E21" i="1"/>
  <c r="E147" i="4" s="1"/>
  <c r="G147" i="4"/>
  <c r="C147" i="4"/>
  <c r="H147" i="4"/>
  <c r="B147" i="4"/>
  <c r="A148" i="4"/>
  <c r="D148" i="4"/>
  <c r="E22" i="1"/>
  <c r="F22" i="1" s="1"/>
  <c r="G148" i="4"/>
  <c r="C148" i="4"/>
  <c r="H148" i="4"/>
  <c r="B148" i="4"/>
  <c r="A149" i="4"/>
  <c r="D149" i="4"/>
  <c r="E23" i="1"/>
  <c r="E149" i="4" s="1"/>
  <c r="G149" i="4"/>
  <c r="C149" i="4"/>
  <c r="H149" i="4"/>
  <c r="B149" i="4"/>
  <c r="A150" i="4"/>
  <c r="D150" i="4"/>
  <c r="E24" i="1"/>
  <c r="F24" i="1" s="1"/>
  <c r="G150" i="4"/>
  <c r="C150" i="4"/>
  <c r="H150" i="4"/>
  <c r="B150" i="4"/>
  <c r="A151" i="4"/>
  <c r="D151" i="4"/>
  <c r="E25" i="1"/>
  <c r="G151" i="4"/>
  <c r="C151" i="4"/>
  <c r="H151" i="4"/>
  <c r="B151" i="4"/>
  <c r="A152" i="4"/>
  <c r="D152" i="4"/>
  <c r="E26" i="1"/>
  <c r="F26" i="1" s="1"/>
  <c r="N26" i="1" s="1"/>
  <c r="G152" i="4"/>
  <c r="C152" i="4"/>
  <c r="H152" i="4"/>
  <c r="B152" i="4"/>
  <c r="A153" i="4"/>
  <c r="B153" i="4"/>
  <c r="D153" i="4"/>
  <c r="E27" i="1"/>
  <c r="G153" i="4"/>
  <c r="C153" i="4"/>
  <c r="H153" i="4"/>
  <c r="A154" i="4"/>
  <c r="D154" i="4"/>
  <c r="E28" i="1"/>
  <c r="E154" i="4" s="1"/>
  <c r="G154" i="4"/>
  <c r="C154" i="4"/>
  <c r="H154" i="4"/>
  <c r="B154" i="4"/>
  <c r="A155" i="4"/>
  <c r="D155" i="4"/>
  <c r="E29" i="1"/>
  <c r="F29" i="1" s="1"/>
  <c r="N29" i="1" s="1"/>
  <c r="G155" i="4"/>
  <c r="C155" i="4"/>
  <c r="H155" i="4"/>
  <c r="B155" i="4"/>
  <c r="A156" i="4"/>
  <c r="D156" i="4"/>
  <c r="E30" i="1"/>
  <c r="E156" i="4" s="1"/>
  <c r="G156" i="4"/>
  <c r="C156" i="4"/>
  <c r="H156" i="4"/>
  <c r="B156" i="4"/>
  <c r="A157" i="4"/>
  <c r="D157" i="4"/>
  <c r="E31" i="1"/>
  <c r="E157" i="4" s="1"/>
  <c r="G157" i="4"/>
  <c r="C157" i="4"/>
  <c r="H157" i="4"/>
  <c r="B157" i="4"/>
  <c r="A158" i="4"/>
  <c r="D158" i="4"/>
  <c r="E32" i="1"/>
  <c r="E158" i="4" s="1"/>
  <c r="G158" i="4"/>
  <c r="C158" i="4"/>
  <c r="H158" i="4"/>
  <c r="B158" i="4"/>
  <c r="A159" i="4"/>
  <c r="D159" i="4"/>
  <c r="E33" i="1"/>
  <c r="F33" i="1" s="1"/>
  <c r="G159" i="4"/>
  <c r="C159" i="4"/>
  <c r="H159" i="4"/>
  <c r="B159" i="4"/>
  <c r="A160" i="4"/>
  <c r="D160" i="4"/>
  <c r="E34" i="1"/>
  <c r="F34" i="1" s="1"/>
  <c r="G160" i="4"/>
  <c r="C160" i="4"/>
  <c r="H160" i="4"/>
  <c r="B160" i="4"/>
  <c r="A161" i="4"/>
  <c r="D161" i="4"/>
  <c r="E35" i="1"/>
  <c r="F35" i="1" s="1"/>
  <c r="G161" i="4"/>
  <c r="C161" i="4"/>
  <c r="H161" i="4"/>
  <c r="B161" i="4"/>
  <c r="A162" i="4"/>
  <c r="D162" i="4"/>
  <c r="E36" i="1"/>
  <c r="F36" i="1" s="1"/>
  <c r="G162" i="4"/>
  <c r="C162" i="4"/>
  <c r="H162" i="4"/>
  <c r="B162" i="4"/>
  <c r="A163" i="4"/>
  <c r="D163" i="4"/>
  <c r="E37" i="1"/>
  <c r="G163" i="4"/>
  <c r="C163" i="4"/>
  <c r="H163" i="4"/>
  <c r="B163" i="4"/>
  <c r="A164" i="4"/>
  <c r="D164" i="4"/>
  <c r="E38" i="1"/>
  <c r="F38" i="1" s="1"/>
  <c r="G38" i="1" s="1"/>
  <c r="G164" i="4"/>
  <c r="C164" i="4"/>
  <c r="H164" i="4"/>
  <c r="B164" i="4"/>
  <c r="A165" i="4"/>
  <c r="D165" i="4"/>
  <c r="E39" i="1"/>
  <c r="E165" i="4" s="1"/>
  <c r="G165" i="4"/>
  <c r="C165" i="4"/>
  <c r="H165" i="4"/>
  <c r="B165" i="4"/>
  <c r="A166" i="4"/>
  <c r="D166" i="4"/>
  <c r="E40" i="1"/>
  <c r="G166" i="4"/>
  <c r="C166" i="4"/>
  <c r="H166" i="4"/>
  <c r="B166" i="4"/>
  <c r="A167" i="4"/>
  <c r="D167" i="4"/>
  <c r="E41" i="1"/>
  <c r="G167" i="4"/>
  <c r="C167" i="4"/>
  <c r="H167" i="4"/>
  <c r="B167" i="4"/>
  <c r="A168" i="4"/>
  <c r="D168" i="4"/>
  <c r="E42" i="1"/>
  <c r="F42" i="1" s="1"/>
  <c r="G168" i="4"/>
  <c r="C168" i="4"/>
  <c r="H168" i="4"/>
  <c r="B168" i="4"/>
  <c r="A169" i="4"/>
  <c r="D169" i="4"/>
  <c r="E43" i="1"/>
  <c r="F43" i="1" s="1"/>
  <c r="G169" i="4"/>
  <c r="C169" i="4"/>
  <c r="H169" i="4"/>
  <c r="B169" i="4"/>
  <c r="A170" i="4"/>
  <c r="D170" i="4"/>
  <c r="E44" i="1"/>
  <c r="E170" i="4" s="1"/>
  <c r="G170" i="4"/>
  <c r="C170" i="4"/>
  <c r="H170" i="4"/>
  <c r="B170" i="4"/>
  <c r="A171" i="4"/>
  <c r="D171" i="4"/>
  <c r="E45" i="1"/>
  <c r="E171" i="4" s="1"/>
  <c r="G171" i="4"/>
  <c r="C171" i="4"/>
  <c r="H171" i="4"/>
  <c r="B171" i="4"/>
  <c r="A172" i="4"/>
  <c r="D172" i="4"/>
  <c r="E46" i="1"/>
  <c r="E172" i="4" s="1"/>
  <c r="G172" i="4"/>
  <c r="C172" i="4"/>
  <c r="H172" i="4"/>
  <c r="B172" i="4"/>
  <c r="A173" i="4"/>
  <c r="D173" i="4"/>
  <c r="E47" i="1"/>
  <c r="G173" i="4"/>
  <c r="C173" i="4"/>
  <c r="H173" i="4"/>
  <c r="B173" i="4"/>
  <c r="A174" i="4"/>
  <c r="D174" i="4"/>
  <c r="E48" i="1"/>
  <c r="E174" i="4" s="1"/>
  <c r="G174" i="4"/>
  <c r="C174" i="4"/>
  <c r="H174" i="4"/>
  <c r="B174" i="4"/>
  <c r="A175" i="4"/>
  <c r="D175" i="4"/>
  <c r="E49" i="1"/>
  <c r="G175" i="4"/>
  <c r="C175" i="4"/>
  <c r="H175" i="4"/>
  <c r="B175" i="4"/>
  <c r="A176" i="4"/>
  <c r="D176" i="4"/>
  <c r="E50" i="1"/>
  <c r="E176" i="4" s="1"/>
  <c r="G176" i="4"/>
  <c r="C176" i="4"/>
  <c r="H176" i="4"/>
  <c r="B176" i="4"/>
  <c r="A177" i="4"/>
  <c r="D177" i="4"/>
  <c r="E51" i="1"/>
  <c r="E178" i="4" s="1"/>
  <c r="G177" i="4"/>
  <c r="C177" i="4"/>
  <c r="H177" i="4"/>
  <c r="B177" i="4"/>
  <c r="A178" i="4"/>
  <c r="D178" i="4"/>
  <c r="G178" i="4"/>
  <c r="C178" i="4"/>
  <c r="H178" i="4"/>
  <c r="B178" i="4"/>
  <c r="A179" i="4"/>
  <c r="D179" i="4"/>
  <c r="E53" i="1"/>
  <c r="G179" i="4"/>
  <c r="C179" i="4"/>
  <c r="H179" i="4"/>
  <c r="B179" i="4"/>
  <c r="A180" i="4"/>
  <c r="D180" i="4"/>
  <c r="E54" i="1"/>
  <c r="G180" i="4"/>
  <c r="C180" i="4"/>
  <c r="H180" i="4"/>
  <c r="B180" i="4"/>
  <c r="A181" i="4"/>
  <c r="D181" i="4"/>
  <c r="E55" i="1"/>
  <c r="E181" i="4" s="1"/>
  <c r="G181" i="4"/>
  <c r="C181" i="4"/>
  <c r="H181" i="4"/>
  <c r="B181" i="4"/>
  <c r="A182" i="4"/>
  <c r="D182" i="4"/>
  <c r="E56" i="1"/>
  <c r="G182" i="4"/>
  <c r="C182" i="4"/>
  <c r="H182" i="4"/>
  <c r="B182" i="4"/>
  <c r="A183" i="4"/>
  <c r="D183" i="4"/>
  <c r="E57" i="1"/>
  <c r="F57" i="1" s="1"/>
  <c r="G183" i="4"/>
  <c r="C183" i="4"/>
  <c r="H183" i="4"/>
  <c r="B183" i="4"/>
  <c r="A184" i="4"/>
  <c r="D184" i="4"/>
  <c r="E58" i="1"/>
  <c r="E184" i="4" s="1"/>
  <c r="G184" i="4"/>
  <c r="C184" i="4"/>
  <c r="H184" i="4"/>
  <c r="B184" i="4"/>
  <c r="A185" i="4"/>
  <c r="D185" i="4"/>
  <c r="E59" i="1"/>
  <c r="F59" i="1"/>
  <c r="G185" i="4"/>
  <c r="C185" i="4"/>
  <c r="H185" i="4"/>
  <c r="B185" i="4"/>
  <c r="A186" i="4"/>
  <c r="D186" i="4"/>
  <c r="E60" i="1"/>
  <c r="G186" i="4"/>
  <c r="C186" i="4"/>
  <c r="H186" i="4"/>
  <c r="B186" i="4"/>
  <c r="A187" i="4"/>
  <c r="D187" i="4"/>
  <c r="E63" i="1"/>
  <c r="G187" i="4"/>
  <c r="C187" i="4"/>
  <c r="H187" i="4"/>
  <c r="B187" i="4"/>
  <c r="A188" i="4"/>
  <c r="D188" i="4"/>
  <c r="E65" i="1"/>
  <c r="F65" i="1" s="1"/>
  <c r="G65" i="1" s="1"/>
  <c r="I65" i="1" s="1"/>
  <c r="G188" i="4"/>
  <c r="C188" i="4"/>
  <c r="H188" i="4"/>
  <c r="B188" i="4"/>
  <c r="A189" i="4"/>
  <c r="D189" i="4"/>
  <c r="E66" i="1"/>
  <c r="F66" i="1"/>
  <c r="G66" i="1" s="1"/>
  <c r="G189" i="4"/>
  <c r="C189" i="4"/>
  <c r="H189" i="4"/>
  <c r="B189" i="4"/>
  <c r="A190" i="4"/>
  <c r="D190" i="4"/>
  <c r="E67" i="1"/>
  <c r="E190" i="4" s="1"/>
  <c r="G190" i="4"/>
  <c r="C190" i="4"/>
  <c r="H190" i="4"/>
  <c r="B190" i="4"/>
  <c r="A191" i="4"/>
  <c r="D191" i="4"/>
  <c r="E71" i="1"/>
  <c r="F71" i="1"/>
  <c r="G191" i="4"/>
  <c r="C191" i="4"/>
  <c r="H191" i="4"/>
  <c r="B191" i="4"/>
  <c r="A192" i="4"/>
  <c r="D192" i="4"/>
  <c r="E72" i="1"/>
  <c r="E192" i="4" s="1"/>
  <c r="F72" i="1"/>
  <c r="G192" i="4"/>
  <c r="C192" i="4"/>
  <c r="H192" i="4"/>
  <c r="B192" i="4"/>
  <c r="A193" i="4"/>
  <c r="D193" i="4"/>
  <c r="E73" i="1"/>
  <c r="F73" i="1" s="1"/>
  <c r="G193" i="4"/>
  <c r="C193" i="4"/>
  <c r="H193" i="4"/>
  <c r="B193" i="4"/>
  <c r="A194" i="4"/>
  <c r="D194" i="4"/>
  <c r="E77" i="1"/>
  <c r="G194" i="4"/>
  <c r="C194" i="4"/>
  <c r="H194" i="4"/>
  <c r="B194" i="4"/>
  <c r="A195" i="4"/>
  <c r="D195" i="4"/>
  <c r="E78" i="1"/>
  <c r="F78" i="1" s="1"/>
  <c r="G195" i="4"/>
  <c r="C195" i="4"/>
  <c r="H195" i="4"/>
  <c r="B195" i="4"/>
  <c r="A196" i="4"/>
  <c r="D196" i="4"/>
  <c r="E79" i="1"/>
  <c r="G196" i="4"/>
  <c r="C196" i="4"/>
  <c r="H196" i="4"/>
  <c r="B196" i="4"/>
  <c r="A197" i="4"/>
  <c r="D197" i="4"/>
  <c r="G197" i="4"/>
  <c r="C197" i="4"/>
  <c r="E197" i="4"/>
  <c r="H197" i="4"/>
  <c r="B197" i="4"/>
  <c r="A198" i="4"/>
  <c r="D198" i="4"/>
  <c r="G198" i="4"/>
  <c r="C198" i="4"/>
  <c r="H198" i="4"/>
  <c r="B198" i="4"/>
  <c r="A199" i="4"/>
  <c r="D199" i="4"/>
  <c r="G199" i="4"/>
  <c r="C199" i="4"/>
  <c r="H199" i="4"/>
  <c r="B199" i="4"/>
  <c r="A200" i="4"/>
  <c r="B200" i="4"/>
  <c r="D200" i="4"/>
  <c r="G200" i="4"/>
  <c r="C200" i="4"/>
  <c r="E200" i="4"/>
  <c r="H200" i="4"/>
  <c r="A201" i="4"/>
  <c r="C201" i="4"/>
  <c r="E201" i="4"/>
  <c r="D201" i="4"/>
  <c r="G201" i="4"/>
  <c r="H201" i="4"/>
  <c r="B201" i="4"/>
  <c r="A202" i="4"/>
  <c r="D202" i="4"/>
  <c r="G202" i="4"/>
  <c r="C202" i="4"/>
  <c r="E202" i="4"/>
  <c r="H202" i="4"/>
  <c r="B202" i="4"/>
  <c r="A203" i="4"/>
  <c r="D203" i="4"/>
  <c r="G203" i="4"/>
  <c r="C203" i="4"/>
  <c r="E203" i="4"/>
  <c r="H203" i="4"/>
  <c r="B203" i="4"/>
  <c r="A204" i="4"/>
  <c r="D204" i="4"/>
  <c r="G204" i="4"/>
  <c r="C204" i="4"/>
  <c r="E204" i="4"/>
  <c r="H204" i="4"/>
  <c r="B204" i="4"/>
  <c r="A205" i="4"/>
  <c r="D205" i="4"/>
  <c r="G205" i="4"/>
  <c r="C205" i="4"/>
  <c r="E205" i="4"/>
  <c r="H205" i="4"/>
  <c r="B205" i="4"/>
  <c r="A206" i="4"/>
  <c r="D206" i="4"/>
  <c r="G206" i="4"/>
  <c r="C206" i="4"/>
  <c r="E206" i="4"/>
  <c r="H206" i="4"/>
  <c r="B206" i="4"/>
  <c r="A207" i="4"/>
  <c r="D207" i="4"/>
  <c r="G207" i="4"/>
  <c r="C207" i="4"/>
  <c r="E207" i="4"/>
  <c r="H207" i="4"/>
  <c r="B207" i="4"/>
  <c r="A208" i="4"/>
  <c r="D208" i="4"/>
  <c r="G208" i="4"/>
  <c r="C208" i="4"/>
  <c r="E208" i="4"/>
  <c r="H208" i="4"/>
  <c r="B208" i="4"/>
  <c r="A209" i="4"/>
  <c r="B209" i="4"/>
  <c r="D209" i="4"/>
  <c r="G209" i="4"/>
  <c r="C209" i="4"/>
  <c r="E209" i="4"/>
  <c r="H209" i="4"/>
  <c r="A210" i="4"/>
  <c r="D210" i="4"/>
  <c r="G210" i="4"/>
  <c r="C210" i="4"/>
  <c r="E210" i="4"/>
  <c r="H210" i="4"/>
  <c r="B210" i="4"/>
  <c r="A211" i="4"/>
  <c r="D211" i="4"/>
  <c r="G211" i="4"/>
  <c r="C211" i="4"/>
  <c r="E211" i="4"/>
  <c r="H211" i="4"/>
  <c r="B211" i="4"/>
  <c r="A212" i="4"/>
  <c r="D212" i="4"/>
  <c r="G212" i="4"/>
  <c r="C212" i="4"/>
  <c r="E212" i="4"/>
  <c r="H212" i="4"/>
  <c r="B212" i="4"/>
  <c r="A213" i="4"/>
  <c r="D213" i="4"/>
  <c r="G213" i="4"/>
  <c r="C213" i="4"/>
  <c r="E213" i="4"/>
  <c r="H213" i="4"/>
  <c r="B213" i="4"/>
  <c r="A214" i="4"/>
  <c r="D214" i="4"/>
  <c r="G214" i="4"/>
  <c r="C214" i="4"/>
  <c r="E214" i="4"/>
  <c r="H214" i="4"/>
  <c r="B214" i="4"/>
  <c r="A215" i="4"/>
  <c r="E215" i="4"/>
  <c r="D215" i="4"/>
  <c r="G215" i="4"/>
  <c r="C215" i="4"/>
  <c r="H215" i="4"/>
  <c r="B215" i="4"/>
  <c r="A216" i="4"/>
  <c r="B216" i="4"/>
  <c r="D216" i="4"/>
  <c r="G216" i="4"/>
  <c r="C216" i="4"/>
  <c r="E216" i="4"/>
  <c r="H216" i="4"/>
  <c r="A217" i="4"/>
  <c r="D217" i="4"/>
  <c r="G217" i="4"/>
  <c r="C217" i="4"/>
  <c r="E217" i="4"/>
  <c r="H217" i="4"/>
  <c r="B217" i="4"/>
  <c r="A218" i="4"/>
  <c r="D218" i="4"/>
  <c r="G218" i="4"/>
  <c r="C218" i="4"/>
  <c r="E218" i="4"/>
  <c r="H218" i="4"/>
  <c r="B218" i="4"/>
  <c r="A219" i="4"/>
  <c r="D219" i="4"/>
  <c r="G219" i="4"/>
  <c r="C219" i="4"/>
  <c r="E219" i="4"/>
  <c r="H219" i="4"/>
  <c r="B219" i="4"/>
  <c r="A220" i="4"/>
  <c r="D220" i="4"/>
  <c r="G220" i="4"/>
  <c r="C220" i="4"/>
  <c r="H220" i="4"/>
  <c r="B220" i="4"/>
  <c r="A221" i="4"/>
  <c r="D221" i="4"/>
  <c r="G221" i="4"/>
  <c r="C221" i="4"/>
  <c r="E221" i="4"/>
  <c r="H221" i="4"/>
  <c r="B221" i="4"/>
  <c r="A222" i="4"/>
  <c r="D222" i="4"/>
  <c r="G222" i="4"/>
  <c r="C222" i="4"/>
  <c r="E222" i="4"/>
  <c r="H222" i="4"/>
  <c r="B222" i="4"/>
  <c r="A223" i="4"/>
  <c r="E223" i="4"/>
  <c r="D223" i="4"/>
  <c r="G223" i="4"/>
  <c r="C223" i="4"/>
  <c r="H223" i="4"/>
  <c r="B223" i="4"/>
  <c r="A224" i="4"/>
  <c r="B224" i="4"/>
  <c r="D224" i="4"/>
  <c r="G224" i="4"/>
  <c r="C224" i="4"/>
  <c r="E224" i="4"/>
  <c r="H224" i="4"/>
  <c r="A225" i="4"/>
  <c r="D225" i="4"/>
  <c r="G225" i="4"/>
  <c r="C225" i="4"/>
  <c r="E225" i="4"/>
  <c r="H225" i="4"/>
  <c r="B225" i="4"/>
  <c r="A226" i="4"/>
  <c r="D226" i="4"/>
  <c r="G226" i="4"/>
  <c r="C226" i="4"/>
  <c r="E226" i="4"/>
  <c r="H226" i="4"/>
  <c r="B226" i="4"/>
  <c r="A227" i="4"/>
  <c r="D227" i="4"/>
  <c r="G227" i="4"/>
  <c r="C227" i="4"/>
  <c r="H227" i="4"/>
  <c r="B227" i="4"/>
  <c r="A228" i="4"/>
  <c r="D228" i="4"/>
  <c r="G228" i="4"/>
  <c r="C228" i="4"/>
  <c r="E228" i="4"/>
  <c r="H228" i="4"/>
  <c r="B228" i="4"/>
  <c r="A229" i="4"/>
  <c r="D229" i="4"/>
  <c r="E229" i="4"/>
  <c r="G229" i="4"/>
  <c r="C229" i="4"/>
  <c r="H229" i="4"/>
  <c r="B229" i="4"/>
  <c r="D11" i="1"/>
  <c r="D12" i="1"/>
  <c r="D13" i="1"/>
  <c r="G26" i="1"/>
  <c r="F40" i="1"/>
  <c r="N40" i="1" s="1"/>
  <c r="F44" i="1"/>
  <c r="N44" i="1" s="1"/>
  <c r="F51" i="1"/>
  <c r="N51" i="1" s="1"/>
  <c r="E52" i="1"/>
  <c r="F52" i="1" s="1"/>
  <c r="N52" i="1" s="1"/>
  <c r="F58" i="1"/>
  <c r="N58" i="1" s="1"/>
  <c r="E62" i="1"/>
  <c r="F62" i="1" s="1"/>
  <c r="G62" i="1" s="1"/>
  <c r="I62" i="1" s="1"/>
  <c r="E68" i="1"/>
  <c r="F68" i="1" s="1"/>
  <c r="G68" i="1" s="1"/>
  <c r="E69" i="1"/>
  <c r="F69" i="1" s="1"/>
  <c r="N69" i="1" s="1"/>
  <c r="E70" i="1"/>
  <c r="F70" i="1" s="1"/>
  <c r="E75" i="1"/>
  <c r="F75" i="1" s="1"/>
  <c r="N75" i="1" s="1"/>
  <c r="F76" i="1"/>
  <c r="E80" i="1"/>
  <c r="F80" i="1" s="1"/>
  <c r="U80" i="1" s="1"/>
  <c r="F16" i="1"/>
  <c r="F17" i="1" s="1"/>
  <c r="C1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38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S62" i="1"/>
  <c r="O63" i="1"/>
  <c r="O64" i="1"/>
  <c r="O65" i="1"/>
  <c r="O66" i="1"/>
  <c r="O67" i="1"/>
  <c r="O68" i="1"/>
  <c r="O69" i="1"/>
  <c r="O70" i="1"/>
  <c r="O71" i="1"/>
  <c r="O72" i="1"/>
  <c r="O73" i="1"/>
  <c r="O74" i="1"/>
  <c r="S74" i="1"/>
  <c r="O75" i="1"/>
  <c r="S75" i="1"/>
  <c r="O76" i="1"/>
  <c r="S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N100" i="1"/>
  <c r="P100" i="1" s="1"/>
  <c r="O100" i="1"/>
  <c r="O101" i="1"/>
  <c r="O102" i="1"/>
  <c r="O103" i="1"/>
  <c r="O104" i="1"/>
  <c r="O105" i="1"/>
  <c r="S105" i="1"/>
  <c r="O106" i="1"/>
  <c r="O107" i="1"/>
  <c r="O108" i="1"/>
  <c r="O109" i="1"/>
  <c r="N110" i="1"/>
  <c r="P110" i="1" s="1"/>
  <c r="O110" i="1"/>
  <c r="O111" i="1"/>
  <c r="N112" i="1"/>
  <c r="P112" i="1" s="1"/>
  <c r="O112" i="1"/>
  <c r="N113" i="1"/>
  <c r="O113" i="1"/>
  <c r="O114" i="1"/>
  <c r="O115" i="1"/>
  <c r="O116" i="1"/>
  <c r="O117" i="1"/>
  <c r="O118" i="1"/>
  <c r="O119" i="1"/>
  <c r="O120" i="1"/>
  <c r="N121" i="1"/>
  <c r="P121" i="1"/>
  <c r="O121" i="1"/>
  <c r="O122" i="1"/>
  <c r="O123" i="1"/>
  <c r="O124" i="1"/>
  <c r="O125" i="1"/>
  <c r="O126" i="1"/>
  <c r="O127" i="1"/>
  <c r="O128" i="1"/>
  <c r="O129" i="1"/>
  <c r="O130" i="1"/>
  <c r="N131" i="1"/>
  <c r="P131" i="1" s="1"/>
  <c r="O131" i="1"/>
  <c r="O132" i="1"/>
  <c r="O133" i="1"/>
  <c r="N134" i="1"/>
  <c r="P134" i="1" s="1"/>
  <c r="O134" i="1"/>
  <c r="O135" i="1"/>
  <c r="N136" i="1"/>
  <c r="P136" i="1" s="1"/>
  <c r="O136" i="1"/>
  <c r="N137" i="1"/>
  <c r="P137" i="1" s="1"/>
  <c r="O137" i="1"/>
  <c r="O138" i="1"/>
  <c r="O139" i="1"/>
  <c r="O140" i="1"/>
  <c r="O141" i="1"/>
  <c r="N142" i="1"/>
  <c r="P142" i="1" s="1"/>
  <c r="O142" i="1"/>
  <c r="O143" i="1"/>
  <c r="N144" i="1"/>
  <c r="P144" i="1" s="1"/>
  <c r="O144" i="1"/>
  <c r="O145" i="1"/>
  <c r="O146" i="1"/>
  <c r="O147" i="1"/>
  <c r="O148" i="1"/>
  <c r="O149" i="1"/>
  <c r="O150" i="1"/>
  <c r="N151" i="1"/>
  <c r="P151" i="1" s="1"/>
  <c r="O151" i="1"/>
  <c r="O152" i="1"/>
  <c r="O153" i="1"/>
  <c r="O154" i="1"/>
  <c r="S154" i="1"/>
  <c r="O155" i="1"/>
  <c r="N156" i="1"/>
  <c r="P156" i="1" s="1"/>
  <c r="O156" i="1"/>
  <c r="N157" i="1"/>
  <c r="P157" i="1" s="1"/>
  <c r="O157" i="1"/>
  <c r="N158" i="1"/>
  <c r="P158" i="1"/>
  <c r="O158" i="1"/>
  <c r="O159" i="1"/>
  <c r="O160" i="1"/>
  <c r="S160" i="1"/>
  <c r="O161" i="1"/>
  <c r="S161" i="1"/>
  <c r="N162" i="1"/>
  <c r="P162" i="1" s="1"/>
  <c r="O162" i="1"/>
  <c r="O163" i="1"/>
  <c r="S163" i="1"/>
  <c r="O164" i="1"/>
  <c r="O165" i="1"/>
  <c r="O166" i="1"/>
  <c r="N167" i="1"/>
  <c r="P167" i="1" s="1"/>
  <c r="O167" i="1"/>
  <c r="N168" i="1"/>
  <c r="P168" i="1" s="1"/>
  <c r="O168" i="1"/>
  <c r="O169" i="1"/>
  <c r="O170" i="1"/>
  <c r="S170" i="1"/>
  <c r="O171" i="1"/>
  <c r="O172" i="1"/>
  <c r="O173" i="1"/>
  <c r="N174" i="1"/>
  <c r="P174" i="1" s="1"/>
  <c r="O174" i="1"/>
  <c r="O175" i="1"/>
  <c r="S175" i="1"/>
  <c r="O176" i="1"/>
  <c r="O177" i="1"/>
  <c r="O178" i="1"/>
  <c r="N179" i="1"/>
  <c r="P179" i="1"/>
  <c r="O179" i="1"/>
  <c r="O180" i="1"/>
  <c r="O181" i="1"/>
  <c r="N182" i="1"/>
  <c r="O182" i="1"/>
  <c r="N183" i="1"/>
  <c r="P183" i="1" s="1"/>
  <c r="O183" i="1"/>
  <c r="O184" i="1"/>
  <c r="O185" i="1"/>
  <c r="N186" i="1"/>
  <c r="O186" i="1"/>
  <c r="O187" i="1"/>
  <c r="O188" i="1"/>
  <c r="O189" i="1"/>
  <c r="N190" i="1"/>
  <c r="P190" i="1" s="1"/>
  <c r="O190" i="1"/>
  <c r="O191" i="1"/>
  <c r="O192" i="1"/>
  <c r="O193" i="1"/>
  <c r="N194" i="1"/>
  <c r="P194" i="1" s="1"/>
  <c r="O194" i="1"/>
  <c r="O195" i="1"/>
  <c r="N196" i="1"/>
  <c r="P196" i="1" s="1"/>
  <c r="O196" i="1"/>
  <c r="N197" i="1"/>
  <c r="P197" i="1" s="1"/>
  <c r="O197" i="1"/>
  <c r="N198" i="1"/>
  <c r="O198" i="1"/>
  <c r="P198" i="1"/>
  <c r="O199" i="1"/>
  <c r="O200" i="1"/>
  <c r="O201" i="1"/>
  <c r="O202" i="1"/>
  <c r="N203" i="1"/>
  <c r="P203" i="1" s="1"/>
  <c r="O203" i="1"/>
  <c r="O204" i="1"/>
  <c r="N205" i="1"/>
  <c r="P205" i="1" s="1"/>
  <c r="O205" i="1"/>
  <c r="O206" i="1"/>
  <c r="O207" i="1"/>
  <c r="O208" i="1"/>
  <c r="N209" i="1"/>
  <c r="P209" i="1" s="1"/>
  <c r="O209" i="1"/>
  <c r="O210" i="1"/>
  <c r="O211" i="1"/>
  <c r="O212" i="1"/>
  <c r="O213" i="1"/>
  <c r="O214" i="1"/>
  <c r="O215" i="1"/>
  <c r="N216" i="1"/>
  <c r="P216" i="1" s="1"/>
  <c r="O216" i="1"/>
  <c r="O217" i="1"/>
  <c r="O218" i="1"/>
  <c r="O219" i="1"/>
  <c r="O220" i="1"/>
  <c r="O221" i="1"/>
  <c r="O222" i="1"/>
  <c r="O223" i="1"/>
  <c r="N224" i="1"/>
  <c r="O224" i="1"/>
  <c r="O225" i="1"/>
  <c r="O226" i="1"/>
  <c r="O227" i="1"/>
  <c r="O228" i="1"/>
  <c r="O229" i="1"/>
  <c r="N230" i="1"/>
  <c r="P230" i="1" s="1"/>
  <c r="O230" i="1"/>
  <c r="O231" i="1"/>
  <c r="O232" i="1"/>
  <c r="O233" i="1"/>
  <c r="O234" i="1"/>
  <c r="O235" i="1"/>
  <c r="N236" i="1"/>
  <c r="P236" i="1" s="1"/>
  <c r="O236" i="1"/>
  <c r="O237" i="1"/>
  <c r="O238" i="1"/>
  <c r="O239" i="1"/>
  <c r="O240" i="1"/>
  <c r="N241" i="1"/>
  <c r="P241" i="1"/>
  <c r="O241" i="1"/>
  <c r="O242" i="1"/>
  <c r="O243" i="1"/>
  <c r="O244" i="1"/>
  <c r="N246" i="1"/>
  <c r="P246" i="1" s="1"/>
  <c r="O246" i="1"/>
  <c r="O247" i="1"/>
  <c r="N248" i="1"/>
  <c r="P248" i="1" s="1"/>
  <c r="O248" i="1"/>
  <c r="O249" i="1"/>
  <c r="O250" i="1"/>
  <c r="O251" i="1"/>
  <c r="O252" i="1"/>
  <c r="O253" i="1"/>
  <c r="O255" i="1"/>
  <c r="O254" i="1"/>
  <c r="N259" i="1"/>
  <c r="P259" i="1" s="1"/>
  <c r="O259" i="1"/>
  <c r="O260" i="1"/>
  <c r="N255" i="1"/>
  <c r="P255" i="1" s="1"/>
  <c r="N260" i="1"/>
  <c r="P260" i="1" s="1"/>
  <c r="N251" i="1"/>
  <c r="P251" i="1" s="1"/>
  <c r="N264" i="1"/>
  <c r="N263" i="1"/>
  <c r="N261" i="1"/>
  <c r="P261" i="1" s="1"/>
  <c r="N258" i="1"/>
  <c r="P258" i="1" s="1"/>
  <c r="K264" i="1"/>
  <c r="P264" i="1"/>
  <c r="K263" i="1"/>
  <c r="K258" i="1"/>
  <c r="N71" i="1"/>
  <c r="G71" i="1"/>
  <c r="I71" i="1" s="1"/>
  <c r="G109" i="3"/>
  <c r="K109" i="3"/>
  <c r="N109" i="3"/>
  <c r="G87" i="3"/>
  <c r="P87" i="3"/>
  <c r="N87" i="3"/>
  <c r="E163" i="4"/>
  <c r="F37" i="1"/>
  <c r="N37" i="1" s="1"/>
  <c r="F21" i="1"/>
  <c r="I112" i="3"/>
  <c r="G95" i="3"/>
  <c r="L95" i="3"/>
  <c r="N95" i="3"/>
  <c r="N92" i="3"/>
  <c r="G92" i="3"/>
  <c r="K92" i="3"/>
  <c r="G91" i="3"/>
  <c r="K91" i="3"/>
  <c r="N91" i="3"/>
  <c r="P91" i="3"/>
  <c r="N40" i="3"/>
  <c r="G40" i="3"/>
  <c r="P40" i="3"/>
  <c r="N25" i="3"/>
  <c r="G25" i="3"/>
  <c r="N99" i="1"/>
  <c r="P99" i="1"/>
  <c r="N113" i="3"/>
  <c r="G113" i="3"/>
  <c r="I113" i="3"/>
  <c r="G106" i="3"/>
  <c r="N106" i="3"/>
  <c r="P106" i="3"/>
  <c r="G78" i="3"/>
  <c r="K78" i="3"/>
  <c r="N78" i="3"/>
  <c r="N30" i="3"/>
  <c r="G30" i="3"/>
  <c r="I112" i="1"/>
  <c r="I167" i="1"/>
  <c r="E155" i="4"/>
  <c r="N101" i="3"/>
  <c r="G101" i="3"/>
  <c r="K101" i="3"/>
  <c r="N99" i="3"/>
  <c r="G99" i="3"/>
  <c r="K99" i="3"/>
  <c r="N97" i="3"/>
  <c r="G97" i="3"/>
  <c r="N85" i="3"/>
  <c r="G85" i="3"/>
  <c r="G42" i="3"/>
  <c r="N42" i="3"/>
  <c r="N38" i="3"/>
  <c r="G38" i="3"/>
  <c r="P38" i="3"/>
  <c r="N103" i="1"/>
  <c r="P103" i="1" s="1"/>
  <c r="E193" i="4"/>
  <c r="E191" i="4"/>
  <c r="E189" i="4"/>
  <c r="E185" i="4"/>
  <c r="E183" i="4"/>
  <c r="E160" i="4"/>
  <c r="I130" i="3"/>
  <c r="G128" i="3"/>
  <c r="I128" i="3"/>
  <c r="J121" i="3"/>
  <c r="N112" i="3"/>
  <c r="P112" i="3"/>
  <c r="I103" i="3"/>
  <c r="K93" i="3"/>
  <c r="E167" i="4"/>
  <c r="F41" i="1"/>
  <c r="G41" i="1" s="1"/>
  <c r="N115" i="3"/>
  <c r="G115" i="3"/>
  <c r="I115" i="3"/>
  <c r="G107" i="3"/>
  <c r="N107" i="3"/>
  <c r="I96" i="3"/>
  <c r="G70" i="3"/>
  <c r="N70" i="3"/>
  <c r="P70" i="3"/>
  <c r="G62" i="3"/>
  <c r="N62" i="3"/>
  <c r="G54" i="3"/>
  <c r="N54" i="3"/>
  <c r="G34" i="3"/>
  <c r="N34" i="3"/>
  <c r="I99" i="1"/>
  <c r="J144" i="1"/>
  <c r="E175" i="4"/>
  <c r="F49" i="1"/>
  <c r="N49" i="1" s="1"/>
  <c r="E159" i="4"/>
  <c r="G111" i="3"/>
  <c r="P111" i="3"/>
  <c r="N111" i="3"/>
  <c r="N110" i="3"/>
  <c r="N46" i="3"/>
  <c r="P46" i="3"/>
  <c r="G46" i="3"/>
  <c r="N32" i="3"/>
  <c r="G32" i="3"/>
  <c r="L32" i="3"/>
  <c r="G21" i="3"/>
  <c r="N21" i="3"/>
  <c r="P21" i="3"/>
  <c r="E148" i="4"/>
  <c r="P122" i="3"/>
  <c r="N96" i="3"/>
  <c r="P96" i="3"/>
  <c r="P94" i="3"/>
  <c r="P89" i="3"/>
  <c r="G45" i="3"/>
  <c r="N45" i="3"/>
  <c r="N43" i="3"/>
  <c r="G43" i="3"/>
  <c r="P43" i="3"/>
  <c r="G37" i="3"/>
  <c r="N37" i="3"/>
  <c r="P37" i="3"/>
  <c r="N35" i="3"/>
  <c r="G35" i="3"/>
  <c r="L35" i="3"/>
  <c r="P35" i="3"/>
  <c r="G29" i="3"/>
  <c r="N29" i="3"/>
  <c r="N27" i="3"/>
  <c r="P27" i="3"/>
  <c r="G27" i="3"/>
  <c r="K83" i="3"/>
  <c r="G82" i="3"/>
  <c r="N82" i="3"/>
  <c r="N76" i="3"/>
  <c r="G76" i="3"/>
  <c r="K76" i="3"/>
  <c r="K75" i="3"/>
  <c r="P75" i="3"/>
  <c r="G74" i="3"/>
  <c r="N74" i="3"/>
  <c r="N68" i="3"/>
  <c r="G68" i="3"/>
  <c r="P68" i="3"/>
  <c r="G66" i="3"/>
  <c r="N66" i="3"/>
  <c r="P66" i="3"/>
  <c r="N60" i="3"/>
  <c r="G60" i="3"/>
  <c r="K60" i="3"/>
  <c r="G58" i="3"/>
  <c r="N58" i="3"/>
  <c r="N52" i="3"/>
  <c r="G52" i="3"/>
  <c r="K52" i="3"/>
  <c r="K51" i="3"/>
  <c r="P51" i="3"/>
  <c r="G50" i="3"/>
  <c r="L50" i="3"/>
  <c r="N50" i="3"/>
  <c r="N47" i="3"/>
  <c r="G47" i="3"/>
  <c r="I47" i="3"/>
  <c r="N39" i="3"/>
  <c r="G39" i="3"/>
  <c r="N31" i="3"/>
  <c r="G31" i="3"/>
  <c r="N81" i="3"/>
  <c r="P81" i="3"/>
  <c r="G79" i="3"/>
  <c r="P79" i="3"/>
  <c r="K79" i="3"/>
  <c r="N73" i="3"/>
  <c r="P73" i="3"/>
  <c r="G71" i="3"/>
  <c r="P71" i="3"/>
  <c r="N65" i="3"/>
  <c r="P65" i="3"/>
  <c r="G63" i="3"/>
  <c r="L63" i="3"/>
  <c r="N57" i="3"/>
  <c r="P57" i="3"/>
  <c r="G55" i="3"/>
  <c r="P55" i="3"/>
  <c r="N49" i="3"/>
  <c r="P49" i="3"/>
  <c r="N80" i="3"/>
  <c r="G80" i="3"/>
  <c r="L80" i="3"/>
  <c r="N64" i="3"/>
  <c r="P64" i="3"/>
  <c r="G64" i="3"/>
  <c r="N56" i="3"/>
  <c r="P56" i="3"/>
  <c r="G56" i="3"/>
  <c r="N48" i="3"/>
  <c r="G48" i="3"/>
  <c r="P48" i="3"/>
  <c r="G41" i="3"/>
  <c r="K41" i="3"/>
  <c r="P41" i="3"/>
  <c r="N41" i="3"/>
  <c r="G33" i="3"/>
  <c r="P33" i="3"/>
  <c r="N33" i="3"/>
  <c r="N26" i="3"/>
  <c r="P26" i="3"/>
  <c r="G26" i="3"/>
  <c r="K239" i="1"/>
  <c r="J255" i="1"/>
  <c r="J251" i="1"/>
  <c r="K56" i="3"/>
  <c r="L66" i="3"/>
  <c r="P82" i="3"/>
  <c r="L82" i="3"/>
  <c r="L29" i="3"/>
  <c r="P45" i="3"/>
  <c r="K45" i="3"/>
  <c r="K46" i="3"/>
  <c r="L31" i="3"/>
  <c r="P60" i="3"/>
  <c r="P76" i="3"/>
  <c r="K111" i="3"/>
  <c r="P54" i="3"/>
  <c r="K54" i="3"/>
  <c r="L70" i="3"/>
  <c r="K42" i="3"/>
  <c r="P42" i="3"/>
  <c r="P78" i="3"/>
  <c r="I26" i="3"/>
  <c r="P115" i="3"/>
  <c r="P113" i="3"/>
  <c r="P25" i="3"/>
  <c r="H25" i="3"/>
  <c r="P63" i="3"/>
  <c r="L68" i="3"/>
  <c r="L27" i="3"/>
  <c r="L43" i="3"/>
  <c r="K21" i="3"/>
  <c r="P110" i="3"/>
  <c r="K110" i="3"/>
  <c r="P62" i="3"/>
  <c r="L62" i="3"/>
  <c r="L107" i="3"/>
  <c r="P107" i="3"/>
  <c r="P128" i="3"/>
  <c r="K106" i="3"/>
  <c r="P109" i="3"/>
  <c r="K97" i="3"/>
  <c r="P97" i="3"/>
  <c r="L30" i="3"/>
  <c r="P30" i="3"/>
  <c r="L48" i="3"/>
  <c r="L64" i="3"/>
  <c r="P80" i="3"/>
  <c r="L58" i="3"/>
  <c r="K37" i="3"/>
  <c r="K38" i="3"/>
  <c r="K85" i="3"/>
  <c r="P85" i="3"/>
  <c r="P99" i="3"/>
  <c r="P92" i="3"/>
  <c r="I66" i="1"/>
  <c r="G271" i="1"/>
  <c r="P271" i="1" s="1"/>
  <c r="N271" i="1"/>
  <c r="G266" i="1"/>
  <c r="K266" i="1" s="1"/>
  <c r="N266" i="1"/>
  <c r="G272" i="1"/>
  <c r="K272" i="1" s="1"/>
  <c r="N272" i="1"/>
  <c r="P272" i="1" s="1"/>
  <c r="G265" i="1"/>
  <c r="N265" i="1"/>
  <c r="P265" i="1" s="1"/>
  <c r="G268" i="1"/>
  <c r="N268" i="1"/>
  <c r="G207" i="1"/>
  <c r="J207" i="1" s="1"/>
  <c r="N207" i="1"/>
  <c r="K191" i="1"/>
  <c r="K261" i="1"/>
  <c r="K236" i="1"/>
  <c r="G127" i="3"/>
  <c r="N127" i="3"/>
  <c r="N119" i="3"/>
  <c r="G119" i="3"/>
  <c r="P101" i="3"/>
  <c r="L87" i="3"/>
  <c r="L33" i="3"/>
  <c r="N72" i="1"/>
  <c r="G72" i="1"/>
  <c r="I72" i="1" s="1"/>
  <c r="P50" i="3"/>
  <c r="F79" i="1"/>
  <c r="N79" i="1" s="1"/>
  <c r="E196" i="4"/>
  <c r="N191" i="1"/>
  <c r="P191" i="1" s="1"/>
  <c r="N126" i="3"/>
  <c r="P126" i="3"/>
  <c r="G126" i="3"/>
  <c r="I126" i="3"/>
  <c r="N67" i="3"/>
  <c r="G67" i="3"/>
  <c r="G61" i="3"/>
  <c r="N61" i="3"/>
  <c r="P61" i="3"/>
  <c r="G28" i="3"/>
  <c r="P28" i="3"/>
  <c r="N28" i="3"/>
  <c r="G105" i="3"/>
  <c r="N105" i="3"/>
  <c r="N98" i="3"/>
  <c r="G98" i="3"/>
  <c r="E150" i="4"/>
  <c r="E101" i="4"/>
  <c r="G131" i="3"/>
  <c r="N131" i="3"/>
  <c r="N120" i="3"/>
  <c r="G120" i="3"/>
  <c r="P120" i="3"/>
  <c r="N36" i="1"/>
  <c r="G36" i="1"/>
  <c r="H36" i="1" s="1"/>
  <c r="G134" i="3"/>
  <c r="G129" i="3"/>
  <c r="I129" i="3"/>
  <c r="N124" i="3"/>
  <c r="G124" i="3"/>
  <c r="P124" i="3"/>
  <c r="G88" i="3"/>
  <c r="P88" i="3"/>
  <c r="N88" i="3"/>
  <c r="G117" i="3"/>
  <c r="N117" i="3"/>
  <c r="N114" i="3"/>
  <c r="G114" i="3"/>
  <c r="P114" i="3"/>
  <c r="N104" i="3"/>
  <c r="G104" i="3"/>
  <c r="K104" i="3"/>
  <c r="N100" i="3"/>
  <c r="P100" i="3"/>
  <c r="G100" i="3"/>
  <c r="G90" i="3"/>
  <c r="P90" i="3"/>
  <c r="N90" i="3"/>
  <c r="N53" i="3"/>
  <c r="G53" i="3"/>
  <c r="L53" i="3"/>
  <c r="I133" i="3"/>
  <c r="G22" i="3"/>
  <c r="N22" i="3"/>
  <c r="E60" i="4"/>
  <c r="N116" i="3"/>
  <c r="P116" i="3"/>
  <c r="G116" i="3"/>
  <c r="N125" i="3"/>
  <c r="G125" i="3"/>
  <c r="G86" i="3"/>
  <c r="L86" i="3"/>
  <c r="N86" i="3"/>
  <c r="P86" i="3"/>
  <c r="N44" i="3"/>
  <c r="G44" i="3"/>
  <c r="G24" i="3"/>
  <c r="N24" i="3"/>
  <c r="N130" i="3"/>
  <c r="P130" i="3"/>
  <c r="K44" i="3"/>
  <c r="P44" i="3"/>
  <c r="K90" i="3"/>
  <c r="L67" i="3"/>
  <c r="P67" i="3"/>
  <c r="I61" i="3"/>
  <c r="I117" i="3"/>
  <c r="P117" i="3"/>
  <c r="K100" i="3"/>
  <c r="I119" i="3"/>
  <c r="P119" i="3"/>
  <c r="P125" i="3"/>
  <c r="I125" i="3"/>
  <c r="I127" i="3"/>
  <c r="P127" i="3"/>
  <c r="I131" i="3"/>
  <c r="P131" i="3"/>
  <c r="I124" i="3"/>
  <c r="P53" i="3"/>
  <c r="P129" i="3"/>
  <c r="I105" i="3"/>
  <c r="P105" i="3"/>
  <c r="P72" i="1"/>
  <c r="K98" i="3"/>
  <c r="P98" i="3"/>
  <c r="J116" i="3"/>
  <c r="I134" i="3"/>
  <c r="P134" i="3"/>
  <c r="K279" i="1"/>
  <c r="K273" i="1"/>
  <c r="N279" i="1"/>
  <c r="P279" i="1" s="1"/>
  <c r="N273" i="1"/>
  <c r="P273" i="1" s="1"/>
  <c r="L34" i="3"/>
  <c r="P34" i="3"/>
  <c r="L88" i="3"/>
  <c r="I120" i="3"/>
  <c r="K265" i="1"/>
  <c r="P39" i="3"/>
  <c r="N68" i="1"/>
  <c r="L40" i="3"/>
  <c r="P58" i="3"/>
  <c r="G73" i="1"/>
  <c r="N73" i="1"/>
  <c r="G84" i="3"/>
  <c r="I114" i="3"/>
  <c r="P52" i="3"/>
  <c r="P95" i="3"/>
  <c r="K71" i="3"/>
  <c r="P59" i="3"/>
  <c r="P47" i="3"/>
  <c r="N72" i="3"/>
  <c r="P72" i="3"/>
  <c r="P29" i="3"/>
  <c r="K28" i="3"/>
  <c r="P104" i="3"/>
  <c r="K39" i="3"/>
  <c r="K55" i="3"/>
  <c r="P31" i="3"/>
  <c r="P74" i="3"/>
  <c r="K74" i="3"/>
  <c r="P32" i="3"/>
  <c r="G34" i="1"/>
  <c r="H34" i="1" s="1"/>
  <c r="N34" i="1"/>
  <c r="E161" i="4"/>
  <c r="G136" i="3"/>
  <c r="N136" i="3"/>
  <c r="G108" i="3"/>
  <c r="C11" i="3"/>
  <c r="N23" i="3"/>
  <c r="G23" i="3"/>
  <c r="E166" i="4"/>
  <c r="G118" i="3"/>
  <c r="N118" i="3"/>
  <c r="G135" i="3"/>
  <c r="G123" i="3"/>
  <c r="N123" i="3"/>
  <c r="N132" i="3"/>
  <c r="G132" i="3"/>
  <c r="N77" i="3"/>
  <c r="G77" i="3"/>
  <c r="N133" i="3"/>
  <c r="P133" i="3"/>
  <c r="G69" i="3"/>
  <c r="N83" i="3"/>
  <c r="P83" i="3"/>
  <c r="P102" i="3"/>
  <c r="N36" i="3"/>
  <c r="G36" i="3"/>
  <c r="I123" i="3"/>
  <c r="P123" i="3"/>
  <c r="L69" i="3"/>
  <c r="P69" i="3"/>
  <c r="I135" i="3"/>
  <c r="P135" i="3"/>
  <c r="J136" i="3"/>
  <c r="P136" i="3"/>
  <c r="K108" i="3"/>
  <c r="P108" i="3"/>
  <c r="C12" i="3"/>
  <c r="C16" i="3"/>
  <c r="D18" i="3"/>
  <c r="H9" i="3"/>
  <c r="P84" i="3"/>
  <c r="L84" i="3"/>
  <c r="P77" i="3"/>
  <c r="K77" i="3"/>
  <c r="P118" i="3"/>
  <c r="I118" i="3"/>
  <c r="P36" i="3"/>
  <c r="K36" i="3"/>
  <c r="I132" i="3"/>
  <c r="P132" i="3"/>
  <c r="P23" i="3"/>
  <c r="E14" i="3"/>
  <c r="K23" i="3"/>
  <c r="I73" i="1"/>
  <c r="M130" i="3"/>
  <c r="M116" i="3"/>
  <c r="M135" i="3"/>
  <c r="M97" i="3"/>
  <c r="M118" i="3"/>
  <c r="M100" i="3"/>
  <c r="M111" i="3"/>
  <c r="M119" i="3"/>
  <c r="M107" i="3"/>
  <c r="M108" i="3"/>
  <c r="M134" i="3"/>
  <c r="M113" i="3"/>
  <c r="M126" i="3"/>
  <c r="M123" i="3"/>
  <c r="M121" i="3"/>
  <c r="C15" i="3"/>
  <c r="C18" i="3"/>
  <c r="M110" i="3"/>
  <c r="M114" i="3"/>
  <c r="M120" i="3"/>
  <c r="M132" i="3"/>
  <c r="M102" i="3"/>
  <c r="M98" i="3"/>
  <c r="M101" i="3"/>
  <c r="M112" i="3"/>
  <c r="M115" i="3"/>
  <c r="M136" i="3"/>
  <c r="M103" i="3"/>
  <c r="M122" i="3"/>
  <c r="M129" i="3"/>
  <c r="M131" i="3"/>
  <c r="M96" i="3"/>
  <c r="M104" i="3"/>
  <c r="M127" i="3"/>
  <c r="M125" i="3"/>
  <c r="M106" i="3"/>
  <c r="M117" i="3"/>
  <c r="M95" i="3"/>
  <c r="M105" i="3"/>
  <c r="M109" i="3"/>
  <c r="M124" i="3"/>
  <c r="M99" i="3"/>
  <c r="M133" i="3"/>
  <c r="M128" i="3"/>
  <c r="G212" i="1" l="1"/>
  <c r="J212" i="1" s="1"/>
  <c r="N212" i="1"/>
  <c r="G91" i="1"/>
  <c r="N91" i="1"/>
  <c r="G218" i="1"/>
  <c r="N218" i="1"/>
  <c r="G267" i="1"/>
  <c r="N267" i="1"/>
  <c r="G244" i="1"/>
  <c r="K244" i="1" s="1"/>
  <c r="N244" i="1"/>
  <c r="P244" i="1" s="1"/>
  <c r="G88" i="1"/>
  <c r="N88" i="1"/>
  <c r="E199" i="4"/>
  <c r="E134" i="4"/>
  <c r="E115" i="4"/>
  <c r="E40" i="4"/>
  <c r="F86" i="1"/>
  <c r="F118" i="1"/>
  <c r="F104" i="1"/>
  <c r="G104" i="1" s="1"/>
  <c r="I104" i="1" s="1"/>
  <c r="F226" i="1"/>
  <c r="N226" i="1" s="1"/>
  <c r="P207" i="1"/>
  <c r="N163" i="1"/>
  <c r="P163" i="1" s="1"/>
  <c r="E98" i="4"/>
  <c r="E75" i="4"/>
  <c r="E122" i="4"/>
  <c r="E82" i="4"/>
  <c r="F159" i="1"/>
  <c r="G159" i="1" s="1"/>
  <c r="P159" i="1" s="1"/>
  <c r="P71" i="1"/>
  <c r="N65" i="1"/>
  <c r="P65" i="1" s="1"/>
  <c r="E89" i="4"/>
  <c r="E164" i="4"/>
  <c r="N239" i="1"/>
  <c r="P239" i="1" s="1"/>
  <c r="N177" i="1"/>
  <c r="P177" i="1" s="1"/>
  <c r="N135" i="1"/>
  <c r="P135" i="1" s="1"/>
  <c r="N111" i="1"/>
  <c r="P111" i="1" s="1"/>
  <c r="E220" i="4"/>
  <c r="E162" i="4"/>
  <c r="E124" i="4"/>
  <c r="E72" i="4"/>
  <c r="E19" i="4"/>
  <c r="E20" i="4"/>
  <c r="P34" i="1"/>
  <c r="G51" i="1"/>
  <c r="I51" i="1" s="1"/>
  <c r="G69" i="1"/>
  <c r="P69" i="1" s="1"/>
  <c r="E146" i="4"/>
  <c r="E139" i="4"/>
  <c r="E86" i="4"/>
  <c r="E39" i="4"/>
  <c r="G282" i="1"/>
  <c r="N282" i="1"/>
  <c r="G120" i="1"/>
  <c r="J120" i="1" s="1"/>
  <c r="N120" i="1"/>
  <c r="N106" i="1"/>
  <c r="P106" i="1" s="1"/>
  <c r="G106" i="1"/>
  <c r="G125" i="1"/>
  <c r="J125" i="1" s="1"/>
  <c r="N125" i="1"/>
  <c r="P125" i="1" s="1"/>
  <c r="G204" i="1"/>
  <c r="K204" i="1" s="1"/>
  <c r="N204" i="1"/>
  <c r="G173" i="1"/>
  <c r="J173" i="1" s="1"/>
  <c r="N173" i="1"/>
  <c r="G235" i="1"/>
  <c r="K235" i="1" s="1"/>
  <c r="N235" i="1"/>
  <c r="G147" i="1"/>
  <c r="I147" i="1" s="1"/>
  <c r="N147" i="1"/>
  <c r="P147" i="1" s="1"/>
  <c r="G278" i="1"/>
  <c r="K278" i="1" s="1"/>
  <c r="N278" i="1"/>
  <c r="G254" i="1"/>
  <c r="K254" i="1" s="1"/>
  <c r="N254" i="1"/>
  <c r="G220" i="1"/>
  <c r="J220" i="1" s="1"/>
  <c r="N220" i="1"/>
  <c r="G208" i="1"/>
  <c r="N208" i="1"/>
  <c r="G201" i="1"/>
  <c r="P201" i="1" s="1"/>
  <c r="N201" i="1"/>
  <c r="G253" i="1"/>
  <c r="I253" i="1" s="1"/>
  <c r="N253" i="1"/>
  <c r="G85" i="1"/>
  <c r="I85" i="1" s="1"/>
  <c r="N85" i="1"/>
  <c r="G117" i="1"/>
  <c r="I117" i="1" s="1"/>
  <c r="N117" i="1"/>
  <c r="P117" i="1" s="1"/>
  <c r="G225" i="1"/>
  <c r="N225" i="1"/>
  <c r="G84" i="1"/>
  <c r="I84" i="1" s="1"/>
  <c r="N84" i="1"/>
  <c r="G141" i="1"/>
  <c r="N141" i="1"/>
  <c r="N89" i="1"/>
  <c r="G89" i="1"/>
  <c r="G83" i="1"/>
  <c r="J83" i="1" s="1"/>
  <c r="N83" i="1"/>
  <c r="G127" i="1"/>
  <c r="J127" i="1" s="1"/>
  <c r="N127" i="1"/>
  <c r="G33" i="1"/>
  <c r="N33" i="1"/>
  <c r="N90" i="1"/>
  <c r="G90" i="1"/>
  <c r="G107" i="1"/>
  <c r="I107" i="1" s="1"/>
  <c r="N107" i="1"/>
  <c r="G126" i="1"/>
  <c r="J126" i="1" s="1"/>
  <c r="N126" i="1"/>
  <c r="G229" i="1"/>
  <c r="K229" i="1" s="1"/>
  <c r="N229" i="1"/>
  <c r="G58" i="1"/>
  <c r="I58" i="1" s="1"/>
  <c r="G75" i="1"/>
  <c r="P75" i="1" s="1"/>
  <c r="G29" i="1"/>
  <c r="P29" i="1" s="1"/>
  <c r="G269" i="1"/>
  <c r="K271" i="1"/>
  <c r="N143" i="1"/>
  <c r="F55" i="1"/>
  <c r="G55" i="1" s="1"/>
  <c r="I55" i="1" s="1"/>
  <c r="E46" i="4"/>
  <c r="E36" i="4"/>
  <c r="E28" i="4"/>
  <c r="F129" i="1"/>
  <c r="G226" i="1"/>
  <c r="F222" i="1"/>
  <c r="G206" i="1"/>
  <c r="J206" i="1" s="1"/>
  <c r="F195" i="1"/>
  <c r="E99" i="4"/>
  <c r="E48" i="4"/>
  <c r="F45" i="1"/>
  <c r="G45" i="1" s="1"/>
  <c r="N124" i="1"/>
  <c r="P124" i="1" s="1"/>
  <c r="P73" i="1"/>
  <c r="G79" i="1"/>
  <c r="I79" i="1" s="1"/>
  <c r="N245" i="1"/>
  <c r="P245" i="1" s="1"/>
  <c r="N98" i="1"/>
  <c r="P98" i="1" s="1"/>
  <c r="F32" i="1"/>
  <c r="E198" i="4"/>
  <c r="E177" i="4"/>
  <c r="E73" i="4"/>
  <c r="E61" i="4"/>
  <c r="E56" i="4"/>
  <c r="E21" i="4"/>
  <c r="N159" i="1"/>
  <c r="E138" i="4"/>
  <c r="E68" i="4"/>
  <c r="E62" i="4"/>
  <c r="E57" i="4"/>
  <c r="E32" i="4"/>
  <c r="E15" i="4"/>
  <c r="P266" i="1"/>
  <c r="F23" i="1"/>
  <c r="N23" i="1" s="1"/>
  <c r="F28" i="1"/>
  <c r="N28" i="1" s="1"/>
  <c r="E23" i="4"/>
  <c r="F95" i="1"/>
  <c r="E169" i="4"/>
  <c r="E168" i="4"/>
  <c r="N238" i="1"/>
  <c r="P238" i="1" s="1"/>
  <c r="N257" i="1"/>
  <c r="N256" i="1"/>
  <c r="P256" i="1" s="1"/>
  <c r="N231" i="1"/>
  <c r="P143" i="1"/>
  <c r="N130" i="1"/>
  <c r="P130" i="1" s="1"/>
  <c r="E52" i="4"/>
  <c r="G280" i="1"/>
  <c r="N280" i="1"/>
  <c r="F132" i="1"/>
  <c r="E51" i="4"/>
  <c r="K218" i="1"/>
  <c r="P218" i="1"/>
  <c r="J161" i="1"/>
  <c r="P51" i="1"/>
  <c r="N80" i="1"/>
  <c r="P80" i="1" s="1"/>
  <c r="N66" i="1"/>
  <c r="P66" i="1" s="1"/>
  <c r="G76" i="1"/>
  <c r="I76" i="1" s="1"/>
  <c r="N76" i="1"/>
  <c r="F109" i="1"/>
  <c r="E38" i="4"/>
  <c r="N104" i="1"/>
  <c r="G145" i="1"/>
  <c r="N145" i="1"/>
  <c r="G233" i="1"/>
  <c r="N233" i="1"/>
  <c r="N228" i="1"/>
  <c r="G228" i="1"/>
  <c r="J228" i="1" s="1"/>
  <c r="G223" i="1"/>
  <c r="J223" i="1" s="1"/>
  <c r="N223" i="1"/>
  <c r="G219" i="1"/>
  <c r="N219" i="1"/>
  <c r="P182" i="1"/>
  <c r="G175" i="1"/>
  <c r="N175" i="1"/>
  <c r="N93" i="1"/>
  <c r="G93" i="1"/>
  <c r="I93" i="1" s="1"/>
  <c r="N232" i="1"/>
  <c r="G232" i="1"/>
  <c r="N270" i="1"/>
  <c r="G270" i="1"/>
  <c r="P270" i="1" s="1"/>
  <c r="N108" i="1"/>
  <c r="P108" i="1" s="1"/>
  <c r="F56" i="1"/>
  <c r="N56" i="1" s="1"/>
  <c r="E182" i="4"/>
  <c r="N43" i="1"/>
  <c r="G43" i="1"/>
  <c r="H43" i="1" s="1"/>
  <c r="F139" i="1"/>
  <c r="E58" i="4"/>
  <c r="E69" i="4"/>
  <c r="F150" i="1"/>
  <c r="J226" i="1"/>
  <c r="P226" i="1"/>
  <c r="P206" i="1"/>
  <c r="F188" i="1"/>
  <c r="E100" i="4"/>
  <c r="G21" i="1"/>
  <c r="N21" i="1"/>
  <c r="N227" i="1"/>
  <c r="P227" i="1" s="1"/>
  <c r="F39" i="1"/>
  <c r="G57" i="1"/>
  <c r="N57" i="1"/>
  <c r="G81" i="1"/>
  <c r="N81" i="1"/>
  <c r="E27" i="4"/>
  <c r="F97" i="1"/>
  <c r="N92" i="1"/>
  <c r="G92" i="1"/>
  <c r="I92" i="1" s="1"/>
  <c r="G119" i="1"/>
  <c r="J119" i="1" s="1"/>
  <c r="N119" i="1"/>
  <c r="N149" i="1"/>
  <c r="G149" i="1"/>
  <c r="I159" i="1"/>
  <c r="E121" i="4"/>
  <c r="F217" i="1"/>
  <c r="G187" i="1"/>
  <c r="J187" i="1" s="1"/>
  <c r="N187" i="1"/>
  <c r="E95" i="4"/>
  <c r="F180" i="1"/>
  <c r="P257" i="1"/>
  <c r="K257" i="1"/>
  <c r="G189" i="1"/>
  <c r="K189" i="1" s="1"/>
  <c r="N189" i="1"/>
  <c r="P268" i="1"/>
  <c r="K268" i="1"/>
  <c r="N115" i="1"/>
  <c r="P115" i="1" s="1"/>
  <c r="F25" i="1"/>
  <c r="E151" i="4"/>
  <c r="N102" i="1"/>
  <c r="P102" i="1" s="1"/>
  <c r="G102" i="1"/>
  <c r="I102" i="1" s="1"/>
  <c r="J91" i="1"/>
  <c r="P91" i="1"/>
  <c r="G118" i="1"/>
  <c r="N118" i="1"/>
  <c r="I106" i="1"/>
  <c r="N128" i="1"/>
  <c r="G128" i="1"/>
  <c r="G154" i="1"/>
  <c r="N154" i="1"/>
  <c r="N210" i="1"/>
  <c r="G210" i="1"/>
  <c r="K186" i="1"/>
  <c r="P186" i="1"/>
  <c r="G87" i="1"/>
  <c r="I87" i="1" s="1"/>
  <c r="N87" i="1"/>
  <c r="K227" i="1"/>
  <c r="N161" i="1"/>
  <c r="P161" i="1" s="1"/>
  <c r="G59" i="1"/>
  <c r="N59" i="1"/>
  <c r="E186" i="4"/>
  <c r="F60" i="1"/>
  <c r="E153" i="4"/>
  <c r="F27" i="1"/>
  <c r="F64" i="1"/>
  <c r="E12" i="4"/>
  <c r="G122" i="1"/>
  <c r="N122" i="1"/>
  <c r="N153" i="1"/>
  <c r="G153" i="1"/>
  <c r="J153" i="1" s="1"/>
  <c r="E79" i="4"/>
  <c r="F160" i="1"/>
  <c r="E109" i="4"/>
  <c r="F199" i="1"/>
  <c r="G193" i="1"/>
  <c r="K193" i="1" s="1"/>
  <c r="N193" i="1"/>
  <c r="G185" i="1"/>
  <c r="N185" i="1"/>
  <c r="G171" i="1"/>
  <c r="J171" i="1" s="1"/>
  <c r="N171" i="1"/>
  <c r="G165" i="1"/>
  <c r="N165" i="1"/>
  <c r="P263" i="1"/>
  <c r="F54" i="1"/>
  <c r="E180" i="4"/>
  <c r="P269" i="1"/>
  <c r="K269" i="1"/>
  <c r="P58" i="1"/>
  <c r="F63" i="1"/>
  <c r="E187" i="4"/>
  <c r="G28" i="1"/>
  <c r="H28" i="1" s="1"/>
  <c r="F192" i="1"/>
  <c r="E102" i="4"/>
  <c r="F184" i="1"/>
  <c r="E97" i="4"/>
  <c r="G170" i="1"/>
  <c r="J170" i="1" s="1"/>
  <c r="N170" i="1"/>
  <c r="F250" i="1"/>
  <c r="E143" i="4"/>
  <c r="N22" i="1"/>
  <c r="G22" i="1"/>
  <c r="N240" i="1"/>
  <c r="P240" i="1" s="1"/>
  <c r="G105" i="1"/>
  <c r="N105" i="1"/>
  <c r="G152" i="1"/>
  <c r="J152" i="1" s="1"/>
  <c r="N152" i="1"/>
  <c r="J224" i="1"/>
  <c r="P224" i="1"/>
  <c r="N214" i="1"/>
  <c r="G214" i="1"/>
  <c r="K214" i="1" s="1"/>
  <c r="J208" i="1"/>
  <c r="P208" i="1"/>
  <c r="N249" i="1"/>
  <c r="G249" i="1"/>
  <c r="K249" i="1" s="1"/>
  <c r="F242" i="1"/>
  <c r="F237" i="1"/>
  <c r="G37" i="1"/>
  <c r="H37" i="1" s="1"/>
  <c r="P212" i="1"/>
  <c r="P173" i="1"/>
  <c r="N62" i="1"/>
  <c r="P62" i="1" s="1"/>
  <c r="P126" i="1"/>
  <c r="F31" i="1"/>
  <c r="E71" i="4"/>
  <c r="E44" i="4"/>
  <c r="E37" i="4"/>
  <c r="E18" i="4"/>
  <c r="F155" i="1"/>
  <c r="P68" i="1"/>
  <c r="E81" i="4"/>
  <c r="F50" i="1"/>
  <c r="P36" i="1"/>
  <c r="G52" i="1"/>
  <c r="P254" i="1"/>
  <c r="P231" i="1"/>
  <c r="E188" i="4"/>
  <c r="E152" i="4"/>
  <c r="E41" i="4"/>
  <c r="H45" i="1"/>
  <c r="I166" i="1"/>
  <c r="G70" i="1"/>
  <c r="N70" i="1"/>
  <c r="I82" i="1"/>
  <c r="H41" i="1"/>
  <c r="N78" i="1"/>
  <c r="G78" i="1"/>
  <c r="E110" i="4"/>
  <c r="F200" i="1"/>
  <c r="G49" i="1"/>
  <c r="K247" i="1"/>
  <c r="N211" i="1"/>
  <c r="P211" i="1" s="1"/>
  <c r="N123" i="1"/>
  <c r="P123" i="1" s="1"/>
  <c r="E65" i="4"/>
  <c r="F146" i="1"/>
  <c r="G262" i="1"/>
  <c r="N262" i="1"/>
  <c r="E30" i="4"/>
  <c r="F101" i="1"/>
  <c r="P79" i="1"/>
  <c r="H21" i="1"/>
  <c r="N166" i="1"/>
  <c r="P166" i="1" s="1"/>
  <c r="E195" i="4"/>
  <c r="N243" i="1"/>
  <c r="P243" i="1" s="1"/>
  <c r="N181" i="1"/>
  <c r="P181" i="1" s="1"/>
  <c r="P113" i="1"/>
  <c r="G35" i="1"/>
  <c r="N35" i="1"/>
  <c r="N42" i="1"/>
  <c r="G42" i="1"/>
  <c r="N41" i="1"/>
  <c r="P41" i="1" s="1"/>
  <c r="N221" i="1"/>
  <c r="P221" i="1" s="1"/>
  <c r="N172" i="1"/>
  <c r="P172" i="1" s="1"/>
  <c r="E179" i="4"/>
  <c r="F53" i="1"/>
  <c r="E117" i="4"/>
  <c r="F213" i="1"/>
  <c r="E118" i="4"/>
  <c r="F202" i="1"/>
  <c r="E111" i="4"/>
  <c r="H75" i="1"/>
  <c r="N82" i="1"/>
  <c r="P82" i="1" s="1"/>
  <c r="K234" i="1"/>
  <c r="N247" i="1"/>
  <c r="P247" i="1" s="1"/>
  <c r="N133" i="1"/>
  <c r="P133" i="1" s="1"/>
  <c r="G32" i="1"/>
  <c r="N32" i="1"/>
  <c r="G56" i="1"/>
  <c r="P38" i="1"/>
  <c r="H38" i="1"/>
  <c r="N24" i="1"/>
  <c r="G24" i="1"/>
  <c r="I81" i="1"/>
  <c r="E24" i="4"/>
  <c r="F94" i="1"/>
  <c r="E45" i="4"/>
  <c r="F116" i="1"/>
  <c r="E83" i="4"/>
  <c r="F164" i="1"/>
  <c r="N45" i="1"/>
  <c r="P45" i="1" s="1"/>
  <c r="N96" i="1"/>
  <c r="P96" i="1" s="1"/>
  <c r="F48" i="1"/>
  <c r="E88" i="4"/>
  <c r="F169" i="1"/>
  <c r="I75" i="1"/>
  <c r="N176" i="1"/>
  <c r="P176" i="1" s="1"/>
  <c r="N138" i="1"/>
  <c r="P138" i="1" s="1"/>
  <c r="E11" i="4"/>
  <c r="F61" i="1"/>
  <c r="N86" i="1"/>
  <c r="G86" i="1"/>
  <c r="E59" i="4"/>
  <c r="F140" i="1"/>
  <c r="E67" i="4"/>
  <c r="F148" i="1"/>
  <c r="F215" i="1"/>
  <c r="E119" i="4"/>
  <c r="N234" i="1"/>
  <c r="P234" i="1" s="1"/>
  <c r="N252" i="1"/>
  <c r="P252" i="1" s="1"/>
  <c r="H26" i="1"/>
  <c r="P26" i="1"/>
  <c r="E194" i="4"/>
  <c r="F77" i="1"/>
  <c r="E173" i="4"/>
  <c r="F47" i="1"/>
  <c r="N31" i="1"/>
  <c r="G31" i="1"/>
  <c r="F74" i="1"/>
  <c r="E13" i="4"/>
  <c r="E43" i="4"/>
  <c r="F114" i="1"/>
  <c r="F67" i="1"/>
  <c r="F46" i="1"/>
  <c r="F30" i="1"/>
  <c r="G44" i="1"/>
  <c r="G40" i="1"/>
  <c r="G276" i="1"/>
  <c r="N276" i="1"/>
  <c r="G281" i="1"/>
  <c r="N281" i="1"/>
  <c r="G275" i="1"/>
  <c r="N275" i="1"/>
  <c r="G274" i="1"/>
  <c r="N274" i="1"/>
  <c r="G277" i="1"/>
  <c r="N277" i="1"/>
  <c r="P152" i="1" l="1"/>
  <c r="P229" i="1"/>
  <c r="P220" i="1"/>
  <c r="P235" i="1"/>
  <c r="P127" i="1"/>
  <c r="P84" i="1"/>
  <c r="P253" i="1"/>
  <c r="P120" i="1"/>
  <c r="G23" i="1"/>
  <c r="K267" i="1"/>
  <c r="P267" i="1"/>
  <c r="K201" i="1"/>
  <c r="N55" i="1"/>
  <c r="P55" i="1" s="1"/>
  <c r="P189" i="1"/>
  <c r="J88" i="1"/>
  <c r="P88" i="1"/>
  <c r="P85" i="1"/>
  <c r="K282" i="1"/>
  <c r="P282" i="1"/>
  <c r="G95" i="1"/>
  <c r="I95" i="1" s="1"/>
  <c r="N95" i="1"/>
  <c r="P95" i="1" s="1"/>
  <c r="D15" i="1"/>
  <c r="C19" i="1" s="1"/>
  <c r="P187" i="1"/>
  <c r="P81" i="1"/>
  <c r="P228" i="1"/>
  <c r="P83" i="1"/>
  <c r="G129" i="1"/>
  <c r="N129" i="1"/>
  <c r="I225" i="1"/>
  <c r="P225" i="1"/>
  <c r="I90" i="1"/>
  <c r="P90" i="1"/>
  <c r="I89" i="1"/>
  <c r="P89" i="1"/>
  <c r="H29" i="1"/>
  <c r="P37" i="1"/>
  <c r="P214" i="1"/>
  <c r="P93" i="1"/>
  <c r="P92" i="1"/>
  <c r="K270" i="1"/>
  <c r="P107" i="1"/>
  <c r="P223" i="1"/>
  <c r="G195" i="1"/>
  <c r="N195" i="1"/>
  <c r="H33" i="1"/>
  <c r="P33" i="1"/>
  <c r="I141" i="1"/>
  <c r="P141" i="1"/>
  <c r="P204" i="1"/>
  <c r="P278" i="1"/>
  <c r="G222" i="1"/>
  <c r="N222" i="1"/>
  <c r="K280" i="1"/>
  <c r="P280" i="1"/>
  <c r="P52" i="1"/>
  <c r="I52" i="1"/>
  <c r="P170" i="1"/>
  <c r="P28" i="1"/>
  <c r="N54" i="1"/>
  <c r="G54" i="1"/>
  <c r="I54" i="1" s="1"/>
  <c r="P193" i="1"/>
  <c r="P87" i="1"/>
  <c r="P128" i="1"/>
  <c r="J128" i="1"/>
  <c r="G150" i="1"/>
  <c r="N150" i="1"/>
  <c r="I122" i="1"/>
  <c r="P122" i="1"/>
  <c r="G109" i="1"/>
  <c r="N109" i="1"/>
  <c r="G50" i="1"/>
  <c r="I50" i="1" s="1"/>
  <c r="N50" i="1"/>
  <c r="P50" i="1" s="1"/>
  <c r="G199" i="1"/>
  <c r="N199" i="1"/>
  <c r="P119" i="1"/>
  <c r="K175" i="1"/>
  <c r="P175" i="1"/>
  <c r="P76" i="1"/>
  <c r="N63" i="1"/>
  <c r="G63" i="1"/>
  <c r="I165" i="1"/>
  <c r="P165" i="1"/>
  <c r="N64" i="1"/>
  <c r="G64" i="1"/>
  <c r="G217" i="1"/>
  <c r="N217" i="1"/>
  <c r="P57" i="1"/>
  <c r="I57" i="1"/>
  <c r="G139" i="1"/>
  <c r="N139" i="1"/>
  <c r="J233" i="1"/>
  <c r="P233" i="1"/>
  <c r="J105" i="1"/>
  <c r="P105" i="1"/>
  <c r="I59" i="1"/>
  <c r="P59" i="1"/>
  <c r="G188" i="1"/>
  <c r="N188" i="1"/>
  <c r="G184" i="1"/>
  <c r="N184" i="1"/>
  <c r="G237" i="1"/>
  <c r="N237" i="1"/>
  <c r="P22" i="1"/>
  <c r="H22" i="1"/>
  <c r="P171" i="1"/>
  <c r="G160" i="1"/>
  <c r="J160" i="1" s="1"/>
  <c r="N160" i="1"/>
  <c r="N27" i="1"/>
  <c r="G27" i="1"/>
  <c r="H27" i="1" s="1"/>
  <c r="J210" i="1"/>
  <c r="P210" i="1"/>
  <c r="N39" i="1"/>
  <c r="G39" i="1"/>
  <c r="G242" i="1"/>
  <c r="I242" i="1" s="1"/>
  <c r="N242" i="1"/>
  <c r="G192" i="1"/>
  <c r="N192" i="1"/>
  <c r="I118" i="1"/>
  <c r="P118" i="1"/>
  <c r="N25" i="1"/>
  <c r="G25" i="1"/>
  <c r="J232" i="1"/>
  <c r="P232" i="1"/>
  <c r="J219" i="1"/>
  <c r="P219" i="1"/>
  <c r="I145" i="1"/>
  <c r="P145" i="1"/>
  <c r="G60" i="1"/>
  <c r="N60" i="1"/>
  <c r="G97" i="1"/>
  <c r="N97" i="1"/>
  <c r="G132" i="1"/>
  <c r="N132" i="1"/>
  <c r="G155" i="1"/>
  <c r="J155" i="1" s="1"/>
  <c r="N155" i="1"/>
  <c r="P249" i="1"/>
  <c r="G250" i="1"/>
  <c r="N250" i="1"/>
  <c r="K185" i="1"/>
  <c r="P185" i="1"/>
  <c r="P153" i="1"/>
  <c r="P154" i="1"/>
  <c r="J154" i="1"/>
  <c r="G180" i="1"/>
  <c r="N180" i="1"/>
  <c r="I149" i="1"/>
  <c r="P149" i="1"/>
  <c r="P21" i="1"/>
  <c r="P43" i="1"/>
  <c r="P104" i="1"/>
  <c r="H40" i="1"/>
  <c r="P40" i="1"/>
  <c r="N61" i="1"/>
  <c r="G61" i="1"/>
  <c r="G116" i="1"/>
  <c r="N116" i="1"/>
  <c r="P78" i="1"/>
  <c r="I78" i="1"/>
  <c r="P70" i="1"/>
  <c r="G213" i="1"/>
  <c r="N213" i="1"/>
  <c r="P42" i="1"/>
  <c r="H42" i="1"/>
  <c r="G46" i="1"/>
  <c r="N46" i="1"/>
  <c r="G47" i="1"/>
  <c r="N47" i="1"/>
  <c r="N67" i="1"/>
  <c r="G67" i="1"/>
  <c r="G215" i="1"/>
  <c r="N215" i="1"/>
  <c r="N48" i="1"/>
  <c r="G48" i="1"/>
  <c r="G53" i="1"/>
  <c r="N53" i="1"/>
  <c r="H23" i="1"/>
  <c r="P23" i="1"/>
  <c r="G74" i="1"/>
  <c r="N74" i="1"/>
  <c r="G30" i="1"/>
  <c r="N30" i="1"/>
  <c r="G169" i="1"/>
  <c r="N169" i="1"/>
  <c r="G148" i="1"/>
  <c r="N148" i="1"/>
  <c r="H35" i="1"/>
  <c r="P35" i="1"/>
  <c r="G101" i="1"/>
  <c r="N101" i="1"/>
  <c r="G114" i="1"/>
  <c r="N114" i="1"/>
  <c r="N77" i="1"/>
  <c r="G77" i="1"/>
  <c r="G94" i="1"/>
  <c r="N94" i="1"/>
  <c r="I56" i="1"/>
  <c r="P56" i="1"/>
  <c r="G140" i="1"/>
  <c r="N140" i="1"/>
  <c r="P49" i="1"/>
  <c r="I49" i="1"/>
  <c r="P32" i="1"/>
  <c r="H32" i="1"/>
  <c r="G202" i="1"/>
  <c r="N202" i="1"/>
  <c r="K262" i="1"/>
  <c r="P262" i="1"/>
  <c r="D16" i="1"/>
  <c r="D19" i="1" s="1"/>
  <c r="P44" i="1"/>
  <c r="H44" i="1"/>
  <c r="P31" i="1"/>
  <c r="H31" i="1"/>
  <c r="I86" i="1"/>
  <c r="P86" i="1"/>
  <c r="G164" i="1"/>
  <c r="N164" i="1"/>
  <c r="P24" i="1"/>
  <c r="H24" i="1"/>
  <c r="G146" i="1"/>
  <c r="N146" i="1"/>
  <c r="G200" i="1"/>
  <c r="N200" i="1"/>
  <c r="K276" i="1"/>
  <c r="P276" i="1"/>
  <c r="K275" i="1"/>
  <c r="P275" i="1"/>
  <c r="I277" i="1"/>
  <c r="P277" i="1"/>
  <c r="K274" i="1"/>
  <c r="P274" i="1"/>
  <c r="K281" i="1"/>
  <c r="P281" i="1"/>
  <c r="C11" i="1"/>
  <c r="C12" i="1"/>
  <c r="M282" i="1" l="1"/>
  <c r="P27" i="1"/>
  <c r="P54" i="1"/>
  <c r="K222" i="1"/>
  <c r="P222" i="1"/>
  <c r="P195" i="1"/>
  <c r="K195" i="1"/>
  <c r="I129" i="1"/>
  <c r="P129" i="1"/>
  <c r="M280" i="1"/>
  <c r="K237" i="1"/>
  <c r="P237" i="1"/>
  <c r="J217" i="1"/>
  <c r="P217" i="1"/>
  <c r="P109" i="1"/>
  <c r="I109" i="1"/>
  <c r="I132" i="1"/>
  <c r="P132" i="1"/>
  <c r="K192" i="1"/>
  <c r="P192" i="1"/>
  <c r="P64" i="1"/>
  <c r="I64" i="1"/>
  <c r="P242" i="1"/>
  <c r="P160" i="1"/>
  <c r="J184" i="1"/>
  <c r="P184" i="1"/>
  <c r="P97" i="1"/>
  <c r="I97" i="1"/>
  <c r="J250" i="1"/>
  <c r="P250" i="1"/>
  <c r="P25" i="1"/>
  <c r="H25" i="1"/>
  <c r="P39" i="1"/>
  <c r="H39" i="1"/>
  <c r="J188" i="1"/>
  <c r="P188" i="1"/>
  <c r="I139" i="1"/>
  <c r="P139" i="1"/>
  <c r="J199" i="1"/>
  <c r="P199" i="1"/>
  <c r="I150" i="1"/>
  <c r="P150" i="1"/>
  <c r="J180" i="1"/>
  <c r="P180" i="1"/>
  <c r="I60" i="1"/>
  <c r="P60" i="1"/>
  <c r="I63" i="1"/>
  <c r="P63" i="1"/>
  <c r="P155" i="1"/>
  <c r="M281" i="1"/>
  <c r="M269" i="1"/>
  <c r="M263" i="1"/>
  <c r="M192" i="1"/>
  <c r="M259" i="1"/>
  <c r="M187" i="1"/>
  <c r="M175" i="1"/>
  <c r="M245" i="1"/>
  <c r="M219" i="1"/>
  <c r="M80" i="1"/>
  <c r="M251" i="1"/>
  <c r="M262" i="1"/>
  <c r="M161" i="1"/>
  <c r="M195" i="1"/>
  <c r="M196" i="1"/>
  <c r="M252" i="1"/>
  <c r="M264" i="1"/>
  <c r="M227" i="1"/>
  <c r="M162" i="1"/>
  <c r="M226" i="1"/>
  <c r="M180" i="1"/>
  <c r="M216" i="1"/>
  <c r="M212" i="1"/>
  <c r="M232" i="1"/>
  <c r="M233" i="1"/>
  <c r="M258" i="1"/>
  <c r="M71" i="1"/>
  <c r="M279" i="1"/>
  <c r="M270" i="1"/>
  <c r="M236" i="1"/>
  <c r="M199" i="1"/>
  <c r="M267" i="1"/>
  <c r="M166" i="1"/>
  <c r="M231" i="1"/>
  <c r="M154" i="1"/>
  <c r="M273" i="1"/>
  <c r="M249" i="1"/>
  <c r="C15" i="1"/>
  <c r="C18" i="1" s="1"/>
  <c r="M164" i="1"/>
  <c r="M207" i="1"/>
  <c r="M274" i="1"/>
  <c r="M246" i="1"/>
  <c r="M248" i="1"/>
  <c r="M179" i="1"/>
  <c r="M215" i="1"/>
  <c r="M181" i="1"/>
  <c r="M271" i="1"/>
  <c r="M208" i="1"/>
  <c r="M220" i="1"/>
  <c r="M221" i="1"/>
  <c r="M200" i="1"/>
  <c r="M254" i="1"/>
  <c r="M155" i="1"/>
  <c r="M73" i="1"/>
  <c r="M243" i="1"/>
  <c r="M163" i="1"/>
  <c r="M188" i="1"/>
  <c r="M174" i="1"/>
  <c r="M238" i="1"/>
  <c r="M211" i="1"/>
  <c r="M275" i="1"/>
  <c r="M202" i="1"/>
  <c r="M229" i="1"/>
  <c r="M237" i="1"/>
  <c r="M171" i="1"/>
  <c r="M240" i="1"/>
  <c r="M242" i="1"/>
  <c r="M158" i="1"/>
  <c r="M204" i="1"/>
  <c r="M191" i="1"/>
  <c r="M93" i="1"/>
  <c r="M210" i="1"/>
  <c r="M198" i="1"/>
  <c r="M222" i="1"/>
  <c r="M153" i="1"/>
  <c r="M167" i="1"/>
  <c r="M225" i="1"/>
  <c r="M218" i="1"/>
  <c r="M276" i="1"/>
  <c r="M228" i="1"/>
  <c r="M230" i="1"/>
  <c r="M253" i="1"/>
  <c r="M257" i="1"/>
  <c r="M78" i="1"/>
  <c r="M185" i="1"/>
  <c r="M159" i="1"/>
  <c r="M173" i="1"/>
  <c r="M172" i="1"/>
  <c r="M235" i="1"/>
  <c r="M241" i="1"/>
  <c r="M213" i="1"/>
  <c r="M261" i="1"/>
  <c r="M189" i="1"/>
  <c r="M224" i="1"/>
  <c r="M169" i="1"/>
  <c r="M184" i="1"/>
  <c r="M250" i="1"/>
  <c r="M256" i="1"/>
  <c r="M72" i="1"/>
  <c r="M277" i="1"/>
  <c r="M176" i="1"/>
  <c r="M203" i="1"/>
  <c r="M278" i="1"/>
  <c r="M268" i="1"/>
  <c r="M217" i="1"/>
  <c r="M177" i="1"/>
  <c r="M79" i="1"/>
  <c r="M168" i="1"/>
  <c r="M201" i="1"/>
  <c r="M205" i="1"/>
  <c r="M160" i="1"/>
  <c r="M83" i="1"/>
  <c r="M239" i="1"/>
  <c r="M178" i="1"/>
  <c r="M183" i="1"/>
  <c r="M234" i="1"/>
  <c r="M260" i="1"/>
  <c r="M209" i="1"/>
  <c r="M157" i="1"/>
  <c r="M82" i="1"/>
  <c r="M156" i="1"/>
  <c r="M77" i="1"/>
  <c r="M255" i="1"/>
  <c r="M81" i="1"/>
  <c r="M244" i="1"/>
  <c r="M214" i="1"/>
  <c r="M197" i="1"/>
  <c r="M272" i="1"/>
  <c r="M223" i="1"/>
  <c r="M170" i="1"/>
  <c r="M247" i="1"/>
  <c r="M266" i="1"/>
  <c r="M190" i="1"/>
  <c r="M186" i="1"/>
  <c r="M194" i="1"/>
  <c r="M265" i="1"/>
  <c r="M165" i="1"/>
  <c r="M193" i="1"/>
  <c r="M182" i="1"/>
  <c r="M206" i="1"/>
  <c r="C16" i="1"/>
  <c r="D18" i="1" s="1"/>
  <c r="H9" i="1" s="1"/>
  <c r="K200" i="1"/>
  <c r="P200" i="1"/>
  <c r="P48" i="1"/>
  <c r="H48" i="1"/>
  <c r="P47" i="1"/>
  <c r="H47" i="1"/>
  <c r="J202" i="1"/>
  <c r="P202" i="1"/>
  <c r="I101" i="1"/>
  <c r="P101" i="1"/>
  <c r="P30" i="1"/>
  <c r="E14" i="1" s="1"/>
  <c r="H30" i="1"/>
  <c r="H46" i="1"/>
  <c r="P46" i="1"/>
  <c r="I53" i="1"/>
  <c r="P53" i="1"/>
  <c r="J146" i="1"/>
  <c r="P146" i="1"/>
  <c r="P116" i="1"/>
  <c r="I116" i="1"/>
  <c r="I94" i="1"/>
  <c r="P94" i="1"/>
  <c r="P74" i="1"/>
  <c r="I74" i="1"/>
  <c r="J215" i="1"/>
  <c r="P215" i="1"/>
  <c r="P61" i="1"/>
  <c r="I61" i="1"/>
  <c r="I114" i="1"/>
  <c r="P114" i="1"/>
  <c r="I77" i="1"/>
  <c r="P77" i="1"/>
  <c r="I67" i="1"/>
  <c r="P67" i="1"/>
  <c r="I140" i="1"/>
  <c r="P140" i="1"/>
  <c r="I148" i="1"/>
  <c r="P148" i="1"/>
  <c r="K213" i="1"/>
  <c r="P213" i="1"/>
  <c r="P169" i="1"/>
  <c r="I169" i="1"/>
  <c r="I164" i="1"/>
  <c r="P164" i="1"/>
  <c r="F18" i="1" l="1"/>
  <c r="F19" i="1" s="1"/>
</calcChain>
</file>

<file path=xl/sharedStrings.xml><?xml version="1.0" encoding="utf-8"?>
<sst xmlns="http://schemas.openxmlformats.org/spreadsheetml/2006/main" count="2874" uniqueCount="1029">
  <si>
    <t>IBVS 6244</t>
  </si>
  <si>
    <t>VSB-063</t>
  </si>
  <si>
    <t>System Type:</t>
  </si>
  <si>
    <t>EB</t>
  </si>
  <si>
    <t>GCVS 4 Eph.</t>
  </si>
  <si>
    <t>--- Working ----</t>
  </si>
  <si>
    <t>Epoch =</t>
  </si>
  <si>
    <t>Period =</t>
  </si>
  <si>
    <t>Rounding Tol.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</si>
  <si>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</si>
  <si>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</si>
  <si>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</si>
  <si>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</si>
  <si>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</si>
  <si>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</si>
  <si>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</si>
  <si>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</si>
  <si>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</si>
  <si>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</si>
  <si>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</si>
  <si>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Source</t>
  </si>
  <si>
    <t>Type</t>
  </si>
  <si>
    <t>ToM</t>
  </si>
  <si>
    <t>error</t>
  </si>
  <si>
    <t>n'</t>
  </si>
  <si>
    <t>n</t>
  </si>
  <si>
    <t>O-C</t>
  </si>
  <si>
    <t>GCVS 4</t>
  </si>
  <si>
    <t>IBVS nn</t>
  </si>
  <si>
    <t>Lin. Fit</t>
  </si>
  <si>
    <t>Q. Fit</t>
  </si>
  <si>
    <t>Date</t>
  </si>
  <si>
    <t>Sum diff²</t>
  </si>
  <si>
    <t>IBVS 1358</t>
  </si>
  <si>
    <t>IBVS 2344</t>
  </si>
  <si>
    <t>correct!</t>
  </si>
  <si>
    <t>s</t>
  </si>
  <si>
    <t>IBVS 3355</t>
  </si>
  <si>
    <t>IBVS 4383</t>
  </si>
  <si>
    <t>IBVS 4472</t>
  </si>
  <si>
    <t>RHN 2000</t>
  </si>
  <si>
    <t>IBVS 5230</t>
  </si>
  <si>
    <t>IBVS 5040</t>
  </si>
  <si>
    <t>IBVS 4912</t>
  </si>
  <si>
    <t>IBVS 4711</t>
  </si>
  <si>
    <t>IBVS 3760</t>
  </si>
  <si>
    <t>Diethelm R</t>
  </si>
  <si>
    <t>BBSAG Bull.23</t>
  </si>
  <si>
    <t>B</t>
  </si>
  <si>
    <t>BBSAG Bull.27</t>
  </si>
  <si>
    <t>phe</t>
  </si>
  <si>
    <t>K</t>
  </si>
  <si>
    <t>v</t>
  </si>
  <si>
    <t>BAV-M 38</t>
  </si>
  <si>
    <t>BBSAG Bull.65</t>
  </si>
  <si>
    <t>PASP 98,690</t>
  </si>
  <si>
    <t>pg</t>
  </si>
  <si>
    <t>BAV-M 39</t>
  </si>
  <si>
    <t>Paschke A</t>
  </si>
  <si>
    <t>BBSAG Bull.76</t>
  </si>
  <si>
    <t>Boninsegna R</t>
  </si>
  <si>
    <t>BBSAG Bull.79</t>
  </si>
  <si>
    <t>BBSAG Bull.80</t>
  </si>
  <si>
    <t>BAV-M 46</t>
  </si>
  <si>
    <t>BBSAG Bull.84</t>
  </si>
  <si>
    <t>Kohl M</t>
  </si>
  <si>
    <t>BBSAG Bull.85</t>
  </si>
  <si>
    <t>V</t>
  </si>
  <si>
    <t>BAV-M 56</t>
  </si>
  <si>
    <t>Peter H</t>
  </si>
  <si>
    <t>BBSAG Bull.87</t>
  </si>
  <si>
    <t>BBSAG Bull.88</t>
  </si>
  <si>
    <t>Mavrofridis G</t>
  </si>
  <si>
    <t>BRNO 30</t>
  </si>
  <si>
    <t>BBSAG Bull.91</t>
  </si>
  <si>
    <t>BAV-M 52</t>
  </si>
  <si>
    <t>BBSAG Bull.94</t>
  </si>
  <si>
    <t>Blaettler E</t>
  </si>
  <si>
    <t>BBSAG Bull.95</t>
  </si>
  <si>
    <t>BBSAG Bull.97</t>
  </si>
  <si>
    <t>BBSAG Bull.98</t>
  </si>
  <si>
    <t>BBSAG Bull.100</t>
  </si>
  <si>
    <t>BAV-M 60</t>
  </si>
  <si>
    <t>BBSAG Bull.101</t>
  </si>
  <si>
    <t>BAV-M 62</t>
  </si>
  <si>
    <t>BBSAG Bull.103</t>
  </si>
  <si>
    <t>BAV-M 68</t>
  </si>
  <si>
    <t>Barani C</t>
  </si>
  <si>
    <t>BBSAG Bull.108</t>
  </si>
  <si>
    <t>Acerbi F</t>
  </si>
  <si>
    <t>BBSAG Bull.106</t>
  </si>
  <si>
    <t>Martignoni M</t>
  </si>
  <si>
    <t>BBSAG Bull.110</t>
  </si>
  <si>
    <t>BBSAG Bull.109</t>
  </si>
  <si>
    <t>BBSAG Bull.111</t>
  </si>
  <si>
    <t>BBSAG Bull.112</t>
  </si>
  <si>
    <t>BAV-M 93</t>
  </si>
  <si>
    <t>BBSAG Bull.114</t>
  </si>
  <si>
    <t>BBSAG Bull.115</t>
  </si>
  <si>
    <t>BBSAG Bull.117</t>
  </si>
  <si>
    <t>Nelson</t>
  </si>
  <si>
    <t>BBSAG</t>
  </si>
  <si>
    <t>Misc</t>
  </si>
  <si>
    <t>IBVS 5493</t>
  </si>
  <si>
    <t>IBVS 5484</t>
  </si>
  <si>
    <t>II</t>
  </si>
  <si>
    <t>GCVS 4 (IBVS 2344)</t>
  </si>
  <si>
    <t>IBVS 5643</t>
  </si>
  <si>
    <t>XZ Leo /  GSC 01412-01030</t>
  </si>
  <si>
    <t>IBVS 5649</t>
  </si>
  <si>
    <t>IBVS 5657</t>
  </si>
  <si>
    <t>IBVS 5676</t>
  </si>
  <si>
    <t>I</t>
  </si>
  <si>
    <t>IBVS 5694</t>
  </si>
  <si>
    <t># of data points:</t>
  </si>
  <si>
    <t>IBVS 5731</t>
  </si>
  <si>
    <t>RHN 2008</t>
  </si>
  <si>
    <t>IBVS 5802</t>
  </si>
  <si>
    <t>IBVS 5296</t>
  </si>
  <si>
    <t>IBVS 5843</t>
  </si>
  <si>
    <t>Start of linear fit (row #)</t>
  </si>
  <si>
    <t>IBVS 5875</t>
  </si>
  <si>
    <t>IBVS 5874</t>
  </si>
  <si>
    <t>IBVS 5887</t>
  </si>
  <si>
    <t>IBVS 5893</t>
  </si>
  <si>
    <t>IBVS 5894</t>
  </si>
  <si>
    <t>OEJV 0074</t>
  </si>
  <si>
    <t>IBVS 5945</t>
  </si>
  <si>
    <t>IBVS 2181</t>
  </si>
  <si>
    <t>PE</t>
  </si>
  <si>
    <t>.0004</t>
  </si>
  <si>
    <t>IBVS 5918</t>
  </si>
  <si>
    <t>.0001</t>
  </si>
  <si>
    <t>IBVS 5992</t>
  </si>
  <si>
    <t>IBVS 5997</t>
  </si>
  <si>
    <t>OEJV 116</t>
  </si>
  <si>
    <t>JAVSO..39...94</t>
  </si>
  <si>
    <t>IBVS 6029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</si>
  <si>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</si>
  <si>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</si>
  <si>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</si>
  <si>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</si>
  <si>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</si>
  <si>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</si>
  <si>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</si>
  <si>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</si>
  <si>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</si>
  <si>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OEJV 0137</t>
  </si>
  <si>
    <t>IBVS 6050</t>
  </si>
  <si>
    <t>2013JAVSO..41..122</t>
  </si>
  <si>
    <t>OEJV 0160</t>
  </si>
  <si>
    <t>IBVS 6149</t>
  </si>
  <si>
    <t>OEJV 0165</t>
  </si>
  <si>
    <t>7,00E-05</t>
  </si>
  <si>
    <t>OEJV 0172</t>
  </si>
  <si>
    <t>IBVS 6153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</si>
  <si>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</si>
  <si>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</si>
  <si>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</si>
  <si>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</si>
  <si>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</si>
  <si>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</si>
  <si>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</si>
  <si>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vis</t>
  </si>
  <si>
    <t> -0.003 </t>
  </si>
  <si>
    <t>F </t>
  </si>
  <si>
    <t>2431162.225 </t>
  </si>
  <si>
    <t> 12.03.1944 17:24 </t>
  </si>
  <si>
    <t> 0.006 </t>
  </si>
  <si>
    <t>P </t>
  </si>
  <si>
    <t> A.Prichodko </t>
  </si>
  <si>
    <t> PZ 6.138 </t>
  </si>
  <si>
    <t>2431162.455 </t>
  </si>
  <si>
    <t> 12.03.1944 22:55 </t>
  </si>
  <si>
    <t> -0.008 </t>
  </si>
  <si>
    <t>2431163.178 </t>
  </si>
  <si>
    <t> 13.03.1944 16:16 </t>
  </si>
  <si>
    <t> -0.017 </t>
  </si>
  <si>
    <t>2431164.185 </t>
  </si>
  <si>
    <t> 14.03.1944 16:26 </t>
  </si>
  <si>
    <t> 0.015 </t>
  </si>
  <si>
    <t>2431164.388 </t>
  </si>
  <si>
    <t> 14.03.1944 21:18 </t>
  </si>
  <si>
    <t> -0.026 </t>
  </si>
  <si>
    <t>2431165.390 </t>
  </si>
  <si>
    <t> 15.03.1944 21:21 </t>
  </si>
  <si>
    <t> 0.000 </t>
  </si>
  <si>
    <t>2431169.286 </t>
  </si>
  <si>
    <t> 19.03.1944 18:51 </t>
  </si>
  <si>
    <t> -0.006 </t>
  </si>
  <si>
    <t>2431170.273 </t>
  </si>
  <si>
    <t> 20.03.1944 18:33 </t>
  </si>
  <si>
    <t>2431174.407 </t>
  </si>
  <si>
    <t> 24.03.1944 21:46 </t>
  </si>
  <si>
    <t>2431176.384 </t>
  </si>
  <si>
    <t> 26.03.1944 21:12 </t>
  </si>
  <si>
    <t> 0.020 </t>
  </si>
  <si>
    <t>2431177.346 </t>
  </si>
  <si>
    <t> 27.03.1944 20:18 </t>
  </si>
  <si>
    <t> 0.007 </t>
  </si>
  <si>
    <t>2431178.330 </t>
  </si>
  <si>
    <t> 28.03.1944 19:55 </t>
  </si>
  <si>
    <t>2431194.167 </t>
  </si>
  <si>
    <t> 13.04.1944 16:00 </t>
  </si>
  <si>
    <t> 0.001 </t>
  </si>
  <si>
    <t>2431262.198 </t>
  </si>
  <si>
    <t> 20.06.1944 16:45 </t>
  </si>
  <si>
    <t> -0.007 </t>
  </si>
  <si>
    <t>2431562.414 </t>
  </si>
  <si>
    <t> 16.04.1945 21:56 </t>
  </si>
  <si>
    <t> 0.008 </t>
  </si>
  <si>
    <t>2431584.340 </t>
  </si>
  <si>
    <t> 08.05.1945 20:09 </t>
  </si>
  <si>
    <t> -0.014 </t>
  </si>
  <si>
    <t>2431585.327 </t>
  </si>
  <si>
    <t> 09.05.1945 19:50 </t>
  </si>
  <si>
    <t>2431586.310 </t>
  </si>
  <si>
    <t> 10.05.1945 19:26 </t>
  </si>
  <si>
    <t> 0.005 </t>
  </si>
  <si>
    <t>2433011.702 </t>
  </si>
  <si>
    <t> 05.04.1949 04:50 </t>
  </si>
  <si>
    <t> -0.009 </t>
  </si>
  <si>
    <t>V </t>
  </si>
  <si>
    <t> J.Ashbrook </t>
  </si>
  <si>
    <t> AJ 57.63 </t>
  </si>
  <si>
    <t>2436251.437 </t>
  </si>
  <si>
    <t> 16.02.1958 22:29 </t>
  </si>
  <si>
    <t> -0.054 </t>
  </si>
  <si>
    <t> H.Huth </t>
  </si>
  <si>
    <t> MVS 2.125 </t>
  </si>
  <si>
    <t>2436274.403 </t>
  </si>
  <si>
    <t> 11.03.1958 21:40 </t>
  </si>
  <si>
    <t> -0.012 </t>
  </si>
  <si>
    <t>2436279.551 </t>
  </si>
  <si>
    <t> 17.03.1958 01:13 </t>
  </si>
  <si>
    <t>2436556.575 </t>
  </si>
  <si>
    <t> 19.12.1958 01:48 </t>
  </si>
  <si>
    <t>2436637.513 </t>
  </si>
  <si>
    <t> 10.03.1959 00:18 </t>
  </si>
  <si>
    <t> -0.021 </t>
  </si>
  <si>
    <t>2436660.463 </t>
  </si>
  <si>
    <t> 01.04.1959 23:06 </t>
  </si>
  <si>
    <t>2436672.407 </t>
  </si>
  <si>
    <t> 13.04.1959 21:46 </t>
  </si>
  <si>
    <t>2437039.381 </t>
  </si>
  <si>
    <t> 14.04.1960 21:08 </t>
  </si>
  <si>
    <t> -0.046 </t>
  </si>
  <si>
    <t>2437347.452 </t>
  </si>
  <si>
    <t> 16.02.1961 22:50 </t>
  </si>
  <si>
    <t>2437366.425 </t>
  </si>
  <si>
    <t> 07.03.1961 22:12 </t>
  </si>
  <si>
    <t> -0.029 </t>
  </si>
  <si>
    <t> P.B.Lehmann </t>
  </si>
  <si>
    <t>BAVM 15 </t>
  </si>
  <si>
    <t>2437366.430 </t>
  </si>
  <si>
    <t> 07.03.1961 22:19 </t>
  </si>
  <si>
    <t> -0.024 </t>
  </si>
  <si>
    <t> R.Rudolph </t>
  </si>
  <si>
    <t>2437367.405 </t>
  </si>
  <si>
    <t> 08.03.1961 21:43 </t>
  </si>
  <si>
    <t> W.Braune </t>
  </si>
  <si>
    <t>2437367.406 </t>
  </si>
  <si>
    <t> 08.03.1961 21:44 </t>
  </si>
  <si>
    <t> -0.023 </t>
  </si>
  <si>
    <t> R.Gizinski </t>
  </si>
  <si>
    <t>2437367.407 </t>
  </si>
  <si>
    <t> 08.03.1961 21:46 </t>
  </si>
  <si>
    <t> -0.022 </t>
  </si>
  <si>
    <t> W.Quester </t>
  </si>
  <si>
    <t>2437375.438 </t>
  </si>
  <si>
    <t> 16.03.1961 22:30 </t>
  </si>
  <si>
    <t> -0.039 </t>
  </si>
  <si>
    <t>2437650.572 </t>
  </si>
  <si>
    <t> 17.12.1961 01:43 </t>
  </si>
  <si>
    <t> 0.013 </t>
  </si>
  <si>
    <t>2437668.560 </t>
  </si>
  <si>
    <t> 04.01.1962 01:26 </t>
  </si>
  <si>
    <t>2437705.428 </t>
  </si>
  <si>
    <t> 09.02.1962 22:16 </t>
  </si>
  <si>
    <t> -0.002 </t>
  </si>
  <si>
    <t>2438462.381 </t>
  </si>
  <si>
    <t> 07.03.1964 21:08 </t>
  </si>
  <si>
    <t> -0.013 </t>
  </si>
  <si>
    <t> H.J.Bode </t>
  </si>
  <si>
    <t> AN 289.193 </t>
  </si>
  <si>
    <t>2438462.387 </t>
  </si>
  <si>
    <t> 07.03.1964 21:17 </t>
  </si>
  <si>
    <t> W.Becker </t>
  </si>
  <si>
    <t>2442568.371 </t>
  </si>
  <si>
    <t> 04.06.1975 20:54 </t>
  </si>
  <si>
    <t> R.Diethelm </t>
  </si>
  <si>
    <t> BBS 23 </t>
  </si>
  <si>
    <t>2442886.395 </t>
  </si>
  <si>
    <t> 17.04.1976 21:28 </t>
  </si>
  <si>
    <t> -0.001 </t>
  </si>
  <si>
    <t>E </t>
  </si>
  <si>
    <t>?</t>
  </si>
  <si>
    <t> J.Ebersberger </t>
  </si>
  <si>
    <t>IBVS 1358 </t>
  </si>
  <si>
    <t>2442887.351 </t>
  </si>
  <si>
    <t> 18.04.1976 20:25 </t>
  </si>
  <si>
    <t> -0.020 </t>
  </si>
  <si>
    <t> BBS 27 </t>
  </si>
  <si>
    <t>2443214.387 </t>
  </si>
  <si>
    <t> 11.03.1977 21:17 </t>
  </si>
  <si>
    <t> -0.011 </t>
  </si>
  <si>
    <t> D.Lichtenknecker </t>
  </si>
  <si>
    <t>BAVM 29 </t>
  </si>
  <si>
    <t>2443222.431 </t>
  </si>
  <si>
    <t> 19.03.1977 22:20 </t>
  </si>
  <si>
    <t>2444303.515 </t>
  </si>
  <si>
    <t> 05.03.1980 00:21 </t>
  </si>
  <si>
    <t> BBS 47 </t>
  </si>
  <si>
    <t>2445021.449 </t>
  </si>
  <si>
    <t> 20.02.1982 22:46 </t>
  </si>
  <si>
    <t> H.Vielmetter </t>
  </si>
  <si>
    <t>BAVM 34 </t>
  </si>
  <si>
    <t>2445021.450 </t>
  </si>
  <si>
    <t> 20.02.1982 22:48 </t>
  </si>
  <si>
    <t> J.Hübscher </t>
  </si>
  <si>
    <t>2445021.463 </t>
  </si>
  <si>
    <t> 20.02.1982 23:06 </t>
  </si>
  <si>
    <t>2445025.358 </t>
  </si>
  <si>
    <t> 24.02.1982 20:35 </t>
  </si>
  <si>
    <t> M.Hoffmann </t>
  </si>
  <si>
    <t>IBVS 2344 </t>
  </si>
  <si>
    <t>2445025.595 </t>
  </si>
  <si>
    <t> 25.02.1982 02:16 </t>
  </si>
  <si>
    <t>2445044.3710 </t>
  </si>
  <si>
    <t> 15.03.1982 20:54 </t>
  </si>
  <si>
    <t> -0.0087 </t>
  </si>
  <si>
    <t> M.Fernandes </t>
  </si>
  <si>
    <t>2445044.379 </t>
  </si>
  <si>
    <t> 15.03.1982 21:05 </t>
  </si>
  <si>
    <t> P.Frank </t>
  </si>
  <si>
    <t>2445055.3475 </t>
  </si>
  <si>
    <t> 26.03.1982 20:20 </t>
  </si>
  <si>
    <t> -0.0062 </t>
  </si>
  <si>
    <t>2445061.405 </t>
  </si>
  <si>
    <t> 01.04.1982 21:43 </t>
  </si>
  <si>
    <t> -0.045 </t>
  </si>
  <si>
    <t>2445061.411 </t>
  </si>
  <si>
    <t> 01.04.1982 21:51 </t>
  </si>
  <si>
    <t>2445383.612 </t>
  </si>
  <si>
    <t> 18.02.1983 02:41 </t>
  </si>
  <si>
    <t> B.-C.Kämper </t>
  </si>
  <si>
    <t>BAVM 38 </t>
  </si>
  <si>
    <t>2445404.320 </t>
  </si>
  <si>
    <t> 10.03.1983 19:40 </t>
  </si>
  <si>
    <t> BBS 65 </t>
  </si>
  <si>
    <t>2445714.538 </t>
  </si>
  <si>
    <t> 15.01.1984 00:54 </t>
  </si>
  <si>
    <t> 0.010 </t>
  </si>
  <si>
    <t>2445715.497 </t>
  </si>
  <si>
    <t> 15.01.1984 23:55 </t>
  </si>
  <si>
    <t>2445732.8154 </t>
  </si>
  <si>
    <t> 02.02.1984 07:34 </t>
  </si>
  <si>
    <t> -0.0024 </t>
  </si>
  <si>
    <t> D.R.Faulkner </t>
  </si>
  <si>
    <t> PASP 98.691 </t>
  </si>
  <si>
    <t>2445779.3971 </t>
  </si>
  <si>
    <t> 19.03.1984 21:31 </t>
  </si>
  <si>
    <t> 0.0006 </t>
  </si>
  <si>
    <t>2445817.430 </t>
  </si>
  <si>
    <t> 26.04.1984 22:19 </t>
  </si>
  <si>
    <t> -0.010 </t>
  </si>
  <si>
    <t>2446079.8407 </t>
  </si>
  <si>
    <t> 14.01.1985 08:10 </t>
  </si>
  <si>
    <t> -0.0006 </t>
  </si>
  <si>
    <t>2446114.471 </t>
  </si>
  <si>
    <t> 17.02.1985 23:18 </t>
  </si>
  <si>
    <t>BAVM 39 </t>
  </si>
  <si>
    <t>2446153.015 </t>
  </si>
  <si>
    <t> 28.03.1985 12:21 </t>
  </si>
  <si>
    <t> T.Kato </t>
  </si>
  <si>
    <t>VSB 47 </t>
  </si>
  <si>
    <t>2446174.464 </t>
  </si>
  <si>
    <t> 18.04.1985 23:08 </t>
  </si>
  <si>
    <t> 0.002 </t>
  </si>
  <si>
    <t> A.Paschke </t>
  </si>
  <si>
    <t> BBS 76 </t>
  </si>
  <si>
    <t>2446175.443 </t>
  </si>
  <si>
    <t> 19.04.1985 22:37 </t>
  </si>
  <si>
    <t>2446176.402 </t>
  </si>
  <si>
    <t> 20.04.1985 21:38 </t>
  </si>
  <si>
    <t> R.Brüschweiler </t>
  </si>
  <si>
    <t>2446176.411 </t>
  </si>
  <si>
    <t> 20.04.1985 21:51 </t>
  </si>
  <si>
    <t>2446177.3872 </t>
  </si>
  <si>
    <t> 21.04.1985 21:17 </t>
  </si>
  <si>
    <t> -0.0011 </t>
  </si>
  <si>
    <t> F.Agerer </t>
  </si>
  <si>
    <t>2446506.364 </t>
  </si>
  <si>
    <t> 16.03.1986 20:44 </t>
  </si>
  <si>
    <t> BBS 79 </t>
  </si>
  <si>
    <t>2446535.378 </t>
  </si>
  <si>
    <t> 14.04.1986 21:04 </t>
  </si>
  <si>
    <t> BBS 80 </t>
  </si>
  <si>
    <t>2446850.461 </t>
  </si>
  <si>
    <t> 23.02.1987 23:03 </t>
  </si>
  <si>
    <t>BAVM 46 </t>
  </si>
  <si>
    <t>2446892.412 </t>
  </si>
  <si>
    <t> 06.04.1987 21:53 </t>
  </si>
  <si>
    <t> 0.004 </t>
  </si>
  <si>
    <t> BBS 84 </t>
  </si>
  <si>
    <t>2446903.375 </t>
  </si>
  <si>
    <t> 17.04.1987 21:00 </t>
  </si>
  <si>
    <t>2446910.450 </t>
  </si>
  <si>
    <t> 24.04.1987 22:48 </t>
  </si>
  <si>
    <t> -0.004 </t>
  </si>
  <si>
    <t> M.Kohl </t>
  </si>
  <si>
    <t> BBS 85 </t>
  </si>
  <si>
    <t>2446910.4568 </t>
  </si>
  <si>
    <t> 24.04.1987 22:57 </t>
  </si>
  <si>
    <t> 0.0026 </t>
  </si>
  <si>
    <t> Lichtschlag et al </t>
  </si>
  <si>
    <t>IBVS 3355 </t>
  </si>
  <si>
    <t>2447207.489 </t>
  </si>
  <si>
    <t> 15.02.1988 23:44 </t>
  </si>
  <si>
    <t> Moschner&amp;Kleikamp </t>
  </si>
  <si>
    <t>BAVM 56 </t>
  </si>
  <si>
    <t>2447208.459 </t>
  </si>
  <si>
    <t> 16.02.1988 23:00 </t>
  </si>
  <si>
    <t> H.Peter </t>
  </si>
  <si>
    <t> BBS 87 </t>
  </si>
  <si>
    <t>2447212.362 </t>
  </si>
  <si>
    <t> 20.02.1988 20:41 </t>
  </si>
  <si>
    <t> -0.000 </t>
  </si>
  <si>
    <t>2447230.401 </t>
  </si>
  <si>
    <t> 09.03.1988 21:37 </t>
  </si>
  <si>
    <t> BBS 88 </t>
  </si>
  <si>
    <t>2447237.475 </t>
  </si>
  <si>
    <t> 16.03.1988 23:24 </t>
  </si>
  <si>
    <t>2447238.466 </t>
  </si>
  <si>
    <t> 17.03.1988 23:11 </t>
  </si>
  <si>
    <t>2447239.428 </t>
  </si>
  <si>
    <t> 18.03.1988 22:16 </t>
  </si>
  <si>
    <t>2447252.355 </t>
  </si>
  <si>
    <t> 31.03.1988 20:31 </t>
  </si>
  <si>
    <t> G.Mavrofridis </t>
  </si>
  <si>
    <t>2447267.486 </t>
  </si>
  <si>
    <t> 15.04.1988 23:39 </t>
  </si>
  <si>
    <t>2447270.417 </t>
  </si>
  <si>
    <t> 18.04.1988 22:00 </t>
  </si>
  <si>
    <t> 0.014 </t>
  </si>
  <si>
    <t>2447526.463 </t>
  </si>
  <si>
    <t> 30.12.1988 23:06 </t>
  </si>
  <si>
    <t> S.Paschke </t>
  </si>
  <si>
    <t> BRNO 30 </t>
  </si>
  <si>
    <t>2447587.440 </t>
  </si>
  <si>
    <t> 01.03.1989 22:33 </t>
  </si>
  <si>
    <t> BBS 91 </t>
  </si>
  <si>
    <t>2447597.434 </t>
  </si>
  <si>
    <t> 11.03.1989 22:24 </t>
  </si>
  <si>
    <t>2447609.3834 </t>
  </si>
  <si>
    <t> 23.03.1989 21:12 </t>
  </si>
  <si>
    <t> 0.0048 </t>
  </si>
  <si>
    <t>G</t>
  </si>
  <si>
    <t> Wieck &amp; Wunder </t>
  </si>
  <si>
    <t>IBVS 3760 </t>
  </si>
  <si>
    <t>2447609.3859 </t>
  </si>
  <si>
    <t> 23.03.1989 21:15 </t>
  </si>
  <si>
    <t> 0.0073 </t>
  </si>
  <si>
    <t>B;V</t>
  </si>
  <si>
    <t>BAVM 52 </t>
  </si>
  <si>
    <t>2447612.3106 </t>
  </si>
  <si>
    <t> 26.03.1989 19:27 </t>
  </si>
  <si>
    <t> 0.0056 </t>
  </si>
  <si>
    <t>2447613.5286 </t>
  </si>
  <si>
    <t> 28.03.1989 00:41 </t>
  </si>
  <si>
    <t> 0.0043 </t>
  </si>
  <si>
    <t>2447614.5059 </t>
  </si>
  <si>
    <t> 29.03.1989 00:08 </t>
  </si>
  <si>
    <t> 0.0061 </t>
  </si>
  <si>
    <t>2447616.4582 </t>
  </si>
  <si>
    <t> 30.03.1989 22:59 </t>
  </si>
  <si>
    <t> 0.0075 </t>
  </si>
  <si>
    <t>2447929.358 </t>
  </si>
  <si>
    <t> 06.02.1990 20:35 </t>
  </si>
  <si>
    <t> 0.025 </t>
  </si>
  <si>
    <t> BBS 94 </t>
  </si>
  <si>
    <t>2447965.435 </t>
  </si>
  <si>
    <t> 14.03.1990 22:26 </t>
  </si>
  <si>
    <t>2447968.365 </t>
  </si>
  <si>
    <t> 17.03.1990 20:45 </t>
  </si>
  <si>
    <t>2447970.315 </t>
  </si>
  <si>
    <t> 19.03.1990 19:33 </t>
  </si>
  <si>
    <t> 0.012 </t>
  </si>
  <si>
    <t> E.Blättler </t>
  </si>
  <si>
    <t>2448017.364 </t>
  </si>
  <si>
    <t> 05.05.1990 20:44 </t>
  </si>
  <si>
    <t> -0.005 </t>
  </si>
  <si>
    <t> BBS 95 </t>
  </si>
  <si>
    <t>2448348.312 </t>
  </si>
  <si>
    <t> 01.04.1991 19:29 </t>
  </si>
  <si>
    <t> BBS 97 </t>
  </si>
  <si>
    <t>2448362.462 </t>
  </si>
  <si>
    <t> 15.04.1991 23:05 </t>
  </si>
  <si>
    <t>2448385.375 </t>
  </si>
  <si>
    <t> 08.05.1991 21:00 </t>
  </si>
  <si>
    <t> BBS 98 </t>
  </si>
  <si>
    <t>2448680.4545 </t>
  </si>
  <si>
    <t> 27.02.1992 22:54 </t>
  </si>
  <si>
    <t> 0.0097 </t>
  </si>
  <si>
    <t> BBS 100 </t>
  </si>
  <si>
    <t>2448683.381 </t>
  </si>
  <si>
    <t> 01.03.1992 21:08 </t>
  </si>
  <si>
    <t> K.Seifert </t>
  </si>
  <si>
    <t>BAVM 60 </t>
  </si>
  <si>
    <t>2448733.3760 </t>
  </si>
  <si>
    <t> 20.04.1992 21:01 </t>
  </si>
  <si>
    <t> 0.0119 </t>
  </si>
  <si>
    <t>2448733.380 </t>
  </si>
  <si>
    <t> 20.04.1992 21:07 </t>
  </si>
  <si>
    <t> 0.016 </t>
  </si>
  <si>
    <t>2448763.372 </t>
  </si>
  <si>
    <t> 20.05.1992 20:55 </t>
  </si>
  <si>
    <t> BBS 101 </t>
  </si>
  <si>
    <t>2449004.5572 </t>
  </si>
  <si>
    <t> 17.01.1993 01:22 </t>
  </si>
  <si>
    <t> 0.0124 </t>
  </si>
  <si>
    <t>o</t>
  </si>
  <si>
    <t>BAVM 62 </t>
  </si>
  <si>
    <t>2449059.425 </t>
  </si>
  <si>
    <t> 12.03.1993 22:12 </t>
  </si>
  <si>
    <t> BBS 103 </t>
  </si>
  <si>
    <t>2449400.3578 </t>
  </si>
  <si>
    <t> 16.02.1994 20:35 </t>
  </si>
  <si>
    <t> 0.0160 </t>
  </si>
  <si>
    <t>BAVM 68 </t>
  </si>
  <si>
    <t>2449400.3580 </t>
  </si>
  <si>
    <t> 0.0162 </t>
  </si>
  <si>
    <t>2449401.3321 </t>
  </si>
  <si>
    <t> 17.02.1994 19:58 </t>
  </si>
  <si>
    <t> 0.0148 </t>
  </si>
  <si>
    <t> W.Moschner </t>
  </si>
  <si>
    <t>2449417.411 </t>
  </si>
  <si>
    <t> 05.03.1994 21:51 </t>
  </si>
  <si>
    <t> C.Barani </t>
  </si>
  <si>
    <t> BBS 108 </t>
  </si>
  <si>
    <t>2449417.425 </t>
  </si>
  <si>
    <t> 05.03.1994 22:12 </t>
  </si>
  <si>
    <t> F.Acerbi </t>
  </si>
  <si>
    <t> BBS 106 </t>
  </si>
  <si>
    <t>2449421.332 </t>
  </si>
  <si>
    <t> 09.03.1994 19:58 </t>
  </si>
  <si>
    <t> 0.018 </t>
  </si>
  <si>
    <t>2449431.552 </t>
  </si>
  <si>
    <t> 20.03.1994 01:14 </t>
  </si>
  <si>
    <t>2449431.554 </t>
  </si>
  <si>
    <t> 20.03.1994 01:17 </t>
  </si>
  <si>
    <t>2449439.3759 </t>
  </si>
  <si>
    <t> 27.03.1994 21:01 </t>
  </si>
  <si>
    <t> 0.0152 </t>
  </si>
  <si>
    <t>2449439.3766 </t>
  </si>
  <si>
    <t> 27.03.1994 21:02 </t>
  </si>
  <si>
    <t> 0.0159 </t>
  </si>
  <si>
    <t>2449756.4048 </t>
  </si>
  <si>
    <t> 07.02.1995 21:42 </t>
  </si>
  <si>
    <t> 0.0163 </t>
  </si>
  <si>
    <t>BAVM 91 </t>
  </si>
  <si>
    <t>2449756.4053 </t>
  </si>
  <si>
    <t> 07.02.1995 21:43 </t>
  </si>
  <si>
    <t> 0.0168 </t>
  </si>
  <si>
    <t>2449776.4021 </t>
  </si>
  <si>
    <t> 27.02.1995 21:39 </t>
  </si>
  <si>
    <t> 0.0165 </t>
  </si>
  <si>
    <t>2449778.360 </t>
  </si>
  <si>
    <t> 01.03.1995 20:38 </t>
  </si>
  <si>
    <t> 0.023 </t>
  </si>
  <si>
    <t>2449797.378 </t>
  </si>
  <si>
    <t> 20.03.1995 21:04 </t>
  </si>
  <si>
    <t> M.Martignoni </t>
  </si>
  <si>
    <t> BBS 110 </t>
  </si>
  <si>
    <t>2449817.376 </t>
  </si>
  <si>
    <t> 09.04.1995 21:01 </t>
  </si>
  <si>
    <t> 0.021 </t>
  </si>
  <si>
    <t> BBS 109 </t>
  </si>
  <si>
    <t>2449836.392 </t>
  </si>
  <si>
    <t> 28.04.1995 21:24 </t>
  </si>
  <si>
    <t>2450137.3277 </t>
  </si>
  <si>
    <t> 23.02.1996 19:51 </t>
  </si>
  <si>
    <t> 0.0181 </t>
  </si>
  <si>
    <t>2450137.5702 </t>
  </si>
  <si>
    <t> 24.02.1996 01:41 </t>
  </si>
  <si>
    <t> 0.0167 </t>
  </si>
  <si>
    <t>2450137.5715 </t>
  </si>
  <si>
    <t> 24.02.1996 01:42 </t>
  </si>
  <si>
    <t> 0.0180 </t>
  </si>
  <si>
    <t>2450152.434 </t>
  </si>
  <si>
    <t> 09.03.1996 22:24 </t>
  </si>
  <si>
    <t> BBS 111 </t>
  </si>
  <si>
    <t>2450175.3742 </t>
  </si>
  <si>
    <t> 01.04.1996 20:58 </t>
  </si>
  <si>
    <t> 0.0213 </t>
  </si>
  <si>
    <t> W.Kleikamp </t>
  </si>
  <si>
    <t>BAVM 99 </t>
  </si>
  <si>
    <t>2450192.438 </t>
  </si>
  <si>
    <t> 18.04.1996 22:30 </t>
  </si>
  <si>
    <t> BBS 112 </t>
  </si>
  <si>
    <t>2450195.370 </t>
  </si>
  <si>
    <t> 21.04.1996 20:52 </t>
  </si>
  <si>
    <t> G.Maintz </t>
  </si>
  <si>
    <t>BAVM 93 </t>
  </si>
  <si>
    <t>2450514.350 </t>
  </si>
  <si>
    <t> 06.03.1997 20:24 </t>
  </si>
  <si>
    <t> BBS 114 </t>
  </si>
  <si>
    <t>2450570.440 </t>
  </si>
  <si>
    <t> 01.05.1997 22:33 </t>
  </si>
  <si>
    <t> 0.022 </t>
  </si>
  <si>
    <t> BBS 115 </t>
  </si>
  <si>
    <t>2450571.409 </t>
  </si>
  <si>
    <t> 02.05.1997 21:48 </t>
  </si>
  <si>
    <t>2450871.370 </t>
  </si>
  <si>
    <t> 26.02.1998 20:52 </t>
  </si>
  <si>
    <t> 0.019 </t>
  </si>
  <si>
    <t> BBS 117 </t>
  </si>
  <si>
    <t>2451163.5287 </t>
  </si>
  <si>
    <t> 16.12.1998 00:41 </t>
  </si>
  <si>
    <t> 0.0245 </t>
  </si>
  <si>
    <t>BAVM 117 </t>
  </si>
  <si>
    <t>2451222.5464 </t>
  </si>
  <si>
    <t> 13.02.1999 01:06 </t>
  </si>
  <si>
    <t> 0.0262 </t>
  </si>
  <si>
    <t>-I</t>
  </si>
  <si>
    <t>BAVM 128 </t>
  </si>
  <si>
    <t>2451256.4432 </t>
  </si>
  <si>
    <t> 18.03.1999 22:38 </t>
  </si>
  <si>
    <t>12775.5</t>
  </si>
  <si>
    <t> 0.0254 </t>
  </si>
  <si>
    <t>2451256.4435 </t>
  </si>
  <si>
    <t> 0.0257 </t>
  </si>
  <si>
    <t>2451629.807 </t>
  </si>
  <si>
    <t> 26.03.2000 07:22 </t>
  </si>
  <si>
    <t>13541</t>
  </si>
  <si>
    <t> 0.028 </t>
  </si>
  <si>
    <t> R.H.Nelson </t>
  </si>
  <si>
    <t>IBVS 5040 </t>
  </si>
  <si>
    <t>2451937.5703 </t>
  </si>
  <si>
    <t> 28.01.2001 01:41 </t>
  </si>
  <si>
    <t>14172</t>
  </si>
  <si>
    <t> 0.0305 </t>
  </si>
  <si>
    <t>BAVM 152 </t>
  </si>
  <si>
    <t>2451950.4944 </t>
  </si>
  <si>
    <t> 09.02.2001 23:51 </t>
  </si>
  <si>
    <t>14198.5</t>
  </si>
  <si>
    <t> 0.0296 </t>
  </si>
  <si>
    <t>2452274.5955 </t>
  </si>
  <si>
    <t> 31.12.2001 02:17 </t>
  </si>
  <si>
    <t>14863</t>
  </si>
  <si>
    <t> 0.0307 </t>
  </si>
  <si>
    <t> SZ.Csizmadia et al. </t>
  </si>
  <si>
    <t>IBVS 5230 </t>
  </si>
  <si>
    <t>2452322.3948 </t>
  </si>
  <si>
    <t> 16.02.2002 21:28 </t>
  </si>
  <si>
    <t>14961</t>
  </si>
  <si>
    <t> 0.0320 </t>
  </si>
  <si>
    <t> K.&amp; M.Rätz </t>
  </si>
  <si>
    <t>BAVM 158 </t>
  </si>
  <si>
    <t>2452337.5143 </t>
  </si>
  <si>
    <t> 04.03.2002 00:20 </t>
  </si>
  <si>
    <t>14992</t>
  </si>
  <si>
    <t> 0.0317 </t>
  </si>
  <si>
    <t>2452353.1189 </t>
  </si>
  <si>
    <t> 19.03.2002 14:51 </t>
  </si>
  <si>
    <t>15024</t>
  </si>
  <si>
    <t> 0.0288 </t>
  </si>
  <si>
    <t> Nakajima </t>
  </si>
  <si>
    <t>VSB 40 </t>
  </si>
  <si>
    <t>2452397.6218 </t>
  </si>
  <si>
    <t> 03.05.2002 02:55 </t>
  </si>
  <si>
    <t>15115</t>
  </si>
  <si>
    <t> 0.1478 </t>
  </si>
  <si>
    <t>C </t>
  </si>
  <si>
    <t>ns</t>
  </si>
  <si>
    <t> S.Dvorak </t>
  </si>
  <si>
    <t> JAAVSO 39;94 </t>
  </si>
  <si>
    <t>2452664.2967 </t>
  </si>
  <si>
    <t> 24.01.2003 19:07 </t>
  </si>
  <si>
    <t>15662</t>
  </si>
  <si>
    <t> 0.0316 </t>
  </si>
  <si>
    <t>VSB 42 </t>
  </si>
  <si>
    <t>2452680.3927 </t>
  </si>
  <si>
    <t> 09.02.2003 21:25 </t>
  </si>
  <si>
    <t>15695</t>
  </si>
  <si>
    <t> 0.0323 </t>
  </si>
  <si>
    <t>BAVM 172 </t>
  </si>
  <si>
    <t>2452692.5878 </t>
  </si>
  <si>
    <t> 22.02.2003 02:06 </t>
  </si>
  <si>
    <t>15720</t>
  </si>
  <si>
    <t> 0.0340 </t>
  </si>
  <si>
    <t> L.Kotková &amp; M.Wolf </t>
  </si>
  <si>
    <t>IBVS 5676 </t>
  </si>
  <si>
    <t>2452705.7566 </t>
  </si>
  <si>
    <t> 07.03.2003 06:09 </t>
  </si>
  <si>
    <t>15747</t>
  </si>
  <si>
    <t> R.Nelson </t>
  </si>
  <si>
    <t>IBVS 5493 </t>
  </si>
  <si>
    <t>2452721.3633 </t>
  </si>
  <si>
    <t> 22.03.2003 20:43 </t>
  </si>
  <si>
    <t>15779</t>
  </si>
  <si>
    <t> 0.0332 </t>
  </si>
  <si>
    <t>2452721.6096 </t>
  </si>
  <si>
    <t> 23.03.2003 02:37 </t>
  </si>
  <si>
    <t>15779.5</t>
  </si>
  <si>
    <t> 0.0356 </t>
  </si>
  <si>
    <t>2452983.2791 </t>
  </si>
  <si>
    <t> 09.12.2003 18:41 </t>
  </si>
  <si>
    <t>16316</t>
  </si>
  <si>
    <t> 0.0352 </t>
  </si>
  <si>
    <t>2453001.3274 </t>
  </si>
  <si>
    <t> 27.12.2003 19:51 </t>
  </si>
  <si>
    <t>16353</t>
  </si>
  <si>
    <t> 0.0373 </t>
  </si>
  <si>
    <t>2453034.4919 </t>
  </si>
  <si>
    <t> 29.01.2004 23:48 </t>
  </si>
  <si>
    <t>16421</t>
  </si>
  <si>
    <t> 0.0358 </t>
  </si>
  <si>
    <t>BVRI</t>
  </si>
  <si>
    <t> M.Petropoulou et al. </t>
  </si>
  <si>
    <t>IBVS 6153 </t>
  </si>
  <si>
    <t>2453036.4436 </t>
  </si>
  <si>
    <t> 31.01.2004 22:38 </t>
  </si>
  <si>
    <t>16425</t>
  </si>
  <si>
    <t> 0.0366 </t>
  </si>
  <si>
    <t>2453036.6865 </t>
  </si>
  <si>
    <t> 01.02.2004 04:28 </t>
  </si>
  <si>
    <t>16425.5</t>
  </si>
  <si>
    <t>2453040.5894 </t>
  </si>
  <si>
    <t> 05.02.2004 02:08 </t>
  </si>
  <si>
    <t>16433.5</t>
  </si>
  <si>
    <t>2453051.5635 </t>
  </si>
  <si>
    <t> 16.02.2004 01:31 </t>
  </si>
  <si>
    <t>16456</t>
  </si>
  <si>
    <t> 0.0367 </t>
  </si>
  <si>
    <t>2453079.6099 </t>
  </si>
  <si>
    <t> 15.03.2004 02:38 </t>
  </si>
  <si>
    <t>16513.5</t>
  </si>
  <si>
    <t> 0.0383 </t>
  </si>
  <si>
    <t>2453359.8133 </t>
  </si>
  <si>
    <t> 20.12.2004 07:31 </t>
  </si>
  <si>
    <t>17088</t>
  </si>
  <si>
    <t> 0.0379 </t>
  </si>
  <si>
    <t>2453379.5708 </t>
  </si>
  <si>
    <t> 09.01.2005 01:41 </t>
  </si>
  <si>
    <t>17128.5</t>
  </si>
  <si>
    <t> 0.0421 </t>
  </si>
  <si>
    <t> B.Albayrak et al. </t>
  </si>
  <si>
    <t>IBVS 5649 </t>
  </si>
  <si>
    <t>2453381.5166 </t>
  </si>
  <si>
    <t> 11.01.2005 00:23 </t>
  </si>
  <si>
    <t>17132.5</t>
  </si>
  <si>
    <t> 0.0370 </t>
  </si>
  <si>
    <t> Rätz </t>
  </si>
  <si>
    <t>BAVM 178 </t>
  </si>
  <si>
    <t>2453390.7818 </t>
  </si>
  <si>
    <t> 20.01.2005 06:45 </t>
  </si>
  <si>
    <t>17151.5</t>
  </si>
  <si>
    <t> W.Ogloza et al. </t>
  </si>
  <si>
    <t>IBVS 5843 </t>
  </si>
  <si>
    <t>2453409.5621 </t>
  </si>
  <si>
    <t> 08.02.2005 01:29 </t>
  </si>
  <si>
    <t>17190</t>
  </si>
  <si>
    <t> 0.0377 </t>
  </si>
  <si>
    <t> v.Poschinger </t>
  </si>
  <si>
    <t>BAVM 173 </t>
  </si>
  <si>
    <t>2453410.5389 </t>
  </si>
  <si>
    <t> 09.02.2005 00:56 </t>
  </si>
  <si>
    <t>17192</t>
  </si>
  <si>
    <t> 0.0391 </t>
  </si>
  <si>
    <t>2453421.2687 </t>
  </si>
  <si>
    <t> 19.02.2005 18:26 </t>
  </si>
  <si>
    <t>17214</t>
  </si>
  <si>
    <t> 0.0387 </t>
  </si>
  <si>
    <t> C.-H.Kim et al. </t>
  </si>
  <si>
    <t>IBVS 5694 </t>
  </si>
  <si>
    <t>2453445.4107 </t>
  </si>
  <si>
    <t> 15.03.2005 21:51 </t>
  </si>
  <si>
    <t>17263.5</t>
  </si>
  <si>
    <t> 0.0378 </t>
  </si>
  <si>
    <t>2453451.5041 </t>
  </si>
  <si>
    <t> 22.03.2005 00:05 </t>
  </si>
  <si>
    <t>17276</t>
  </si>
  <si>
    <t> 0.0345 </t>
  </si>
  <si>
    <t>2453683.6714 </t>
  </si>
  <si>
    <t> 09.11.2005 04:06 </t>
  </si>
  <si>
    <t>17752</t>
  </si>
  <si>
    <t> 0.0399 </t>
  </si>
  <si>
    <t>2453720.2512 </t>
  </si>
  <si>
    <t> 15.12.2005 18:01 </t>
  </si>
  <si>
    <t>17827</t>
  </si>
  <si>
    <t> 0.0396 </t>
  </si>
  <si>
    <t> Kubotera </t>
  </si>
  <si>
    <t>VSB 44 </t>
  </si>
  <si>
    <t>2453749.5137 </t>
  </si>
  <si>
    <t> 14.01.2006 00:19 </t>
  </si>
  <si>
    <t>17887</t>
  </si>
  <si>
    <t> 0.0380 </t>
  </si>
  <si>
    <t>BAVM 186 </t>
  </si>
  <si>
    <t>2453814.3850 </t>
  </si>
  <si>
    <t> 19.03.2006 21:14 </t>
  </si>
  <si>
    <t>18020</t>
  </si>
  <si>
    <t> 0.0405 </t>
  </si>
  <si>
    <t>2453826.3363 </t>
  </si>
  <si>
    <t> 31.03.2006 20:04 </t>
  </si>
  <si>
    <t>18044.5</t>
  </si>
  <si>
    <t> 0.0423 </t>
  </si>
  <si>
    <t> H.V.Senavci et al. </t>
  </si>
  <si>
    <t>IBVS 5754 </t>
  </si>
  <si>
    <t>2454086.5432 </t>
  </si>
  <si>
    <t> 17.12.2006 01:02 </t>
  </si>
  <si>
    <t>18578</t>
  </si>
  <si>
    <t> 0.0425 </t>
  </si>
  <si>
    <t> S.Dogru et al. </t>
  </si>
  <si>
    <t>IBVS 5893 </t>
  </si>
  <si>
    <t>2454097.2729 </t>
  </si>
  <si>
    <t> 27.12.2006 18:32 </t>
  </si>
  <si>
    <t>18600</t>
  </si>
  <si>
    <t> 0.0420 </t>
  </si>
  <si>
    <t> K.Nagai et al. </t>
  </si>
  <si>
    <t>VSB 45 </t>
  </si>
  <si>
    <t>2454149.4622 </t>
  </si>
  <si>
    <t> 17.02.2007 23:05 </t>
  </si>
  <si>
    <t>18707</t>
  </si>
  <si>
    <t> 0.0437 </t>
  </si>
  <si>
    <t> M.&amp; C.Rätz </t>
  </si>
  <si>
    <t>BAVM 201 </t>
  </si>
  <si>
    <t>2454174.33569 </t>
  </si>
  <si>
    <t> 14.03.2007 20:03 </t>
  </si>
  <si>
    <t>18758</t>
  </si>
  <si>
    <t> 0.04268 </t>
  </si>
  <si>
    <t>R</t>
  </si>
  <si>
    <t> R.Ehrenberger </t>
  </si>
  <si>
    <t>OEJV 0074 </t>
  </si>
  <si>
    <t>2454174.5850 </t>
  </si>
  <si>
    <t> 15.03.2007 02:02 </t>
  </si>
  <si>
    <t>18758.5</t>
  </si>
  <si>
    <t> 0.0481 </t>
  </si>
  <si>
    <t>2454193.35675 </t>
  </si>
  <si>
    <t> 02.04.2007 20:33 </t>
  </si>
  <si>
    <t>18797</t>
  </si>
  <si>
    <t> 0.04208 </t>
  </si>
  <si>
    <t>2454199.4564 </t>
  </si>
  <si>
    <t> 08.04.2007 22:57 </t>
  </si>
  <si>
    <t>18809.5</t>
  </si>
  <si>
    <t> 0.0450 </t>
  </si>
  <si>
    <t>2454499.4135 </t>
  </si>
  <si>
    <t> 02.02.2008 21:55 </t>
  </si>
  <si>
    <t>19424.5</t>
  </si>
  <si>
    <t> 0.0451 </t>
  </si>
  <si>
    <t> E.Özel &amp; E.Imdat </t>
  </si>
  <si>
    <t>IBVS 5887 </t>
  </si>
  <si>
    <t>2454509.4123 </t>
  </si>
  <si>
    <t> 12.02.2008 21:53 </t>
  </si>
  <si>
    <t>19445</t>
  </si>
  <si>
    <t> 0.0453 </t>
  </si>
  <si>
    <t> M.&amp; K.Rätz </t>
  </si>
  <si>
    <t>BAVM 209 </t>
  </si>
  <si>
    <t>2454527.7025 </t>
  </si>
  <si>
    <t> 02.03.2008 04:51 </t>
  </si>
  <si>
    <t>19482.5</t>
  </si>
  <si>
    <t> 0.0454 </t>
  </si>
  <si>
    <t>IBVS 5875 </t>
  </si>
  <si>
    <t>2454531.3591 </t>
  </si>
  <si>
    <t> 05.03.2008 20:37 </t>
  </si>
  <si>
    <t>19490</t>
  </si>
  <si>
    <t> 0.0440 </t>
  </si>
  <si>
    <t>2454531.6054 </t>
  </si>
  <si>
    <t> 06.03.2008 02:31 </t>
  </si>
  <si>
    <t>19490.5</t>
  </si>
  <si>
    <t> 0.0464 </t>
  </si>
  <si>
    <t>2454828.638 </t>
  </si>
  <si>
    <t> 28.12.2008 03:18 </t>
  </si>
  <si>
    <t>20099.5</t>
  </si>
  <si>
    <t> 0.048 </t>
  </si>
  <si>
    <t>OEJV 0116 </t>
  </si>
  <si>
    <t>2454831.5634 </t>
  </si>
  <si>
    <t> 31.12.2008 01:31 </t>
  </si>
  <si>
    <t>20105.5</t>
  </si>
  <si>
    <t> 0.0473 </t>
  </si>
  <si>
    <t>-U;-I</t>
  </si>
  <si>
    <t>2454860.8268 </t>
  </si>
  <si>
    <t> 29.01.2009 07:50 </t>
  </si>
  <si>
    <t>20165.5</t>
  </si>
  <si>
    <t> 0.0466 </t>
  </si>
  <si>
    <t>IBVS 5894 </t>
  </si>
  <si>
    <t>2454908.3830 </t>
  </si>
  <si>
    <t> 17.03.2009 21:11 </t>
  </si>
  <si>
    <t>20263</t>
  </si>
  <si>
    <t> 0.0487 </t>
  </si>
  <si>
    <t> W.Moschner &amp; P.Frank </t>
  </si>
  <si>
    <t>2455243.7032 </t>
  </si>
  <si>
    <t> 16.02.2010 04:52 </t>
  </si>
  <si>
    <t>20950.5</t>
  </si>
  <si>
    <t> 0.0510 </t>
  </si>
  <si>
    <t>IBVS 5945 </t>
  </si>
  <si>
    <t>2455269.3099 </t>
  </si>
  <si>
    <t> 13.03.2010 19:26 </t>
  </si>
  <si>
    <t>21003</t>
  </si>
  <si>
    <t> 0.0516 </t>
  </si>
  <si>
    <t> F.Marchi </t>
  </si>
  <si>
    <t>OEJV 0137 </t>
  </si>
  <si>
    <t>2455277.1126 </t>
  </si>
  <si>
    <t> 21.03.2010 14:42 </t>
  </si>
  <si>
    <t>21019</t>
  </si>
  <si>
    <t> 0.0505 </t>
  </si>
  <si>
    <t> H.Itoh </t>
  </si>
  <si>
    <t>VSB 51 </t>
  </si>
  <si>
    <t>2455297.3567 </t>
  </si>
  <si>
    <t> 10.04.2010 20:33 </t>
  </si>
  <si>
    <t>21060.5</t>
  </si>
  <si>
    <t> 0.0536 </t>
  </si>
  <si>
    <t> L.Corp </t>
  </si>
  <si>
    <t>2455297.3587 </t>
  </si>
  <si>
    <t> 10.04.2010 20:36 </t>
  </si>
  <si>
    <t> 0.0556 </t>
  </si>
  <si>
    <t>2455534.6384 </t>
  </si>
  <si>
    <t> 04.12.2010 03:19 </t>
  </si>
  <si>
    <t>21547</t>
  </si>
  <si>
    <t> 0.0522 </t>
  </si>
  <si>
    <t> L.Brát </t>
  </si>
  <si>
    <t>2455589.2655 </t>
  </si>
  <si>
    <t> 27.01.2011 18:22 </t>
  </si>
  <si>
    <t>21659</t>
  </si>
  <si>
    <t> 0.0530 </t>
  </si>
  <si>
    <t>VSB 53 </t>
  </si>
  <si>
    <t>2455601.4597 </t>
  </si>
  <si>
    <t> 08.02.2011 23:01 </t>
  </si>
  <si>
    <t>21684</t>
  </si>
  <si>
    <t> 0.0538 </t>
  </si>
  <si>
    <t> I.Bellia </t>
  </si>
  <si>
    <t>IBVS 5997 </t>
  </si>
  <si>
    <t>2455649.7451 </t>
  </si>
  <si>
    <t> 29.03.2011 05:52 </t>
  </si>
  <si>
    <t>21783</t>
  </si>
  <si>
    <t> 0.0534 </t>
  </si>
  <si>
    <t>IBVS 5992 </t>
  </si>
  <si>
    <t>2455945.8032 </t>
  </si>
  <si>
    <t> 19.01.2012 07:16 </t>
  </si>
  <si>
    <t>22390</t>
  </si>
  <si>
    <t> 0.0563 </t>
  </si>
  <si>
    <t>IBVS 6050 </t>
  </si>
  <si>
    <t>2455952.8778 </t>
  </si>
  <si>
    <t> 26.01.2012 09:04 </t>
  </si>
  <si>
    <t>22404.5</t>
  </si>
  <si>
    <t> 0.0588 </t>
  </si>
  <si>
    <t>IBVS 6029 </t>
  </si>
  <si>
    <t>2455959.2161 </t>
  </si>
  <si>
    <t> 01.02.2012 17:11 </t>
  </si>
  <si>
    <t>22417.5</t>
  </si>
  <si>
    <t> 0.0565 </t>
  </si>
  <si>
    <t>Rc</t>
  </si>
  <si>
    <t> K.Shiokawa </t>
  </si>
  <si>
    <t>VSB 55 </t>
  </si>
  <si>
    <t>2455961.1672 </t>
  </si>
  <si>
    <t> 03.02.2012 16:00 </t>
  </si>
  <si>
    <t>22421.5</t>
  </si>
  <si>
    <t> 0.0567 </t>
  </si>
  <si>
    <t>2456002.6250 </t>
  </si>
  <si>
    <t> 16.03.2012 03:00 </t>
  </si>
  <si>
    <t>22506.5</t>
  </si>
  <si>
    <t> 0.0570 </t>
  </si>
  <si>
    <t> R.Poklar </t>
  </si>
  <si>
    <t> JAAVSO 41;122 </t>
  </si>
  <si>
    <t>2456003.35689 </t>
  </si>
  <si>
    <t> 16.03.2012 20:33 </t>
  </si>
  <si>
    <t>22508</t>
  </si>
  <si>
    <t> 0.05726 </t>
  </si>
  <si>
    <t> M.Urbanik </t>
  </si>
  <si>
    <t>OEJV 0160 </t>
  </si>
  <si>
    <t>2456018.7197 </t>
  </si>
  <si>
    <t> 01.04.2012 05:16 </t>
  </si>
  <si>
    <t>22539.5</t>
  </si>
  <si>
    <t> 0.0564 </t>
  </si>
  <si>
    <t>2456400.37289 </t>
  </si>
  <si>
    <t> 17.04.2013 20:56 </t>
  </si>
  <si>
    <t>23322</t>
  </si>
  <si>
    <t> 0.05689 </t>
  </si>
  <si>
    <t> F.Scaggiante </t>
  </si>
  <si>
    <t>2456689.1181 </t>
  </si>
  <si>
    <t> 31.01.2014 14:50 </t>
  </si>
  <si>
    <t>23914</t>
  </si>
  <si>
    <t> 0.0629 </t>
  </si>
  <si>
    <t>VSB 59 </t>
  </si>
  <si>
    <t>2456723.5034 </t>
  </si>
  <si>
    <t> 07.03.2014 00:04 </t>
  </si>
  <si>
    <t>23984.5</t>
  </si>
  <si>
    <t>BAVM 238 </t>
  </si>
  <si>
    <t>2456725.4548 </t>
  </si>
  <si>
    <t> 08.03.2014 22:54 </t>
  </si>
  <si>
    <t>23988.5</t>
  </si>
  <si>
    <t> 0.0634 </t>
  </si>
  <si>
    <t>2456726.4302 </t>
  </si>
  <si>
    <t> 09.03.2014 22:19 </t>
  </si>
  <si>
    <t>23990.5</t>
  </si>
  <si>
    <t> 0.0633 </t>
  </si>
  <si>
    <t>2457024.680 </t>
  </si>
  <si>
    <t> 02.01.2015 04:19 </t>
  </si>
  <si>
    <t>24602</t>
  </si>
  <si>
    <t> 0.063 </t>
  </si>
  <si>
    <t>OEJV 0172 </t>
  </si>
  <si>
    <t>2457080.5284 </t>
  </si>
  <si>
    <t> 27.02.2015 00:40 </t>
  </si>
  <si>
    <t>24716.5</t>
  </si>
  <si>
    <t> 0.0658 </t>
  </si>
  <si>
    <t>BAVM 241 (=IBVS 6157) </t>
  </si>
  <si>
    <t>IBVS 6157</t>
  </si>
  <si>
    <t>IBVS 6196</t>
  </si>
  <si>
    <t>OEJV 0179</t>
  </si>
  <si>
    <t>VSB 060</t>
  </si>
  <si>
    <t>IBVS 5754</t>
  </si>
  <si>
    <t>JAVSO..43..238</t>
  </si>
  <si>
    <t>JAVSO..44..164</t>
  </si>
  <si>
    <t>JAVSO..45..121</t>
  </si>
  <si>
    <t>JAVSO..45..215</t>
  </si>
  <si>
    <t>IBVS 6225</t>
  </si>
  <si>
    <t>JAVSO..46…79 (2018)</t>
  </si>
  <si>
    <t>BAD?</t>
  </si>
  <si>
    <t>JAVSO..46..184</t>
  </si>
  <si>
    <t>JAVSO..47..263</t>
  </si>
  <si>
    <t>VSB 069</t>
  </si>
  <si>
    <t>JAVSO 49, 108</t>
  </si>
  <si>
    <t>JAVSO 49, 256</t>
  </si>
  <si>
    <t>JBAV, 55</t>
  </si>
  <si>
    <t>JBAV, 60</t>
  </si>
  <si>
    <t>VSB, 91</t>
  </si>
  <si>
    <t>JAAVSO, 50, 255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</si>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</sst>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"/>
    <numFmt numFmtId="167" formatCode="0.00000"/>
    <numFmt numFmtId="168" formatCode="0.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3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right"/>
    </xf>
    <xf numFmtId="0" fontId="0" fillId="0" borderId="0" xfId="0" applyAlignment="1" applyProtection="1"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/>
    <xf numFmtId="0" fontId="4" fillId="0" borderId="0" xfId="0" applyFont="1" applyAlignment="1"/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12" fillId="24" borderId="25" xfId="0" applyFont="1" applyFill="1" applyBorder="1" applyAlignment="1">
      <alignment horizontal="left" vertical="top" wrapText="1" indent="1"/>
    </xf>
    <xf numFmtId="0" fontId="12" fillId="24" borderId="25" xfId="0" applyFont="1" applyFill="1" applyBorder="1" applyAlignment="1">
      <alignment horizontal="center" vertical="top" wrapText="1"/>
    </xf>
    <xf numFmtId="0" fontId="12" fillId="24" borderId="25" xfId="0" applyFont="1" applyFill="1" applyBorder="1" applyAlignment="1">
      <alignment horizontal="right" vertical="top" wrapText="1"/>
    </xf>
    <xf numFmtId="0" fontId="23" fillId="24" borderId="25" xfId="38" applyFill="1" applyBorder="1" applyAlignment="1" applyProtection="1">
      <alignment horizontal="right" vertical="top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19" fillId="0" borderId="0" xfId="44" applyFont="1" applyAlignment="1">
      <alignment horizontal="left" vertical="center"/>
    </xf>
    <xf numFmtId="0" fontId="19" fillId="0" borderId="0" xfId="44" applyFont="1" applyAlignment="1">
      <alignment horizontal="center" vertical="center"/>
    </xf>
    <xf numFmtId="0" fontId="41" fillId="0" borderId="0" xfId="42" applyFont="1" applyAlignment="1">
      <alignment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 wrapText="1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horizontal="left" vertical="center"/>
    </xf>
    <xf numFmtId="0" fontId="19" fillId="0" borderId="0" xfId="44" applyFont="1" applyAlignment="1">
      <alignment horizontal="center" vertical="center" wrapText="1"/>
    </xf>
    <xf numFmtId="0" fontId="19" fillId="0" borderId="0" xfId="44" applyFont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168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67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6285323916111"/>
          <c:y val="0.11711746057813843"/>
          <c:w val="0.84403795757770328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D-41D3-A327-867D4C6391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D-41D3-A327-867D4C6391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D-41D3-A327-867D4C6391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  <c:pt idx="261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D-41D3-A327-867D4C6391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5D-41D3-A327-867D4C6391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-2.5625506685064397E-2</c:v>
                </c:pt>
                <c:pt idx="51">
                  <c:v>-2.5625506685064397E-2</c:v>
                </c:pt>
                <c:pt idx="52">
                  <c:v>-2.5625506685064397E-2</c:v>
                </c:pt>
                <c:pt idx="56">
                  <c:v>-2.5449590161869332E-2</c:v>
                </c:pt>
                <c:pt idx="57">
                  <c:v>-2.5449590161869332E-2</c:v>
                </c:pt>
                <c:pt idx="58">
                  <c:v>-2.5365374805020626E-2</c:v>
                </c:pt>
                <c:pt idx="59">
                  <c:v>-2.5356017543148548E-2</c:v>
                </c:pt>
                <c:pt idx="60">
                  <c:v>-2.5318588495660238E-2</c:v>
                </c:pt>
                <c:pt idx="61">
                  <c:v>-2.5318588495660238E-2</c:v>
                </c:pt>
                <c:pt idx="62">
                  <c:v>-2.521940151981621E-2</c:v>
                </c:pt>
                <c:pt idx="72">
                  <c:v>-1.6941967667775965E-2</c:v>
                </c:pt>
                <c:pt idx="132">
                  <c:v>8.2777245298488039E-3</c:v>
                </c:pt>
                <c:pt idx="133">
                  <c:v>1.0710612616589094E-2</c:v>
                </c:pt>
                <c:pt idx="134">
                  <c:v>1.0864071711291175E-2</c:v>
                </c:pt>
                <c:pt idx="135">
                  <c:v>1.0879043330286504E-2</c:v>
                </c:pt>
                <c:pt idx="136">
                  <c:v>1.1025016615490921E-2</c:v>
                </c:pt>
                <c:pt idx="137">
                  <c:v>1.1178475710193002E-2</c:v>
                </c:pt>
                <c:pt idx="138">
                  <c:v>1.1324448995397418E-2</c:v>
                </c:pt>
                <c:pt idx="139">
                  <c:v>1.3633821225426279E-2</c:v>
                </c:pt>
                <c:pt idx="140">
                  <c:v>1.3635692677800695E-2</c:v>
                </c:pt>
                <c:pt idx="141">
                  <c:v>1.374985127264005E-2</c:v>
                </c:pt>
                <c:pt idx="142">
                  <c:v>1.3925767795835112E-2</c:v>
                </c:pt>
                <c:pt idx="143">
                  <c:v>1.4056769462044205E-2</c:v>
                </c:pt>
                <c:pt idx="144">
                  <c:v>1.4079226890537193E-2</c:v>
                </c:pt>
                <c:pt idx="145">
                  <c:v>1.6527086596272812E-2</c:v>
                </c:pt>
                <c:pt idx="146">
                  <c:v>1.6957520642388403E-2</c:v>
                </c:pt>
                <c:pt idx="147">
                  <c:v>1.6965006451886068E-2</c:v>
                </c:pt>
                <c:pt idx="148">
                  <c:v>1.9266892872417264E-2</c:v>
                </c:pt>
                <c:pt idx="149">
                  <c:v>2.1508892816967169E-2</c:v>
                </c:pt>
                <c:pt idx="150">
                  <c:v>2.1508892816967169E-2</c:v>
                </c:pt>
                <c:pt idx="151">
                  <c:v>2.1961784291575748E-2</c:v>
                </c:pt>
                <c:pt idx="152">
                  <c:v>2.2221916171619518E-2</c:v>
                </c:pt>
                <c:pt idx="153">
                  <c:v>2.5087109756849815E-2</c:v>
                </c:pt>
                <c:pt idx="154">
                  <c:v>2.5087109756849815E-2</c:v>
                </c:pt>
                <c:pt idx="155">
                  <c:v>2.7448882653362316E-2</c:v>
                </c:pt>
                <c:pt idx="156">
                  <c:v>2.7548069629206341E-2</c:v>
                </c:pt>
                <c:pt idx="157">
                  <c:v>3.0035229834804687E-2</c:v>
                </c:pt>
                <c:pt idx="158">
                  <c:v>3.0402034500190148E-2</c:v>
                </c:pt>
                <c:pt idx="159">
                  <c:v>3.0518064547403918E-2</c:v>
                </c:pt>
                <c:pt idx="160">
                  <c:v>3.0637837499366515E-2</c:v>
                </c:pt>
                <c:pt idx="161">
                  <c:v>3.0980313283884571E-2</c:v>
                </c:pt>
                <c:pt idx="162">
                  <c:v>3.3025810729120836E-2</c:v>
                </c:pt>
                <c:pt idx="163">
                  <c:v>3.3149326585832264E-2</c:v>
                </c:pt>
                <c:pt idx="164">
                  <c:v>3.3242899204553047E-2</c:v>
                </c:pt>
                <c:pt idx="165">
                  <c:v>3.3343957632771488E-2</c:v>
                </c:pt>
                <c:pt idx="166">
                  <c:v>3.3463730584734092E-2</c:v>
                </c:pt>
                <c:pt idx="167">
                  <c:v>3.3465602037108501E-2</c:v>
                </c:pt>
                <c:pt idx="168">
                  <c:v>3.5473670434856455E-2</c:v>
                </c:pt>
                <c:pt idx="169">
                  <c:v>3.5612157910563207E-2</c:v>
                </c:pt>
                <c:pt idx="170">
                  <c:v>3.5866675433483736E-2</c:v>
                </c:pt>
                <c:pt idx="171">
                  <c:v>3.5881647052479058E-2</c:v>
                </c:pt>
                <c:pt idx="172">
                  <c:v>3.5883518504853475E-2</c:v>
                </c:pt>
                <c:pt idx="173">
                  <c:v>3.591346174284412E-2</c:v>
                </c:pt>
                <c:pt idx="174">
                  <c:v>3.5997677099692822E-2</c:v>
                </c:pt>
                <c:pt idx="175">
                  <c:v>3.6212894122750618E-2</c:v>
                </c:pt>
                <c:pt idx="176">
                  <c:v>3.8363192900954156E-2</c:v>
                </c:pt>
                <c:pt idx="177">
                  <c:v>3.8514780543281828E-2</c:v>
                </c:pt>
                <c:pt idx="178">
                  <c:v>3.8529752162277144E-2</c:v>
                </c:pt>
                <c:pt idx="179">
                  <c:v>3.8600867352504946E-2</c:v>
                </c:pt>
                <c:pt idx="180">
                  <c:v>3.8600867352504946E-2</c:v>
                </c:pt>
                <c:pt idx="181">
                  <c:v>3.8744969185334939E-2</c:v>
                </c:pt>
                <c:pt idx="182">
                  <c:v>3.8752454994832604E-2</c:v>
                </c:pt>
                <c:pt idx="183">
                  <c:v>3.883479889930689E-2</c:v>
                </c:pt>
                <c:pt idx="184">
                  <c:v>3.883479889930689E-2</c:v>
                </c:pt>
                <c:pt idx="185">
                  <c:v>3.9020072684374039E-2</c:v>
                </c:pt>
                <c:pt idx="186">
                  <c:v>3.9066858993734431E-2</c:v>
                </c:pt>
                <c:pt idx="187">
                  <c:v>4.0848481654178086E-2</c:v>
                </c:pt>
                <c:pt idx="188">
                  <c:v>4.1129199510340435E-2</c:v>
                </c:pt>
                <c:pt idx="189">
                  <c:v>4.1353773795270297E-2</c:v>
                </c:pt>
                <c:pt idx="190">
                  <c:v>4.1851580126864858E-2</c:v>
                </c:pt>
                <c:pt idx="191">
                  <c:v>4.1943281293211225E-2</c:v>
                </c:pt>
                <c:pt idx="192">
                  <c:v>4.3940120976712675E-2</c:v>
                </c:pt>
                <c:pt idx="193">
                  <c:v>4.4022464881186961E-2</c:v>
                </c:pt>
                <c:pt idx="194">
                  <c:v>4.4422955689311906E-2</c:v>
                </c:pt>
                <c:pt idx="195">
                  <c:v>4.4613843831502291E-2</c:v>
                </c:pt>
                <c:pt idx="196">
                  <c:v>4.4615715283876707E-2</c:v>
                </c:pt>
                <c:pt idx="197">
                  <c:v>4.4759817116706714E-2</c:v>
                </c:pt>
                <c:pt idx="198">
                  <c:v>4.4806603426067106E-2</c:v>
                </c:pt>
                <c:pt idx="199">
                  <c:v>4.7108489846598302E-2</c:v>
                </c:pt>
                <c:pt idx="200">
                  <c:v>4.7185219393949339E-2</c:v>
                </c:pt>
                <c:pt idx="201">
                  <c:v>4.7325578322030513E-2</c:v>
                </c:pt>
                <c:pt idx="202">
                  <c:v>4.7353650107646757E-2</c:v>
                </c:pt>
                <c:pt idx="203">
                  <c:v>4.7355521560021159E-2</c:v>
                </c:pt>
                <c:pt idx="204">
                  <c:v>4.9634950552059375E-2</c:v>
                </c:pt>
                <c:pt idx="205">
                  <c:v>4.9657407980552369E-2</c:v>
                </c:pt>
                <c:pt idx="206">
                  <c:v>4.9881982265482246E-2</c:v>
                </c:pt>
                <c:pt idx="207">
                  <c:v>5.0246915478493283E-2</c:v>
                </c:pt>
                <c:pt idx="208">
                  <c:v>5.2820162493314747E-2</c:v>
                </c:pt>
                <c:pt idx="209">
                  <c:v>5.301666499262838E-2</c:v>
                </c:pt>
                <c:pt idx="210">
                  <c:v>5.3076551468609685E-2</c:v>
                </c:pt>
                <c:pt idx="211">
                  <c:v>5.3231882015686176E-2</c:v>
                </c:pt>
                <c:pt idx="212">
                  <c:v>5.3231882015686176E-2</c:v>
                </c:pt>
                <c:pt idx="213">
                  <c:v>5.5052805175992571E-2</c:v>
                </c:pt>
                <c:pt idx="214">
                  <c:v>5.5472010507861665E-2</c:v>
                </c:pt>
                <c:pt idx="215">
                  <c:v>5.5565583126582448E-2</c:v>
                </c:pt>
                <c:pt idx="216">
                  <c:v>5.5936130696716733E-2</c:v>
                </c:pt>
                <c:pt idx="217">
                  <c:v>5.8208073879257284E-2</c:v>
                </c:pt>
                <c:pt idx="218">
                  <c:v>5.826234599811534E-2</c:v>
                </c:pt>
                <c:pt idx="219">
                  <c:v>5.8311003759850148E-2</c:v>
                </c:pt>
                <c:pt idx="220">
                  <c:v>5.8325975378845478E-2</c:v>
                </c:pt>
                <c:pt idx="221">
                  <c:v>5.8644122282496124E-2</c:v>
                </c:pt>
                <c:pt idx="222">
                  <c:v>5.8644122282496124E-2</c:v>
                </c:pt>
                <c:pt idx="223">
                  <c:v>5.8649736639619372E-2</c:v>
                </c:pt>
                <c:pt idx="224">
                  <c:v>5.8681551329984434E-2</c:v>
                </c:pt>
                <c:pt idx="225">
                  <c:v>5.8767638139207552E-2</c:v>
                </c:pt>
                <c:pt idx="226">
                  <c:v>6.1696461105167986E-2</c:v>
                </c:pt>
                <c:pt idx="227">
                  <c:v>6.1696461105167986E-2</c:v>
                </c:pt>
                <c:pt idx="228">
                  <c:v>6.3912260716476071E-2</c:v>
                </c:pt>
                <c:pt idx="229">
                  <c:v>6.4176135501268661E-2</c:v>
                </c:pt>
                <c:pt idx="230">
                  <c:v>6.419110712026399E-2</c:v>
                </c:pt>
                <c:pt idx="231">
                  <c:v>6.4198592929761655E-2</c:v>
                </c:pt>
                <c:pt idx="232">
                  <c:v>6.6487379183671952E-2</c:v>
                </c:pt>
                <c:pt idx="233">
                  <c:v>6.6689496040108848E-2</c:v>
                </c:pt>
                <c:pt idx="234">
                  <c:v>6.6915941777413113E-2</c:v>
                </c:pt>
                <c:pt idx="235">
                  <c:v>6.728461789517301E-2</c:v>
                </c:pt>
                <c:pt idx="236">
                  <c:v>6.9575275601457709E-2</c:v>
                </c:pt>
                <c:pt idx="237">
                  <c:v>6.9674462577301727E-2</c:v>
                </c:pt>
                <c:pt idx="238">
                  <c:v>6.9809207148259667E-2</c:v>
                </c:pt>
                <c:pt idx="239">
                  <c:v>6.9869093624240958E-2</c:v>
                </c:pt>
                <c:pt idx="240">
                  <c:v>7.2083021783174633E-2</c:v>
                </c:pt>
                <c:pt idx="241">
                  <c:v>7.2554627781527353E-2</c:v>
                </c:pt>
                <c:pt idx="242">
                  <c:v>7.2764230447461914E-2</c:v>
                </c:pt>
                <c:pt idx="243">
                  <c:v>7.4991258773016489E-2</c:v>
                </c:pt>
                <c:pt idx="244">
                  <c:v>7.5504036723606366E-2</c:v>
                </c:pt>
                <c:pt idx="245">
                  <c:v>7.5504036723606366E-2</c:v>
                </c:pt>
                <c:pt idx="246">
                  <c:v>7.5504036723606366E-2</c:v>
                </c:pt>
                <c:pt idx="247">
                  <c:v>7.5635038389815445E-2</c:v>
                </c:pt>
                <c:pt idx="248">
                  <c:v>7.8206413952262493E-2</c:v>
                </c:pt>
                <c:pt idx="249">
                  <c:v>7.8397302094452892E-2</c:v>
                </c:pt>
                <c:pt idx="250">
                  <c:v>7.8528303760661999E-2</c:v>
                </c:pt>
                <c:pt idx="251">
                  <c:v>8.1032307037630064E-2</c:v>
                </c:pt>
                <c:pt idx="252">
                  <c:v>8.3049732697250106E-2</c:v>
                </c:pt>
                <c:pt idx="253">
                  <c:v>8.3176991458710353E-2</c:v>
                </c:pt>
                <c:pt idx="254">
                  <c:v>8.3766498956651281E-2</c:v>
                </c:pt>
                <c:pt idx="255">
                  <c:v>8.3768370409025711E-2</c:v>
                </c:pt>
                <c:pt idx="256">
                  <c:v>8.391434369423012E-2</c:v>
                </c:pt>
                <c:pt idx="257">
                  <c:v>8.3921829503727785E-2</c:v>
                </c:pt>
                <c:pt idx="258">
                  <c:v>8.4021016479571803E-2</c:v>
                </c:pt>
                <c:pt idx="259">
                  <c:v>8.6343488876221591E-2</c:v>
                </c:pt>
                <c:pt idx="260">
                  <c:v>8.6553091542156124E-2</c:v>
                </c:pt>
                <c:pt idx="261">
                  <c:v>8.6685964660739634E-2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5D-41D3-A327-867D4C63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0072"/>
        <c:axId val="1"/>
      </c:scatterChart>
      <c:valAx>
        <c:axId val="9523900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4606259080003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0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865475531154935"/>
          <c:y val="0.92192475940507435"/>
          <c:w val="0.4969426986764269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6-4643-8272-68A4B7CFDC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6-4643-8272-68A4B7CFDC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D6-4643-8272-68A4B7CFDC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  <c:pt idx="261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D6-4643-8272-68A4B7CFDC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D6-4643-8272-68A4B7CFDC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-2.5625506685064397E-2</c:v>
                </c:pt>
                <c:pt idx="51">
                  <c:v>-2.5625506685064397E-2</c:v>
                </c:pt>
                <c:pt idx="52">
                  <c:v>-2.5625506685064397E-2</c:v>
                </c:pt>
                <c:pt idx="56">
                  <c:v>-2.5449590161869332E-2</c:v>
                </c:pt>
                <c:pt idx="57">
                  <c:v>-2.5449590161869332E-2</c:v>
                </c:pt>
                <c:pt idx="58">
                  <c:v>-2.5365374805020626E-2</c:v>
                </c:pt>
                <c:pt idx="59">
                  <c:v>-2.5356017543148548E-2</c:v>
                </c:pt>
                <c:pt idx="60">
                  <c:v>-2.5318588495660238E-2</c:v>
                </c:pt>
                <c:pt idx="61">
                  <c:v>-2.5318588495660238E-2</c:v>
                </c:pt>
                <c:pt idx="62">
                  <c:v>-2.521940151981621E-2</c:v>
                </c:pt>
                <c:pt idx="72">
                  <c:v>-1.6941967667775965E-2</c:v>
                </c:pt>
                <c:pt idx="132">
                  <c:v>8.2777245298488039E-3</c:v>
                </c:pt>
                <c:pt idx="133">
                  <c:v>1.0710612616589094E-2</c:v>
                </c:pt>
                <c:pt idx="134">
                  <c:v>1.0864071711291175E-2</c:v>
                </c:pt>
                <c:pt idx="135">
                  <c:v>1.0879043330286504E-2</c:v>
                </c:pt>
                <c:pt idx="136">
                  <c:v>1.1025016615490921E-2</c:v>
                </c:pt>
                <c:pt idx="137">
                  <c:v>1.1178475710193002E-2</c:v>
                </c:pt>
                <c:pt idx="138">
                  <c:v>1.1324448995397418E-2</c:v>
                </c:pt>
                <c:pt idx="139">
                  <c:v>1.3633821225426279E-2</c:v>
                </c:pt>
                <c:pt idx="140">
                  <c:v>1.3635692677800695E-2</c:v>
                </c:pt>
                <c:pt idx="141">
                  <c:v>1.374985127264005E-2</c:v>
                </c:pt>
                <c:pt idx="142">
                  <c:v>1.3925767795835112E-2</c:v>
                </c:pt>
                <c:pt idx="143">
                  <c:v>1.4056769462044205E-2</c:v>
                </c:pt>
                <c:pt idx="144">
                  <c:v>1.4079226890537193E-2</c:v>
                </c:pt>
                <c:pt idx="145">
                  <c:v>1.6527086596272812E-2</c:v>
                </c:pt>
                <c:pt idx="146">
                  <c:v>1.6957520642388403E-2</c:v>
                </c:pt>
                <c:pt idx="147">
                  <c:v>1.6965006451886068E-2</c:v>
                </c:pt>
                <c:pt idx="148">
                  <c:v>1.9266892872417264E-2</c:v>
                </c:pt>
                <c:pt idx="149">
                  <c:v>2.1508892816967169E-2</c:v>
                </c:pt>
                <c:pt idx="150">
                  <c:v>2.1508892816967169E-2</c:v>
                </c:pt>
                <c:pt idx="151">
                  <c:v>2.1961784291575748E-2</c:v>
                </c:pt>
                <c:pt idx="152">
                  <c:v>2.2221916171619518E-2</c:v>
                </c:pt>
                <c:pt idx="153">
                  <c:v>2.5087109756849815E-2</c:v>
                </c:pt>
                <c:pt idx="154">
                  <c:v>2.5087109756849815E-2</c:v>
                </c:pt>
                <c:pt idx="155">
                  <c:v>2.7448882653362316E-2</c:v>
                </c:pt>
                <c:pt idx="156">
                  <c:v>2.7548069629206341E-2</c:v>
                </c:pt>
                <c:pt idx="157">
                  <c:v>3.0035229834804687E-2</c:v>
                </c:pt>
                <c:pt idx="158">
                  <c:v>3.0402034500190148E-2</c:v>
                </c:pt>
                <c:pt idx="159">
                  <c:v>3.0518064547403918E-2</c:v>
                </c:pt>
                <c:pt idx="160">
                  <c:v>3.0637837499366515E-2</c:v>
                </c:pt>
                <c:pt idx="161">
                  <c:v>3.0980313283884571E-2</c:v>
                </c:pt>
                <c:pt idx="162">
                  <c:v>3.3025810729120836E-2</c:v>
                </c:pt>
                <c:pt idx="163">
                  <c:v>3.3149326585832264E-2</c:v>
                </c:pt>
                <c:pt idx="164">
                  <c:v>3.3242899204553047E-2</c:v>
                </c:pt>
                <c:pt idx="165">
                  <c:v>3.3343957632771488E-2</c:v>
                </c:pt>
                <c:pt idx="166">
                  <c:v>3.3463730584734092E-2</c:v>
                </c:pt>
                <c:pt idx="167">
                  <c:v>3.3465602037108501E-2</c:v>
                </c:pt>
                <c:pt idx="168">
                  <c:v>3.5473670434856455E-2</c:v>
                </c:pt>
                <c:pt idx="169">
                  <c:v>3.5612157910563207E-2</c:v>
                </c:pt>
                <c:pt idx="170">
                  <c:v>3.5866675433483736E-2</c:v>
                </c:pt>
                <c:pt idx="171">
                  <c:v>3.5881647052479058E-2</c:v>
                </c:pt>
                <c:pt idx="172">
                  <c:v>3.5883518504853475E-2</c:v>
                </c:pt>
                <c:pt idx="173">
                  <c:v>3.591346174284412E-2</c:v>
                </c:pt>
                <c:pt idx="174">
                  <c:v>3.5997677099692822E-2</c:v>
                </c:pt>
                <c:pt idx="175">
                  <c:v>3.6212894122750618E-2</c:v>
                </c:pt>
                <c:pt idx="176">
                  <c:v>3.8363192900954156E-2</c:v>
                </c:pt>
                <c:pt idx="177">
                  <c:v>3.8514780543281828E-2</c:v>
                </c:pt>
                <c:pt idx="178">
                  <c:v>3.8529752162277144E-2</c:v>
                </c:pt>
                <c:pt idx="179">
                  <c:v>3.8600867352504946E-2</c:v>
                </c:pt>
                <c:pt idx="180">
                  <c:v>3.8600867352504946E-2</c:v>
                </c:pt>
                <c:pt idx="181">
                  <c:v>3.8744969185334939E-2</c:v>
                </c:pt>
                <c:pt idx="182">
                  <c:v>3.8752454994832604E-2</c:v>
                </c:pt>
                <c:pt idx="183">
                  <c:v>3.883479889930689E-2</c:v>
                </c:pt>
                <c:pt idx="184">
                  <c:v>3.883479889930689E-2</c:v>
                </c:pt>
                <c:pt idx="185">
                  <c:v>3.9020072684374039E-2</c:v>
                </c:pt>
                <c:pt idx="186">
                  <c:v>3.9066858993734431E-2</c:v>
                </c:pt>
                <c:pt idx="187">
                  <c:v>4.0848481654178086E-2</c:v>
                </c:pt>
                <c:pt idx="188">
                  <c:v>4.1129199510340435E-2</c:v>
                </c:pt>
                <c:pt idx="189">
                  <c:v>4.1353773795270297E-2</c:v>
                </c:pt>
                <c:pt idx="190">
                  <c:v>4.1851580126864858E-2</c:v>
                </c:pt>
                <c:pt idx="191">
                  <c:v>4.1943281293211225E-2</c:v>
                </c:pt>
                <c:pt idx="192">
                  <c:v>4.3940120976712675E-2</c:v>
                </c:pt>
                <c:pt idx="193">
                  <c:v>4.4022464881186961E-2</c:v>
                </c:pt>
                <c:pt idx="194">
                  <c:v>4.4422955689311906E-2</c:v>
                </c:pt>
                <c:pt idx="195">
                  <c:v>4.4613843831502291E-2</c:v>
                </c:pt>
                <c:pt idx="196">
                  <c:v>4.4615715283876707E-2</c:v>
                </c:pt>
                <c:pt idx="197">
                  <c:v>4.4759817116706714E-2</c:v>
                </c:pt>
                <c:pt idx="198">
                  <c:v>4.4806603426067106E-2</c:v>
                </c:pt>
                <c:pt idx="199">
                  <c:v>4.7108489846598302E-2</c:v>
                </c:pt>
                <c:pt idx="200">
                  <c:v>4.7185219393949339E-2</c:v>
                </c:pt>
                <c:pt idx="201">
                  <c:v>4.7325578322030513E-2</c:v>
                </c:pt>
                <c:pt idx="202">
                  <c:v>4.7353650107646757E-2</c:v>
                </c:pt>
                <c:pt idx="203">
                  <c:v>4.7355521560021159E-2</c:v>
                </c:pt>
                <c:pt idx="204">
                  <c:v>4.9634950552059375E-2</c:v>
                </c:pt>
                <c:pt idx="205">
                  <c:v>4.9657407980552369E-2</c:v>
                </c:pt>
                <c:pt idx="206">
                  <c:v>4.9881982265482246E-2</c:v>
                </c:pt>
                <c:pt idx="207">
                  <c:v>5.0246915478493283E-2</c:v>
                </c:pt>
                <c:pt idx="208">
                  <c:v>5.2820162493314747E-2</c:v>
                </c:pt>
                <c:pt idx="209">
                  <c:v>5.301666499262838E-2</c:v>
                </c:pt>
                <c:pt idx="210">
                  <c:v>5.3076551468609685E-2</c:v>
                </c:pt>
                <c:pt idx="211">
                  <c:v>5.3231882015686176E-2</c:v>
                </c:pt>
                <c:pt idx="212">
                  <c:v>5.3231882015686176E-2</c:v>
                </c:pt>
                <c:pt idx="213">
                  <c:v>5.5052805175992571E-2</c:v>
                </c:pt>
                <c:pt idx="214">
                  <c:v>5.5472010507861665E-2</c:v>
                </c:pt>
                <c:pt idx="215">
                  <c:v>5.5565583126582448E-2</c:v>
                </c:pt>
                <c:pt idx="216">
                  <c:v>5.5936130696716733E-2</c:v>
                </c:pt>
                <c:pt idx="217">
                  <c:v>5.8208073879257284E-2</c:v>
                </c:pt>
                <c:pt idx="218">
                  <c:v>5.826234599811534E-2</c:v>
                </c:pt>
                <c:pt idx="219">
                  <c:v>5.8311003759850148E-2</c:v>
                </c:pt>
                <c:pt idx="220">
                  <c:v>5.8325975378845478E-2</c:v>
                </c:pt>
                <c:pt idx="221">
                  <c:v>5.8644122282496124E-2</c:v>
                </c:pt>
                <c:pt idx="222">
                  <c:v>5.8644122282496124E-2</c:v>
                </c:pt>
                <c:pt idx="223">
                  <c:v>5.8649736639619372E-2</c:v>
                </c:pt>
                <c:pt idx="224">
                  <c:v>5.8681551329984434E-2</c:v>
                </c:pt>
                <c:pt idx="225">
                  <c:v>5.8767638139207552E-2</c:v>
                </c:pt>
                <c:pt idx="226">
                  <c:v>6.1696461105167986E-2</c:v>
                </c:pt>
                <c:pt idx="227">
                  <c:v>6.1696461105167986E-2</c:v>
                </c:pt>
                <c:pt idx="228">
                  <c:v>6.3912260716476071E-2</c:v>
                </c:pt>
                <c:pt idx="229">
                  <c:v>6.4176135501268661E-2</c:v>
                </c:pt>
                <c:pt idx="230">
                  <c:v>6.419110712026399E-2</c:v>
                </c:pt>
                <c:pt idx="231">
                  <c:v>6.4198592929761655E-2</c:v>
                </c:pt>
                <c:pt idx="232">
                  <c:v>6.6487379183671952E-2</c:v>
                </c:pt>
                <c:pt idx="233">
                  <c:v>6.6689496040108848E-2</c:v>
                </c:pt>
                <c:pt idx="234">
                  <c:v>6.6915941777413113E-2</c:v>
                </c:pt>
                <c:pt idx="235">
                  <c:v>6.728461789517301E-2</c:v>
                </c:pt>
                <c:pt idx="236">
                  <c:v>6.9575275601457709E-2</c:v>
                </c:pt>
                <c:pt idx="237">
                  <c:v>6.9674462577301727E-2</c:v>
                </c:pt>
                <c:pt idx="238">
                  <c:v>6.9809207148259667E-2</c:v>
                </c:pt>
                <c:pt idx="239">
                  <c:v>6.9869093624240958E-2</c:v>
                </c:pt>
                <c:pt idx="240">
                  <c:v>7.2083021783174633E-2</c:v>
                </c:pt>
                <c:pt idx="241">
                  <c:v>7.2554627781527353E-2</c:v>
                </c:pt>
                <c:pt idx="242">
                  <c:v>7.2764230447461914E-2</c:v>
                </c:pt>
                <c:pt idx="243">
                  <c:v>7.4991258773016489E-2</c:v>
                </c:pt>
                <c:pt idx="244">
                  <c:v>7.5504036723606366E-2</c:v>
                </c:pt>
                <c:pt idx="245">
                  <c:v>7.5504036723606366E-2</c:v>
                </c:pt>
                <c:pt idx="246">
                  <c:v>7.5504036723606366E-2</c:v>
                </c:pt>
                <c:pt idx="247">
                  <c:v>7.5635038389815445E-2</c:v>
                </c:pt>
                <c:pt idx="248">
                  <c:v>7.8206413952262493E-2</c:v>
                </c:pt>
                <c:pt idx="249">
                  <c:v>7.8397302094452892E-2</c:v>
                </c:pt>
                <c:pt idx="250">
                  <c:v>7.8528303760661999E-2</c:v>
                </c:pt>
                <c:pt idx="251">
                  <c:v>8.1032307037630064E-2</c:v>
                </c:pt>
                <c:pt idx="252">
                  <c:v>8.3049732697250106E-2</c:v>
                </c:pt>
                <c:pt idx="253">
                  <c:v>8.3176991458710353E-2</c:v>
                </c:pt>
                <c:pt idx="254">
                  <c:v>8.3766498956651281E-2</c:v>
                </c:pt>
                <c:pt idx="255">
                  <c:v>8.3768370409025711E-2</c:v>
                </c:pt>
                <c:pt idx="256">
                  <c:v>8.391434369423012E-2</c:v>
                </c:pt>
                <c:pt idx="257">
                  <c:v>8.3921829503727785E-2</c:v>
                </c:pt>
                <c:pt idx="258">
                  <c:v>8.4021016479571803E-2</c:v>
                </c:pt>
                <c:pt idx="259">
                  <c:v>8.6343488876221591E-2</c:v>
                </c:pt>
                <c:pt idx="260">
                  <c:v>8.6553091542156124E-2</c:v>
                </c:pt>
                <c:pt idx="261">
                  <c:v>8.6685964660739634E-2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D6-4643-8272-68A4B7CFDC9C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  <c:pt idx="59">
                  <c:v>-0.12164640000264626</c:v>
                </c:pt>
                <c:pt idx="161">
                  <c:v>-9.6104049996938556E-2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D6-4643-8272-68A4B7CF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6136"/>
        <c:axId val="1"/>
      </c:scatterChart>
      <c:valAx>
        <c:axId val="9523861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6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068702290076333E-2"/>
          <c:y val="0.92215568862275454"/>
          <c:w val="0.6580152671755725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907032305751"/>
          <c:y val="0.11711746057813843"/>
          <c:w val="0.83486363195185864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1-4A3B-8E04-996056B970B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1-4A3B-8E04-996056B970B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1-4A3B-8E04-996056B970B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1-4A3B-8E04-996056B970B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1-4A3B-8E04-996056B970B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1-4A3B-8E04-996056B9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7448"/>
        <c:axId val="1"/>
      </c:scatterChart>
      <c:valAx>
        <c:axId val="95238744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7511457856757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74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137630731938323"/>
          <c:y val="0.92192475940507435"/>
          <c:w val="0.6330284861181342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7-4F86-B21A-57B20FEB2E15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7-4F86-B21A-57B20FEB2E15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7-4F86-B21A-57B20FEB2E15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7-4F86-B21A-57B20FEB2E15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7-4F86-B21A-57B20FEB2E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7-4F86-B21A-57B20FEB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3352"/>
        <c:axId val="1"/>
      </c:scatterChart>
      <c:valAx>
        <c:axId val="9523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335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67175572519084"/>
          <c:y val="0.92215568862275454"/>
          <c:w val="0.63358778625954193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295275</xdr:colOff>
      <xdr:row>18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E8F07CC-52D4-5079-944C-6E403736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38100</xdr:rowOff>
    </xdr:from>
    <xdr:to>
      <xdr:col>24</xdr:col>
      <xdr:colOff>304800</xdr:colOff>
      <xdr:row>18</xdr:row>
      <xdr:rowOff>104775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A247289-6553-5B0E-71F7-A13278E8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200025</xdr:colOff>
      <xdr:row>18</xdr:row>
      <xdr:rowOff>57150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6E006A8B-E8A4-8921-533D-16F1B8A4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600075</xdr:colOff>
      <xdr:row>18</xdr:row>
      <xdr:rowOff>66675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62955DF6-7675-3220-533B-35E14E62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7.pdf" TargetMode="External"/><Relationship Id="rId117" Type="http://schemas.openxmlformats.org/officeDocument/2006/relationships/hyperlink" Target="http://www.konkoly.hu/cgi-bin/IBVS?6029" TargetMode="External"/><Relationship Id="rId21" Type="http://schemas.openxmlformats.org/officeDocument/2006/relationships/hyperlink" Target="http://www.bav-astro.de/sfs/BAVM_link.php?BAVMnr=38" TargetMode="External"/><Relationship Id="rId42" Type="http://schemas.openxmlformats.org/officeDocument/2006/relationships/hyperlink" Target="http://www.bav-astro.de/sfs/BAVM_link.php?BAVMnr=62" TargetMode="External"/><Relationship Id="rId47" Type="http://schemas.openxmlformats.org/officeDocument/2006/relationships/hyperlink" Target="http://www.bav-astro.de/sfs/BAVM_link.php?BAVMnr=68" TargetMode="External"/><Relationship Id="rId63" Type="http://schemas.openxmlformats.org/officeDocument/2006/relationships/hyperlink" Target="http://www.bav-astro.de/sfs/BAVM_link.php?BAVMnr=158" TargetMode="External"/><Relationship Id="rId68" Type="http://schemas.openxmlformats.org/officeDocument/2006/relationships/hyperlink" Target="http://www.konkoly.hu/cgi-bin/IBVS?5676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bav-astro.de/sfs/BAVM_link.php?BAVMnr=34" TargetMode="External"/><Relationship Id="rId107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34" TargetMode="External"/><Relationship Id="rId32" Type="http://schemas.openxmlformats.org/officeDocument/2006/relationships/hyperlink" Target="http://www.bav-astro.de/sfs/BAVM_link.php?BAVMnr=56" TargetMode="External"/><Relationship Id="rId37" Type="http://schemas.openxmlformats.org/officeDocument/2006/relationships/hyperlink" Target="http://www.bav-astro.de/sfs/BAVM_link.php?BAVMnr=52" TargetMode="External"/><Relationship Id="rId53" Type="http://schemas.openxmlformats.org/officeDocument/2006/relationships/hyperlink" Target="http://www.bav-astro.de/sfs/BAVM_link.php?BAVMnr=99" TargetMode="External"/><Relationship Id="rId58" Type="http://schemas.openxmlformats.org/officeDocument/2006/relationships/hyperlink" Target="http://www.bav-astro.de/sfs/BAVM_link.php?BAVMnr=128" TargetMode="External"/><Relationship Id="rId74" Type="http://schemas.openxmlformats.org/officeDocument/2006/relationships/hyperlink" Target="http://www.konkoly.hu/cgi-bin/IBVS?6153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875" TargetMode="External"/><Relationship Id="rId123" Type="http://schemas.openxmlformats.org/officeDocument/2006/relationships/hyperlink" Target="http://vsolj.cetus-net.org/vsoljno59.pdf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bav-astro.de/sfs/BAVM_link.php?BAVMnr=186" TargetMode="External"/><Relationship Id="rId95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2344" TargetMode="External"/><Relationship Id="rId22" Type="http://schemas.openxmlformats.org/officeDocument/2006/relationships/hyperlink" Target="http://www.bav-astro.de/sfs/BAVM_link.php?BAVMnr=38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bav-astro.de/sfs/BAVM_link.php?BAVMnr=68" TargetMode="External"/><Relationship Id="rId48" Type="http://schemas.openxmlformats.org/officeDocument/2006/relationships/hyperlink" Target="http://www.bav-astro.de/sfs/BAVM_link.php?BAVMnr=91" TargetMode="External"/><Relationship Id="rId56" Type="http://schemas.openxmlformats.org/officeDocument/2006/relationships/hyperlink" Target="http://www.bav-astro.de/sfs/BAVM_link.php?BAVMnr=128" TargetMode="External"/><Relationship Id="rId64" Type="http://schemas.openxmlformats.org/officeDocument/2006/relationships/hyperlink" Target="http://www.bav-astro.de/sfs/BAVM_link.php?BAVMnr=152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vsolj.cetus-net.org/vsoljno53.pdf" TargetMode="External"/><Relationship Id="rId118" Type="http://schemas.openxmlformats.org/officeDocument/2006/relationships/hyperlink" Target="http://vsolj.cetus-net.org/vsoljno55.pdf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bav-astro.de/sfs/BAVM_link.php?BAVMnr=91" TargetMode="External"/><Relationship Id="rId72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649" TargetMode="External"/><Relationship Id="rId85" Type="http://schemas.openxmlformats.org/officeDocument/2006/relationships/hyperlink" Target="http://www.konkoly.hu/cgi-bin/IBVS?5694" TargetMode="External"/><Relationship Id="rId93" Type="http://schemas.openxmlformats.org/officeDocument/2006/relationships/hyperlink" Target="http://www.konkoly.hu/cgi-bin/IBVS?5893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39" TargetMode="External"/><Relationship Id="rId33" Type="http://schemas.openxmlformats.org/officeDocument/2006/relationships/hyperlink" Target="http://www.konkoly.hu/cgi-bin/IBVS?3760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bav-astro.de/sfs/BAVM_link.php?BAVMnr=68" TargetMode="External"/><Relationship Id="rId59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bav-astro.de/sfs/BAVM_link.php?BAVMnr=172" TargetMode="External"/><Relationship Id="rId103" Type="http://schemas.openxmlformats.org/officeDocument/2006/relationships/hyperlink" Target="http://www.bav-astro.de/sfs/BAVM_link.php?BAVMnr=201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5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bav-astro.de/sfs/BAVM_link.php?BAVMnr=93" TargetMode="External"/><Relationship Id="rId62" Type="http://schemas.openxmlformats.org/officeDocument/2006/relationships/hyperlink" Target="http://www.konkoly.hu/cgi-bin/IBVS?5230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6153" TargetMode="External"/><Relationship Id="rId83" Type="http://schemas.openxmlformats.org/officeDocument/2006/relationships/hyperlink" Target="http://www.bav-astro.de/sfs/BAVM_link.php?BAVMnr=173" TargetMode="External"/><Relationship Id="rId88" Type="http://schemas.openxmlformats.org/officeDocument/2006/relationships/hyperlink" Target="http://www.bav-astro.de/sfs/BAVM_link.php?BAVMnr=178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bav-astro.de/sfs/BAVM_link.php?BAVMnr=38" TargetMode="External"/><Relationship Id="rId28" Type="http://schemas.openxmlformats.org/officeDocument/2006/relationships/hyperlink" Target="http://www.bav-astro.de/sfs/BAVM_link.php?BAVMnr=46" TargetMode="External"/><Relationship Id="rId36" Type="http://schemas.openxmlformats.org/officeDocument/2006/relationships/hyperlink" Target="http://www.bav-astro.de/sfs/BAVM_link.php?BAVMnr=52" TargetMode="External"/><Relationship Id="rId49" Type="http://schemas.openxmlformats.org/officeDocument/2006/relationships/hyperlink" Target="http://www.bav-astro.de/sfs/BAVM_link.php?BAVMnr=91" TargetMode="External"/><Relationship Id="rId57" Type="http://schemas.openxmlformats.org/officeDocument/2006/relationships/hyperlink" Target="http://www.bav-astro.de/sfs/BAVM_link.php?BAVMnr=128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konkoly.hu/cgi-bin/IBVS?5997" TargetMode="External"/><Relationship Id="rId119" Type="http://schemas.openxmlformats.org/officeDocument/2006/relationships/hyperlink" Target="http://vsolj.cetus-net.org/vsoljno55.pdf" TargetMode="External"/><Relationship Id="rId127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34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bav-astro.de/sfs/BAVM_link.php?BAVMnr=91" TargetMode="External"/><Relationship Id="rId60" Type="http://schemas.openxmlformats.org/officeDocument/2006/relationships/hyperlink" Target="http://www.bav-astro.de/sfs/BAVM_link.php?BAVMnr=152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2.pdf" TargetMode="External"/><Relationship Id="rId78" Type="http://schemas.openxmlformats.org/officeDocument/2006/relationships/hyperlink" Target="http://www.konkoly.hu/cgi-bin/IBVS?6153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vsolj.cetus-net.org/no45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www.bav-astro.de/sfs/BAVM_link.php?BAVMnr=209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29" TargetMode="External"/><Relationship Id="rId13" Type="http://schemas.openxmlformats.org/officeDocument/2006/relationships/hyperlink" Target="http://www.konkoly.hu/cgi-bin/IBVS?2344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bav-astro.de/sfs/BAVM_link.php?BAVMnr=60" TargetMode="External"/><Relationship Id="rId109" Type="http://schemas.openxmlformats.org/officeDocument/2006/relationships/hyperlink" Target="http://www.konkoly.hu/cgi-bin/IBVS?5945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bav-astro.de/sfs/BAVM_link.php?BAVMnr=91" TargetMode="External"/><Relationship Id="rId55" Type="http://schemas.openxmlformats.org/officeDocument/2006/relationships/hyperlink" Target="http://www.bav-astro.de/sfs/BAVM_link.php?BAVMnr=117" TargetMode="External"/><Relationship Id="rId76" Type="http://schemas.openxmlformats.org/officeDocument/2006/relationships/hyperlink" Target="http://www.konkoly.hu/cgi-bin/IBVS?6153" TargetMode="External"/><Relationship Id="rId97" Type="http://schemas.openxmlformats.org/officeDocument/2006/relationships/hyperlink" Target="http://www.bav-astro.de/sfs/BAVM_link.php?BAVMnr=186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ar.astro.cz/oejv/issues/oejv0160.pdf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konkoly.hu/cgi-bin/IBVS?5754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3355" TargetMode="External"/><Relationship Id="rId24" Type="http://schemas.openxmlformats.org/officeDocument/2006/relationships/hyperlink" Target="http://www.bav-astro.de/sfs/BAVM_link.php?BAVMnr=38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68" TargetMode="External"/><Relationship Id="rId66" Type="http://schemas.openxmlformats.org/officeDocument/2006/relationships/hyperlink" Target="http://vsolj.cetus-net.org/no42.pdf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var.astro.cz/oejv/issues/oejv0137.pdf" TargetMode="External"/><Relationship Id="rId115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www.bav-astro.de/sfs/BAVM_link.php?BAVMnr=152" TargetMode="External"/><Relationship Id="rId82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3292"/>
  <sheetViews>
    <sheetView tabSelected="1" workbookViewId="0">
      <pane xSplit="12" ySplit="22" topLeftCell="M264" activePane="bottomRight" state="frozen"/>
      <selection pane="topRight" activeCell="M1" sqref="M1"/>
      <selection pane="bottomLeft" activeCell="A23" sqref="A23"/>
      <selection pane="bottomRight" activeCell="C7" sqref="C7"/>
    </sheetView>
  </sheetViews>
  <sheetFormatPr defaultColWidth="10.28515625" defaultRowHeight="12.95" customHeight="1"/>
  <cols>
    <col min="1" max="1" width="17.7109375" style="26" customWidth="1"/>
    <col min="2" max="2" width="6.85546875" style="26" customWidth="1"/>
    <col min="3" max="3" width="13.42578125" style="26" customWidth="1"/>
    <col min="4" max="4" width="9.7109375" style="26" customWidth="1"/>
    <col min="5" max="5" width="12.7109375" style="26" customWidth="1"/>
    <col min="6" max="6" width="15.7109375" style="26" customWidth="1"/>
    <col min="7" max="7" width="10.28515625" style="26" customWidth="1"/>
    <col min="8" max="8" width="9.7109375" style="26" customWidth="1"/>
    <col min="9" max="9" width="10.28515625" style="26" customWidth="1"/>
    <col min="10" max="13" width="9.7109375" style="26" customWidth="1"/>
    <col min="14" max="15" width="10.28515625" style="26" customWidth="1"/>
    <col min="16" max="16" width="10.42578125" style="60" customWidth="1"/>
    <col min="17" max="18" width="10.28515625" style="26" customWidth="1"/>
    <col min="19" max="19" width="12.42578125" style="26" customWidth="1"/>
    <col min="20" max="16384" width="10.28515625" style="26"/>
  </cols>
  <sheetData>
    <row r="1" spans="1:16" customFormat="1" ht="20.25">
      <c r="A1" s="1" t="s">
        <v>108</v>
      </c>
      <c r="P1" s="4"/>
    </row>
    <row r="2" spans="1:16" ht="12.95" customHeight="1">
      <c r="A2" s="26" t="s">
        <v>2</v>
      </c>
      <c r="B2" s="26" t="s">
        <v>3</v>
      </c>
      <c r="C2" s="59"/>
    </row>
    <row r="3" spans="1:16" ht="12.95" customHeight="1" thickBot="1"/>
    <row r="4" spans="1:16" ht="12.95" customHeight="1" thickTop="1" thickBot="1">
      <c r="A4" s="61" t="s">
        <v>4</v>
      </c>
      <c r="C4" s="62">
        <v>45025.358</v>
      </c>
      <c r="D4" s="63">
        <v>0.48773509999999998</v>
      </c>
    </row>
    <row r="5" spans="1:16" ht="12.95" customHeight="1" thickTop="1">
      <c r="A5" s="64" t="s">
        <v>138</v>
      </c>
      <c r="C5" s="65">
        <v>-9.5</v>
      </c>
      <c r="D5" s="26" t="s">
        <v>139</v>
      </c>
    </row>
    <row r="6" spans="1:16" ht="12.95" customHeight="1">
      <c r="A6" s="61" t="s">
        <v>5</v>
      </c>
    </row>
    <row r="7" spans="1:16" ht="12.95" customHeight="1">
      <c r="A7" s="26" t="s">
        <v>6</v>
      </c>
      <c r="C7" s="26">
        <v>45025.358</v>
      </c>
    </row>
    <row r="8" spans="1:16" ht="12.95" customHeight="1">
      <c r="A8" s="26" t="s">
        <v>7</v>
      </c>
      <c r="C8" s="66">
        <v>0.48773509999999998</v>
      </c>
    </row>
    <row r="9" spans="1:16" ht="12.95" customHeight="1">
      <c r="A9" s="64" t="s">
        <v>120</v>
      </c>
      <c r="B9" s="67">
        <v>161</v>
      </c>
      <c r="C9" s="64" t="str">
        <f>"F"&amp;B9</f>
        <v>F161</v>
      </c>
      <c r="D9" s="64" t="str">
        <f>"G"&amp;B9</f>
        <v>G161</v>
      </c>
      <c r="H9" s="26">
        <f ca="1">D13/D18^2</f>
        <v>3.3771956923802541E-10</v>
      </c>
    </row>
    <row r="10" spans="1:16" ht="12.95" customHeight="1" thickBot="1">
      <c r="C10" s="68" t="s">
        <v>9</v>
      </c>
      <c r="D10" s="68" t="s">
        <v>10</v>
      </c>
    </row>
    <row r="11" spans="1:16" ht="12.95" customHeight="1" thickTop="1">
      <c r="A11" s="26" t="s">
        <v>11</v>
      </c>
      <c r="C11" s="69">
        <f ca="1">INTERCEPT(INDIRECT(D9):G998,INDIRECT(C9):$F998)</f>
        <v>-2.5595563447073748E-2</v>
      </c>
      <c r="D11" s="26">
        <f>E11*F11</f>
        <v>-3.5003345783867451E-3</v>
      </c>
      <c r="E11" s="70">
        <v>-3.5003345783867452</v>
      </c>
      <c r="F11" s="71">
        <v>1E-3</v>
      </c>
    </row>
    <row r="12" spans="1:16" ht="12.95" customHeight="1">
      <c r="A12" s="26" t="s">
        <v>12</v>
      </c>
      <c r="C12" s="69">
        <f ca="1">SLOPE(INDIRECT(D9):G998,INDIRECT(C9):$F998)</f>
        <v>3.742904748831221E-6</v>
      </c>
      <c r="D12" s="26">
        <f>E12*F12</f>
        <v>1.2495324660846818E-6</v>
      </c>
      <c r="E12" s="72">
        <v>1.2495324660846818</v>
      </c>
      <c r="F12" s="71">
        <v>9.9999999999999995E-7</v>
      </c>
    </row>
    <row r="13" spans="1:16" ht="12.95" customHeight="1" thickBot="1">
      <c r="A13" s="26" t="s">
        <v>13</v>
      </c>
      <c r="D13" s="26">
        <f>E13*F13</f>
        <v>8.0339831017087086E-11</v>
      </c>
      <c r="E13" s="73">
        <v>0.80339831017087082</v>
      </c>
      <c r="F13" s="71">
        <v>1E-10</v>
      </c>
    </row>
    <row r="14" spans="1:16" ht="12.95" customHeight="1" thickTop="1">
      <c r="A14" s="26" t="s">
        <v>14</v>
      </c>
      <c r="E14" s="26">
        <f>SUM(P21:P30)</f>
        <v>9.2975650171051444E-3</v>
      </c>
    </row>
    <row r="15" spans="1:16" ht="12.95" customHeight="1">
      <c r="A15" s="74" t="s">
        <v>15</v>
      </c>
      <c r="C15" s="75">
        <f ca="1">(C7+C11)+(C8+C12)*INT(MAX(F21:F3526))</f>
        <v>59656.5222138932</v>
      </c>
      <c r="D15" s="23">
        <f>+C7+INT(MAX(F21:F1581))*C8+D11+D12*INT(MAX(F21:F4016))+D13*INT(MAX(F21:F4043)^2)</f>
        <v>59656.541811557829</v>
      </c>
      <c r="E15" s="69" t="s">
        <v>142</v>
      </c>
      <c r="F15" s="65">
        <v>1</v>
      </c>
    </row>
    <row r="16" spans="1:16" ht="12.95" customHeight="1">
      <c r="A16" s="61" t="s">
        <v>16</v>
      </c>
      <c r="C16" s="76">
        <f ca="1">+C8+C12</f>
        <v>0.48773884290474878</v>
      </c>
      <c r="D16" s="23">
        <f>+C8+D12+2*D13*MAX(F21:F889)</f>
        <v>0.4877411696813076</v>
      </c>
      <c r="E16" s="69" t="s">
        <v>143</v>
      </c>
      <c r="F16" s="77">
        <f ca="1">NOW()+15018.5+$C$5/24</f>
        <v>60357.832796296294</v>
      </c>
    </row>
    <row r="17" spans="1:21" ht="12.95" customHeight="1" thickBot="1">
      <c r="A17" s="69" t="s">
        <v>114</v>
      </c>
      <c r="C17" s="26">
        <f>COUNT(C21:C2184)</f>
        <v>262</v>
      </c>
      <c r="E17" s="69" t="s">
        <v>144</v>
      </c>
      <c r="F17" s="77">
        <f ca="1">ROUND(2*(F16-$C$7)/$C$8,0)/2+F15</f>
        <v>31437</v>
      </c>
    </row>
    <row r="18" spans="1:21" ht="12.95" customHeight="1" thickTop="1" thickBot="1">
      <c r="A18" s="61" t="s">
        <v>140</v>
      </c>
      <c r="C18" s="78">
        <f ca="1">+C15</f>
        <v>59656.5222138932</v>
      </c>
      <c r="D18" s="79">
        <f ca="1">C16</f>
        <v>0.48773884290474878</v>
      </c>
      <c r="E18" s="69" t="s">
        <v>145</v>
      </c>
      <c r="F18" s="23">
        <f ca="1">ROUND(2*(F16-$C$15)/$C$16,0)/2+F15</f>
        <v>1439</v>
      </c>
    </row>
    <row r="19" spans="1:21" ht="12.95" customHeight="1" thickBot="1">
      <c r="A19" s="61" t="s">
        <v>141</v>
      </c>
      <c r="C19" s="80">
        <f>+D15</f>
        <v>59656.541811557829</v>
      </c>
      <c r="D19" s="81">
        <f>+D16</f>
        <v>0.4877411696813076</v>
      </c>
      <c r="E19" s="69" t="s">
        <v>146</v>
      </c>
      <c r="F19" s="82">
        <f ca="1">+$C$15+$C$16*F18-15018.5-$C$5/24</f>
        <v>45340.274242166466</v>
      </c>
      <c r="G19" s="26" t="s">
        <v>18</v>
      </c>
      <c r="N19" s="26" t="s">
        <v>19</v>
      </c>
    </row>
    <row r="20" spans="1:21" ht="12.95" customHeight="1" thickBot="1">
      <c r="A20" s="68" t="s">
        <v>20</v>
      </c>
      <c r="B20" s="68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  <c r="H20" s="68" t="s">
        <v>56</v>
      </c>
      <c r="I20" s="68" t="s">
        <v>163</v>
      </c>
      <c r="J20" s="68" t="s">
        <v>129</v>
      </c>
      <c r="K20" s="68" t="s">
        <v>158</v>
      </c>
      <c r="L20" s="68" t="s">
        <v>102</v>
      </c>
      <c r="M20" s="68" t="s">
        <v>29</v>
      </c>
      <c r="N20" s="68" t="s">
        <v>30</v>
      </c>
      <c r="O20" s="68" t="s">
        <v>31</v>
      </c>
      <c r="P20" s="83" t="s">
        <v>32</v>
      </c>
      <c r="U20" s="84" t="s">
        <v>1017</v>
      </c>
    </row>
    <row r="21" spans="1:21" ht="12.95" customHeight="1">
      <c r="A21" s="85" t="s">
        <v>171</v>
      </c>
      <c r="B21" s="86" t="s">
        <v>105</v>
      </c>
      <c r="C21" s="87">
        <v>31162.224999999999</v>
      </c>
      <c r="D21" s="88"/>
      <c r="E21" s="34">
        <f t="shared" ref="E21:E84" si="0">(C21-C$7)/C$8</f>
        <v>-28423.488487910759</v>
      </c>
      <c r="F21" s="26">
        <f t="shared" ref="F21:F84" si="1">+ROUND(2*E21,0)/2</f>
        <v>-28423.5</v>
      </c>
      <c r="G21" s="26">
        <f t="shared" ref="G21:G52" si="2">C21-(C$7+F21*C$8)</f>
        <v>5.6148499970731791E-3</v>
      </c>
      <c r="H21" s="26">
        <f t="shared" ref="H21:H48" si="3">G21</f>
        <v>5.6148499970731791E-3</v>
      </c>
      <c r="N21" s="26">
        <f t="shared" ref="N21:N84" si="4">E$11*F$11+E$12*F$12*F21+E$13*F$13*F21^2</f>
        <v>2.5889755451110351E-2</v>
      </c>
      <c r="O21" s="89">
        <f t="shared" ref="O21:O84" si="5">+C21-15018.5</f>
        <v>16143.724999999999</v>
      </c>
      <c r="P21" s="60">
        <f t="shared" ref="P21:P52" si="6">(G21-N21)^2</f>
        <v>4.1107179117014626E-4</v>
      </c>
    </row>
    <row r="22" spans="1:21" ht="12.95" customHeight="1">
      <c r="A22" s="85" t="s">
        <v>171</v>
      </c>
      <c r="B22" s="86" t="s">
        <v>112</v>
      </c>
      <c r="C22" s="87">
        <v>31162.455000000002</v>
      </c>
      <c r="D22" s="88"/>
      <c r="E22" s="34">
        <f t="shared" si="0"/>
        <v>-28423.016920455386</v>
      </c>
      <c r="F22" s="26">
        <f t="shared" si="1"/>
        <v>-28423</v>
      </c>
      <c r="G22" s="26">
        <f t="shared" si="2"/>
        <v>-8.2526999976835214E-3</v>
      </c>
      <c r="H22" s="26">
        <f t="shared" si="3"/>
        <v>-8.2526999976835214E-3</v>
      </c>
      <c r="N22" s="26">
        <f t="shared" si="4"/>
        <v>2.5888096698241443E-2</v>
      </c>
      <c r="O22" s="89">
        <f t="shared" si="5"/>
        <v>16143.955000000002</v>
      </c>
      <c r="P22" s="60">
        <f t="shared" si="6"/>
        <v>1.165593999032481E-3</v>
      </c>
    </row>
    <row r="23" spans="1:21" ht="12.95" customHeight="1">
      <c r="A23" s="85" t="s">
        <v>171</v>
      </c>
      <c r="B23" s="86" t="s">
        <v>105</v>
      </c>
      <c r="C23" s="87">
        <v>31163.178</v>
      </c>
      <c r="D23" s="88"/>
      <c r="E23" s="34">
        <f t="shared" si="0"/>
        <v>-28421.534558410909</v>
      </c>
      <c r="F23" s="26">
        <f t="shared" si="1"/>
        <v>-28421.5</v>
      </c>
      <c r="G23" s="26">
        <f t="shared" si="2"/>
        <v>-1.685535000069649E-2</v>
      </c>
      <c r="H23" s="26">
        <f t="shared" si="3"/>
        <v>-1.685535000069649E-2</v>
      </c>
      <c r="N23" s="26">
        <f t="shared" si="4"/>
        <v>2.5883120680654195E-2</v>
      </c>
      <c r="O23" s="89">
        <f t="shared" si="5"/>
        <v>16144.678</v>
      </c>
      <c r="P23" s="60">
        <f t="shared" si="6"/>
        <v>1.826576876180672E-3</v>
      </c>
    </row>
    <row r="24" spans="1:21" ht="12.95" customHeight="1">
      <c r="A24" s="85" t="s">
        <v>171</v>
      </c>
      <c r="B24" s="86" t="s">
        <v>105</v>
      </c>
      <c r="C24" s="87">
        <v>31164.185000000001</v>
      </c>
      <c r="D24" s="88"/>
      <c r="E24" s="34">
        <f t="shared" si="0"/>
        <v>-28419.469913073714</v>
      </c>
      <c r="F24" s="26">
        <f t="shared" si="1"/>
        <v>-28419.5</v>
      </c>
      <c r="G24" s="26">
        <f t="shared" si="2"/>
        <v>1.4674449997983174E-2</v>
      </c>
      <c r="H24" s="26">
        <f t="shared" si="3"/>
        <v>1.4674449997983174E-2</v>
      </c>
      <c r="N24" s="26">
        <f t="shared" si="4"/>
        <v>2.5876486552916668E-2</v>
      </c>
      <c r="O24" s="89">
        <f t="shared" si="5"/>
        <v>16145.685000000001</v>
      </c>
      <c r="P24" s="60">
        <f t="shared" si="6"/>
        <v>1.2548562297806626E-4</v>
      </c>
    </row>
    <row r="25" spans="1:21" ht="12.95" customHeight="1">
      <c r="A25" s="85" t="s">
        <v>171</v>
      </c>
      <c r="B25" s="86" t="s">
        <v>112</v>
      </c>
      <c r="C25" s="87">
        <v>31164.387999999999</v>
      </c>
      <c r="D25" s="88"/>
      <c r="E25" s="34">
        <f t="shared" si="0"/>
        <v>-28419.053703537025</v>
      </c>
      <c r="F25" s="26">
        <f t="shared" si="1"/>
        <v>-28419</v>
      </c>
      <c r="G25" s="26">
        <f t="shared" si="2"/>
        <v>-2.619310000227415E-2</v>
      </c>
      <c r="H25" s="26">
        <f t="shared" si="3"/>
        <v>-2.619310000227415E-2</v>
      </c>
      <c r="N25" s="26">
        <f t="shared" si="4"/>
        <v>2.5874828121407081E-2</v>
      </c>
      <c r="O25" s="89">
        <f t="shared" si="5"/>
        <v>16145.887999999999</v>
      </c>
      <c r="P25" s="60">
        <f t="shared" si="6"/>
        <v>2.7110691390928349E-3</v>
      </c>
    </row>
    <row r="26" spans="1:21" ht="12.95" customHeight="1">
      <c r="A26" s="85" t="s">
        <v>171</v>
      </c>
      <c r="B26" s="86" t="s">
        <v>112</v>
      </c>
      <c r="C26" s="87">
        <v>31165.39</v>
      </c>
      <c r="D26" s="88"/>
      <c r="E26" s="34">
        <f t="shared" si="0"/>
        <v>-28416.999309666255</v>
      </c>
      <c r="F26" s="26">
        <f t="shared" si="1"/>
        <v>-28417</v>
      </c>
      <c r="G26" s="26">
        <f t="shared" si="2"/>
        <v>3.366999990248587E-4</v>
      </c>
      <c r="H26" s="26">
        <f t="shared" si="3"/>
        <v>3.366999990248587E-4</v>
      </c>
      <c r="N26" s="26">
        <f t="shared" si="4"/>
        <v>2.5868194797067874E-2</v>
      </c>
      <c r="O26" s="89">
        <f t="shared" si="5"/>
        <v>16146.89</v>
      </c>
      <c r="P26" s="60">
        <f t="shared" si="6"/>
        <v>6.518572266224975E-4</v>
      </c>
    </row>
    <row r="27" spans="1:21" ht="12.95" customHeight="1">
      <c r="A27" s="85" t="s">
        <v>171</v>
      </c>
      <c r="B27" s="86" t="s">
        <v>112</v>
      </c>
      <c r="C27" s="87">
        <v>31169.286</v>
      </c>
      <c r="D27" s="88"/>
      <c r="E27" s="34">
        <f t="shared" si="0"/>
        <v>-28409.011367030998</v>
      </c>
      <c r="F27" s="26">
        <f t="shared" si="1"/>
        <v>-28409</v>
      </c>
      <c r="G27" s="26">
        <f t="shared" si="2"/>
        <v>-5.5441000004066154E-3</v>
      </c>
      <c r="H27" s="26">
        <f t="shared" si="3"/>
        <v>-5.5441000004066154E-3</v>
      </c>
      <c r="N27" s="26">
        <f t="shared" si="4"/>
        <v>2.5841667926897544E-2</v>
      </c>
      <c r="O27" s="89">
        <f t="shared" si="5"/>
        <v>16150.786</v>
      </c>
      <c r="P27" s="60">
        <f t="shared" si="6"/>
        <v>9.8506642838659436E-4</v>
      </c>
    </row>
    <row r="28" spans="1:21" ht="12.95" customHeight="1">
      <c r="A28" s="85" t="s">
        <v>171</v>
      </c>
      <c r="B28" s="86" t="s">
        <v>112</v>
      </c>
      <c r="C28" s="87">
        <v>31170.273000000001</v>
      </c>
      <c r="D28" s="88"/>
      <c r="E28" s="34">
        <f t="shared" si="0"/>
        <v>-28406.987727559488</v>
      </c>
      <c r="F28" s="26">
        <f t="shared" si="1"/>
        <v>-28407</v>
      </c>
      <c r="G28" s="26">
        <f t="shared" si="2"/>
        <v>5.9857000014744699E-3</v>
      </c>
      <c r="H28" s="26">
        <f t="shared" si="3"/>
        <v>5.9857000014744699E-3</v>
      </c>
      <c r="N28" s="26">
        <f t="shared" si="4"/>
        <v>2.5835037816151582E-2</v>
      </c>
      <c r="O28" s="89">
        <f t="shared" si="5"/>
        <v>16151.773000000001</v>
      </c>
      <c r="P28" s="60">
        <f t="shared" si="6"/>
        <v>3.9399621168117077E-4</v>
      </c>
    </row>
    <row r="29" spans="1:21" ht="12.95" customHeight="1">
      <c r="A29" s="85" t="s">
        <v>171</v>
      </c>
      <c r="B29" s="86" t="s">
        <v>105</v>
      </c>
      <c r="C29" s="87">
        <v>31174.406999999999</v>
      </c>
      <c r="D29" s="88"/>
      <c r="E29" s="34">
        <f t="shared" si="0"/>
        <v>-28398.511815122598</v>
      </c>
      <c r="F29" s="26">
        <f t="shared" si="1"/>
        <v>-28398.5</v>
      </c>
      <c r="G29" s="26">
        <f t="shared" si="2"/>
        <v>-5.7626500019978266E-3</v>
      </c>
      <c r="H29" s="26">
        <f t="shared" si="3"/>
        <v>-5.7626500019978266E-3</v>
      </c>
      <c r="N29" s="26">
        <f t="shared" si="4"/>
        <v>2.5806867015811155E-2</v>
      </c>
      <c r="O29" s="89">
        <f t="shared" si="5"/>
        <v>16155.906999999999</v>
      </c>
      <c r="P29" s="60">
        <f t="shared" si="6"/>
        <v>9.9663440473773089E-4</v>
      </c>
    </row>
    <row r="30" spans="1:21" ht="12.95" customHeight="1">
      <c r="A30" s="85" t="s">
        <v>171</v>
      </c>
      <c r="B30" s="86" t="s">
        <v>105</v>
      </c>
      <c r="C30" s="87">
        <v>31176.383999999998</v>
      </c>
      <c r="D30" s="88"/>
      <c r="E30" s="34">
        <f t="shared" si="0"/>
        <v>-28394.458385299731</v>
      </c>
      <c r="F30" s="26">
        <f t="shared" si="1"/>
        <v>-28394.5</v>
      </c>
      <c r="G30" s="26">
        <f t="shared" si="2"/>
        <v>2.0296949995099567E-2</v>
      </c>
      <c r="H30" s="26">
        <f t="shared" si="3"/>
        <v>2.0296949995099567E-2</v>
      </c>
      <c r="N30" s="26">
        <f t="shared" si="4"/>
        <v>2.5793614185583666E-2</v>
      </c>
      <c r="O30" s="89">
        <f t="shared" si="5"/>
        <v>16157.883999999998</v>
      </c>
      <c r="P30" s="60">
        <f t="shared" si="6"/>
        <v>3.0213317222950216E-5</v>
      </c>
    </row>
    <row r="31" spans="1:21" ht="12.95" customHeight="1">
      <c r="A31" s="85" t="s">
        <v>171</v>
      </c>
      <c r="B31" s="86" t="s">
        <v>105</v>
      </c>
      <c r="C31" s="87">
        <v>31177.346000000001</v>
      </c>
      <c r="D31" s="88"/>
      <c r="E31" s="34">
        <f t="shared" si="0"/>
        <v>-28392.48600316032</v>
      </c>
      <c r="F31" s="26">
        <f t="shared" si="1"/>
        <v>-28392.5</v>
      </c>
      <c r="G31" s="26">
        <f t="shared" si="2"/>
        <v>6.8267499991634395E-3</v>
      </c>
      <c r="H31" s="26">
        <f t="shared" si="3"/>
        <v>6.8267499991634395E-3</v>
      </c>
      <c r="N31" s="26">
        <f t="shared" si="4"/>
        <v>2.5786988734547905E-2</v>
      </c>
      <c r="O31" s="89">
        <f t="shared" si="5"/>
        <v>16158.846000000001</v>
      </c>
      <c r="P31" s="60">
        <f t="shared" si="6"/>
        <v>3.5949065290277353E-4</v>
      </c>
    </row>
    <row r="32" spans="1:21" ht="12.95" customHeight="1">
      <c r="A32" s="85" t="s">
        <v>171</v>
      </c>
      <c r="B32" s="86" t="s">
        <v>105</v>
      </c>
      <c r="C32" s="87">
        <v>31178.33</v>
      </c>
      <c r="D32" s="88"/>
      <c r="E32" s="34">
        <f t="shared" si="0"/>
        <v>-28390.468514568664</v>
      </c>
      <c r="F32" s="26">
        <f t="shared" si="1"/>
        <v>-28390.5</v>
      </c>
      <c r="G32" s="26">
        <f t="shared" si="2"/>
        <v>1.5356550000433344E-2</v>
      </c>
      <c r="H32" s="26">
        <f t="shared" si="3"/>
        <v>1.5356550000433344E-2</v>
      </c>
      <c r="N32" s="26">
        <f t="shared" si="4"/>
        <v>2.5780363926230794E-2</v>
      </c>
      <c r="O32" s="89">
        <f t="shared" si="5"/>
        <v>16159.830000000002</v>
      </c>
      <c r="P32" s="60">
        <f t="shared" si="6"/>
        <v>1.0865589675964883E-4</v>
      </c>
    </row>
    <row r="33" spans="1:16" ht="12.95" customHeight="1">
      <c r="A33" s="85" t="s">
        <v>171</v>
      </c>
      <c r="B33" s="86" t="s">
        <v>112</v>
      </c>
      <c r="C33" s="87">
        <v>31194.167000000001</v>
      </c>
      <c r="D33" s="88"/>
      <c r="E33" s="34">
        <f t="shared" si="0"/>
        <v>-28357.998019826744</v>
      </c>
      <c r="F33" s="26">
        <f t="shared" si="1"/>
        <v>-28358</v>
      </c>
      <c r="G33" s="26">
        <f t="shared" si="2"/>
        <v>9.6579999808454886E-4</v>
      </c>
      <c r="H33" s="26">
        <f t="shared" si="3"/>
        <v>9.6579999808454886E-4</v>
      </c>
      <c r="N33" s="26">
        <f t="shared" si="4"/>
        <v>2.5672800872113162E-2</v>
      </c>
      <c r="O33" s="89">
        <f t="shared" si="5"/>
        <v>16175.667000000001</v>
      </c>
      <c r="P33" s="60">
        <f t="shared" si="6"/>
        <v>6.1043589218925064E-4</v>
      </c>
    </row>
    <row r="34" spans="1:16" ht="12.95" customHeight="1">
      <c r="A34" s="85" t="s">
        <v>171</v>
      </c>
      <c r="B34" s="86" t="s">
        <v>105</v>
      </c>
      <c r="C34" s="87">
        <v>31262.198</v>
      </c>
      <c r="D34" s="88"/>
      <c r="E34" s="34">
        <f t="shared" si="0"/>
        <v>-28218.514517409145</v>
      </c>
      <c r="F34" s="26">
        <f t="shared" si="1"/>
        <v>-28218.5</v>
      </c>
      <c r="G34" s="26">
        <f t="shared" si="2"/>
        <v>-7.0806500007165596E-3</v>
      </c>
      <c r="H34" s="26">
        <f t="shared" si="3"/>
        <v>-7.0806500007165596E-3</v>
      </c>
      <c r="N34" s="26">
        <f t="shared" si="4"/>
        <v>2.5213034821421385E-2</v>
      </c>
      <c r="O34" s="89">
        <f t="shared" si="5"/>
        <v>16243.698</v>
      </c>
      <c r="P34" s="60">
        <f t="shared" si="6"/>
        <v>1.0428820793915827E-3</v>
      </c>
    </row>
    <row r="35" spans="1:16" ht="12.95" customHeight="1">
      <c r="A35" s="85" t="s">
        <v>171</v>
      </c>
      <c r="B35" s="86" t="s">
        <v>112</v>
      </c>
      <c r="C35" s="87">
        <v>31562.414000000001</v>
      </c>
      <c r="D35" s="88"/>
      <c r="E35" s="34">
        <f t="shared" si="0"/>
        <v>-27602.983668798905</v>
      </c>
      <c r="F35" s="26">
        <f t="shared" si="1"/>
        <v>-27603</v>
      </c>
      <c r="G35" s="26">
        <f t="shared" si="2"/>
        <v>7.9652999993413687E-3</v>
      </c>
      <c r="H35" s="26">
        <f t="shared" si="3"/>
        <v>7.9652999993413687E-3</v>
      </c>
      <c r="N35" s="26">
        <f t="shared" si="4"/>
        <v>2.322179543492895E-2</v>
      </c>
      <c r="O35" s="89">
        <f t="shared" si="5"/>
        <v>16543.914000000001</v>
      </c>
      <c r="P35" s="60">
        <f t="shared" si="6"/>
        <v>2.3276065297610471E-4</v>
      </c>
    </row>
    <row r="36" spans="1:16" ht="12.95" customHeight="1">
      <c r="A36" s="85" t="s">
        <v>171</v>
      </c>
      <c r="B36" s="86" t="s">
        <v>112</v>
      </c>
      <c r="C36" s="87">
        <v>31584.34</v>
      </c>
      <c r="D36" s="88"/>
      <c r="E36" s="34">
        <f t="shared" si="0"/>
        <v>-27558.028938249474</v>
      </c>
      <c r="F36" s="26">
        <f t="shared" si="1"/>
        <v>-27558</v>
      </c>
      <c r="G36" s="26">
        <f t="shared" si="2"/>
        <v>-1.4114200002950383E-2</v>
      </c>
      <c r="H36" s="26">
        <f t="shared" si="3"/>
        <v>-1.4114200002950383E-2</v>
      </c>
      <c r="N36" s="26">
        <f t="shared" si="4"/>
        <v>2.3078601252059759E-2</v>
      </c>
      <c r="O36" s="89">
        <f t="shared" si="5"/>
        <v>16565.84</v>
      </c>
      <c r="P36" s="60">
        <f t="shared" si="6"/>
        <v>1.3833044651946841E-3</v>
      </c>
    </row>
    <row r="37" spans="1:16" ht="12.95" customHeight="1">
      <c r="A37" s="85" t="s">
        <v>171</v>
      </c>
      <c r="B37" s="86" t="s">
        <v>112</v>
      </c>
      <c r="C37" s="87">
        <v>31585.327000000001</v>
      </c>
      <c r="D37" s="88"/>
      <c r="E37" s="34">
        <f t="shared" si="0"/>
        <v>-27556.005298777964</v>
      </c>
      <c r="F37" s="26">
        <f t="shared" si="1"/>
        <v>-27556</v>
      </c>
      <c r="G37" s="26">
        <f t="shared" si="2"/>
        <v>-2.584400001069298E-3</v>
      </c>
      <c r="H37" s="26">
        <f t="shared" si="3"/>
        <v>-2.584400001069298E-3</v>
      </c>
      <c r="N37" s="26">
        <f t="shared" si="4"/>
        <v>2.3072244618098571E-2</v>
      </c>
      <c r="O37" s="89">
        <f t="shared" si="5"/>
        <v>16566.827000000001</v>
      </c>
      <c r="P37" s="60">
        <f t="shared" si="6"/>
        <v>6.5826341311427561E-4</v>
      </c>
    </row>
    <row r="38" spans="1:16" ht="12.95" customHeight="1">
      <c r="A38" s="85" t="s">
        <v>171</v>
      </c>
      <c r="B38" s="86" t="s">
        <v>112</v>
      </c>
      <c r="C38" s="87">
        <v>31586.31</v>
      </c>
      <c r="D38" s="88"/>
      <c r="E38" s="34">
        <f t="shared" si="0"/>
        <v>-27553.989860479593</v>
      </c>
      <c r="F38" s="26">
        <f t="shared" si="1"/>
        <v>-27554</v>
      </c>
      <c r="G38" s="26">
        <f t="shared" si="2"/>
        <v>4.9453999999968801E-3</v>
      </c>
      <c r="H38" s="26">
        <f t="shared" si="3"/>
        <v>4.9453999999968801E-3</v>
      </c>
      <c r="N38" s="26">
        <f t="shared" si="4"/>
        <v>2.3065888626856046E-2</v>
      </c>
      <c r="O38" s="89">
        <f t="shared" si="5"/>
        <v>16567.810000000001</v>
      </c>
      <c r="P38" s="60">
        <f t="shared" si="6"/>
        <v>3.2835210807613237E-4</v>
      </c>
    </row>
    <row r="39" spans="1:16" ht="12.95" customHeight="1">
      <c r="A39" s="85" t="s">
        <v>224</v>
      </c>
      <c r="B39" s="86" t="s">
        <v>105</v>
      </c>
      <c r="C39" s="87">
        <v>33011.701999999997</v>
      </c>
      <c r="D39" s="88"/>
      <c r="E39" s="34">
        <f t="shared" si="0"/>
        <v>-24631.518215523145</v>
      </c>
      <c r="F39" s="26">
        <f t="shared" si="1"/>
        <v>-24631.5</v>
      </c>
      <c r="G39" s="26">
        <f t="shared" si="2"/>
        <v>-8.8843500052462332E-3</v>
      </c>
      <c r="H39" s="26">
        <f t="shared" si="3"/>
        <v>-8.8843500052462332E-3</v>
      </c>
      <c r="N39" s="26">
        <f t="shared" si="4"/>
        <v>1.4464849008856445E-2</v>
      </c>
      <c r="O39" s="89">
        <f t="shared" si="5"/>
        <v>17993.201999999997</v>
      </c>
      <c r="P39" s="60">
        <f t="shared" si="6"/>
        <v>5.4518509460017351E-4</v>
      </c>
    </row>
    <row r="40" spans="1:16" ht="12.95" customHeight="1">
      <c r="A40" s="85" t="s">
        <v>229</v>
      </c>
      <c r="B40" s="86" t="s">
        <v>112</v>
      </c>
      <c r="C40" s="87">
        <v>36251.436999999998</v>
      </c>
      <c r="D40" s="88"/>
      <c r="E40" s="34">
        <f t="shared" si="0"/>
        <v>-17989.111302426259</v>
      </c>
      <c r="F40" s="26">
        <f t="shared" si="1"/>
        <v>-17989</v>
      </c>
      <c r="G40" s="26">
        <f t="shared" si="2"/>
        <v>-5.4286100006720517E-2</v>
      </c>
      <c r="H40" s="26">
        <f t="shared" si="3"/>
        <v>-5.4286100006720517E-2</v>
      </c>
      <c r="N40" s="26">
        <f t="shared" si="4"/>
        <v>2.0126286788914316E-5</v>
      </c>
      <c r="O40" s="89">
        <f t="shared" si="5"/>
        <v>21232.936999999998</v>
      </c>
      <c r="P40" s="60">
        <f t="shared" si="6"/>
        <v>2.9491662142418552E-3</v>
      </c>
    </row>
    <row r="41" spans="1:16" ht="12.95" customHeight="1">
      <c r="A41" s="85" t="s">
        <v>229</v>
      </c>
      <c r="B41" s="86" t="s">
        <v>112</v>
      </c>
      <c r="C41" s="87">
        <v>36274.402999999998</v>
      </c>
      <c r="D41" s="88"/>
      <c r="E41" s="34">
        <f t="shared" si="0"/>
        <v>-17942.024266861259</v>
      </c>
      <c r="F41" s="26">
        <f t="shared" si="1"/>
        <v>-17942</v>
      </c>
      <c r="G41" s="26">
        <f t="shared" si="2"/>
        <v>-1.183580000360962E-2</v>
      </c>
      <c r="H41" s="26">
        <f t="shared" si="3"/>
        <v>-1.183580000360962E-2</v>
      </c>
      <c r="N41" s="26">
        <f t="shared" si="4"/>
        <v>-5.6820139314028156E-5</v>
      </c>
      <c r="O41" s="89">
        <f t="shared" si="5"/>
        <v>21255.902999999998</v>
      </c>
      <c r="P41" s="60">
        <f t="shared" si="6"/>
        <v>1.3874436664348101E-4</v>
      </c>
    </row>
    <row r="42" spans="1:16" ht="12.95" customHeight="1">
      <c r="A42" s="85" t="s">
        <v>229</v>
      </c>
      <c r="B42" s="86" t="s">
        <v>105</v>
      </c>
      <c r="C42" s="87">
        <v>36279.550999999999</v>
      </c>
      <c r="D42" s="88"/>
      <c r="E42" s="34">
        <f t="shared" si="0"/>
        <v>-17931.469357034181</v>
      </c>
      <c r="F42" s="26">
        <f t="shared" si="1"/>
        <v>-17931.5</v>
      </c>
      <c r="G42" s="26">
        <f t="shared" si="2"/>
        <v>1.4945650000299793E-2</v>
      </c>
      <c r="H42" s="26">
        <f t="shared" si="3"/>
        <v>1.4945650000299793E-2</v>
      </c>
      <c r="N42" s="26">
        <f t="shared" si="4"/>
        <v>-7.3961793164049189E-5</v>
      </c>
      <c r="O42" s="89">
        <f t="shared" si="5"/>
        <v>21261.050999999999</v>
      </c>
      <c r="P42" s="60">
        <f t="shared" si="6"/>
        <v>2.2558873842635813E-4</v>
      </c>
    </row>
    <row r="43" spans="1:16" ht="12.95" customHeight="1">
      <c r="A43" s="85" t="s">
        <v>229</v>
      </c>
      <c r="B43" s="86" t="s">
        <v>105</v>
      </c>
      <c r="C43" s="87">
        <v>36556.574999999997</v>
      </c>
      <c r="D43" s="88"/>
      <c r="E43" s="34">
        <f t="shared" si="0"/>
        <v>-17363.488910271179</v>
      </c>
      <c r="F43" s="26">
        <f t="shared" si="1"/>
        <v>-17363.5</v>
      </c>
      <c r="G43" s="26">
        <f t="shared" si="2"/>
        <v>5.4088499964564107E-3</v>
      </c>
      <c r="H43" s="26">
        <f t="shared" si="3"/>
        <v>5.4088499964564107E-3</v>
      </c>
      <c r="N43" s="26">
        <f t="shared" si="4"/>
        <v>-9.7484493513286252E-4</v>
      </c>
      <c r="O43" s="89">
        <f t="shared" si="5"/>
        <v>21538.074999999997</v>
      </c>
      <c r="P43" s="60">
        <f t="shared" si="6"/>
        <v>4.0751560979598579E-5</v>
      </c>
    </row>
    <row r="44" spans="1:16" ht="12.95" customHeight="1">
      <c r="A44" s="85" t="s">
        <v>229</v>
      </c>
      <c r="B44" s="86" t="s">
        <v>105</v>
      </c>
      <c r="C44" s="87">
        <v>36637.512999999999</v>
      </c>
      <c r="D44" s="88"/>
      <c r="E44" s="34">
        <f t="shared" si="0"/>
        <v>-17197.542272434363</v>
      </c>
      <c r="F44" s="26">
        <f t="shared" si="1"/>
        <v>-17197.5</v>
      </c>
      <c r="G44" s="26">
        <f t="shared" si="2"/>
        <v>-2.0617750000383239E-2</v>
      </c>
      <c r="H44" s="26">
        <f t="shared" si="3"/>
        <v>-2.0617750000383239E-2</v>
      </c>
      <c r="N44" s="26">
        <f t="shared" si="4"/>
        <v>-1.2283422791265416E-3</v>
      </c>
      <c r="O44" s="89">
        <f t="shared" si="5"/>
        <v>21619.012999999999</v>
      </c>
      <c r="P44" s="60">
        <f t="shared" si="6"/>
        <v>3.7594913178112886E-4</v>
      </c>
    </row>
    <row r="45" spans="1:16" ht="12.95" customHeight="1">
      <c r="A45" s="85" t="s">
        <v>229</v>
      </c>
      <c r="B45" s="86" t="s">
        <v>105</v>
      </c>
      <c r="C45" s="87">
        <v>36660.463000000003</v>
      </c>
      <c r="D45" s="88"/>
      <c r="E45" s="34">
        <f t="shared" si="0"/>
        <v>-17150.488041561901</v>
      </c>
      <c r="F45" s="26">
        <f t="shared" si="1"/>
        <v>-17150.5</v>
      </c>
      <c r="G45" s="26">
        <f t="shared" si="2"/>
        <v>5.8325499994680285E-3</v>
      </c>
      <c r="H45" s="26">
        <f t="shared" si="3"/>
        <v>5.8325499994680285E-3</v>
      </c>
      <c r="N45" s="26">
        <f t="shared" si="4"/>
        <v>-1.2993113414619811E-3</v>
      </c>
      <c r="O45" s="89">
        <f t="shared" si="5"/>
        <v>21641.963000000003</v>
      </c>
      <c r="P45" s="60">
        <f t="shared" si="6"/>
        <v>5.0863446186251999E-5</v>
      </c>
    </row>
    <row r="46" spans="1:16" ht="12.95" customHeight="1">
      <c r="A46" s="85" t="s">
        <v>229</v>
      </c>
      <c r="B46" s="86" t="s">
        <v>112</v>
      </c>
      <c r="C46" s="87">
        <v>36672.406999999999</v>
      </c>
      <c r="D46" s="88"/>
      <c r="E46" s="34">
        <f t="shared" si="0"/>
        <v>-17125.999338575388</v>
      </c>
      <c r="F46" s="26">
        <f t="shared" si="1"/>
        <v>-17126</v>
      </c>
      <c r="G46" s="26">
        <f t="shared" si="2"/>
        <v>3.2259999716188759E-4</v>
      </c>
      <c r="H46" s="26">
        <f t="shared" si="3"/>
        <v>3.2259999716188759E-4</v>
      </c>
      <c r="N46" s="26">
        <f t="shared" si="4"/>
        <v>-1.3361651173804112E-3</v>
      </c>
      <c r="O46" s="89">
        <f t="shared" si="5"/>
        <v>21653.906999999999</v>
      </c>
      <c r="P46" s="60">
        <f t="shared" si="6"/>
        <v>2.7515017052225257E-6</v>
      </c>
    </row>
    <row r="47" spans="1:16" ht="12.95" customHeight="1">
      <c r="A47" s="85" t="s">
        <v>229</v>
      </c>
      <c r="B47" s="86" t="s">
        <v>105</v>
      </c>
      <c r="C47" s="87">
        <v>37039.381000000001</v>
      </c>
      <c r="D47" s="88"/>
      <c r="E47" s="34">
        <f t="shared" si="0"/>
        <v>-16373.595010898332</v>
      </c>
      <c r="F47" s="26">
        <f t="shared" si="1"/>
        <v>-16373.5</v>
      </c>
      <c r="G47" s="26">
        <f t="shared" si="2"/>
        <v>-4.6340150001924485E-2</v>
      </c>
      <c r="H47" s="26">
        <f t="shared" si="3"/>
        <v>-4.6340150001924485E-2</v>
      </c>
      <c r="N47" s="26">
        <f t="shared" si="4"/>
        <v>-2.4211284239422613E-3</v>
      </c>
      <c r="O47" s="89">
        <f t="shared" si="5"/>
        <v>22020.881000000001</v>
      </c>
      <c r="P47" s="60">
        <f t="shared" si="6"/>
        <v>1.9288804563672678E-3</v>
      </c>
    </row>
    <row r="48" spans="1:16" ht="12.95" customHeight="1">
      <c r="A48" s="85" t="s">
        <v>229</v>
      </c>
      <c r="B48" s="86" t="s">
        <v>112</v>
      </c>
      <c r="C48" s="87">
        <v>37347.451999999997</v>
      </c>
      <c r="D48" s="88"/>
      <c r="E48" s="34">
        <f t="shared" si="0"/>
        <v>-15741.959108540688</v>
      </c>
      <c r="F48" s="26">
        <f t="shared" si="1"/>
        <v>-15742</v>
      </c>
      <c r="G48" s="26">
        <f t="shared" si="2"/>
        <v>1.994419999391539E-2</v>
      </c>
      <c r="H48" s="26">
        <f t="shared" si="3"/>
        <v>1.994419999391539E-2</v>
      </c>
      <c r="N48" s="26">
        <f t="shared" si="4"/>
        <v>-3.2614158234827613E-3</v>
      </c>
      <c r="O48" s="89">
        <f t="shared" si="5"/>
        <v>22328.951999999997</v>
      </c>
      <c r="P48" s="60">
        <f t="shared" si="6"/>
        <v>5.3850060546467929E-4</v>
      </c>
    </row>
    <row r="49" spans="1:36" ht="12.95" customHeight="1">
      <c r="A49" s="85" t="s">
        <v>253</v>
      </c>
      <c r="B49" s="86" t="s">
        <v>112</v>
      </c>
      <c r="C49" s="87">
        <v>37366.425000000003</v>
      </c>
      <c r="D49" s="88"/>
      <c r="E49" s="34">
        <f t="shared" si="0"/>
        <v>-15703.058894059495</v>
      </c>
      <c r="F49" s="26">
        <f t="shared" si="1"/>
        <v>-15703</v>
      </c>
      <c r="G49" s="26">
        <f t="shared" si="2"/>
        <v>-2.8724699994199909E-2</v>
      </c>
      <c r="I49" s="26">
        <f t="shared" ref="I49:I67" si="7">G49</f>
        <v>-2.8724699994199909E-2</v>
      </c>
      <c r="N49" s="26">
        <f t="shared" si="4"/>
        <v>-3.3112092107724193E-3</v>
      </c>
      <c r="O49" s="89">
        <f t="shared" si="5"/>
        <v>22347.925000000003</v>
      </c>
      <c r="P49" s="60">
        <f t="shared" si="6"/>
        <v>6.4584551379935401E-4</v>
      </c>
    </row>
    <row r="50" spans="1:36" ht="12.95" customHeight="1">
      <c r="A50" s="85" t="s">
        <v>253</v>
      </c>
      <c r="B50" s="86" t="s">
        <v>112</v>
      </c>
      <c r="C50" s="87">
        <v>37366.43</v>
      </c>
      <c r="D50" s="88"/>
      <c r="E50" s="34">
        <f t="shared" si="0"/>
        <v>-15703.048642593079</v>
      </c>
      <c r="F50" s="26">
        <f t="shared" si="1"/>
        <v>-15703</v>
      </c>
      <c r="G50" s="26">
        <f t="shared" si="2"/>
        <v>-2.3724699996819254E-2</v>
      </c>
      <c r="I50" s="26">
        <f t="shared" si="7"/>
        <v>-2.3724699996819254E-2</v>
      </c>
      <c r="N50" s="26">
        <f t="shared" si="4"/>
        <v>-3.3112092107724193E-3</v>
      </c>
      <c r="O50" s="89">
        <f t="shared" si="5"/>
        <v>22347.93</v>
      </c>
      <c r="P50" s="60">
        <f t="shared" si="6"/>
        <v>4.16710606072019E-4</v>
      </c>
    </row>
    <row r="51" spans="1:36" ht="12.95" customHeight="1">
      <c r="A51" s="85" t="s">
        <v>253</v>
      </c>
      <c r="B51" s="86" t="s">
        <v>112</v>
      </c>
      <c r="C51" s="87">
        <v>37367.404999999999</v>
      </c>
      <c r="D51" s="88"/>
      <c r="E51" s="34">
        <f t="shared" si="0"/>
        <v>-15701.049606640985</v>
      </c>
      <c r="F51" s="26">
        <f t="shared" si="1"/>
        <v>-15701</v>
      </c>
      <c r="G51" s="26">
        <f t="shared" si="2"/>
        <v>-2.4194900004658848E-2</v>
      </c>
      <c r="I51" s="26">
        <f t="shared" si="7"/>
        <v>-2.4194900004658848E-2</v>
      </c>
      <c r="N51" s="26">
        <f t="shared" si="4"/>
        <v>-3.3137561299467731E-3</v>
      </c>
      <c r="O51" s="89">
        <f t="shared" si="5"/>
        <v>22348.904999999999</v>
      </c>
      <c r="P51" s="60">
        <f t="shared" si="6"/>
        <v>4.3602216951642563E-4</v>
      </c>
    </row>
    <row r="52" spans="1:36" ht="12.95" customHeight="1">
      <c r="A52" s="85" t="s">
        <v>253</v>
      </c>
      <c r="B52" s="86" t="s">
        <v>112</v>
      </c>
      <c r="C52" s="87">
        <v>37367.404999999999</v>
      </c>
      <c r="D52" s="88"/>
      <c r="E52" s="34">
        <f t="shared" si="0"/>
        <v>-15701.049606640985</v>
      </c>
      <c r="F52" s="26">
        <f t="shared" si="1"/>
        <v>-15701</v>
      </c>
      <c r="G52" s="26">
        <f t="shared" si="2"/>
        <v>-2.4194900004658848E-2</v>
      </c>
      <c r="I52" s="26">
        <f t="shared" si="7"/>
        <v>-2.4194900004658848E-2</v>
      </c>
      <c r="N52" s="26">
        <f t="shared" si="4"/>
        <v>-3.3137561299467731E-3</v>
      </c>
      <c r="O52" s="89">
        <f t="shared" si="5"/>
        <v>22348.904999999999</v>
      </c>
      <c r="P52" s="60">
        <f t="shared" si="6"/>
        <v>4.3602216951642563E-4</v>
      </c>
    </row>
    <row r="53" spans="1:36" ht="12.95" customHeight="1">
      <c r="A53" s="85" t="s">
        <v>253</v>
      </c>
      <c r="B53" s="86" t="s">
        <v>112</v>
      </c>
      <c r="C53" s="87">
        <v>37367.406000000003</v>
      </c>
      <c r="D53" s="88"/>
      <c r="E53" s="34">
        <f t="shared" si="0"/>
        <v>-15701.047556347694</v>
      </c>
      <c r="F53" s="26">
        <f t="shared" si="1"/>
        <v>-15701</v>
      </c>
      <c r="G53" s="26">
        <f t="shared" ref="G53:G79" si="8">C53-(C$7+F53*C$8)</f>
        <v>-2.3194900000817142E-2</v>
      </c>
      <c r="I53" s="26">
        <f t="shared" si="7"/>
        <v>-2.3194900000817142E-2</v>
      </c>
      <c r="N53" s="26">
        <f t="shared" si="4"/>
        <v>-3.3137561299467731E-3</v>
      </c>
      <c r="O53" s="89">
        <f t="shared" si="5"/>
        <v>22348.906000000003</v>
      </c>
      <c r="P53" s="60">
        <f t="shared" ref="P53:P79" si="9">(G53-N53)^2</f>
        <v>3.9525988161424647E-4</v>
      </c>
    </row>
    <row r="54" spans="1:36" ht="12.95" customHeight="1">
      <c r="A54" s="85" t="s">
        <v>253</v>
      </c>
      <c r="B54" s="86" t="s">
        <v>112</v>
      </c>
      <c r="C54" s="87">
        <v>37367.406999999999</v>
      </c>
      <c r="D54" s="88"/>
      <c r="E54" s="34">
        <f t="shared" si="0"/>
        <v>-15701.045506054415</v>
      </c>
      <c r="F54" s="26">
        <f t="shared" si="1"/>
        <v>-15701</v>
      </c>
      <c r="G54" s="26">
        <f t="shared" si="8"/>
        <v>-2.2194900004251394E-2</v>
      </c>
      <c r="I54" s="26">
        <f t="shared" si="7"/>
        <v>-2.2194900004251394E-2</v>
      </c>
      <c r="N54" s="26">
        <f t="shared" si="4"/>
        <v>-3.3137561299467731E-3</v>
      </c>
      <c r="O54" s="89">
        <f t="shared" si="5"/>
        <v>22348.906999999999</v>
      </c>
      <c r="P54" s="60">
        <f t="shared" si="9"/>
        <v>3.5649759400219091E-4</v>
      </c>
    </row>
    <row r="55" spans="1:36" ht="12.95" customHeight="1">
      <c r="A55" s="85" t="s">
        <v>229</v>
      </c>
      <c r="B55" s="86" t="s">
        <v>105</v>
      </c>
      <c r="C55" s="87">
        <v>37375.438000000002</v>
      </c>
      <c r="D55" s="88"/>
      <c r="E55" s="34">
        <f t="shared" si="0"/>
        <v>-15684.579600688978</v>
      </c>
      <c r="F55" s="26">
        <f t="shared" si="1"/>
        <v>-15684.5</v>
      </c>
      <c r="G55" s="26">
        <f t="shared" si="8"/>
        <v>-3.8824049996037502E-2</v>
      </c>
      <c r="I55" s="26">
        <f t="shared" si="7"/>
        <v>-3.8824049996037502E-2</v>
      </c>
      <c r="N55" s="26">
        <f t="shared" si="4"/>
        <v>-3.3347436894017556E-3</v>
      </c>
      <c r="O55" s="89">
        <f t="shared" si="5"/>
        <v>22356.938000000002</v>
      </c>
      <c r="P55" s="60">
        <f t="shared" si="9"/>
        <v>1.2594908621262155E-3</v>
      </c>
    </row>
    <row r="56" spans="1:36" ht="12.95" customHeight="1">
      <c r="A56" s="85" t="s">
        <v>229</v>
      </c>
      <c r="B56" s="86" t="s">
        <v>105</v>
      </c>
      <c r="C56" s="87">
        <v>37650.572</v>
      </c>
      <c r="D56" s="88"/>
      <c r="E56" s="34">
        <f t="shared" si="0"/>
        <v>-15120.474208233118</v>
      </c>
      <c r="F56" s="26">
        <f t="shared" si="1"/>
        <v>-15120.5</v>
      </c>
      <c r="G56" s="26">
        <f t="shared" si="8"/>
        <v>1.2579549998918083E-2</v>
      </c>
      <c r="I56" s="26">
        <f t="shared" si="7"/>
        <v>1.2579549998918083E-2</v>
      </c>
      <c r="N56" s="26">
        <f t="shared" si="4"/>
        <v>-4.0258332094174863E-3</v>
      </c>
      <c r="O56" s="89">
        <f t="shared" si="5"/>
        <v>22632.072</v>
      </c>
      <c r="P56" s="60">
        <f t="shared" si="9"/>
        <v>2.7573875149567286E-4</v>
      </c>
    </row>
    <row r="57" spans="1:36" ht="12.95" customHeight="1">
      <c r="A57" s="85" t="s">
        <v>229</v>
      </c>
      <c r="B57" s="86" t="s">
        <v>105</v>
      </c>
      <c r="C57" s="87">
        <v>37668.559999999998</v>
      </c>
      <c r="D57" s="88"/>
      <c r="E57" s="34">
        <f t="shared" si="0"/>
        <v>-15083.593532636882</v>
      </c>
      <c r="F57" s="26">
        <f t="shared" si="1"/>
        <v>-15083.5</v>
      </c>
      <c r="G57" s="26">
        <f t="shared" si="8"/>
        <v>-4.5619150005222764E-2</v>
      </c>
      <c r="I57" s="26">
        <f t="shared" si="7"/>
        <v>-4.5619150005222764E-2</v>
      </c>
      <c r="N57" s="26">
        <f t="shared" si="4"/>
        <v>-4.0693841256458363E-3</v>
      </c>
      <c r="O57" s="89">
        <f t="shared" si="5"/>
        <v>22650.059999999998</v>
      </c>
      <c r="P57" s="60">
        <f t="shared" si="9"/>
        <v>1.7263830446476551E-3</v>
      </c>
    </row>
    <row r="58" spans="1:36" ht="12.95" customHeight="1">
      <c r="A58" s="85" t="s">
        <v>229</v>
      </c>
      <c r="B58" s="86" t="s">
        <v>112</v>
      </c>
      <c r="C58" s="87">
        <v>37705.428</v>
      </c>
      <c r="D58" s="88"/>
      <c r="E58" s="34">
        <f t="shared" si="0"/>
        <v>-15008.003319834886</v>
      </c>
      <c r="F58" s="26">
        <f t="shared" si="1"/>
        <v>-15008</v>
      </c>
      <c r="G58" s="26">
        <f t="shared" si="8"/>
        <v>-1.6192000039154664E-3</v>
      </c>
      <c r="I58" s="26">
        <f t="shared" si="7"/>
        <v>-1.6192000039154664E-3</v>
      </c>
      <c r="N58" s="26">
        <f t="shared" si="4"/>
        <v>-4.1575691493477666E-3</v>
      </c>
      <c r="O58" s="89">
        <f t="shared" si="5"/>
        <v>22686.928</v>
      </c>
      <c r="P58" s="60">
        <f t="shared" si="9"/>
        <v>6.4433179184827061E-6</v>
      </c>
    </row>
    <row r="59" spans="1:36" ht="12.95" customHeight="1">
      <c r="A59" s="85" t="s">
        <v>284</v>
      </c>
      <c r="B59" s="86" t="s">
        <v>112</v>
      </c>
      <c r="C59" s="87">
        <v>38462.381000000001</v>
      </c>
      <c r="D59" s="88"/>
      <c r="E59" s="34">
        <f t="shared" si="0"/>
        <v>-13456.027667477692</v>
      </c>
      <c r="F59" s="26">
        <f t="shared" si="1"/>
        <v>-13456</v>
      </c>
      <c r="G59" s="26">
        <f t="shared" si="8"/>
        <v>-1.3494400001945905E-2</v>
      </c>
      <c r="I59" s="26">
        <f t="shared" si="7"/>
        <v>-1.3494400001945905E-2</v>
      </c>
      <c r="N59" s="26">
        <f t="shared" si="4"/>
        <v>-5.7673974204935537E-3</v>
      </c>
      <c r="O59" s="89">
        <f t="shared" si="5"/>
        <v>23443.881000000001</v>
      </c>
      <c r="P59" s="60">
        <f t="shared" si="9"/>
        <v>5.9706568893771305E-5</v>
      </c>
    </row>
    <row r="60" spans="1:36" ht="12.95" customHeight="1">
      <c r="A60" s="85" t="s">
        <v>284</v>
      </c>
      <c r="B60" s="86" t="s">
        <v>112</v>
      </c>
      <c r="C60" s="87">
        <v>38462.387000000002</v>
      </c>
      <c r="D60" s="88"/>
      <c r="E60" s="34">
        <f t="shared" si="0"/>
        <v>-13456.015365717985</v>
      </c>
      <c r="F60" s="26">
        <f t="shared" si="1"/>
        <v>-13456</v>
      </c>
      <c r="G60" s="26">
        <f t="shared" si="8"/>
        <v>-7.4944000007235445E-3</v>
      </c>
      <c r="I60" s="26">
        <f t="shared" si="7"/>
        <v>-7.4944000007235445E-3</v>
      </c>
      <c r="N60" s="26">
        <f t="shared" si="4"/>
        <v>-5.7673974204935537E-3</v>
      </c>
      <c r="O60" s="89">
        <f t="shared" si="5"/>
        <v>23443.887000000002</v>
      </c>
      <c r="P60" s="60">
        <f t="shared" si="9"/>
        <v>2.9825379121210458E-6</v>
      </c>
    </row>
    <row r="61" spans="1:36" ht="12.95" customHeight="1">
      <c r="A61" s="26" t="s">
        <v>47</v>
      </c>
      <c r="B61" s="90" t="s">
        <v>105</v>
      </c>
      <c r="C61" s="91">
        <v>42568.370999999999</v>
      </c>
      <c r="D61" s="91"/>
      <c r="E61" s="26">
        <f t="shared" si="0"/>
        <v>-5037.5439454736825</v>
      </c>
      <c r="F61" s="26">
        <f t="shared" si="1"/>
        <v>-5037.5</v>
      </c>
      <c r="G61" s="26">
        <f t="shared" si="8"/>
        <v>-2.1433750000142027E-2</v>
      </c>
      <c r="I61" s="26">
        <f t="shared" si="7"/>
        <v>-2.1433750000142027E-2</v>
      </c>
      <c r="N61" s="26">
        <f t="shared" si="4"/>
        <v>-7.7561181863423766E-3</v>
      </c>
      <c r="O61" s="89">
        <f t="shared" si="5"/>
        <v>27549.870999999999</v>
      </c>
      <c r="P61" s="60">
        <f t="shared" si="9"/>
        <v>1.870776120338643E-4</v>
      </c>
      <c r="AF61" s="26">
        <v>6</v>
      </c>
      <c r="AH61" s="26" t="s">
        <v>46</v>
      </c>
      <c r="AJ61" s="26" t="s">
        <v>48</v>
      </c>
    </row>
    <row r="62" spans="1:36" ht="12.95" customHeight="1">
      <c r="A62" s="26" t="s">
        <v>33</v>
      </c>
      <c r="B62" s="90"/>
      <c r="C62" s="91">
        <v>42866.394999999997</v>
      </c>
      <c r="D62" s="91"/>
      <c r="E62" s="26">
        <f t="shared" si="0"/>
        <v>-4426.5073397424203</v>
      </c>
      <c r="F62" s="26">
        <f t="shared" si="1"/>
        <v>-4426.5</v>
      </c>
      <c r="G62" s="26">
        <f t="shared" si="8"/>
        <v>-3.5798500030068681E-3</v>
      </c>
      <c r="I62" s="26">
        <f t="shared" si="7"/>
        <v>-3.5798500030068681E-3</v>
      </c>
      <c r="N62" s="26">
        <f t="shared" si="4"/>
        <v>-7.457219243780267E-3</v>
      </c>
      <c r="O62" s="89">
        <f t="shared" si="5"/>
        <v>27847.894999999997</v>
      </c>
      <c r="P62" s="60">
        <f t="shared" si="9"/>
        <v>1.5033992229295683E-5</v>
      </c>
      <c r="S62" s="89">
        <f>C62-15018.5</f>
        <v>27847.894999999997</v>
      </c>
    </row>
    <row r="63" spans="1:36" ht="12.95" customHeight="1">
      <c r="A63" s="85" t="s">
        <v>298</v>
      </c>
      <c r="B63" s="86" t="s">
        <v>105</v>
      </c>
      <c r="C63" s="87">
        <v>42886.394999999997</v>
      </c>
      <c r="D63" s="88"/>
      <c r="E63" s="34">
        <f t="shared" si="0"/>
        <v>-4385.5014740583638</v>
      </c>
      <c r="F63" s="26">
        <f t="shared" si="1"/>
        <v>-4385.5</v>
      </c>
      <c r="G63" s="26">
        <f t="shared" si="8"/>
        <v>-7.1895000291988254E-4</v>
      </c>
      <c r="I63" s="26">
        <f t="shared" si="7"/>
        <v>-7.1895000291988254E-4</v>
      </c>
      <c r="N63" s="26">
        <f t="shared" si="4"/>
        <v>-7.4350145508986203E-3</v>
      </c>
      <c r="O63" s="89">
        <f t="shared" si="5"/>
        <v>27867.894999999997</v>
      </c>
      <c r="P63" s="60">
        <f t="shared" si="9"/>
        <v>4.5105523012616847E-5</v>
      </c>
    </row>
    <row r="64" spans="1:36" ht="12.95" customHeight="1">
      <c r="A64" s="34" t="s">
        <v>49</v>
      </c>
      <c r="B64" s="92" t="s">
        <v>105</v>
      </c>
      <c r="C64" s="88">
        <v>42887.351000000002</v>
      </c>
      <c r="D64" s="88"/>
      <c r="E64" s="26">
        <f t="shared" si="0"/>
        <v>-4383.5413936786545</v>
      </c>
      <c r="F64" s="26">
        <f t="shared" si="1"/>
        <v>-4383.5</v>
      </c>
      <c r="G64" s="26">
        <f t="shared" si="8"/>
        <v>-2.0189149996440392E-2</v>
      </c>
      <c r="I64" s="26">
        <f t="shared" si="7"/>
        <v>-2.0189149996440392E-2</v>
      </c>
      <c r="N64" s="26">
        <f t="shared" si="4"/>
        <v>-7.4339244859228278E-3</v>
      </c>
      <c r="O64" s="89">
        <f t="shared" si="5"/>
        <v>27868.851000000002</v>
      </c>
      <c r="P64" s="60">
        <f t="shared" si="9"/>
        <v>1.6269577782415806E-4</v>
      </c>
      <c r="AF64" s="26">
        <v>8</v>
      </c>
      <c r="AH64" s="26" t="s">
        <v>46</v>
      </c>
      <c r="AJ64" s="26" t="s">
        <v>48</v>
      </c>
    </row>
    <row r="65" spans="1:21" ht="12.95" customHeight="1">
      <c r="A65" s="85" t="s">
        <v>307</v>
      </c>
      <c r="B65" s="86" t="s">
        <v>112</v>
      </c>
      <c r="C65" s="87">
        <v>43214.387000000002</v>
      </c>
      <c r="D65" s="88"/>
      <c r="E65" s="34">
        <f t="shared" si="0"/>
        <v>-3713.0216791860948</v>
      </c>
      <c r="F65" s="26">
        <f t="shared" si="1"/>
        <v>-3713</v>
      </c>
      <c r="G65" s="26">
        <f t="shared" si="8"/>
        <v>-1.0573699997621588E-2</v>
      </c>
      <c r="I65" s="26">
        <f t="shared" si="7"/>
        <v>-1.0573699997621588E-2</v>
      </c>
      <c r="N65" s="26">
        <f t="shared" si="4"/>
        <v>-7.0322540691599615E-3</v>
      </c>
      <c r="O65" s="89">
        <f t="shared" si="5"/>
        <v>28195.887000000002</v>
      </c>
      <c r="P65" s="60">
        <f t="shared" si="9"/>
        <v>1.2541839264217434E-5</v>
      </c>
    </row>
    <row r="66" spans="1:21" ht="12.95" customHeight="1">
      <c r="A66" s="85" t="s">
        <v>307</v>
      </c>
      <c r="B66" s="86" t="s">
        <v>105</v>
      </c>
      <c r="C66" s="87">
        <v>43222.430999999997</v>
      </c>
      <c r="D66" s="88"/>
      <c r="E66" s="34">
        <f t="shared" si="0"/>
        <v>-3696.5291200079787</v>
      </c>
      <c r="F66" s="26">
        <f t="shared" si="1"/>
        <v>-3696.5</v>
      </c>
      <c r="G66" s="26">
        <f t="shared" si="8"/>
        <v>-1.4202850004949141E-2</v>
      </c>
      <c r="I66" s="26">
        <f t="shared" si="7"/>
        <v>-1.4202850004949141E-2</v>
      </c>
      <c r="N66" s="26">
        <f t="shared" si="4"/>
        <v>-7.0214588701052625E-3</v>
      </c>
      <c r="O66" s="89">
        <f t="shared" si="5"/>
        <v>28203.930999999997</v>
      </c>
      <c r="P66" s="60">
        <f t="shared" si="9"/>
        <v>5.1572378631614255E-5</v>
      </c>
    </row>
    <row r="67" spans="1:21" ht="12.95" customHeight="1">
      <c r="A67" s="85" t="s">
        <v>312</v>
      </c>
      <c r="B67" s="86" t="s">
        <v>112</v>
      </c>
      <c r="C67" s="87">
        <v>44303.514999999999</v>
      </c>
      <c r="D67" s="88"/>
      <c r="E67" s="34">
        <f t="shared" si="0"/>
        <v>-1479.9898551488313</v>
      </c>
      <c r="F67" s="26">
        <f t="shared" si="1"/>
        <v>-1480</v>
      </c>
      <c r="G67" s="26">
        <f t="shared" si="8"/>
        <v>4.9480000016046688E-3</v>
      </c>
      <c r="I67" s="26">
        <f t="shared" si="7"/>
        <v>4.9480000016046688E-3</v>
      </c>
      <c r="N67" s="26">
        <f t="shared" si="4"/>
        <v>-5.1736662623322474E-3</v>
      </c>
      <c r="O67" s="89">
        <f t="shared" si="5"/>
        <v>29285.014999999999</v>
      </c>
      <c r="P67" s="60">
        <f t="shared" si="9"/>
        <v>1.0244812795851868E-4</v>
      </c>
    </row>
    <row r="68" spans="1:21" ht="12.95" customHeight="1">
      <c r="A68" s="37" t="s">
        <v>128</v>
      </c>
      <c r="B68" s="38" t="s">
        <v>112</v>
      </c>
      <c r="C68" s="37">
        <v>44694.370999999999</v>
      </c>
      <c r="D68" s="37" t="s">
        <v>129</v>
      </c>
      <c r="E68" s="34">
        <f t="shared" si="0"/>
        <v>-678.62042325844709</v>
      </c>
      <c r="F68" s="26">
        <f t="shared" si="1"/>
        <v>-678.5</v>
      </c>
      <c r="G68" s="26">
        <f t="shared" si="8"/>
        <v>-5.8734650003316347E-2</v>
      </c>
      <c r="N68" s="26">
        <f t="shared" si="4"/>
        <v>-4.3111569312535561E-3</v>
      </c>
      <c r="O68" s="89">
        <f t="shared" si="5"/>
        <v>29675.870999999999</v>
      </c>
      <c r="P68" s="60">
        <f t="shared" si="9"/>
        <v>2.9619165981648664E-3</v>
      </c>
    </row>
    <row r="69" spans="1:21" ht="12.95" customHeight="1">
      <c r="A69" s="37" t="s">
        <v>128</v>
      </c>
      <c r="B69" s="38" t="s">
        <v>105</v>
      </c>
      <c r="C69" s="37">
        <v>44702.463799999998</v>
      </c>
      <c r="D69" s="37" t="s">
        <v>129</v>
      </c>
      <c r="E69" s="34">
        <f t="shared" si="0"/>
        <v>-662.02780976805332</v>
      </c>
      <c r="F69" s="26">
        <f t="shared" si="1"/>
        <v>-662</v>
      </c>
      <c r="G69" s="26">
        <f t="shared" si="8"/>
        <v>-1.3563799999246839E-2</v>
      </c>
      <c r="N69" s="26">
        <f t="shared" si="4"/>
        <v>-4.2923166220305521E-3</v>
      </c>
      <c r="O69" s="89">
        <f t="shared" si="5"/>
        <v>29683.963799999998</v>
      </c>
      <c r="P69" s="60">
        <f t="shared" si="9"/>
        <v>8.5960404013997913E-5</v>
      </c>
    </row>
    <row r="70" spans="1:21" ht="12.95" customHeight="1">
      <c r="A70" s="37" t="s">
        <v>128</v>
      </c>
      <c r="B70" s="38" t="s">
        <v>105</v>
      </c>
      <c r="C70" s="37">
        <v>45017.528599999998</v>
      </c>
      <c r="D70" s="37" t="s">
        <v>129</v>
      </c>
      <c r="E70" s="34">
        <f t="shared" si="0"/>
        <v>-16.052566239342529</v>
      </c>
      <c r="F70" s="26">
        <f t="shared" si="1"/>
        <v>-16</v>
      </c>
      <c r="G70" s="26">
        <f t="shared" si="8"/>
        <v>-2.5638400002208073E-2</v>
      </c>
      <c r="N70" s="26">
        <f t="shared" si="4"/>
        <v>-3.5203065308473599E-3</v>
      </c>
      <c r="O70" s="89">
        <f t="shared" si="5"/>
        <v>29999.028599999998</v>
      </c>
      <c r="P70" s="60">
        <f t="shared" si="9"/>
        <v>4.8921005880784934E-4</v>
      </c>
    </row>
    <row r="71" spans="1:21" ht="12.95" customHeight="1">
      <c r="A71" s="85" t="s">
        <v>316</v>
      </c>
      <c r="B71" s="86" t="s">
        <v>112</v>
      </c>
      <c r="C71" s="87">
        <v>45021.449000000001</v>
      </c>
      <c r="D71" s="88"/>
      <c r="E71" s="34">
        <f t="shared" si="0"/>
        <v>-8.0145964479481808</v>
      </c>
      <c r="F71" s="26">
        <f t="shared" si="1"/>
        <v>-8</v>
      </c>
      <c r="G71" s="26">
        <f t="shared" si="8"/>
        <v>-7.1192000032169744E-3</v>
      </c>
      <c r="I71" s="26">
        <f t="shared" ref="I71:I79" si="10">G71</f>
        <v>-7.1192000032169744E-3</v>
      </c>
      <c r="M71" s="26">
        <f ca="1">+C$11+C$12*F71</f>
        <v>-2.5625506685064397E-2</v>
      </c>
      <c r="N71" s="26">
        <f t="shared" si="4"/>
        <v>-3.5103256963662371E-3</v>
      </c>
      <c r="O71" s="89">
        <f t="shared" si="5"/>
        <v>30002.949000000001</v>
      </c>
      <c r="P71" s="60">
        <f t="shared" si="9"/>
        <v>1.302397376264739E-5</v>
      </c>
    </row>
    <row r="72" spans="1:21" ht="12.95" customHeight="1">
      <c r="A72" s="85" t="s">
        <v>316</v>
      </c>
      <c r="B72" s="86" t="s">
        <v>112</v>
      </c>
      <c r="C72" s="87">
        <v>45021.45</v>
      </c>
      <c r="D72" s="88"/>
      <c r="E72" s="34">
        <f t="shared" si="0"/>
        <v>-8.0125461546710195</v>
      </c>
      <c r="F72" s="26">
        <f t="shared" si="1"/>
        <v>-8</v>
      </c>
      <c r="G72" s="26">
        <f t="shared" si="8"/>
        <v>-6.1192000066512264E-3</v>
      </c>
      <c r="I72" s="26">
        <f t="shared" si="10"/>
        <v>-6.1192000066512264E-3</v>
      </c>
      <c r="M72" s="26">
        <f ca="1">+C$11+C$12*F72</f>
        <v>-2.5625506685064397E-2</v>
      </c>
      <c r="N72" s="26">
        <f t="shared" si="4"/>
        <v>-3.5103256963662371E-3</v>
      </c>
      <c r="O72" s="89">
        <f t="shared" si="5"/>
        <v>30002.949999999997</v>
      </c>
      <c r="P72" s="60">
        <f t="shared" si="9"/>
        <v>6.8062251668649784E-6</v>
      </c>
    </row>
    <row r="73" spans="1:21" ht="12.95" customHeight="1">
      <c r="A73" s="85" t="s">
        <v>316</v>
      </c>
      <c r="B73" s="86" t="s">
        <v>112</v>
      </c>
      <c r="C73" s="87">
        <v>45021.463000000003</v>
      </c>
      <c r="D73" s="88"/>
      <c r="E73" s="34">
        <f t="shared" si="0"/>
        <v>-7.9858923419634937</v>
      </c>
      <c r="F73" s="26">
        <f t="shared" si="1"/>
        <v>-8</v>
      </c>
      <c r="G73" s="26">
        <f t="shared" si="8"/>
        <v>6.8807999996352009E-3</v>
      </c>
      <c r="I73" s="26">
        <f t="shared" si="10"/>
        <v>6.8807999996352009E-3</v>
      </c>
      <c r="M73" s="26">
        <f ca="1">+C$11+C$12*F73</f>
        <v>-2.5625506685064397E-2</v>
      </c>
      <c r="N73" s="26">
        <f t="shared" si="4"/>
        <v>-3.5103256963662371E-3</v>
      </c>
      <c r="O73" s="89">
        <f t="shared" si="5"/>
        <v>30002.963000000003</v>
      </c>
      <c r="P73" s="60">
        <f t="shared" si="9"/>
        <v>1.0797549323010137E-4</v>
      </c>
    </row>
    <row r="74" spans="1:21" ht="12.95" customHeight="1">
      <c r="A74" s="34" t="s">
        <v>34</v>
      </c>
      <c r="B74" s="92"/>
      <c r="C74" s="88">
        <v>45025.358</v>
      </c>
      <c r="D74" s="88"/>
      <c r="E74" s="26">
        <f t="shared" si="0"/>
        <v>0</v>
      </c>
      <c r="F74" s="26">
        <f t="shared" si="1"/>
        <v>0</v>
      </c>
      <c r="G74" s="26">
        <f t="shared" si="8"/>
        <v>0</v>
      </c>
      <c r="I74" s="26">
        <f t="shared" si="10"/>
        <v>0</v>
      </c>
      <c r="N74" s="26">
        <f t="shared" si="4"/>
        <v>-3.5003345783867451E-3</v>
      </c>
      <c r="O74" s="89">
        <f t="shared" si="5"/>
        <v>30006.858</v>
      </c>
      <c r="P74" s="60">
        <f t="shared" si="9"/>
        <v>1.2252342160649913E-5</v>
      </c>
      <c r="S74" s="89">
        <f>C74-15018.5</f>
        <v>30006.858</v>
      </c>
    </row>
    <row r="75" spans="1:21" ht="12.95" customHeight="1">
      <c r="A75" s="34" t="s">
        <v>106</v>
      </c>
      <c r="B75" s="92" t="s">
        <v>35</v>
      </c>
      <c r="C75" s="88">
        <v>45025.358</v>
      </c>
      <c r="D75" s="88"/>
      <c r="E75" s="26">
        <f t="shared" si="0"/>
        <v>0</v>
      </c>
      <c r="F75" s="26">
        <f t="shared" si="1"/>
        <v>0</v>
      </c>
      <c r="G75" s="26">
        <f t="shared" si="8"/>
        <v>0</v>
      </c>
      <c r="H75" s="26">
        <f>G75</f>
        <v>0</v>
      </c>
      <c r="I75" s="26">
        <f t="shared" si="10"/>
        <v>0</v>
      </c>
      <c r="N75" s="26">
        <f t="shared" si="4"/>
        <v>-3.5003345783867451E-3</v>
      </c>
      <c r="O75" s="89">
        <f t="shared" si="5"/>
        <v>30006.858</v>
      </c>
      <c r="P75" s="60">
        <f t="shared" si="9"/>
        <v>1.2252342160649913E-5</v>
      </c>
      <c r="S75" s="89">
        <f>C75-15018.5</f>
        <v>30006.858</v>
      </c>
    </row>
    <row r="76" spans="1:21" ht="12.95" customHeight="1">
      <c r="A76" s="34" t="s">
        <v>34</v>
      </c>
      <c r="B76" s="92" t="s">
        <v>105</v>
      </c>
      <c r="C76" s="88">
        <v>45025.595000000001</v>
      </c>
      <c r="D76" s="88"/>
      <c r="E76" s="26">
        <f t="shared" si="0"/>
        <v>0.48591950835810166</v>
      </c>
      <c r="F76" s="26">
        <f t="shared" si="1"/>
        <v>0.5</v>
      </c>
      <c r="G76" s="26">
        <f t="shared" si="8"/>
        <v>-6.8675500006065704E-3</v>
      </c>
      <c r="I76" s="26">
        <f t="shared" si="10"/>
        <v>-6.8675500006065704E-3</v>
      </c>
      <c r="N76" s="26">
        <f t="shared" si="4"/>
        <v>-3.4997097920687454E-3</v>
      </c>
      <c r="O76" s="89">
        <f t="shared" si="5"/>
        <v>30007.095000000001</v>
      </c>
      <c r="P76" s="60">
        <f t="shared" si="9"/>
        <v>1.1342347670244101E-5</v>
      </c>
      <c r="S76" s="89">
        <f>C76-15018.5</f>
        <v>30007.095000000001</v>
      </c>
    </row>
    <row r="77" spans="1:21" ht="12.95" customHeight="1">
      <c r="A77" s="85" t="s">
        <v>316</v>
      </c>
      <c r="B77" s="86" t="s">
        <v>112</v>
      </c>
      <c r="C77" s="87">
        <v>45044.370999999999</v>
      </c>
      <c r="D77" s="88"/>
      <c r="E77" s="34">
        <f t="shared" si="0"/>
        <v>38.98222621254655</v>
      </c>
      <c r="F77" s="26">
        <f t="shared" si="1"/>
        <v>39</v>
      </c>
      <c r="G77" s="26">
        <f t="shared" si="8"/>
        <v>-8.6689000017940998E-3</v>
      </c>
      <c r="I77" s="26">
        <f t="shared" si="10"/>
        <v>-8.6689000017940998E-3</v>
      </c>
      <c r="M77" s="26">
        <f t="shared" ref="M77:M83" ca="1" si="11">+C$11+C$12*F77</f>
        <v>-2.5449590161869332E-2</v>
      </c>
      <c r="N77" s="26">
        <f t="shared" si="4"/>
        <v>-3.4514806153264654E-3</v>
      </c>
      <c r="O77" s="89">
        <f t="shared" si="5"/>
        <v>30025.870999999999</v>
      </c>
      <c r="P77" s="60">
        <f t="shared" si="9"/>
        <v>2.7221465054288311E-5</v>
      </c>
    </row>
    <row r="78" spans="1:21" ht="12.95" customHeight="1">
      <c r="A78" s="85" t="s">
        <v>316</v>
      </c>
      <c r="B78" s="86" t="s">
        <v>112</v>
      </c>
      <c r="C78" s="87">
        <v>45044.379000000001</v>
      </c>
      <c r="D78" s="88"/>
      <c r="E78" s="34">
        <f t="shared" si="0"/>
        <v>38.998628558823512</v>
      </c>
      <c r="F78" s="26">
        <f t="shared" si="1"/>
        <v>39</v>
      </c>
      <c r="G78" s="26">
        <f t="shared" si="8"/>
        <v>-6.689000001642853E-4</v>
      </c>
      <c r="I78" s="26">
        <f t="shared" si="10"/>
        <v>-6.689000001642853E-4</v>
      </c>
      <c r="M78" s="26">
        <f t="shared" ca="1" si="11"/>
        <v>-2.5449590161869332E-2</v>
      </c>
      <c r="N78" s="26">
        <f t="shared" si="4"/>
        <v>-3.4514806153264654E-3</v>
      </c>
      <c r="O78" s="89">
        <f t="shared" si="5"/>
        <v>30025.879000000001</v>
      </c>
      <c r="P78" s="60">
        <f t="shared" si="9"/>
        <v>7.742754879876337E-6</v>
      </c>
    </row>
    <row r="79" spans="1:21" ht="12.95" customHeight="1">
      <c r="A79" s="85" t="s">
        <v>316</v>
      </c>
      <c r="B79" s="86" t="s">
        <v>105</v>
      </c>
      <c r="C79" s="87">
        <v>45055.347500000003</v>
      </c>
      <c r="D79" s="88"/>
      <c r="E79" s="34">
        <f t="shared" si="0"/>
        <v>61.487270446607837</v>
      </c>
      <c r="F79" s="26">
        <f t="shared" si="1"/>
        <v>61.5</v>
      </c>
      <c r="G79" s="26">
        <f t="shared" si="8"/>
        <v>-6.208649996551685E-3</v>
      </c>
      <c r="I79" s="26">
        <f t="shared" si="10"/>
        <v>-6.208649996551685E-3</v>
      </c>
      <c r="M79" s="26">
        <f t="shared" ca="1" si="11"/>
        <v>-2.5365374805020626E-2</v>
      </c>
      <c r="N79" s="26">
        <f t="shared" si="4"/>
        <v>-3.4231844663966727E-3</v>
      </c>
      <c r="O79" s="89">
        <f t="shared" si="5"/>
        <v>30036.847500000003</v>
      </c>
      <c r="P79" s="60">
        <f t="shared" si="9"/>
        <v>7.7588182196817441E-6</v>
      </c>
    </row>
    <row r="80" spans="1:21" ht="12.95" customHeight="1">
      <c r="A80" s="37" t="s">
        <v>128</v>
      </c>
      <c r="B80" s="38" t="s">
        <v>105</v>
      </c>
      <c r="C80" s="37">
        <v>45056.451399999998</v>
      </c>
      <c r="D80" s="37" t="s">
        <v>129</v>
      </c>
      <c r="E80" s="34">
        <f t="shared" si="0"/>
        <v>63.750589203028305</v>
      </c>
      <c r="F80" s="26">
        <f t="shared" si="1"/>
        <v>64</v>
      </c>
      <c r="M80" s="26">
        <f t="shared" ca="1" si="11"/>
        <v>-2.5356017543148548E-2</v>
      </c>
      <c r="N80" s="26">
        <f t="shared" si="4"/>
        <v>-3.4200354286094796E-3</v>
      </c>
      <c r="O80" s="89">
        <f t="shared" si="5"/>
        <v>30037.951399999998</v>
      </c>
      <c r="P80" s="60">
        <f>(U80-N80)^2</f>
        <v>1.3977473280393058E-2</v>
      </c>
      <c r="U80" s="26">
        <f>C80-(C$7+F80*C$8)</f>
        <v>-0.12164640000264626</v>
      </c>
    </row>
    <row r="81" spans="1:36" ht="12.95" customHeight="1">
      <c r="A81" s="85" t="s">
        <v>316</v>
      </c>
      <c r="B81" s="86" t="s">
        <v>112</v>
      </c>
      <c r="C81" s="87">
        <v>45061.404999999999</v>
      </c>
      <c r="D81" s="88"/>
      <c r="E81" s="34">
        <f t="shared" si="0"/>
        <v>73.906922015656988</v>
      </c>
      <c r="F81" s="26">
        <f t="shared" si="1"/>
        <v>74</v>
      </c>
      <c r="G81" s="26">
        <f t="shared" ref="G81:G112" si="12">C81-(C$7+F81*C$8)</f>
        <v>-4.5397400004731026E-2</v>
      </c>
      <c r="I81" s="26">
        <f>G81</f>
        <v>-4.5397400004731026E-2</v>
      </c>
      <c r="M81" s="26">
        <f t="shared" ca="1" si="11"/>
        <v>-2.5318588495660238E-2</v>
      </c>
      <c r="N81" s="26">
        <f t="shared" si="4"/>
        <v>-3.4074292349818291E-3</v>
      </c>
      <c r="O81" s="89">
        <f t="shared" si="5"/>
        <v>30042.904999999999</v>
      </c>
      <c r="P81" s="60">
        <f t="shared" ref="P81:P112" si="13">(G81-N81)^2</f>
        <v>1.763157645244392E-3</v>
      </c>
    </row>
    <row r="82" spans="1:36" ht="12.95" customHeight="1">
      <c r="A82" s="85" t="s">
        <v>316</v>
      </c>
      <c r="B82" s="86" t="s">
        <v>112</v>
      </c>
      <c r="C82" s="87">
        <v>45061.411</v>
      </c>
      <c r="D82" s="88"/>
      <c r="E82" s="34">
        <f t="shared" si="0"/>
        <v>73.919223775364713</v>
      </c>
      <c r="F82" s="26">
        <f t="shared" si="1"/>
        <v>74</v>
      </c>
      <c r="G82" s="26">
        <f t="shared" si="12"/>
        <v>-3.9397400003508665E-2</v>
      </c>
      <c r="I82" s="26">
        <f>G82</f>
        <v>-3.9397400003508665E-2</v>
      </c>
      <c r="M82" s="26">
        <f t="shared" ca="1" si="11"/>
        <v>-2.5318588495660238E-2</v>
      </c>
      <c r="N82" s="26">
        <f t="shared" si="4"/>
        <v>-3.4074292349818291E-3</v>
      </c>
      <c r="O82" s="89">
        <f t="shared" si="5"/>
        <v>30042.911</v>
      </c>
      <c r="P82" s="60">
        <f t="shared" si="13"/>
        <v>1.295277995919416E-3</v>
      </c>
    </row>
    <row r="83" spans="1:36" ht="12.95" customHeight="1">
      <c r="A83" s="37" t="s">
        <v>128</v>
      </c>
      <c r="B83" s="38" t="s">
        <v>105</v>
      </c>
      <c r="C83" s="37">
        <v>45074.348599999998</v>
      </c>
      <c r="D83" s="37" t="s">
        <v>129</v>
      </c>
      <c r="E83" s="34">
        <f t="shared" si="0"/>
        <v>100.44509816906218</v>
      </c>
      <c r="F83" s="26">
        <f t="shared" si="1"/>
        <v>100.5</v>
      </c>
      <c r="G83" s="26">
        <f t="shared" si="12"/>
        <v>-2.6777550003316719E-2</v>
      </c>
      <c r="J83" s="26">
        <f>G83</f>
        <v>-2.6777550003316719E-2</v>
      </c>
      <c r="M83" s="26">
        <f t="shared" ca="1" si="11"/>
        <v>-2.521940151981621E-2</v>
      </c>
      <c r="N83" s="26">
        <f t="shared" si="4"/>
        <v>-3.3739451131670041E-3</v>
      </c>
      <c r="O83" s="89">
        <f t="shared" si="5"/>
        <v>30055.848599999998</v>
      </c>
      <c r="P83" s="60">
        <f t="shared" si="13"/>
        <v>5.4772872185423972E-4</v>
      </c>
    </row>
    <row r="84" spans="1:36" ht="12.95" customHeight="1">
      <c r="A84" s="34" t="s">
        <v>53</v>
      </c>
      <c r="B84" s="92"/>
      <c r="C84" s="88">
        <v>45383.612000000001</v>
      </c>
      <c r="D84" s="88"/>
      <c r="E84" s="26">
        <f t="shared" si="0"/>
        <v>734.52577023880553</v>
      </c>
      <c r="F84" s="26">
        <f t="shared" si="1"/>
        <v>734.5</v>
      </c>
      <c r="G84" s="26">
        <f t="shared" si="12"/>
        <v>1.2569049999001436E-2</v>
      </c>
      <c r="I84" s="26">
        <f>G84</f>
        <v>1.2569049999001436E-2</v>
      </c>
      <c r="N84" s="26">
        <f t="shared" si="4"/>
        <v>-2.53921042652718E-3</v>
      </c>
      <c r="O84" s="89">
        <f t="shared" si="5"/>
        <v>30365.112000000001</v>
      </c>
      <c r="P84" s="60">
        <f t="shared" si="13"/>
        <v>2.2825953308559411E-4</v>
      </c>
      <c r="AD84" s="26" t="s">
        <v>52</v>
      </c>
      <c r="AJ84" s="26" t="s">
        <v>51</v>
      </c>
    </row>
    <row r="85" spans="1:36" ht="12.95" customHeight="1">
      <c r="A85" s="34" t="s">
        <v>54</v>
      </c>
      <c r="B85" s="92"/>
      <c r="C85" s="88">
        <v>45404.32</v>
      </c>
      <c r="D85" s="88"/>
      <c r="E85" s="26">
        <f t="shared" ref="E85:E148" si="14">(C85-C$7)/C$8</f>
        <v>776.9832435680753</v>
      </c>
      <c r="F85" s="26">
        <f t="shared" ref="F85:F148" si="15">+ROUND(2*E85,0)/2</f>
        <v>777</v>
      </c>
      <c r="G85" s="26">
        <f t="shared" si="12"/>
        <v>-8.1726999997044913E-3</v>
      </c>
      <c r="I85" s="26">
        <f>G85</f>
        <v>-8.1726999997044913E-3</v>
      </c>
      <c r="N85" s="26">
        <f t="shared" ref="N85:N148" si="16">E$11*F$11+E$12*F$12*F85+E$13*F$13*F85^2</f>
        <v>-2.4809443663988328E-3</v>
      </c>
      <c r="O85" s="89">
        <f t="shared" ref="O85:O148" si="17">+C85-15018.5</f>
        <v>30385.82</v>
      </c>
      <c r="P85" s="60">
        <f t="shared" si="13"/>
        <v>3.2396082189266697E-5</v>
      </c>
      <c r="AD85" s="26" t="s">
        <v>52</v>
      </c>
      <c r="AF85" s="26">
        <v>6</v>
      </c>
      <c r="AH85" s="26" t="s">
        <v>46</v>
      </c>
      <c r="AJ85" s="26" t="s">
        <v>48</v>
      </c>
    </row>
    <row r="86" spans="1:36" ht="12.95" customHeight="1">
      <c r="A86" s="34" t="s">
        <v>53</v>
      </c>
      <c r="B86" s="92"/>
      <c r="C86" s="88">
        <v>45714.538</v>
      </c>
      <c r="D86" s="88"/>
      <c r="E86" s="26">
        <f t="shared" si="14"/>
        <v>1413.0211256069131</v>
      </c>
      <c r="F86" s="26">
        <f t="shared" si="15"/>
        <v>1413</v>
      </c>
      <c r="G86" s="26">
        <f t="shared" si="12"/>
        <v>1.0303700000804383E-2</v>
      </c>
      <c r="I86" s="26">
        <f>G86</f>
        <v>1.0303700000804383E-2</v>
      </c>
      <c r="N86" s="26">
        <f t="shared" si="16"/>
        <v>-1.5743411877351353E-3</v>
      </c>
      <c r="O86" s="89">
        <f t="shared" si="17"/>
        <v>30696.038</v>
      </c>
      <c r="P86" s="60">
        <f t="shared" si="13"/>
        <v>1.4108786247664129E-4</v>
      </c>
      <c r="AD86" s="26" t="s">
        <v>52</v>
      </c>
      <c r="AJ86" s="26" t="s">
        <v>51</v>
      </c>
    </row>
    <row r="87" spans="1:36" ht="12.95" customHeight="1">
      <c r="A87" s="34" t="s">
        <v>53</v>
      </c>
      <c r="B87" s="92"/>
      <c r="C87" s="88">
        <v>45715.497000000003</v>
      </c>
      <c r="D87" s="88"/>
      <c r="E87" s="26">
        <f t="shared" si="14"/>
        <v>1414.9873568664689</v>
      </c>
      <c r="F87" s="26">
        <f t="shared" si="15"/>
        <v>1415</v>
      </c>
      <c r="G87" s="26">
        <f t="shared" si="12"/>
        <v>-6.1664999957429245E-3</v>
      </c>
      <c r="I87" s="26">
        <f>G87</f>
        <v>-6.1664999957429245E-3</v>
      </c>
      <c r="N87" s="26">
        <f t="shared" si="16"/>
        <v>-1.5713877207187332E-3</v>
      </c>
      <c r="O87" s="89">
        <f t="shared" si="17"/>
        <v>30696.997000000003</v>
      </c>
      <c r="P87" s="60">
        <f t="shared" si="13"/>
        <v>2.1115056820077997E-5</v>
      </c>
      <c r="AD87" s="26" t="s">
        <v>52</v>
      </c>
      <c r="AJ87" s="26" t="s">
        <v>51</v>
      </c>
    </row>
    <row r="88" spans="1:36" ht="12.95" customHeight="1">
      <c r="A88" s="34" t="s">
        <v>55</v>
      </c>
      <c r="B88" s="92"/>
      <c r="C88" s="88">
        <v>45732.815399999999</v>
      </c>
      <c r="D88" s="88"/>
      <c r="E88" s="26">
        <f t="shared" si="14"/>
        <v>1450.4951560796001</v>
      </c>
      <c r="F88" s="26">
        <f t="shared" si="15"/>
        <v>1450.5</v>
      </c>
      <c r="G88" s="26">
        <f t="shared" si="12"/>
        <v>-2.3625500034540892E-3</v>
      </c>
      <c r="J88" s="26">
        <f>G88</f>
        <v>-2.3625500034540892E-3</v>
      </c>
      <c r="N88" s="26">
        <f t="shared" si="16"/>
        <v>-1.5188567287775559E-3</v>
      </c>
      <c r="O88" s="89">
        <f t="shared" si="17"/>
        <v>30714.315399999999</v>
      </c>
      <c r="P88" s="60">
        <f t="shared" si="13"/>
        <v>7.1181834173441213E-7</v>
      </c>
      <c r="AD88" s="26" t="s">
        <v>50</v>
      </c>
      <c r="AJ88" s="26" t="s">
        <v>51</v>
      </c>
    </row>
    <row r="89" spans="1:36" ht="12.95" customHeight="1">
      <c r="A89" s="34" t="s">
        <v>53</v>
      </c>
      <c r="B89" s="92"/>
      <c r="C89" s="88">
        <v>45779.397100000002</v>
      </c>
      <c r="D89" s="88"/>
      <c r="E89" s="26">
        <f t="shared" si="14"/>
        <v>1546.0013027563566</v>
      </c>
      <c r="F89" s="26">
        <f t="shared" si="15"/>
        <v>1546</v>
      </c>
      <c r="G89" s="26">
        <f t="shared" si="12"/>
        <v>6.353999997372739E-4</v>
      </c>
      <c r="I89" s="26">
        <f>G89</f>
        <v>6.353999997372739E-4</v>
      </c>
      <c r="N89" s="26">
        <f t="shared" si="16"/>
        <v>-1.3765358702685908E-3</v>
      </c>
      <c r="O89" s="89">
        <f t="shared" si="17"/>
        <v>30760.897100000002</v>
      </c>
      <c r="P89" s="60">
        <f t="shared" si="13"/>
        <v>4.0478859450162545E-6</v>
      </c>
      <c r="AD89" s="26" t="s">
        <v>50</v>
      </c>
      <c r="AJ89" s="26" t="s">
        <v>51</v>
      </c>
    </row>
    <row r="90" spans="1:36" ht="12.95" customHeight="1">
      <c r="A90" s="34" t="s">
        <v>53</v>
      </c>
      <c r="B90" s="92"/>
      <c r="C90" s="88">
        <v>45817.43</v>
      </c>
      <c r="D90" s="88"/>
      <c r="E90" s="26">
        <f t="shared" si="14"/>
        <v>1623.9799022051113</v>
      </c>
      <c r="F90" s="26">
        <f t="shared" si="15"/>
        <v>1624</v>
      </c>
      <c r="G90" s="26">
        <f t="shared" si="12"/>
        <v>-9.8023999962606467E-3</v>
      </c>
      <c r="I90" s="26">
        <f>G90</f>
        <v>-9.8023999962606467E-3</v>
      </c>
      <c r="N90" s="26">
        <f t="shared" si="16"/>
        <v>-1.2592075112967008E-3</v>
      </c>
      <c r="O90" s="89">
        <f t="shared" si="17"/>
        <v>30798.93</v>
      </c>
      <c r="P90" s="60">
        <f t="shared" si="13"/>
        <v>7.298613783514443E-5</v>
      </c>
      <c r="AD90" s="26" t="s">
        <v>52</v>
      </c>
      <c r="AJ90" s="26" t="s">
        <v>51</v>
      </c>
    </row>
    <row r="91" spans="1:36" ht="12.95" customHeight="1">
      <c r="A91" s="34" t="s">
        <v>55</v>
      </c>
      <c r="B91" s="92" t="s">
        <v>105</v>
      </c>
      <c r="C91" s="88">
        <v>46079.840700000001</v>
      </c>
      <c r="D91" s="88"/>
      <c r="E91" s="26">
        <f t="shared" si="14"/>
        <v>2161.998798118078</v>
      </c>
      <c r="F91" s="26">
        <f t="shared" si="15"/>
        <v>2162</v>
      </c>
      <c r="G91" s="26">
        <f t="shared" si="12"/>
        <v>-5.8619999617803842E-4</v>
      </c>
      <c r="J91" s="26">
        <f>G91</f>
        <v>-5.8619999617803842E-4</v>
      </c>
      <c r="N91" s="26">
        <f t="shared" si="16"/>
        <v>-4.2331741361902975E-4</v>
      </c>
      <c r="O91" s="89">
        <f t="shared" si="17"/>
        <v>31061.340700000001</v>
      </c>
      <c r="P91" s="60">
        <f t="shared" si="13"/>
        <v>2.6530735701092277E-8</v>
      </c>
      <c r="AD91" s="26" t="s">
        <v>50</v>
      </c>
      <c r="AJ91" s="26" t="s">
        <v>51</v>
      </c>
    </row>
    <row r="92" spans="1:36" ht="12.95" customHeight="1">
      <c r="A92" s="34" t="s">
        <v>57</v>
      </c>
      <c r="B92" s="92"/>
      <c r="C92" s="88">
        <v>46114.470999999998</v>
      </c>
      <c r="D92" s="88"/>
      <c r="E92" s="26">
        <f t="shared" si="14"/>
        <v>2233.0010696380014</v>
      </c>
      <c r="F92" s="26">
        <f t="shared" si="15"/>
        <v>2233</v>
      </c>
      <c r="G92" s="26">
        <f t="shared" si="12"/>
        <v>5.2169999980833381E-4</v>
      </c>
      <c r="I92" s="26">
        <f t="shared" ref="I92:I97" si="18">G92</f>
        <v>5.2169999980833381E-4</v>
      </c>
      <c r="N92" s="26">
        <f t="shared" si="16"/>
        <v>-3.0953096595729069E-4</v>
      </c>
      <c r="O92" s="89">
        <f t="shared" si="17"/>
        <v>31095.970999999998</v>
      </c>
      <c r="P92" s="60">
        <f t="shared" si="13"/>
        <v>6.909449184476527E-7</v>
      </c>
      <c r="AD92" s="26" t="s">
        <v>56</v>
      </c>
      <c r="AJ92" s="26" t="s">
        <v>51</v>
      </c>
    </row>
    <row r="93" spans="1:36" ht="12.95" customHeight="1">
      <c r="A93" s="85" t="s">
        <v>375</v>
      </c>
      <c r="B93" s="86" t="s">
        <v>112</v>
      </c>
      <c r="C93" s="87">
        <v>46153.014999999999</v>
      </c>
      <c r="D93" s="88"/>
      <c r="E93" s="34">
        <f t="shared" si="14"/>
        <v>2312.0275739843191</v>
      </c>
      <c r="F93" s="26">
        <f t="shared" si="15"/>
        <v>2312</v>
      </c>
      <c r="G93" s="26">
        <f t="shared" si="12"/>
        <v>1.3448799996695016E-2</v>
      </c>
      <c r="I93" s="26">
        <f t="shared" si="18"/>
        <v>1.3448799996695016E-2</v>
      </c>
      <c r="M93" s="26">
        <f ca="1">+C$11+C$12*F93</f>
        <v>-1.6941967667775965E-2</v>
      </c>
      <c r="N93" s="26">
        <f t="shared" si="16"/>
        <v>-1.8197148311076061E-4</v>
      </c>
      <c r="O93" s="89">
        <f t="shared" si="17"/>
        <v>31134.514999999999</v>
      </c>
      <c r="P93" s="60">
        <f t="shared" si="13"/>
        <v>1.8579793113468655E-4</v>
      </c>
    </row>
    <row r="94" spans="1:36" ht="12.95" customHeight="1">
      <c r="A94" s="34" t="s">
        <v>59</v>
      </c>
      <c r="B94" s="92"/>
      <c r="C94" s="88">
        <v>46174.464</v>
      </c>
      <c r="D94" s="88"/>
      <c r="E94" s="26">
        <f t="shared" si="14"/>
        <v>2356.0043146371868</v>
      </c>
      <c r="F94" s="26">
        <f t="shared" si="15"/>
        <v>2356</v>
      </c>
      <c r="G94" s="26">
        <f t="shared" si="12"/>
        <v>2.1044000022811815E-3</v>
      </c>
      <c r="I94" s="26">
        <f t="shared" si="18"/>
        <v>2.1044000022811815E-3</v>
      </c>
      <c r="N94" s="26">
        <f t="shared" si="16"/>
        <v>-1.1049089603077311E-4</v>
      </c>
      <c r="O94" s="89">
        <f t="shared" si="17"/>
        <v>31155.964</v>
      </c>
      <c r="P94" s="60">
        <f t="shared" si="13"/>
        <v>4.9057416914251369E-6</v>
      </c>
      <c r="AD94" s="26" t="s">
        <v>52</v>
      </c>
      <c r="AF94" s="26">
        <v>16</v>
      </c>
      <c r="AH94" s="26" t="s">
        <v>58</v>
      </c>
      <c r="AJ94" s="26" t="s">
        <v>48</v>
      </c>
    </row>
    <row r="95" spans="1:36" ht="12.95" customHeight="1">
      <c r="A95" s="34" t="s">
        <v>59</v>
      </c>
      <c r="B95" s="92"/>
      <c r="C95" s="88">
        <v>46175.442999999999</v>
      </c>
      <c r="D95" s="88"/>
      <c r="E95" s="26">
        <f t="shared" si="14"/>
        <v>2358.0115517624204</v>
      </c>
      <c r="F95" s="26">
        <f t="shared" si="15"/>
        <v>2358</v>
      </c>
      <c r="G95" s="26">
        <f t="shared" si="12"/>
        <v>5.6342000025324523E-3</v>
      </c>
      <c r="I95" s="26">
        <f t="shared" si="18"/>
        <v>5.6342000025324523E-3</v>
      </c>
      <c r="N95" s="26">
        <f t="shared" si="16"/>
        <v>-1.0723438717177456E-4</v>
      </c>
      <c r="O95" s="89">
        <f t="shared" si="17"/>
        <v>31156.942999999999</v>
      </c>
      <c r="P95" s="60">
        <f t="shared" si="13"/>
        <v>3.2964068851278355E-5</v>
      </c>
      <c r="AD95" s="26" t="s">
        <v>52</v>
      </c>
      <c r="AF95" s="26">
        <v>19</v>
      </c>
      <c r="AH95" s="26" t="s">
        <v>58</v>
      </c>
      <c r="AJ95" s="26" t="s">
        <v>48</v>
      </c>
    </row>
    <row r="96" spans="1:36" ht="12.95" customHeight="1">
      <c r="A96" s="34" t="s">
        <v>59</v>
      </c>
      <c r="B96" s="92"/>
      <c r="C96" s="88">
        <v>46176.402000000002</v>
      </c>
      <c r="D96" s="88"/>
      <c r="E96" s="26">
        <f t="shared" si="14"/>
        <v>2359.9777830219759</v>
      </c>
      <c r="F96" s="26">
        <f t="shared" si="15"/>
        <v>2360</v>
      </c>
      <c r="G96" s="26">
        <f t="shared" si="12"/>
        <v>-1.0836000001290813E-2</v>
      </c>
      <c r="I96" s="26">
        <f t="shared" si="18"/>
        <v>-1.0836000001290813E-2</v>
      </c>
      <c r="N96" s="26">
        <f t="shared" si="16"/>
        <v>-1.0397723559412786E-4</v>
      </c>
      <c r="O96" s="89">
        <f t="shared" si="17"/>
        <v>31157.902000000002</v>
      </c>
      <c r="P96" s="60">
        <f t="shared" si="13"/>
        <v>1.1517631264343193E-4</v>
      </c>
      <c r="AD96" s="26" t="s">
        <v>52</v>
      </c>
      <c r="AF96" s="26">
        <v>10</v>
      </c>
      <c r="AH96" s="26" t="s">
        <v>60</v>
      </c>
      <c r="AJ96" s="26" t="s">
        <v>48</v>
      </c>
    </row>
    <row r="97" spans="1:36" ht="12.95" customHeight="1">
      <c r="A97" s="34" t="s">
        <v>59</v>
      </c>
      <c r="B97" s="92"/>
      <c r="C97" s="88">
        <v>46176.411</v>
      </c>
      <c r="D97" s="88"/>
      <c r="E97" s="26">
        <f t="shared" si="14"/>
        <v>2359.9962356615301</v>
      </c>
      <c r="F97" s="26">
        <f t="shared" si="15"/>
        <v>2360</v>
      </c>
      <c r="G97" s="26">
        <f t="shared" si="12"/>
        <v>-1.8360000030952506E-3</v>
      </c>
      <c r="I97" s="26">
        <f t="shared" si="18"/>
        <v>-1.8360000030952506E-3</v>
      </c>
      <c r="N97" s="26">
        <f t="shared" si="16"/>
        <v>-1.0397723559412786E-4</v>
      </c>
      <c r="O97" s="89">
        <f t="shared" si="17"/>
        <v>31157.911</v>
      </c>
      <c r="P97" s="60">
        <f t="shared" si="13"/>
        <v>2.9999028671422484E-6</v>
      </c>
      <c r="AD97" s="26" t="s">
        <v>52</v>
      </c>
      <c r="AF97" s="26">
        <v>24</v>
      </c>
      <c r="AH97" s="26" t="s">
        <v>58</v>
      </c>
      <c r="AJ97" s="26" t="s">
        <v>48</v>
      </c>
    </row>
    <row r="98" spans="1:36" ht="12.95" customHeight="1">
      <c r="A98" s="34" t="s">
        <v>57</v>
      </c>
      <c r="B98" s="92"/>
      <c r="C98" s="88">
        <v>46177.387199999997</v>
      </c>
      <c r="D98" s="88"/>
      <c r="E98" s="26">
        <f t="shared" si="14"/>
        <v>2361.9977319655636</v>
      </c>
      <c r="F98" s="26">
        <f t="shared" si="15"/>
        <v>2362</v>
      </c>
      <c r="G98" s="26">
        <f t="shared" si="12"/>
        <v>-1.1062000048696063E-3</v>
      </c>
      <c r="J98" s="26">
        <f>G98</f>
        <v>-1.1062000048696063E-3</v>
      </c>
      <c r="N98" s="26">
        <f t="shared" si="16"/>
        <v>-1.0071944129783306E-4</v>
      </c>
      <c r="O98" s="89">
        <f t="shared" si="17"/>
        <v>31158.887199999997</v>
      </c>
      <c r="P98" s="60">
        <f t="shared" si="13"/>
        <v>1.0109911637206107E-6</v>
      </c>
      <c r="AD98" s="26" t="s">
        <v>50</v>
      </c>
      <c r="AJ98" s="26" t="s">
        <v>51</v>
      </c>
    </row>
    <row r="99" spans="1:36" ht="12.95" customHeight="1">
      <c r="A99" s="34" t="s">
        <v>61</v>
      </c>
      <c r="B99" s="92" t="s">
        <v>105</v>
      </c>
      <c r="C99" s="88">
        <v>46506.364000000001</v>
      </c>
      <c r="D99" s="88"/>
      <c r="E99" s="26">
        <f t="shared" si="14"/>
        <v>3036.496655664112</v>
      </c>
      <c r="F99" s="26">
        <f t="shared" si="15"/>
        <v>3036.5</v>
      </c>
      <c r="G99" s="26">
        <f t="shared" si="12"/>
        <v>-1.6311500003212132E-3</v>
      </c>
      <c r="I99" s="26">
        <f t="shared" ref="I99:I104" si="19">G99</f>
        <v>-1.6311500003212132E-3</v>
      </c>
      <c r="N99" s="26">
        <f t="shared" si="16"/>
        <v>1.0346306897657895E-3</v>
      </c>
      <c r="O99" s="89">
        <f t="shared" si="17"/>
        <v>31487.864000000001</v>
      </c>
      <c r="P99" s="60">
        <f t="shared" si="13"/>
        <v>7.1063866876407363E-6</v>
      </c>
      <c r="AD99" s="26" t="s">
        <v>52</v>
      </c>
      <c r="AF99" s="26">
        <v>12</v>
      </c>
      <c r="AH99" s="26" t="s">
        <v>58</v>
      </c>
      <c r="AJ99" s="26" t="s">
        <v>48</v>
      </c>
    </row>
    <row r="100" spans="1:36" ht="12.95" customHeight="1">
      <c r="A100" s="34" t="s">
        <v>62</v>
      </c>
      <c r="B100" s="92"/>
      <c r="C100" s="88">
        <v>46535.381000000001</v>
      </c>
      <c r="D100" s="88"/>
      <c r="E100" s="26">
        <f t="shared" si="14"/>
        <v>3095.9900158918254</v>
      </c>
      <c r="F100" s="26">
        <f t="shared" si="15"/>
        <v>3096</v>
      </c>
      <c r="G100" s="26">
        <f t="shared" si="12"/>
        <v>-4.8696000012569129E-3</v>
      </c>
      <c r="I100" s="26">
        <f t="shared" si="19"/>
        <v>-4.8696000012569129E-3</v>
      </c>
      <c r="N100" s="26">
        <f t="shared" si="16"/>
        <v>1.138292570313709E-3</v>
      </c>
      <c r="O100" s="89">
        <f t="shared" si="17"/>
        <v>31516.881000000001</v>
      </c>
      <c r="P100" s="60">
        <f t="shared" si="13"/>
        <v>3.6094773151533454E-5</v>
      </c>
      <c r="AD100" s="26" t="s">
        <v>52</v>
      </c>
      <c r="AF100" s="26">
        <v>11</v>
      </c>
      <c r="AH100" s="26" t="s">
        <v>58</v>
      </c>
      <c r="AJ100" s="26" t="s">
        <v>48</v>
      </c>
    </row>
    <row r="101" spans="1:36" ht="12.95" customHeight="1">
      <c r="A101" s="34" t="s">
        <v>63</v>
      </c>
      <c r="B101" s="92"/>
      <c r="C101" s="88">
        <v>46850.461000000003</v>
      </c>
      <c r="D101" s="88"/>
      <c r="E101" s="26">
        <f t="shared" si="14"/>
        <v>3741.9964238784596</v>
      </c>
      <c r="F101" s="26">
        <f t="shared" si="15"/>
        <v>3742</v>
      </c>
      <c r="G101" s="26">
        <f t="shared" si="12"/>
        <v>-1.7441999953007326E-3</v>
      </c>
      <c r="I101" s="26">
        <f t="shared" si="19"/>
        <v>-1.7441999953007326E-3</v>
      </c>
      <c r="N101" s="26">
        <f t="shared" si="16"/>
        <v>2.3003795352680816E-3</v>
      </c>
      <c r="O101" s="89">
        <f t="shared" si="17"/>
        <v>31831.961000000003</v>
      </c>
      <c r="P101" s="60">
        <f t="shared" si="13"/>
        <v>1.6358623579096249E-5</v>
      </c>
      <c r="AD101" s="26" t="s">
        <v>56</v>
      </c>
      <c r="AJ101" s="26" t="s">
        <v>51</v>
      </c>
    </row>
    <row r="102" spans="1:36" ht="12.95" customHeight="1">
      <c r="A102" s="34" t="s">
        <v>64</v>
      </c>
      <c r="B102" s="92" t="s">
        <v>105</v>
      </c>
      <c r="C102" s="88">
        <v>46892.411999999997</v>
      </c>
      <c r="D102" s="88"/>
      <c r="E102" s="26">
        <f t="shared" si="14"/>
        <v>3828.0082774440398</v>
      </c>
      <c r="F102" s="26">
        <f t="shared" si="15"/>
        <v>3828</v>
      </c>
      <c r="G102" s="26">
        <f t="shared" si="12"/>
        <v>4.0371999930357561E-3</v>
      </c>
      <c r="I102" s="26">
        <f t="shared" si="19"/>
        <v>4.0371999930357561E-3</v>
      </c>
      <c r="N102" s="26">
        <f t="shared" si="16"/>
        <v>2.460142164140108E-3</v>
      </c>
      <c r="O102" s="89">
        <f t="shared" si="17"/>
        <v>31873.911999999997</v>
      </c>
      <c r="P102" s="60">
        <f t="shared" si="13"/>
        <v>2.4871113956810554E-6</v>
      </c>
      <c r="AD102" s="26" t="s">
        <v>52</v>
      </c>
      <c r="AF102" s="26">
        <v>12</v>
      </c>
      <c r="AH102" s="26" t="s">
        <v>58</v>
      </c>
      <c r="AJ102" s="26" t="s">
        <v>48</v>
      </c>
    </row>
    <row r="103" spans="1:36" ht="12.95" customHeight="1">
      <c r="A103" s="34" t="s">
        <v>64</v>
      </c>
      <c r="B103" s="92" t="s">
        <v>105</v>
      </c>
      <c r="C103" s="88">
        <v>46903.375</v>
      </c>
      <c r="D103" s="88"/>
      <c r="E103" s="26">
        <f t="shared" si="14"/>
        <v>3850.4856427187624</v>
      </c>
      <c r="F103" s="26">
        <f t="shared" si="15"/>
        <v>3850.5</v>
      </c>
      <c r="G103" s="26">
        <f t="shared" si="12"/>
        <v>-7.0025500026531518E-3</v>
      </c>
      <c r="I103" s="26">
        <f t="shared" si="19"/>
        <v>-7.0025500026531518E-3</v>
      </c>
      <c r="N103" s="26">
        <f t="shared" si="16"/>
        <v>2.5021366559574692E-3</v>
      </c>
      <c r="O103" s="89">
        <f t="shared" si="17"/>
        <v>31884.875</v>
      </c>
      <c r="P103" s="60">
        <f t="shared" si="13"/>
        <v>9.0339068478370737E-5</v>
      </c>
      <c r="AD103" s="26" t="s">
        <v>52</v>
      </c>
      <c r="AF103" s="26">
        <v>11</v>
      </c>
      <c r="AH103" s="26" t="s">
        <v>58</v>
      </c>
      <c r="AJ103" s="26" t="s">
        <v>48</v>
      </c>
    </row>
    <row r="104" spans="1:36" ht="12.95" customHeight="1">
      <c r="A104" s="34" t="s">
        <v>66</v>
      </c>
      <c r="B104" s="92"/>
      <c r="C104" s="88">
        <v>46910.45</v>
      </c>
      <c r="D104" s="88"/>
      <c r="E104" s="26">
        <f t="shared" si="14"/>
        <v>3864.9914677044917</v>
      </c>
      <c r="F104" s="26">
        <f t="shared" si="15"/>
        <v>3865</v>
      </c>
      <c r="G104" s="26">
        <f t="shared" si="12"/>
        <v>-4.1615000009187497E-3</v>
      </c>
      <c r="I104" s="26">
        <f t="shared" si="19"/>
        <v>-4.1615000009187497E-3</v>
      </c>
      <c r="N104" s="26">
        <f t="shared" si="16"/>
        <v>2.5292428752257757E-3</v>
      </c>
      <c r="O104" s="89">
        <f t="shared" si="17"/>
        <v>31891.949999999997</v>
      </c>
      <c r="P104" s="60">
        <f t="shared" si="13"/>
        <v>4.4766040234678719E-5</v>
      </c>
      <c r="AD104" s="26" t="s">
        <v>52</v>
      </c>
      <c r="AF104" s="26">
        <v>10</v>
      </c>
      <c r="AH104" s="26" t="s">
        <v>65</v>
      </c>
      <c r="AJ104" s="26" t="s">
        <v>48</v>
      </c>
    </row>
    <row r="105" spans="1:36" ht="12.95" customHeight="1">
      <c r="A105" s="34" t="s">
        <v>37</v>
      </c>
      <c r="B105" s="92"/>
      <c r="C105" s="88">
        <v>46910.4568</v>
      </c>
      <c r="D105" s="88"/>
      <c r="E105" s="26">
        <f t="shared" si="14"/>
        <v>3865.0054096988301</v>
      </c>
      <c r="F105" s="26">
        <f t="shared" si="15"/>
        <v>3865</v>
      </c>
      <c r="G105" s="26">
        <f t="shared" si="12"/>
        <v>2.6385000019217841E-3</v>
      </c>
      <c r="J105" s="26">
        <f>G105</f>
        <v>2.6385000019217841E-3</v>
      </c>
      <c r="N105" s="26">
        <f t="shared" si="16"/>
        <v>2.5292428752257757E-3</v>
      </c>
      <c r="O105" s="89">
        <f t="shared" si="17"/>
        <v>31891.9568</v>
      </c>
      <c r="P105" s="60">
        <f t="shared" si="13"/>
        <v>1.1937119733867648E-8</v>
      </c>
      <c r="S105" s="89">
        <f>C105-15018.5</f>
        <v>31891.9568</v>
      </c>
    </row>
    <row r="106" spans="1:36" ht="12.95" customHeight="1">
      <c r="A106" s="34" t="s">
        <v>68</v>
      </c>
      <c r="B106" s="92"/>
      <c r="C106" s="88">
        <v>47207.489000000001</v>
      </c>
      <c r="D106" s="88"/>
      <c r="E106" s="26">
        <f t="shared" si="14"/>
        <v>4474.0085345508278</v>
      </c>
      <c r="F106" s="26">
        <f t="shared" si="15"/>
        <v>4474</v>
      </c>
      <c r="G106" s="26">
        <f t="shared" si="12"/>
        <v>4.1626000020187348E-3</v>
      </c>
      <c r="I106" s="26">
        <f t="shared" ref="I106:I118" si="20">G106</f>
        <v>4.1626000020187348E-3</v>
      </c>
      <c r="N106" s="26">
        <f t="shared" si="16"/>
        <v>3.6982100422399038E-3</v>
      </c>
      <c r="O106" s="89">
        <f t="shared" si="17"/>
        <v>32188.989000000001</v>
      </c>
      <c r="P106" s="60">
        <f t="shared" si="13"/>
        <v>2.1565803474338428E-7</v>
      </c>
      <c r="AD106" s="26" t="s">
        <v>56</v>
      </c>
      <c r="AJ106" s="26" t="s">
        <v>51</v>
      </c>
    </row>
    <row r="107" spans="1:36" ht="12.95" customHeight="1">
      <c r="A107" s="34" t="s">
        <v>70</v>
      </c>
      <c r="B107" s="92"/>
      <c r="C107" s="88">
        <v>47208.459000000003</v>
      </c>
      <c r="D107" s="88"/>
      <c r="E107" s="26">
        <f t="shared" si="14"/>
        <v>4475.9973190365063</v>
      </c>
      <c r="F107" s="26">
        <f t="shared" si="15"/>
        <v>4476</v>
      </c>
      <c r="G107" s="26">
        <f t="shared" si="12"/>
        <v>-1.3075999959255569E-3</v>
      </c>
      <c r="I107" s="26">
        <f t="shared" si="20"/>
        <v>-1.3075999959255569E-3</v>
      </c>
      <c r="N107" s="26">
        <f t="shared" si="16"/>
        <v>3.7021471901472792E-3</v>
      </c>
      <c r="O107" s="89">
        <f t="shared" si="17"/>
        <v>32189.959000000003</v>
      </c>
      <c r="P107" s="60">
        <f t="shared" si="13"/>
        <v>2.5097566868364698E-5</v>
      </c>
      <c r="AD107" s="26" t="s">
        <v>52</v>
      </c>
      <c r="AF107" s="26">
        <v>7</v>
      </c>
      <c r="AH107" s="26" t="s">
        <v>69</v>
      </c>
      <c r="AJ107" s="26" t="s">
        <v>48</v>
      </c>
    </row>
    <row r="108" spans="1:36" ht="12.95" customHeight="1">
      <c r="A108" s="34" t="s">
        <v>68</v>
      </c>
      <c r="B108" s="92"/>
      <c r="C108" s="88">
        <v>47212.362000000001</v>
      </c>
      <c r="D108" s="88"/>
      <c r="E108" s="26">
        <f t="shared" si="14"/>
        <v>4483.9996137247472</v>
      </c>
      <c r="F108" s="26">
        <f t="shared" si="15"/>
        <v>4484</v>
      </c>
      <c r="G108" s="26">
        <f t="shared" si="12"/>
        <v>-1.8840000120690092E-4</v>
      </c>
      <c r="I108" s="26">
        <f t="shared" si="20"/>
        <v>-1.8840000120690092E-4</v>
      </c>
      <c r="N108" s="26">
        <f t="shared" si="16"/>
        <v>3.717902208963262E-3</v>
      </c>
      <c r="O108" s="89">
        <f t="shared" si="17"/>
        <v>32193.862000000001</v>
      </c>
      <c r="P108" s="60">
        <f t="shared" si="13"/>
        <v>1.5259196957180299E-5</v>
      </c>
      <c r="AD108" s="26" t="s">
        <v>56</v>
      </c>
      <c r="AJ108" s="26" t="s">
        <v>51</v>
      </c>
    </row>
    <row r="109" spans="1:36" ht="12.95" customHeight="1">
      <c r="A109" s="34" t="s">
        <v>71</v>
      </c>
      <c r="B109" s="92"/>
      <c r="C109" s="88">
        <v>47230.400999999998</v>
      </c>
      <c r="D109" s="88"/>
      <c r="E109" s="26">
        <f t="shared" si="14"/>
        <v>4520.9848542784757</v>
      </c>
      <c r="F109" s="26">
        <f t="shared" si="15"/>
        <v>4521</v>
      </c>
      <c r="G109" s="26">
        <f t="shared" si="12"/>
        <v>-7.3871000058716163E-3</v>
      </c>
      <c r="I109" s="26">
        <f t="shared" si="20"/>
        <v>-7.3871000058716163E-3</v>
      </c>
      <c r="N109" s="26">
        <f t="shared" si="16"/>
        <v>3.7909029368058235E-3</v>
      </c>
      <c r="O109" s="89">
        <f t="shared" si="17"/>
        <v>32211.900999999998</v>
      </c>
      <c r="P109" s="60">
        <f t="shared" si="13"/>
        <v>1.2494774978650549E-4</v>
      </c>
      <c r="AD109" s="26" t="s">
        <v>52</v>
      </c>
      <c r="AF109" s="26">
        <v>22</v>
      </c>
      <c r="AH109" s="26" t="s">
        <v>58</v>
      </c>
      <c r="AJ109" s="26" t="s">
        <v>48</v>
      </c>
    </row>
    <row r="110" spans="1:36" ht="12.95" customHeight="1">
      <c r="A110" s="34" t="s">
        <v>71</v>
      </c>
      <c r="B110" s="92" t="s">
        <v>105</v>
      </c>
      <c r="C110" s="88">
        <v>47237.474999999999</v>
      </c>
      <c r="D110" s="88"/>
      <c r="E110" s="26">
        <f t="shared" si="14"/>
        <v>4535.4886289709284</v>
      </c>
      <c r="F110" s="26">
        <f t="shared" si="15"/>
        <v>4535.5</v>
      </c>
      <c r="G110" s="26">
        <f t="shared" si="12"/>
        <v>-5.5460500007029623E-3</v>
      </c>
      <c r="I110" s="26">
        <f t="shared" si="20"/>
        <v>-5.5460500007029623E-3</v>
      </c>
      <c r="N110" s="26">
        <f t="shared" si="16"/>
        <v>3.8195713239183417E-3</v>
      </c>
      <c r="O110" s="89">
        <f t="shared" si="17"/>
        <v>32218.974999999999</v>
      </c>
      <c r="P110" s="60">
        <f t="shared" si="13"/>
        <v>8.7714862796201286E-5</v>
      </c>
      <c r="AD110" s="26" t="s">
        <v>52</v>
      </c>
      <c r="AF110" s="26">
        <v>6</v>
      </c>
      <c r="AH110" s="26" t="s">
        <v>69</v>
      </c>
      <c r="AJ110" s="26" t="s">
        <v>48</v>
      </c>
    </row>
    <row r="111" spans="1:36" ht="12.95" customHeight="1">
      <c r="A111" s="34" t="s">
        <v>68</v>
      </c>
      <c r="B111" s="92" t="s">
        <v>105</v>
      </c>
      <c r="C111" s="88">
        <v>47238.466</v>
      </c>
      <c r="D111" s="88"/>
      <c r="E111" s="26">
        <f t="shared" si="14"/>
        <v>4537.520469615577</v>
      </c>
      <c r="F111" s="26">
        <f t="shared" si="15"/>
        <v>4537.5</v>
      </c>
      <c r="G111" s="26">
        <f t="shared" si="12"/>
        <v>9.9837500019930303E-3</v>
      </c>
      <c r="I111" s="26">
        <f t="shared" si="20"/>
        <v>9.9837500019930303E-3</v>
      </c>
      <c r="N111" s="26">
        <f t="shared" si="16"/>
        <v>3.8235282354241468E-3</v>
      </c>
      <c r="O111" s="89">
        <f t="shared" si="17"/>
        <v>32219.966</v>
      </c>
      <c r="P111" s="60">
        <f t="shared" si="13"/>
        <v>3.7948332213309057E-5</v>
      </c>
      <c r="AD111" s="26" t="s">
        <v>56</v>
      </c>
      <c r="AJ111" s="26" t="s">
        <v>51</v>
      </c>
    </row>
    <row r="112" spans="1:36" ht="12.95" customHeight="1">
      <c r="A112" s="34" t="s">
        <v>71</v>
      </c>
      <c r="B112" s="92" t="s">
        <v>105</v>
      </c>
      <c r="C112" s="88">
        <v>47239.428</v>
      </c>
      <c r="D112" s="88"/>
      <c r="E112" s="26">
        <f t="shared" si="14"/>
        <v>4539.4928517549788</v>
      </c>
      <c r="F112" s="26">
        <f t="shared" si="15"/>
        <v>4539.5</v>
      </c>
      <c r="G112" s="26">
        <f t="shared" si="12"/>
        <v>-3.4864499975810759E-3</v>
      </c>
      <c r="I112" s="26">
        <f t="shared" si="20"/>
        <v>-3.4864499975810759E-3</v>
      </c>
      <c r="N112" s="26">
        <f t="shared" si="16"/>
        <v>3.8274857896485998E-3</v>
      </c>
      <c r="O112" s="89">
        <f t="shared" si="17"/>
        <v>32220.928</v>
      </c>
      <c r="P112" s="60">
        <f t="shared" si="13"/>
        <v>5.3493656699718982E-5</v>
      </c>
      <c r="AD112" s="26" t="s">
        <v>52</v>
      </c>
      <c r="AF112" s="26">
        <v>7</v>
      </c>
      <c r="AH112" s="26" t="s">
        <v>69</v>
      </c>
      <c r="AJ112" s="26" t="s">
        <v>48</v>
      </c>
    </row>
    <row r="113" spans="1:36" ht="12.95" customHeight="1">
      <c r="A113" s="34" t="s">
        <v>71</v>
      </c>
      <c r="B113" s="92"/>
      <c r="C113" s="88">
        <v>47252.355000000003</v>
      </c>
      <c r="D113" s="88"/>
      <c r="E113" s="26">
        <f t="shared" si="14"/>
        <v>4565.9969930398756</v>
      </c>
      <c r="F113" s="26">
        <f t="shared" si="15"/>
        <v>4566</v>
      </c>
      <c r="G113" s="26">
        <f t="shared" ref="G113:G144" si="21">C113-(C$7+F113*C$8)</f>
        <v>-1.4665999988210388E-3</v>
      </c>
      <c r="I113" s="26">
        <f t="shared" si="20"/>
        <v>-1.4665999988210388E-3</v>
      </c>
      <c r="N113" s="26">
        <f t="shared" si="16"/>
        <v>3.8799840597799856E-3</v>
      </c>
      <c r="O113" s="89">
        <f t="shared" si="17"/>
        <v>32233.855000000003</v>
      </c>
      <c r="P113" s="60">
        <f t="shared" ref="P113:P144" si="22">(G113-N113)^2</f>
        <v>2.8585961095686605E-5</v>
      </c>
      <c r="AD113" s="26" t="s">
        <v>52</v>
      </c>
      <c r="AF113" s="26">
        <v>7</v>
      </c>
      <c r="AH113" s="26" t="s">
        <v>72</v>
      </c>
      <c r="AJ113" s="26" t="s">
        <v>48</v>
      </c>
    </row>
    <row r="114" spans="1:36" ht="12.95" customHeight="1">
      <c r="A114" s="34" t="s">
        <v>71</v>
      </c>
      <c r="B114" s="92"/>
      <c r="C114" s="88">
        <v>47267.485999999997</v>
      </c>
      <c r="D114" s="88"/>
      <c r="E114" s="26">
        <f t="shared" si="14"/>
        <v>4597.0199807231365</v>
      </c>
      <c r="F114" s="26">
        <f t="shared" si="15"/>
        <v>4597</v>
      </c>
      <c r="G114" s="26">
        <f t="shared" si="21"/>
        <v>9.7452999980305322E-3</v>
      </c>
      <c r="I114" s="26">
        <f t="shared" si="20"/>
        <v>9.7452999980305322E-3</v>
      </c>
      <c r="N114" s="26">
        <f t="shared" si="16"/>
        <v>3.9415403362485068E-3</v>
      </c>
      <c r="O114" s="89">
        <f t="shared" si="17"/>
        <v>32248.985999999997</v>
      </c>
      <c r="P114" s="60">
        <f t="shared" si="22"/>
        <v>3.3683626211728206E-5</v>
      </c>
      <c r="AD114" s="26" t="s">
        <v>52</v>
      </c>
      <c r="AF114" s="26">
        <v>7</v>
      </c>
      <c r="AH114" s="26" t="s">
        <v>69</v>
      </c>
      <c r="AJ114" s="26" t="s">
        <v>48</v>
      </c>
    </row>
    <row r="115" spans="1:36" ht="12.95" customHeight="1">
      <c r="A115" s="34" t="s">
        <v>71</v>
      </c>
      <c r="B115" s="92"/>
      <c r="C115" s="88">
        <v>47270.417000000001</v>
      </c>
      <c r="D115" s="88"/>
      <c r="E115" s="26">
        <f t="shared" si="14"/>
        <v>4603.0293903391439</v>
      </c>
      <c r="F115" s="26">
        <f t="shared" si="15"/>
        <v>4603</v>
      </c>
      <c r="G115" s="26">
        <f t="shared" si="21"/>
        <v>1.4334699997561984E-2</v>
      </c>
      <c r="I115" s="26">
        <f t="shared" si="20"/>
        <v>1.4334699997561984E-2</v>
      </c>
      <c r="N115" s="26">
        <f t="shared" si="16"/>
        <v>3.9534722897171587E-3</v>
      </c>
      <c r="O115" s="89">
        <f t="shared" si="17"/>
        <v>32251.917000000001</v>
      </c>
      <c r="P115" s="60">
        <f t="shared" si="22"/>
        <v>1.077698887221251E-4</v>
      </c>
      <c r="AD115" s="26" t="s">
        <v>52</v>
      </c>
      <c r="AF115" s="26">
        <v>9</v>
      </c>
      <c r="AH115" s="26" t="s">
        <v>69</v>
      </c>
      <c r="AJ115" s="26" t="s">
        <v>48</v>
      </c>
    </row>
    <row r="116" spans="1:36" ht="12.95" customHeight="1">
      <c r="A116" s="34" t="s">
        <v>73</v>
      </c>
      <c r="B116" s="92"/>
      <c r="C116" s="88">
        <v>47526.463000000003</v>
      </c>
      <c r="D116" s="88"/>
      <c r="E116" s="26">
        <f t="shared" si="14"/>
        <v>5127.9987845861478</v>
      </c>
      <c r="F116" s="26">
        <f t="shared" si="15"/>
        <v>5128</v>
      </c>
      <c r="G116" s="26">
        <f t="shared" si="21"/>
        <v>-5.9279999550199136E-4</v>
      </c>
      <c r="I116" s="26">
        <f t="shared" si="20"/>
        <v>-5.9279999550199136E-4</v>
      </c>
      <c r="N116" s="26">
        <f t="shared" si="16"/>
        <v>5.0199149546159352E-3</v>
      </c>
      <c r="O116" s="89">
        <f t="shared" si="17"/>
        <v>32507.963000000003</v>
      </c>
      <c r="P116" s="60">
        <f t="shared" si="22"/>
        <v>3.150256911127728E-5</v>
      </c>
      <c r="AD116" s="26" t="s">
        <v>52</v>
      </c>
      <c r="AJ116" s="26" t="s">
        <v>51</v>
      </c>
    </row>
    <row r="117" spans="1:36" ht="12.95" customHeight="1">
      <c r="A117" s="34" t="s">
        <v>74</v>
      </c>
      <c r="B117" s="92"/>
      <c r="C117" s="88">
        <v>47587.44</v>
      </c>
      <c r="D117" s="88"/>
      <c r="E117" s="26">
        <f t="shared" si="14"/>
        <v>5253.0195181769823</v>
      </c>
      <c r="F117" s="26">
        <f t="shared" si="15"/>
        <v>5253</v>
      </c>
      <c r="G117" s="26">
        <f t="shared" si="21"/>
        <v>9.5197000046027824E-3</v>
      </c>
      <c r="I117" s="26">
        <f t="shared" si="20"/>
        <v>9.5197000046027824E-3</v>
      </c>
      <c r="N117" s="26">
        <f t="shared" si="16"/>
        <v>5.2803574861000693E-3</v>
      </c>
      <c r="O117" s="89">
        <f t="shared" si="17"/>
        <v>32568.940000000002</v>
      </c>
      <c r="P117" s="60">
        <f t="shared" si="22"/>
        <v>1.7972024989184926E-5</v>
      </c>
      <c r="AD117" s="26" t="s">
        <v>52</v>
      </c>
      <c r="AF117" s="26">
        <v>8</v>
      </c>
      <c r="AH117" s="26" t="s">
        <v>69</v>
      </c>
      <c r="AJ117" s="26" t="s">
        <v>48</v>
      </c>
    </row>
    <row r="118" spans="1:36" ht="12.95" customHeight="1">
      <c r="A118" s="34" t="s">
        <v>74</v>
      </c>
      <c r="B118" s="92" t="s">
        <v>105</v>
      </c>
      <c r="C118" s="88">
        <v>47597.434000000001</v>
      </c>
      <c r="D118" s="88"/>
      <c r="E118" s="26">
        <f t="shared" si="14"/>
        <v>5273.510149259303</v>
      </c>
      <c r="F118" s="26">
        <f t="shared" si="15"/>
        <v>5273.5</v>
      </c>
      <c r="G118" s="26">
        <f t="shared" si="21"/>
        <v>4.9501500034239143E-3</v>
      </c>
      <c r="I118" s="26">
        <f t="shared" si="20"/>
        <v>4.9501500034239143E-3</v>
      </c>
      <c r="N118" s="26">
        <f t="shared" si="16"/>
        <v>5.3233096948944328E-3</v>
      </c>
      <c r="O118" s="89">
        <f t="shared" si="17"/>
        <v>32578.934000000001</v>
      </c>
      <c r="P118" s="60">
        <f t="shared" si="22"/>
        <v>1.3924815533837257E-7</v>
      </c>
      <c r="AD118" s="26" t="s">
        <v>52</v>
      </c>
      <c r="AF118" s="26">
        <v>8</v>
      </c>
      <c r="AH118" s="26" t="s">
        <v>69</v>
      </c>
      <c r="AJ118" s="26" t="s">
        <v>48</v>
      </c>
    </row>
    <row r="119" spans="1:36" ht="12.95" customHeight="1">
      <c r="A119" s="34" t="s">
        <v>45</v>
      </c>
      <c r="B119" s="92"/>
      <c r="C119" s="88">
        <v>47609.383399999999</v>
      </c>
      <c r="D119" s="88"/>
      <c r="E119" s="26">
        <f t="shared" si="14"/>
        <v>5298.0099238295516</v>
      </c>
      <c r="F119" s="26">
        <f t="shared" si="15"/>
        <v>5298</v>
      </c>
      <c r="G119" s="26">
        <f t="shared" si="21"/>
        <v>4.8401999956695363E-3</v>
      </c>
      <c r="J119" s="26">
        <f>G119</f>
        <v>4.8401999956695363E-3</v>
      </c>
      <c r="N119" s="26">
        <f t="shared" si="16"/>
        <v>5.3747313971416371E-3</v>
      </c>
      <c r="O119" s="89">
        <f t="shared" si="17"/>
        <v>32590.883399999999</v>
      </c>
      <c r="P119" s="60">
        <f t="shared" si="22"/>
        <v>2.8572381915972816E-7</v>
      </c>
    </row>
    <row r="120" spans="1:36" ht="12.95" customHeight="1">
      <c r="A120" s="34" t="s">
        <v>75</v>
      </c>
      <c r="B120" s="92"/>
      <c r="C120" s="88">
        <v>47609.385199999997</v>
      </c>
      <c r="D120" s="88"/>
      <c r="E120" s="26">
        <f t="shared" si="14"/>
        <v>5298.0136143574591</v>
      </c>
      <c r="F120" s="26">
        <f t="shared" si="15"/>
        <v>5298</v>
      </c>
      <c r="G120" s="26">
        <f t="shared" si="21"/>
        <v>6.6401999938534573E-3</v>
      </c>
      <c r="J120" s="26">
        <f>G120</f>
        <v>6.6401999938534573E-3</v>
      </c>
      <c r="N120" s="26">
        <f t="shared" si="16"/>
        <v>5.3747313971416371E-3</v>
      </c>
      <c r="O120" s="89">
        <f t="shared" si="17"/>
        <v>32590.885199999997</v>
      </c>
      <c r="P120" s="60">
        <f t="shared" si="22"/>
        <v>1.6014107692637835E-6</v>
      </c>
      <c r="AD120" s="26" t="s">
        <v>50</v>
      </c>
      <c r="AE120" s="26" t="s">
        <v>67</v>
      </c>
      <c r="AJ120" s="26" t="s">
        <v>51</v>
      </c>
    </row>
    <row r="121" spans="1:36" ht="12.95" customHeight="1">
      <c r="A121" s="34" t="s">
        <v>75</v>
      </c>
      <c r="B121" s="92"/>
      <c r="C121" s="88">
        <v>47609.386500000001</v>
      </c>
      <c r="D121" s="88"/>
      <c r="E121" s="26">
        <f t="shared" si="14"/>
        <v>5298.0162797387366</v>
      </c>
      <c r="F121" s="26">
        <f t="shared" si="15"/>
        <v>5298</v>
      </c>
      <c r="G121" s="26">
        <f t="shared" si="21"/>
        <v>7.9401999973924831E-3</v>
      </c>
      <c r="J121" s="26">
        <f>G121</f>
        <v>7.9401999973924831E-3</v>
      </c>
      <c r="N121" s="26">
        <f t="shared" si="16"/>
        <v>5.3747313971416371E-3</v>
      </c>
      <c r="O121" s="89">
        <f t="shared" si="17"/>
        <v>32590.886500000001</v>
      </c>
      <c r="P121" s="60">
        <f t="shared" si="22"/>
        <v>6.5816291388730354E-6</v>
      </c>
      <c r="AD121" s="26" t="s">
        <v>50</v>
      </c>
      <c r="AE121" s="26" t="s">
        <v>48</v>
      </c>
      <c r="AJ121" s="26" t="s">
        <v>51</v>
      </c>
    </row>
    <row r="122" spans="1:36" ht="12.95" customHeight="1">
      <c r="A122" s="34" t="s">
        <v>75</v>
      </c>
      <c r="B122" s="92"/>
      <c r="C122" s="88">
        <v>47612.31</v>
      </c>
      <c r="D122" s="88"/>
      <c r="E122" s="26">
        <f t="shared" si="14"/>
        <v>5304.0103121550974</v>
      </c>
      <c r="F122" s="26">
        <f t="shared" si="15"/>
        <v>5304</v>
      </c>
      <c r="G122" s="26">
        <f t="shared" si="21"/>
        <v>5.029599997214973E-3</v>
      </c>
      <c r="I122" s="26">
        <f>G122</f>
        <v>5.029599997214973E-3</v>
      </c>
      <c r="N122" s="26">
        <f t="shared" si="16"/>
        <v>5.3873391692688035E-3</v>
      </c>
      <c r="O122" s="89">
        <f t="shared" si="17"/>
        <v>32593.809999999998</v>
      </c>
      <c r="P122" s="60">
        <f t="shared" si="22"/>
        <v>1.2797731522176017E-7</v>
      </c>
      <c r="AD122" s="26" t="s">
        <v>50</v>
      </c>
      <c r="AE122" s="26" t="s">
        <v>67</v>
      </c>
      <c r="AJ122" s="26" t="s">
        <v>51</v>
      </c>
    </row>
    <row r="123" spans="1:36" ht="12.95" customHeight="1">
      <c r="A123" s="34" t="s">
        <v>75</v>
      </c>
      <c r="B123" s="92"/>
      <c r="C123" s="88">
        <v>47612.311300000001</v>
      </c>
      <c r="D123" s="88"/>
      <c r="E123" s="26">
        <f t="shared" si="14"/>
        <v>5304.0129775363739</v>
      </c>
      <c r="F123" s="26">
        <f t="shared" si="15"/>
        <v>5304</v>
      </c>
      <c r="G123" s="26">
        <f t="shared" si="21"/>
        <v>6.3296000007539988E-3</v>
      </c>
      <c r="J123" s="26">
        <f t="shared" ref="J123:J128" si="23">G123</f>
        <v>6.3296000007539988E-3</v>
      </c>
      <c r="N123" s="26">
        <f t="shared" si="16"/>
        <v>5.3873391692688035E-3</v>
      </c>
      <c r="O123" s="89">
        <f t="shared" si="17"/>
        <v>32593.811300000001</v>
      </c>
      <c r="P123" s="60">
        <f t="shared" si="22"/>
        <v>8.8785547455117149E-7</v>
      </c>
      <c r="AD123" s="26" t="s">
        <v>50</v>
      </c>
      <c r="AE123" s="26" t="s">
        <v>48</v>
      </c>
      <c r="AJ123" s="26" t="s">
        <v>51</v>
      </c>
    </row>
    <row r="124" spans="1:36" ht="12.95" customHeight="1">
      <c r="A124" s="34" t="s">
        <v>75</v>
      </c>
      <c r="B124" s="92" t="s">
        <v>105</v>
      </c>
      <c r="C124" s="88">
        <v>47613.527800000003</v>
      </c>
      <c r="D124" s="88"/>
      <c r="E124" s="26">
        <f t="shared" si="14"/>
        <v>5306.5071593166113</v>
      </c>
      <c r="F124" s="26">
        <f t="shared" si="15"/>
        <v>5306.5</v>
      </c>
      <c r="G124" s="26">
        <f t="shared" si="21"/>
        <v>3.491850002319552E-3</v>
      </c>
      <c r="J124" s="26">
        <f t="shared" si="23"/>
        <v>3.491850002319552E-3</v>
      </c>
      <c r="N124" s="26">
        <f t="shared" si="16"/>
        <v>5.3925941148765333E-3</v>
      </c>
      <c r="O124" s="89">
        <f t="shared" si="17"/>
        <v>32595.027800000003</v>
      </c>
      <c r="P124" s="60">
        <f t="shared" si="22"/>
        <v>3.6128281814200263E-6</v>
      </c>
      <c r="AD124" s="26" t="s">
        <v>50</v>
      </c>
      <c r="AE124" s="26" t="s">
        <v>48</v>
      </c>
      <c r="AJ124" s="26" t="s">
        <v>51</v>
      </c>
    </row>
    <row r="125" spans="1:36" ht="12.95" customHeight="1">
      <c r="A125" s="34" t="s">
        <v>75</v>
      </c>
      <c r="B125" s="92" t="s">
        <v>105</v>
      </c>
      <c r="C125" s="88">
        <v>47613.529399999999</v>
      </c>
      <c r="D125" s="88"/>
      <c r="E125" s="26">
        <f t="shared" si="14"/>
        <v>5306.5104397858577</v>
      </c>
      <c r="F125" s="26">
        <f t="shared" si="15"/>
        <v>5306.5</v>
      </c>
      <c r="G125" s="26">
        <f t="shared" si="21"/>
        <v>5.0918499982799403E-3</v>
      </c>
      <c r="J125" s="26">
        <f t="shared" si="23"/>
        <v>5.0918499982799403E-3</v>
      </c>
      <c r="N125" s="26">
        <f t="shared" si="16"/>
        <v>5.3925941148765333E-3</v>
      </c>
      <c r="O125" s="89">
        <f t="shared" si="17"/>
        <v>32595.029399999999</v>
      </c>
      <c r="P125" s="60">
        <f t="shared" si="22"/>
        <v>9.0447023667465119E-8</v>
      </c>
      <c r="AD125" s="26" t="s">
        <v>50</v>
      </c>
      <c r="AE125" s="26" t="s">
        <v>67</v>
      </c>
      <c r="AJ125" s="26" t="s">
        <v>51</v>
      </c>
    </row>
    <row r="126" spans="1:36" ht="12.95" customHeight="1">
      <c r="A126" s="34" t="s">
        <v>75</v>
      </c>
      <c r="B126" s="92" t="s">
        <v>105</v>
      </c>
      <c r="C126" s="88">
        <v>47614.505400000002</v>
      </c>
      <c r="D126" s="88"/>
      <c r="E126" s="26">
        <f t="shared" si="14"/>
        <v>5308.511526031245</v>
      </c>
      <c r="F126" s="26">
        <f t="shared" si="15"/>
        <v>5308.5</v>
      </c>
      <c r="G126" s="26">
        <f t="shared" si="21"/>
        <v>5.6216500015580095E-3</v>
      </c>
      <c r="J126" s="26">
        <f t="shared" si="23"/>
        <v>5.6216500015580095E-3</v>
      </c>
      <c r="N126" s="26">
        <f t="shared" si="16"/>
        <v>5.396798794421195E-3</v>
      </c>
      <c r="O126" s="89">
        <f t="shared" si="17"/>
        <v>32596.005400000002</v>
      </c>
      <c r="P126" s="60">
        <f t="shared" si="22"/>
        <v>5.055806535088267E-8</v>
      </c>
      <c r="AD126" s="26" t="s">
        <v>50</v>
      </c>
      <c r="AE126" s="26" t="s">
        <v>67</v>
      </c>
      <c r="AJ126" s="26" t="s">
        <v>51</v>
      </c>
    </row>
    <row r="127" spans="1:36" ht="12.95" customHeight="1">
      <c r="A127" s="34" t="s">
        <v>75</v>
      </c>
      <c r="B127" s="92" t="s">
        <v>105</v>
      </c>
      <c r="C127" s="88">
        <v>47616.457900000001</v>
      </c>
      <c r="D127" s="88"/>
      <c r="E127" s="26">
        <f t="shared" si="14"/>
        <v>5312.5147236686498</v>
      </c>
      <c r="F127" s="26">
        <f t="shared" si="15"/>
        <v>5312.5</v>
      </c>
      <c r="G127" s="26">
        <f t="shared" si="21"/>
        <v>7.1812500027590431E-3</v>
      </c>
      <c r="J127" s="26">
        <f t="shared" si="23"/>
        <v>7.1812500027590431E-3</v>
      </c>
      <c r="N127" s="26">
        <f t="shared" si="16"/>
        <v>5.4052100816664632E-3</v>
      </c>
      <c r="O127" s="89">
        <f t="shared" si="17"/>
        <v>32597.957900000001</v>
      </c>
      <c r="P127" s="60">
        <f t="shared" si="22"/>
        <v>3.1543178013145373E-6</v>
      </c>
      <c r="AD127" s="26" t="s">
        <v>50</v>
      </c>
      <c r="AE127" s="26" t="s">
        <v>67</v>
      </c>
      <c r="AJ127" s="26" t="s">
        <v>51</v>
      </c>
    </row>
    <row r="128" spans="1:36" ht="12.95" customHeight="1">
      <c r="A128" s="34" t="s">
        <v>75</v>
      </c>
      <c r="B128" s="92" t="s">
        <v>105</v>
      </c>
      <c r="C128" s="88">
        <v>47616.458500000001</v>
      </c>
      <c r="D128" s="88"/>
      <c r="E128" s="26">
        <f t="shared" si="14"/>
        <v>5312.5159538446187</v>
      </c>
      <c r="F128" s="26">
        <f t="shared" si="15"/>
        <v>5312.5</v>
      </c>
      <c r="G128" s="26">
        <f t="shared" si="21"/>
        <v>7.7812500021536835E-3</v>
      </c>
      <c r="J128" s="26">
        <f t="shared" si="23"/>
        <v>7.7812500021536835E-3</v>
      </c>
      <c r="N128" s="26">
        <f t="shared" si="16"/>
        <v>5.4052100816664632E-3</v>
      </c>
      <c r="O128" s="89">
        <f t="shared" si="17"/>
        <v>32597.958500000001</v>
      </c>
      <c r="P128" s="60">
        <f t="shared" si="22"/>
        <v>5.6455657037489156E-6</v>
      </c>
      <c r="AD128" s="26" t="s">
        <v>50</v>
      </c>
      <c r="AE128" s="26" t="s">
        <v>48</v>
      </c>
      <c r="AJ128" s="26" t="s">
        <v>51</v>
      </c>
    </row>
    <row r="129" spans="1:36" ht="12.95" customHeight="1">
      <c r="A129" s="34" t="s">
        <v>76</v>
      </c>
      <c r="B129" s="92"/>
      <c r="C129" s="88">
        <v>47929.358</v>
      </c>
      <c r="D129" s="88"/>
      <c r="E129" s="26">
        <f t="shared" si="14"/>
        <v>5954.0516973250442</v>
      </c>
      <c r="F129" s="26">
        <f t="shared" si="15"/>
        <v>5954</v>
      </c>
      <c r="G129" s="26">
        <f t="shared" si="21"/>
        <v>2.5214599998435006E-2</v>
      </c>
      <c r="I129" s="26">
        <f t="shared" ref="I129:I136" si="24">G129</f>
        <v>2.5214599998435006E-2</v>
      </c>
      <c r="N129" s="26">
        <f t="shared" si="16"/>
        <v>6.787438053657586E-3</v>
      </c>
      <c r="O129" s="89">
        <f t="shared" si="17"/>
        <v>32910.858</v>
      </c>
      <c r="P129" s="60">
        <f t="shared" si="22"/>
        <v>3.3956029733905315E-4</v>
      </c>
      <c r="AD129" s="26" t="s">
        <v>52</v>
      </c>
      <c r="AF129" s="26">
        <v>8</v>
      </c>
      <c r="AH129" s="26" t="s">
        <v>69</v>
      </c>
      <c r="AJ129" s="26" t="s">
        <v>48</v>
      </c>
    </row>
    <row r="130" spans="1:36" ht="12.95" customHeight="1">
      <c r="A130" s="34" t="s">
        <v>76</v>
      </c>
      <c r="B130" s="92" t="s">
        <v>105</v>
      </c>
      <c r="C130" s="88">
        <v>47955.434999999998</v>
      </c>
      <c r="D130" s="88"/>
      <c r="E130" s="26">
        <f t="shared" si="14"/>
        <v>6007.5171952971968</v>
      </c>
      <c r="F130" s="26">
        <f t="shared" si="15"/>
        <v>6007.5</v>
      </c>
      <c r="G130" s="26">
        <f t="shared" si="21"/>
        <v>8.3867499997722916E-3</v>
      </c>
      <c r="I130" s="26">
        <f t="shared" si="24"/>
        <v>8.3867499997722916E-3</v>
      </c>
      <c r="N130" s="26">
        <f t="shared" si="16"/>
        <v>6.9057007321391486E-3</v>
      </c>
      <c r="O130" s="89">
        <f t="shared" si="17"/>
        <v>32936.934999999998</v>
      </c>
      <c r="P130" s="60">
        <f t="shared" si="22"/>
        <v>2.1935069331566692E-6</v>
      </c>
      <c r="AD130" s="26" t="s">
        <v>52</v>
      </c>
      <c r="AF130" s="26">
        <v>9</v>
      </c>
      <c r="AH130" s="26" t="s">
        <v>69</v>
      </c>
      <c r="AJ130" s="26" t="s">
        <v>48</v>
      </c>
    </row>
    <row r="131" spans="1:36" ht="12.95" customHeight="1">
      <c r="A131" s="34" t="s">
        <v>76</v>
      </c>
      <c r="B131" s="92"/>
      <c r="C131" s="88">
        <v>47968.364999999998</v>
      </c>
      <c r="D131" s="88"/>
      <c r="E131" s="26">
        <f t="shared" si="14"/>
        <v>6034.0274874619399</v>
      </c>
      <c r="F131" s="26">
        <f t="shared" si="15"/>
        <v>6034</v>
      </c>
      <c r="G131" s="26">
        <f t="shared" si="21"/>
        <v>1.340659999550553E-2</v>
      </c>
      <c r="I131" s="26">
        <f t="shared" si="24"/>
        <v>1.340659999550553E-2</v>
      </c>
      <c r="N131" s="26">
        <f t="shared" si="16"/>
        <v>6.9644497624829875E-3</v>
      </c>
      <c r="O131" s="89">
        <f t="shared" si="17"/>
        <v>32949.864999999998</v>
      </c>
      <c r="P131" s="60">
        <f t="shared" si="22"/>
        <v>4.1501299624832406E-5</v>
      </c>
      <c r="AD131" s="26" t="s">
        <v>52</v>
      </c>
      <c r="AF131" s="26">
        <v>9</v>
      </c>
      <c r="AH131" s="26" t="s">
        <v>69</v>
      </c>
      <c r="AJ131" s="26" t="s">
        <v>48</v>
      </c>
    </row>
    <row r="132" spans="1:36" ht="12.95" customHeight="1">
      <c r="A132" s="34" t="s">
        <v>76</v>
      </c>
      <c r="B132" s="92"/>
      <c r="C132" s="88">
        <v>47970.315000000002</v>
      </c>
      <c r="D132" s="88"/>
      <c r="E132" s="26">
        <f t="shared" si="14"/>
        <v>6038.0255593661441</v>
      </c>
      <c r="F132" s="26">
        <f t="shared" si="15"/>
        <v>6038</v>
      </c>
      <c r="G132" s="26">
        <f t="shared" si="21"/>
        <v>1.2466200001654215E-2</v>
      </c>
      <c r="I132" s="26">
        <f t="shared" si="24"/>
        <v>1.2466200001654215E-2</v>
      </c>
      <c r="N132" s="26">
        <f t="shared" si="16"/>
        <v>6.9733273421074791E-3</v>
      </c>
      <c r="O132" s="89">
        <f t="shared" si="17"/>
        <v>32951.815000000002</v>
      </c>
      <c r="P132" s="60">
        <f t="shared" si="22"/>
        <v>3.0171650053996034E-5</v>
      </c>
      <c r="AD132" s="26" t="s">
        <v>52</v>
      </c>
      <c r="AF132" s="26">
        <v>8</v>
      </c>
      <c r="AH132" s="26" t="s">
        <v>77</v>
      </c>
      <c r="AJ132" s="26" t="s">
        <v>48</v>
      </c>
    </row>
    <row r="133" spans="1:36" ht="12.95" customHeight="1">
      <c r="A133" s="34" t="s">
        <v>78</v>
      </c>
      <c r="B133" s="92" t="s">
        <v>105</v>
      </c>
      <c r="C133" s="88">
        <v>48017.364000000001</v>
      </c>
      <c r="D133" s="88"/>
      <c r="E133" s="26">
        <f t="shared" si="14"/>
        <v>6134.4898080946014</v>
      </c>
      <c r="F133" s="26">
        <f t="shared" si="15"/>
        <v>6134.5</v>
      </c>
      <c r="G133" s="26">
        <f t="shared" si="21"/>
        <v>-4.9709500017343089E-3</v>
      </c>
      <c r="I133" s="26">
        <f t="shared" si="24"/>
        <v>-4.9709500017343089E-3</v>
      </c>
      <c r="N133" s="26">
        <f t="shared" si="16"/>
        <v>7.1882781063145051E-3</v>
      </c>
      <c r="O133" s="89">
        <f t="shared" si="17"/>
        <v>32998.864000000001</v>
      </c>
      <c r="P133" s="60">
        <f t="shared" si="22"/>
        <v>1.4784682818356435E-4</v>
      </c>
      <c r="AD133" s="26" t="s">
        <v>52</v>
      </c>
      <c r="AF133" s="26">
        <v>7</v>
      </c>
      <c r="AH133" s="26" t="s">
        <v>69</v>
      </c>
      <c r="AJ133" s="26" t="s">
        <v>48</v>
      </c>
    </row>
    <row r="134" spans="1:36" ht="12.95" customHeight="1">
      <c r="A134" s="34" t="s">
        <v>79</v>
      </c>
      <c r="B134" s="92"/>
      <c r="C134" s="88">
        <v>48348.311999999998</v>
      </c>
      <c r="D134" s="88"/>
      <c r="E134" s="26">
        <f t="shared" si="14"/>
        <v>6813.0302699149561</v>
      </c>
      <c r="F134" s="26">
        <f t="shared" si="15"/>
        <v>6813</v>
      </c>
      <c r="G134" s="26">
        <f t="shared" si="21"/>
        <v>1.4763699997274671E-2</v>
      </c>
      <c r="I134" s="26">
        <f t="shared" si="24"/>
        <v>1.4763699997274671E-2</v>
      </c>
      <c r="N134" s="26">
        <f t="shared" si="16"/>
        <v>8.7418615588335628E-3</v>
      </c>
      <c r="O134" s="89">
        <f t="shared" si="17"/>
        <v>33329.811999999998</v>
      </c>
      <c r="P134" s="60">
        <f t="shared" si="22"/>
        <v>3.6262538178686843E-5</v>
      </c>
      <c r="AD134" s="26" t="s">
        <v>52</v>
      </c>
      <c r="AF134" s="26">
        <v>8</v>
      </c>
      <c r="AH134" s="26" t="s">
        <v>69</v>
      </c>
      <c r="AJ134" s="26" t="s">
        <v>48</v>
      </c>
    </row>
    <row r="135" spans="1:36" ht="12.95" customHeight="1">
      <c r="A135" s="34" t="s">
        <v>79</v>
      </c>
      <c r="B135" s="92"/>
      <c r="C135" s="88">
        <v>48362.462</v>
      </c>
      <c r="D135" s="88"/>
      <c r="E135" s="26">
        <f t="shared" si="14"/>
        <v>6842.0419198864292</v>
      </c>
      <c r="F135" s="26">
        <f t="shared" si="15"/>
        <v>6842</v>
      </c>
      <c r="G135" s="26">
        <f t="shared" si="21"/>
        <v>2.0445800000743475E-2</v>
      </c>
      <c r="I135" s="26">
        <f t="shared" si="24"/>
        <v>2.0445800000743475E-2</v>
      </c>
      <c r="N135" s="26">
        <f t="shared" si="16"/>
        <v>8.8099121717336287E-3</v>
      </c>
      <c r="O135" s="89">
        <f t="shared" si="17"/>
        <v>33343.962</v>
      </c>
      <c r="P135" s="60">
        <f t="shared" si="22"/>
        <v>1.3539388556929946E-4</v>
      </c>
      <c r="AD135" s="26" t="s">
        <v>52</v>
      </c>
      <c r="AF135" s="26">
        <v>7</v>
      </c>
      <c r="AH135" s="26" t="s">
        <v>69</v>
      </c>
      <c r="AJ135" s="26" t="s">
        <v>48</v>
      </c>
    </row>
    <row r="136" spans="1:36" ht="12.95" customHeight="1">
      <c r="A136" s="34" t="s">
        <v>80</v>
      </c>
      <c r="B136" s="92"/>
      <c r="C136" s="88">
        <v>48385.375</v>
      </c>
      <c r="D136" s="88">
        <v>5.0000000000000001E-3</v>
      </c>
      <c r="E136" s="26">
        <f t="shared" si="14"/>
        <v>6889.0202899073702</v>
      </c>
      <c r="F136" s="26">
        <f t="shared" si="15"/>
        <v>6889</v>
      </c>
      <c r="G136" s="26">
        <f t="shared" si="21"/>
        <v>9.8960999966948293E-3</v>
      </c>
      <c r="I136" s="26">
        <f t="shared" si="24"/>
        <v>9.8960999966948293E-3</v>
      </c>
      <c r="N136" s="26">
        <f t="shared" si="16"/>
        <v>8.9204880699653034E-3</v>
      </c>
      <c r="O136" s="89">
        <f t="shared" si="17"/>
        <v>33366.875</v>
      </c>
      <c r="P136" s="60">
        <f t="shared" si="22"/>
        <v>9.5181863157689791E-7</v>
      </c>
      <c r="AD136" s="26" t="s">
        <v>52</v>
      </c>
      <c r="AF136" s="26">
        <v>9</v>
      </c>
      <c r="AH136" s="26" t="s">
        <v>69</v>
      </c>
      <c r="AJ136" s="26" t="s">
        <v>48</v>
      </c>
    </row>
    <row r="137" spans="1:36" ht="12.95" customHeight="1">
      <c r="A137" s="34" t="s">
        <v>81</v>
      </c>
      <c r="B137" s="92"/>
      <c r="C137" s="88">
        <v>48680.4545</v>
      </c>
      <c r="D137" s="88">
        <v>1.1999999999999999E-3</v>
      </c>
      <c r="E137" s="26">
        <f t="shared" si="14"/>
        <v>7494.0198070633014</v>
      </c>
      <c r="F137" s="26">
        <f t="shared" si="15"/>
        <v>7494</v>
      </c>
      <c r="G137" s="26">
        <f t="shared" si="21"/>
        <v>9.6606000006431714E-3</v>
      </c>
      <c r="J137" s="26">
        <f>G137</f>
        <v>9.6606000006431714E-3</v>
      </c>
      <c r="N137" s="26">
        <f t="shared" si="16"/>
        <v>1.0375549524605388E-2</v>
      </c>
      <c r="O137" s="89">
        <f t="shared" si="17"/>
        <v>33661.9545</v>
      </c>
      <c r="P137" s="60">
        <f t="shared" si="22"/>
        <v>5.1115282181380039E-7</v>
      </c>
      <c r="AD137" s="26" t="s">
        <v>50</v>
      </c>
      <c r="AE137" s="26" t="s">
        <v>48</v>
      </c>
      <c r="AF137" s="26">
        <v>18</v>
      </c>
      <c r="AH137" s="26" t="s">
        <v>46</v>
      </c>
      <c r="AJ137" s="26" t="s">
        <v>48</v>
      </c>
    </row>
    <row r="138" spans="1:36" ht="12.95" customHeight="1">
      <c r="A138" s="34" t="s">
        <v>82</v>
      </c>
      <c r="B138" s="92"/>
      <c r="C138" s="88">
        <v>48683.381000000001</v>
      </c>
      <c r="D138" s="88"/>
      <c r="E138" s="26">
        <f t="shared" si="14"/>
        <v>7500.019990359523</v>
      </c>
      <c r="F138" s="26">
        <f t="shared" si="15"/>
        <v>7500</v>
      </c>
      <c r="G138" s="26">
        <f t="shared" si="21"/>
        <v>9.7500000047148205E-3</v>
      </c>
      <c r="I138" s="26">
        <f>G138</f>
        <v>9.7500000047148205E-3</v>
      </c>
      <c r="N138" s="26">
        <f t="shared" si="16"/>
        <v>1.0390274411959517E-2</v>
      </c>
      <c r="O138" s="89">
        <f t="shared" si="17"/>
        <v>33664.881000000001</v>
      </c>
      <c r="P138" s="60">
        <f t="shared" si="22"/>
        <v>4.0995131657254684E-7</v>
      </c>
      <c r="AD138" s="26" t="s">
        <v>52</v>
      </c>
      <c r="AJ138" s="26" t="s">
        <v>51</v>
      </c>
    </row>
    <row r="139" spans="1:36" ht="12.95" customHeight="1">
      <c r="A139" s="34" t="s">
        <v>82</v>
      </c>
      <c r="B139" s="92" t="s">
        <v>105</v>
      </c>
      <c r="C139" s="88">
        <v>48733.375999999997</v>
      </c>
      <c r="D139" s="88"/>
      <c r="E139" s="26">
        <f t="shared" si="14"/>
        <v>7602.5244031032353</v>
      </c>
      <c r="F139" s="26">
        <f t="shared" si="15"/>
        <v>7602.5</v>
      </c>
      <c r="G139" s="26">
        <f t="shared" si="21"/>
        <v>1.1902249992999714E-2</v>
      </c>
      <c r="I139" s="26">
        <f>G139</f>
        <v>1.1902249992999714E-2</v>
      </c>
      <c r="N139" s="26">
        <f t="shared" si="16"/>
        <v>1.0642718050271591E-2</v>
      </c>
      <c r="O139" s="89">
        <f t="shared" si="17"/>
        <v>33714.875999999997</v>
      </c>
      <c r="P139" s="60">
        <f t="shared" si="22"/>
        <v>1.5864207147524784E-6</v>
      </c>
      <c r="AD139" s="26" t="s">
        <v>50</v>
      </c>
      <c r="AE139" s="26" t="s">
        <v>67</v>
      </c>
      <c r="AJ139" s="26" t="s">
        <v>51</v>
      </c>
    </row>
    <row r="140" spans="1:36" ht="12.95" customHeight="1">
      <c r="A140" s="34" t="s">
        <v>82</v>
      </c>
      <c r="B140" s="92" t="s">
        <v>105</v>
      </c>
      <c r="C140" s="88">
        <v>48733.38</v>
      </c>
      <c r="D140" s="88"/>
      <c r="E140" s="26">
        <f t="shared" si="14"/>
        <v>7602.5326042763736</v>
      </c>
      <c r="F140" s="26">
        <f t="shared" si="15"/>
        <v>7602.5</v>
      </c>
      <c r="G140" s="26">
        <f t="shared" si="21"/>
        <v>1.5902249993814621E-2</v>
      </c>
      <c r="I140" s="26">
        <f>G140</f>
        <v>1.5902249993814621E-2</v>
      </c>
      <c r="N140" s="26">
        <f t="shared" si="16"/>
        <v>1.0642718050271591E-2</v>
      </c>
      <c r="O140" s="89">
        <f t="shared" si="17"/>
        <v>33714.879999999997</v>
      </c>
      <c r="P140" s="60">
        <f t="shared" si="22"/>
        <v>2.7662676265149518E-5</v>
      </c>
      <c r="AD140" s="26" t="s">
        <v>50</v>
      </c>
      <c r="AE140" s="26" t="s">
        <v>48</v>
      </c>
      <c r="AJ140" s="26" t="s">
        <v>51</v>
      </c>
    </row>
    <row r="141" spans="1:36" ht="12.95" customHeight="1">
      <c r="A141" s="34" t="s">
        <v>83</v>
      </c>
      <c r="B141" s="92"/>
      <c r="C141" s="88">
        <v>48763.372000000003</v>
      </c>
      <c r="D141" s="88">
        <v>6.0000000000000001E-3</v>
      </c>
      <c r="E141" s="26">
        <f t="shared" si="14"/>
        <v>7664.0250004561967</v>
      </c>
      <c r="F141" s="26">
        <f t="shared" si="15"/>
        <v>7664</v>
      </c>
      <c r="G141" s="26">
        <f t="shared" si="21"/>
        <v>1.21936000068672E-2</v>
      </c>
      <c r="I141" s="26">
        <f>G141</f>
        <v>1.21936000068672E-2</v>
      </c>
      <c r="N141" s="26">
        <f t="shared" si="16"/>
        <v>1.0794994540794474E-2</v>
      </c>
      <c r="O141" s="89">
        <f t="shared" si="17"/>
        <v>33744.872000000003</v>
      </c>
      <c r="P141" s="60">
        <f t="shared" si="22"/>
        <v>1.9560972497285079E-6</v>
      </c>
      <c r="AD141" s="26" t="s">
        <v>52</v>
      </c>
      <c r="AF141" s="26">
        <v>8</v>
      </c>
      <c r="AH141" s="26" t="s">
        <v>69</v>
      </c>
      <c r="AJ141" s="26" t="s">
        <v>48</v>
      </c>
    </row>
    <row r="142" spans="1:36" ht="12.95" customHeight="1">
      <c r="A142" s="34" t="s">
        <v>84</v>
      </c>
      <c r="B142" s="92" t="s">
        <v>105</v>
      </c>
      <c r="C142" s="88">
        <v>49004.557200000003</v>
      </c>
      <c r="D142" s="88"/>
      <c r="E142" s="26">
        <f t="shared" si="14"/>
        <v>8158.5253962653151</v>
      </c>
      <c r="F142" s="26">
        <f t="shared" si="15"/>
        <v>8158.5</v>
      </c>
      <c r="G142" s="26">
        <f t="shared" si="21"/>
        <v>1.238664999982575E-2</v>
      </c>
      <c r="J142" s="26">
        <f>G142</f>
        <v>1.238664999982575E-2</v>
      </c>
      <c r="N142" s="26">
        <f t="shared" si="16"/>
        <v>1.2041485360037806E-2</v>
      </c>
      <c r="O142" s="89">
        <f t="shared" si="17"/>
        <v>33986.057200000003</v>
      </c>
      <c r="P142" s="60">
        <f t="shared" si="22"/>
        <v>1.1913862855994068E-7</v>
      </c>
      <c r="AD142" s="26" t="s">
        <v>50</v>
      </c>
      <c r="AJ142" s="26" t="s">
        <v>51</v>
      </c>
    </row>
    <row r="143" spans="1:36" ht="12.95" customHeight="1">
      <c r="A143" s="34" t="s">
        <v>85</v>
      </c>
      <c r="B143" s="92"/>
      <c r="C143" s="88">
        <v>49059.425000000003</v>
      </c>
      <c r="D143" s="88">
        <v>5.0000000000000001E-3</v>
      </c>
      <c r="E143" s="26">
        <f t="shared" si="14"/>
        <v>8271.0204781242992</v>
      </c>
      <c r="F143" s="26">
        <f t="shared" si="15"/>
        <v>8271</v>
      </c>
      <c r="G143" s="26">
        <f t="shared" si="21"/>
        <v>9.9879000044893473E-3</v>
      </c>
      <c r="I143" s="26">
        <f>G143</f>
        <v>9.9879000044893473E-3</v>
      </c>
      <c r="N143" s="26">
        <f t="shared" si="16"/>
        <v>1.2330551378513046E-2</v>
      </c>
      <c r="O143" s="89">
        <f t="shared" si="17"/>
        <v>34040.925000000003</v>
      </c>
      <c r="P143" s="60">
        <f t="shared" si="22"/>
        <v>5.4880154602151231E-6</v>
      </c>
      <c r="AF143" s="26">
        <v>9</v>
      </c>
      <c r="AH143" s="26" t="s">
        <v>69</v>
      </c>
      <c r="AJ143" s="26" t="s">
        <v>48</v>
      </c>
    </row>
    <row r="144" spans="1:36" ht="12.95" customHeight="1">
      <c r="A144" s="34" t="s">
        <v>86</v>
      </c>
      <c r="B144" s="92"/>
      <c r="C144" s="88">
        <v>49400.357799999998</v>
      </c>
      <c r="D144" s="88"/>
      <c r="E144" s="26">
        <f t="shared" si="14"/>
        <v>8970.0327083287593</v>
      </c>
      <c r="F144" s="26">
        <f t="shared" si="15"/>
        <v>8970</v>
      </c>
      <c r="G144" s="26">
        <f t="shared" si="21"/>
        <v>1.5952999994624406E-2</v>
      </c>
      <c r="J144" s="26">
        <f>G144</f>
        <v>1.5952999994624406E-2</v>
      </c>
      <c r="N144" s="26">
        <f t="shared" si="16"/>
        <v>1.4172186751875593E-2</v>
      </c>
      <c r="O144" s="89">
        <f t="shared" si="17"/>
        <v>34381.857799999998</v>
      </c>
      <c r="P144" s="60">
        <f t="shared" si="22"/>
        <v>3.1712958055495435E-6</v>
      </c>
      <c r="AD144" s="26" t="s">
        <v>50</v>
      </c>
      <c r="AE144" s="26" t="s">
        <v>48</v>
      </c>
      <c r="AJ144" s="26" t="s">
        <v>51</v>
      </c>
    </row>
    <row r="145" spans="1:36" ht="12.95" customHeight="1">
      <c r="A145" s="34" t="s">
        <v>86</v>
      </c>
      <c r="B145" s="92"/>
      <c r="C145" s="88">
        <v>49400.358</v>
      </c>
      <c r="D145" s="88"/>
      <c r="E145" s="26">
        <f t="shared" si="14"/>
        <v>8970.0331183874205</v>
      </c>
      <c r="F145" s="26">
        <f t="shared" si="15"/>
        <v>8970</v>
      </c>
      <c r="G145" s="26">
        <f t="shared" ref="G145:G176" si="25">C145-(C$7+F145*C$8)</f>
        <v>1.6152999996847939E-2</v>
      </c>
      <c r="I145" s="26">
        <f>G145</f>
        <v>1.6152999996847939E-2</v>
      </c>
      <c r="N145" s="26">
        <f t="shared" si="16"/>
        <v>1.4172186751875593E-2</v>
      </c>
      <c r="O145" s="89">
        <f t="shared" si="17"/>
        <v>34381.858</v>
      </c>
      <c r="P145" s="60">
        <f t="shared" ref="P145:P181" si="26">(G145-N145)^2</f>
        <v>3.9236211114578747E-6</v>
      </c>
      <c r="AD145" s="26" t="s">
        <v>50</v>
      </c>
      <c r="AE145" s="26" t="s">
        <v>67</v>
      </c>
      <c r="AJ145" s="26" t="s">
        <v>51</v>
      </c>
    </row>
    <row r="146" spans="1:36" ht="12.95" customHeight="1">
      <c r="A146" s="34" t="s">
        <v>86</v>
      </c>
      <c r="B146" s="92"/>
      <c r="C146" s="88">
        <v>49401.3321</v>
      </c>
      <c r="D146" s="88"/>
      <c r="E146" s="26">
        <f t="shared" si="14"/>
        <v>8972.0303090755606</v>
      </c>
      <c r="F146" s="26">
        <f t="shared" si="15"/>
        <v>8972</v>
      </c>
      <c r="G146" s="26">
        <f t="shared" si="25"/>
        <v>1.4782799997192342E-2</v>
      </c>
      <c r="J146" s="26">
        <f>G146</f>
        <v>1.4782799997192342E-2</v>
      </c>
      <c r="N146" s="26">
        <f t="shared" si="16"/>
        <v>1.4177568731303981E-2</v>
      </c>
      <c r="O146" s="89">
        <f t="shared" si="17"/>
        <v>34382.8321</v>
      </c>
      <c r="P146" s="60">
        <f t="shared" si="26"/>
        <v>3.6630488520882811E-7</v>
      </c>
      <c r="AD146" s="26" t="s">
        <v>50</v>
      </c>
      <c r="AJ146" s="26" t="s">
        <v>51</v>
      </c>
    </row>
    <row r="147" spans="1:36" ht="12.95" customHeight="1">
      <c r="A147" s="34" t="s">
        <v>88</v>
      </c>
      <c r="B147" s="92"/>
      <c r="C147" s="88">
        <v>49417.411</v>
      </c>
      <c r="D147" s="88">
        <v>4.0000000000000001E-3</v>
      </c>
      <c r="E147" s="26">
        <f t="shared" si="14"/>
        <v>9004.9967697629309</v>
      </c>
      <c r="F147" s="26">
        <f t="shared" si="15"/>
        <v>9005</v>
      </c>
      <c r="G147" s="26">
        <f t="shared" si="25"/>
        <v>-1.5754999985801987E-3</v>
      </c>
      <c r="I147" s="26">
        <f>G147</f>
        <v>-1.5754999985801987E-3</v>
      </c>
      <c r="N147" s="26">
        <f t="shared" si="16"/>
        <v>1.4266464184377183E-2</v>
      </c>
      <c r="O147" s="89">
        <f t="shared" si="17"/>
        <v>34398.911</v>
      </c>
      <c r="P147" s="60">
        <f t="shared" si="26"/>
        <v>2.5096782917410454E-4</v>
      </c>
      <c r="AD147" s="26" t="s">
        <v>52</v>
      </c>
      <c r="AF147" s="26">
        <v>11</v>
      </c>
      <c r="AH147" s="26" t="s">
        <v>87</v>
      </c>
      <c r="AJ147" s="26" t="s">
        <v>48</v>
      </c>
    </row>
    <row r="148" spans="1:36" ht="12.95" customHeight="1">
      <c r="A148" s="34" t="s">
        <v>90</v>
      </c>
      <c r="B148" s="92"/>
      <c r="C148" s="88">
        <v>49417.425000000003</v>
      </c>
      <c r="D148" s="88"/>
      <c r="E148" s="26">
        <f t="shared" si="14"/>
        <v>9005.0254738689164</v>
      </c>
      <c r="F148" s="26">
        <f t="shared" si="15"/>
        <v>9005</v>
      </c>
      <c r="G148" s="26">
        <f t="shared" si="25"/>
        <v>1.2424500004271977E-2</v>
      </c>
      <c r="I148" s="26">
        <f>G148</f>
        <v>1.2424500004271977E-2</v>
      </c>
      <c r="N148" s="26">
        <f t="shared" si="16"/>
        <v>1.4266464184377183E-2</v>
      </c>
      <c r="O148" s="89">
        <f t="shared" si="17"/>
        <v>34398.925000000003</v>
      </c>
      <c r="P148" s="60">
        <f t="shared" si="26"/>
        <v>3.3928320407906457E-6</v>
      </c>
      <c r="AD148" s="26" t="s">
        <v>52</v>
      </c>
      <c r="AF148" s="26">
        <v>12</v>
      </c>
      <c r="AH148" s="26" t="s">
        <v>89</v>
      </c>
      <c r="AJ148" s="26" t="s">
        <v>48</v>
      </c>
    </row>
    <row r="149" spans="1:36" ht="12.95" customHeight="1">
      <c r="A149" s="34" t="s">
        <v>90</v>
      </c>
      <c r="B149" s="92"/>
      <c r="C149" s="88">
        <v>49421.332000000002</v>
      </c>
      <c r="D149" s="88"/>
      <c r="E149" s="26">
        <f t="shared" ref="E149:E212" si="27">(C149-C$7)/C$8</f>
        <v>9013.0359697302938</v>
      </c>
      <c r="F149" s="26">
        <f t="shared" ref="F149:F212" si="28">+ROUND(2*E149,0)/2</f>
        <v>9013</v>
      </c>
      <c r="G149" s="26">
        <f t="shared" si="25"/>
        <v>1.754369999980554E-2</v>
      </c>
      <c r="I149" s="26">
        <f>G149</f>
        <v>1.754369999980554E-2</v>
      </c>
      <c r="N149" s="26">
        <f t="shared" ref="N149:N212" si="29">E$11*F$11+E$12*F$12*F149+E$13*F$13*F149^2</f>
        <v>1.4288040948707986E-2</v>
      </c>
      <c r="O149" s="89">
        <f t="shared" ref="O149:O212" si="30">+C149-15018.5</f>
        <v>34402.832000000002</v>
      </c>
      <c r="P149" s="60">
        <f t="shared" si="26"/>
        <v>1.0599315856993428E-5</v>
      </c>
      <c r="AD149" s="26" t="s">
        <v>52</v>
      </c>
      <c r="AF149" s="26">
        <v>8</v>
      </c>
      <c r="AH149" s="26" t="s">
        <v>69</v>
      </c>
      <c r="AJ149" s="26" t="s">
        <v>48</v>
      </c>
    </row>
    <row r="150" spans="1:36" ht="12.95" customHeight="1">
      <c r="A150" s="34" t="s">
        <v>90</v>
      </c>
      <c r="B150" s="92"/>
      <c r="C150" s="88">
        <v>49431.552000000003</v>
      </c>
      <c r="D150" s="88"/>
      <c r="E150" s="26">
        <f t="shared" si="27"/>
        <v>9033.9899670948507</v>
      </c>
      <c r="F150" s="26">
        <f t="shared" si="28"/>
        <v>9034</v>
      </c>
      <c r="G150" s="26">
        <f t="shared" si="25"/>
        <v>-4.8934000005829148E-3</v>
      </c>
      <c r="I150" s="26">
        <f>G150</f>
        <v>-4.8934000005829148E-3</v>
      </c>
      <c r="N150" s="26">
        <f t="shared" si="29"/>
        <v>1.4344728882033437E-2</v>
      </c>
      <c r="O150" s="89">
        <f t="shared" si="30"/>
        <v>34413.052000000003</v>
      </c>
      <c r="P150" s="60">
        <f t="shared" si="26"/>
        <v>3.701056029041575E-4</v>
      </c>
      <c r="AD150" s="26" t="s">
        <v>52</v>
      </c>
      <c r="AF150" s="26">
        <v>9</v>
      </c>
      <c r="AH150" s="26" t="s">
        <v>89</v>
      </c>
      <c r="AJ150" s="26" t="s">
        <v>48</v>
      </c>
    </row>
    <row r="151" spans="1:36" ht="12.95" customHeight="1">
      <c r="A151" s="34" t="s">
        <v>88</v>
      </c>
      <c r="B151" s="92"/>
      <c r="C151" s="88">
        <v>49431.553999999996</v>
      </c>
      <c r="D151" s="88">
        <v>4.0000000000000001E-3</v>
      </c>
      <c r="E151" s="26">
        <f t="shared" si="27"/>
        <v>9033.994067681404</v>
      </c>
      <c r="F151" s="26">
        <f t="shared" si="28"/>
        <v>9034</v>
      </c>
      <c r="G151" s="26">
        <f t="shared" si="25"/>
        <v>-2.8934000074514188E-3</v>
      </c>
      <c r="I151" s="26">
        <f>G151</f>
        <v>-2.8934000074514188E-3</v>
      </c>
      <c r="N151" s="26">
        <f t="shared" si="29"/>
        <v>1.4344728882033437E-2</v>
      </c>
      <c r="O151" s="89">
        <f t="shared" si="30"/>
        <v>34413.053999999996</v>
      </c>
      <c r="P151" s="60">
        <f t="shared" si="26"/>
        <v>2.9715308761049241E-4</v>
      </c>
      <c r="AD151" s="26" t="s">
        <v>52</v>
      </c>
      <c r="AF151" s="26">
        <v>10</v>
      </c>
      <c r="AH151" s="26" t="s">
        <v>87</v>
      </c>
      <c r="AJ151" s="26" t="s">
        <v>48</v>
      </c>
    </row>
    <row r="152" spans="1:36" ht="12.95" customHeight="1">
      <c r="A152" s="34" t="s">
        <v>86</v>
      </c>
      <c r="B152" s="92"/>
      <c r="C152" s="88">
        <v>49439.375899999999</v>
      </c>
      <c r="D152" s="88"/>
      <c r="E152" s="26">
        <f t="shared" si="27"/>
        <v>9050.0312567211167</v>
      </c>
      <c r="F152" s="26">
        <f t="shared" si="28"/>
        <v>9050</v>
      </c>
      <c r="G152" s="26">
        <f t="shared" si="25"/>
        <v>1.524500000232365E-2</v>
      </c>
      <c r="J152" s="26">
        <f>G152</f>
        <v>1.524500000232365E-2</v>
      </c>
      <c r="N152" s="26">
        <f t="shared" si="29"/>
        <v>1.4387967249556599E-2</v>
      </c>
      <c r="O152" s="89">
        <f t="shared" si="30"/>
        <v>34420.875899999999</v>
      </c>
      <c r="P152" s="60">
        <f t="shared" si="26"/>
        <v>7.3450513931546866E-7</v>
      </c>
      <c r="AD152" s="26" t="s">
        <v>50</v>
      </c>
      <c r="AE152" s="26" t="s">
        <v>67</v>
      </c>
      <c r="AJ152" s="26" t="s">
        <v>51</v>
      </c>
    </row>
    <row r="153" spans="1:36" ht="12.95" customHeight="1">
      <c r="A153" s="34" t="s">
        <v>86</v>
      </c>
      <c r="B153" s="92"/>
      <c r="C153" s="88">
        <v>49439.376600000003</v>
      </c>
      <c r="D153" s="88"/>
      <c r="E153" s="26">
        <f t="shared" si="27"/>
        <v>9050.0326919264226</v>
      </c>
      <c r="F153" s="26">
        <f t="shared" si="28"/>
        <v>9050</v>
      </c>
      <c r="G153" s="26">
        <f t="shared" si="25"/>
        <v>1.5945000006468035E-2</v>
      </c>
      <c r="J153" s="26">
        <f>G153</f>
        <v>1.5945000006468035E-2</v>
      </c>
      <c r="M153" s="26">
        <f t="shared" ref="M153:M184" ca="1" si="31">+C$11+C$12*F153</f>
        <v>8.2777245298488039E-3</v>
      </c>
      <c r="N153" s="26">
        <f t="shared" si="29"/>
        <v>1.4387967249556599E-2</v>
      </c>
      <c r="O153" s="89">
        <f t="shared" si="30"/>
        <v>34420.876600000003</v>
      </c>
      <c r="P153" s="60">
        <f t="shared" si="26"/>
        <v>2.4243510060952276E-6</v>
      </c>
      <c r="AD153" s="26" t="s">
        <v>50</v>
      </c>
      <c r="AE153" s="26" t="s">
        <v>48</v>
      </c>
      <c r="AJ153" s="26" t="s">
        <v>51</v>
      </c>
    </row>
    <row r="154" spans="1:36" ht="12.95" customHeight="1">
      <c r="A154" s="34" t="s">
        <v>38</v>
      </c>
      <c r="B154" s="92"/>
      <c r="C154" s="88">
        <v>49756.404799999997</v>
      </c>
      <c r="D154" s="88"/>
      <c r="E154" s="26">
        <f t="shared" si="27"/>
        <v>9700.0334812893234</v>
      </c>
      <c r="F154" s="26">
        <f t="shared" si="28"/>
        <v>9700</v>
      </c>
      <c r="G154" s="26">
        <f t="shared" si="25"/>
        <v>1.6329999998561107E-2</v>
      </c>
      <c r="J154" s="26">
        <f>G154</f>
        <v>1.6329999998561107E-2</v>
      </c>
      <c r="M154" s="26">
        <f t="shared" ca="1" si="31"/>
        <v>1.0710612616589094E-2</v>
      </c>
      <c r="N154" s="26">
        <f t="shared" si="29"/>
        <v>1.6179305043032392E-2</v>
      </c>
      <c r="O154" s="89">
        <f t="shared" si="30"/>
        <v>34737.904799999997</v>
      </c>
      <c r="P154" s="60">
        <f t="shared" si="26"/>
        <v>2.2708969621801393E-8</v>
      </c>
      <c r="S154" s="89">
        <f>C154-15018.5</f>
        <v>34737.904799999997</v>
      </c>
    </row>
    <row r="155" spans="1:36" ht="12.95" customHeight="1">
      <c r="A155" s="34" t="s">
        <v>88</v>
      </c>
      <c r="B155" s="92"/>
      <c r="C155" s="88">
        <v>49776.402099999999</v>
      </c>
      <c r="D155" s="88">
        <v>1.5E-3</v>
      </c>
      <c r="E155" s="26">
        <f t="shared" si="27"/>
        <v>9741.0338111815199</v>
      </c>
      <c r="F155" s="26">
        <f t="shared" si="28"/>
        <v>9741</v>
      </c>
      <c r="G155" s="26">
        <f t="shared" si="25"/>
        <v>1.6490900001372211E-2</v>
      </c>
      <c r="J155" s="26">
        <f>G155</f>
        <v>1.6490900001372211E-2</v>
      </c>
      <c r="M155" s="26">
        <f t="shared" ca="1" si="31"/>
        <v>1.0864071711291175E-2</v>
      </c>
      <c r="N155" s="26">
        <f t="shared" si="29"/>
        <v>1.6294573226988796E-2</v>
      </c>
      <c r="O155" s="89">
        <f t="shared" si="30"/>
        <v>34757.902099999999</v>
      </c>
      <c r="P155" s="60">
        <f t="shared" si="26"/>
        <v>3.8544202339796401E-8</v>
      </c>
      <c r="AD155" s="26" t="s">
        <v>50</v>
      </c>
      <c r="AE155" s="26" t="s">
        <v>48</v>
      </c>
      <c r="AF155" s="26">
        <v>16</v>
      </c>
      <c r="AH155" s="26" t="s">
        <v>46</v>
      </c>
      <c r="AJ155" s="26" t="s">
        <v>48</v>
      </c>
    </row>
    <row r="156" spans="1:36" ht="12.95" customHeight="1">
      <c r="A156" s="34" t="s">
        <v>88</v>
      </c>
      <c r="B156" s="92"/>
      <c r="C156" s="88">
        <v>49778.36</v>
      </c>
      <c r="D156" s="88">
        <v>6.0000000000000001E-3</v>
      </c>
      <c r="E156" s="26">
        <f t="shared" si="27"/>
        <v>9745.0480804026629</v>
      </c>
      <c r="F156" s="26">
        <f t="shared" si="28"/>
        <v>9745</v>
      </c>
      <c r="G156" s="26">
        <f t="shared" si="25"/>
        <v>2.3450499997125007E-2</v>
      </c>
      <c r="I156" s="26">
        <f>G156</f>
        <v>2.3450499997125007E-2</v>
      </c>
      <c r="M156" s="26">
        <f t="shared" ca="1" si="31"/>
        <v>1.0879043330286504E-2</v>
      </c>
      <c r="N156" s="26">
        <f t="shared" si="29"/>
        <v>1.630583336464193E-2</v>
      </c>
      <c r="O156" s="89">
        <f t="shared" si="30"/>
        <v>34759.86</v>
      </c>
      <c r="P156" s="60">
        <f t="shared" si="26"/>
        <v>5.1046261289317072E-5</v>
      </c>
      <c r="AD156" s="26" t="s">
        <v>52</v>
      </c>
      <c r="AF156" s="26">
        <v>7</v>
      </c>
      <c r="AH156" s="26" t="s">
        <v>69</v>
      </c>
      <c r="AJ156" s="26" t="s">
        <v>48</v>
      </c>
    </row>
    <row r="157" spans="1:36" ht="12.95" customHeight="1">
      <c r="A157" s="34" t="s">
        <v>92</v>
      </c>
      <c r="B157" s="92"/>
      <c r="C157" s="88">
        <v>49797.377999999997</v>
      </c>
      <c r="D157" s="88">
        <v>7.0000000000000001E-3</v>
      </c>
      <c r="E157" s="26">
        <f t="shared" si="27"/>
        <v>9784.0405580816241</v>
      </c>
      <c r="F157" s="26">
        <f t="shared" si="28"/>
        <v>9784</v>
      </c>
      <c r="G157" s="26">
        <f t="shared" si="25"/>
        <v>1.978159999998752E-2</v>
      </c>
      <c r="I157" s="26">
        <f>G157</f>
        <v>1.978159999998752E-2</v>
      </c>
      <c r="M157" s="26">
        <f t="shared" ca="1" si="31"/>
        <v>1.1025016615490921E-2</v>
      </c>
      <c r="N157" s="26">
        <f t="shared" si="29"/>
        <v>1.6415754436656604E-2</v>
      </c>
      <c r="O157" s="89">
        <f t="shared" si="30"/>
        <v>34778.877999999997</v>
      </c>
      <c r="P157" s="60">
        <f t="shared" si="26"/>
        <v>1.132891635619441E-5</v>
      </c>
      <c r="AD157" s="26" t="s">
        <v>52</v>
      </c>
      <c r="AF157" s="26">
        <v>17</v>
      </c>
      <c r="AH157" s="26" t="s">
        <v>91</v>
      </c>
      <c r="AJ157" s="26" t="s">
        <v>48</v>
      </c>
    </row>
    <row r="158" spans="1:36" ht="12.95" customHeight="1">
      <c r="A158" s="34" t="s">
        <v>93</v>
      </c>
      <c r="B158" s="92"/>
      <c r="C158" s="88">
        <v>49817.375999999997</v>
      </c>
      <c r="D158" s="88">
        <v>5.0000000000000001E-3</v>
      </c>
      <c r="E158" s="26">
        <f t="shared" si="27"/>
        <v>9825.0423231791119</v>
      </c>
      <c r="F158" s="26">
        <f t="shared" si="28"/>
        <v>9825</v>
      </c>
      <c r="G158" s="26">
        <f t="shared" si="25"/>
        <v>2.0642499999667052E-2</v>
      </c>
      <c r="I158" s="26">
        <f>G158</f>
        <v>2.0642499999667052E-2</v>
      </c>
      <c r="M158" s="26">
        <f t="shared" ca="1" si="31"/>
        <v>1.1178475710193002E-2</v>
      </c>
      <c r="N158" s="26">
        <f t="shared" si="29"/>
        <v>1.6531576001369057E-2</v>
      </c>
      <c r="O158" s="89">
        <f t="shared" si="30"/>
        <v>34798.875999999997</v>
      </c>
      <c r="P158" s="60">
        <f t="shared" si="26"/>
        <v>1.6899696119782377E-5</v>
      </c>
      <c r="AD158" s="26" t="s">
        <v>52</v>
      </c>
      <c r="AF158" s="26">
        <v>8</v>
      </c>
      <c r="AH158" s="26" t="s">
        <v>69</v>
      </c>
      <c r="AJ158" s="26" t="s">
        <v>48</v>
      </c>
    </row>
    <row r="159" spans="1:36" ht="12.95" customHeight="1">
      <c r="A159" s="34" t="s">
        <v>93</v>
      </c>
      <c r="B159" s="92"/>
      <c r="C159" s="88">
        <v>49836.392</v>
      </c>
      <c r="D159" s="88">
        <v>4.0000000000000001E-3</v>
      </c>
      <c r="E159" s="26">
        <f t="shared" si="27"/>
        <v>9864.0307002715199</v>
      </c>
      <c r="F159" s="26">
        <f t="shared" si="28"/>
        <v>9864</v>
      </c>
      <c r="G159" s="26">
        <f t="shared" si="25"/>
        <v>1.4973600002122112E-2</v>
      </c>
      <c r="I159" s="26">
        <f>G159</f>
        <v>1.4973600002122112E-2</v>
      </c>
      <c r="M159" s="26">
        <f t="shared" ca="1" si="31"/>
        <v>1.1324448995397418E-2</v>
      </c>
      <c r="N159" s="26">
        <f t="shared" si="29"/>
        <v>1.664199839392928E-2</v>
      </c>
      <c r="O159" s="89">
        <f t="shared" si="30"/>
        <v>34817.892</v>
      </c>
      <c r="P159" s="60">
        <f t="shared" si="26"/>
        <v>2.7835531937847445E-6</v>
      </c>
      <c r="AD159" s="26" t="s">
        <v>52</v>
      </c>
      <c r="AF159" s="26">
        <v>8</v>
      </c>
      <c r="AH159" s="26" t="s">
        <v>69</v>
      </c>
      <c r="AJ159" s="26" t="s">
        <v>48</v>
      </c>
    </row>
    <row r="160" spans="1:36" ht="12.95" customHeight="1">
      <c r="A160" s="34" t="s">
        <v>38</v>
      </c>
      <c r="B160" s="92"/>
      <c r="C160" s="88">
        <v>50137.327700000002</v>
      </c>
      <c r="D160" s="88"/>
      <c r="E160" s="26">
        <f t="shared" si="27"/>
        <v>10481.037144958404</v>
      </c>
      <c r="F160" s="26">
        <f t="shared" si="28"/>
        <v>10481</v>
      </c>
      <c r="G160" s="26">
        <f t="shared" si="25"/>
        <v>1.8116899998858571E-2</v>
      </c>
      <c r="J160" s="26">
        <f>G160</f>
        <v>1.8116899998858571E-2</v>
      </c>
      <c r="M160" s="26">
        <f t="shared" ca="1" si="31"/>
        <v>1.3633821225426279E-2</v>
      </c>
      <c r="N160" s="26">
        <f t="shared" si="29"/>
        <v>1.8421454978383836E-2</v>
      </c>
      <c r="O160" s="89">
        <f t="shared" si="30"/>
        <v>35118.827700000002</v>
      </c>
      <c r="P160" s="60">
        <f t="shared" si="26"/>
        <v>9.2753735553634581E-8</v>
      </c>
      <c r="S160" s="89">
        <f>C160-15018.5</f>
        <v>35118.827700000002</v>
      </c>
    </row>
    <row r="161" spans="1:36" ht="12.95" customHeight="1">
      <c r="A161" s="34" t="s">
        <v>38</v>
      </c>
      <c r="B161" s="92" t="s">
        <v>105</v>
      </c>
      <c r="C161" s="88">
        <v>50137.570200000002</v>
      </c>
      <c r="D161" s="88"/>
      <c r="E161" s="26">
        <f t="shared" si="27"/>
        <v>10481.534341079823</v>
      </c>
      <c r="F161" s="26">
        <f t="shared" si="28"/>
        <v>10481.5</v>
      </c>
      <c r="G161" s="26">
        <f t="shared" si="25"/>
        <v>1.6749350004829466E-2</v>
      </c>
      <c r="J161" s="26">
        <f>G161</f>
        <v>1.6749350004829466E-2</v>
      </c>
      <c r="M161" s="26">
        <f t="shared" ca="1" si="31"/>
        <v>1.3635692677800695E-2</v>
      </c>
      <c r="N161" s="26">
        <f t="shared" si="29"/>
        <v>1.8422921806470725E-2</v>
      </c>
      <c r="O161" s="89">
        <f t="shared" si="30"/>
        <v>35119.070200000002</v>
      </c>
      <c r="P161" s="60">
        <f t="shared" si="26"/>
        <v>2.8008425752487697E-6</v>
      </c>
      <c r="S161" s="89">
        <f>C161-15018.5</f>
        <v>35119.070200000002</v>
      </c>
    </row>
    <row r="162" spans="1:36" ht="12.95" customHeight="1">
      <c r="A162" s="34" t="s">
        <v>94</v>
      </c>
      <c r="B162" s="92"/>
      <c r="C162" s="88">
        <v>50152.434000000001</v>
      </c>
      <c r="D162" s="88">
        <v>5.0000000000000001E-3</v>
      </c>
      <c r="E162" s="26">
        <f t="shared" si="27"/>
        <v>10512.009490397557</v>
      </c>
      <c r="F162" s="26">
        <f t="shared" si="28"/>
        <v>10512</v>
      </c>
      <c r="G162" s="26">
        <f t="shared" si="25"/>
        <v>4.6288000012282282E-3</v>
      </c>
      <c r="I162" s="26">
        <f>G162</f>
        <v>4.6288000012282282E-3</v>
      </c>
      <c r="M162" s="26">
        <f t="shared" ca="1" si="31"/>
        <v>1.374985127264005E-2</v>
      </c>
      <c r="N162" s="26">
        <f t="shared" si="29"/>
        <v>1.8512474281081253E-2</v>
      </c>
      <c r="O162" s="89">
        <f t="shared" si="30"/>
        <v>35133.934000000001</v>
      </c>
      <c r="P162" s="60">
        <f t="shared" si="26"/>
        <v>1.927564115090524E-4</v>
      </c>
      <c r="AD162" s="26" t="s">
        <v>52</v>
      </c>
      <c r="AF162" s="26">
        <v>6</v>
      </c>
      <c r="AH162" s="26" t="s">
        <v>69</v>
      </c>
      <c r="AJ162" s="26" t="s">
        <v>48</v>
      </c>
    </row>
    <row r="163" spans="1:36" ht="12.95" customHeight="1">
      <c r="A163" s="34" t="s">
        <v>39</v>
      </c>
      <c r="B163" s="92"/>
      <c r="C163" s="88">
        <v>50175.374199999998</v>
      </c>
      <c r="D163" s="88"/>
      <c r="E163" s="26">
        <f t="shared" si="27"/>
        <v>10559.043628395821</v>
      </c>
      <c r="F163" s="26">
        <f t="shared" si="28"/>
        <v>10559</v>
      </c>
      <c r="G163" s="26">
        <f t="shared" si="25"/>
        <v>2.1279100001265761E-2</v>
      </c>
      <c r="J163" s="26">
        <f>G163</f>
        <v>2.1279100001265761E-2</v>
      </c>
      <c r="M163" s="26">
        <f t="shared" ca="1" si="31"/>
        <v>1.3925767795835112E-2</v>
      </c>
      <c r="N163" s="26">
        <f t="shared" si="29"/>
        <v>1.86507658142172E-2</v>
      </c>
      <c r="O163" s="89">
        <f t="shared" si="30"/>
        <v>35156.874199999998</v>
      </c>
      <c r="P163" s="60">
        <f t="shared" si="26"/>
        <v>6.908140598808216E-6</v>
      </c>
      <c r="S163" s="89">
        <f>C163-15018.5</f>
        <v>35156.874199999998</v>
      </c>
    </row>
    <row r="164" spans="1:36" ht="12.95" customHeight="1">
      <c r="A164" s="34" t="s">
        <v>95</v>
      </c>
      <c r="B164" s="92"/>
      <c r="C164" s="88">
        <v>50192.438000000002</v>
      </c>
      <c r="D164" s="88">
        <v>5.0000000000000001E-3</v>
      </c>
      <c r="E164" s="26">
        <f t="shared" si="27"/>
        <v>10594.029422938809</v>
      </c>
      <c r="F164" s="26">
        <f t="shared" si="28"/>
        <v>10594</v>
      </c>
      <c r="G164" s="26">
        <f t="shared" si="25"/>
        <v>1.4350600002217107E-2</v>
      </c>
      <c r="I164" s="26">
        <f t="shared" ref="I164:I169" si="32">G164</f>
        <v>1.4350600002217107E-2</v>
      </c>
      <c r="M164" s="26">
        <f t="shared" ca="1" si="31"/>
        <v>1.4056769462044205E-2</v>
      </c>
      <c r="N164" s="26">
        <f t="shared" si="29"/>
        <v>1.8753979446122823E-2</v>
      </c>
      <c r="O164" s="89">
        <f t="shared" si="30"/>
        <v>35173.938000000002</v>
      </c>
      <c r="P164" s="60">
        <f t="shared" si="26"/>
        <v>1.938975052701142E-5</v>
      </c>
      <c r="AD164" s="26" t="s">
        <v>52</v>
      </c>
      <c r="AF164" s="26">
        <v>8</v>
      </c>
      <c r="AH164" s="26" t="s">
        <v>69</v>
      </c>
      <c r="AJ164" s="26" t="s">
        <v>48</v>
      </c>
    </row>
    <row r="165" spans="1:36" ht="12.95" customHeight="1">
      <c r="A165" s="34" t="s">
        <v>96</v>
      </c>
      <c r="B165" s="92"/>
      <c r="C165" s="88">
        <v>50195.37</v>
      </c>
      <c r="D165" s="88"/>
      <c r="E165" s="26">
        <f t="shared" si="27"/>
        <v>10600.040882848092</v>
      </c>
      <c r="F165" s="26">
        <f t="shared" si="28"/>
        <v>10600</v>
      </c>
      <c r="G165" s="26">
        <f t="shared" si="25"/>
        <v>1.9940000005590264E-2</v>
      </c>
      <c r="I165" s="26">
        <f t="shared" si="32"/>
        <v>1.9940000005590264E-2</v>
      </c>
      <c r="M165" s="26">
        <f t="shared" ca="1" si="31"/>
        <v>1.4079226890537193E-2</v>
      </c>
      <c r="N165" s="26">
        <f t="shared" si="29"/>
        <v>1.8771692975190785E-2</v>
      </c>
      <c r="O165" s="89">
        <f t="shared" si="30"/>
        <v>35176.870000000003</v>
      </c>
      <c r="P165" s="60">
        <f t="shared" si="26"/>
        <v>1.3649413172808479E-6</v>
      </c>
      <c r="AD165" s="26" t="s">
        <v>52</v>
      </c>
      <c r="AJ165" s="26" t="s">
        <v>51</v>
      </c>
    </row>
    <row r="166" spans="1:36" ht="12.95" customHeight="1">
      <c r="A166" s="34" t="s">
        <v>97</v>
      </c>
      <c r="B166" s="92"/>
      <c r="C166" s="88">
        <v>50514.35</v>
      </c>
      <c r="D166" s="88">
        <v>5.0000000000000001E-3</v>
      </c>
      <c r="E166" s="26">
        <f t="shared" si="27"/>
        <v>11254.043434643107</v>
      </c>
      <c r="F166" s="26">
        <f t="shared" si="28"/>
        <v>11254</v>
      </c>
      <c r="G166" s="26">
        <f t="shared" si="25"/>
        <v>2.1184599994739983E-2</v>
      </c>
      <c r="I166" s="26">
        <f t="shared" si="32"/>
        <v>2.1184599994739983E-2</v>
      </c>
      <c r="M166" s="26">
        <f t="shared" ca="1" si="31"/>
        <v>1.6527086596272812E-2</v>
      </c>
      <c r="N166" s="26">
        <f t="shared" si="29"/>
        <v>2.0737145528259181E-2</v>
      </c>
      <c r="O166" s="89">
        <f t="shared" si="30"/>
        <v>35495.85</v>
      </c>
      <c r="P166" s="60">
        <f t="shared" si="26"/>
        <v>2.00215499573619E-7</v>
      </c>
      <c r="AD166" s="26" t="s">
        <v>52</v>
      </c>
      <c r="AF166" s="26">
        <v>8</v>
      </c>
      <c r="AH166" s="26" t="s">
        <v>69</v>
      </c>
      <c r="AJ166" s="26" t="s">
        <v>48</v>
      </c>
    </row>
    <row r="167" spans="1:36" ht="12.95" customHeight="1">
      <c r="A167" s="34" t="s">
        <v>98</v>
      </c>
      <c r="B167" s="92"/>
      <c r="C167" s="88">
        <v>50570.44</v>
      </c>
      <c r="D167" s="88">
        <v>4.0000000000000001E-3</v>
      </c>
      <c r="E167" s="26">
        <f t="shared" si="27"/>
        <v>11369.044384954052</v>
      </c>
      <c r="F167" s="26">
        <f t="shared" si="28"/>
        <v>11369</v>
      </c>
      <c r="G167" s="26">
        <f t="shared" si="25"/>
        <v>2.1648100002494175E-2</v>
      </c>
      <c r="I167" s="26">
        <f t="shared" si="32"/>
        <v>2.1648100002494175E-2</v>
      </c>
      <c r="M167" s="26">
        <f t="shared" ca="1" si="31"/>
        <v>1.6957520642388403E-2</v>
      </c>
      <c r="N167" s="26">
        <f t="shared" si="29"/>
        <v>2.1089857481525372E-2</v>
      </c>
      <c r="O167" s="89">
        <f t="shared" si="30"/>
        <v>35551.94</v>
      </c>
      <c r="P167" s="60">
        <f t="shared" si="26"/>
        <v>3.1163471221760476E-7</v>
      </c>
      <c r="AD167" s="26" t="s">
        <v>52</v>
      </c>
      <c r="AF167" s="26">
        <v>11</v>
      </c>
      <c r="AH167" s="26" t="s">
        <v>69</v>
      </c>
      <c r="AJ167" s="26" t="s">
        <v>48</v>
      </c>
    </row>
    <row r="168" spans="1:36" ht="12.95" customHeight="1">
      <c r="A168" s="34" t="s">
        <v>98</v>
      </c>
      <c r="B168" s="92"/>
      <c r="C168" s="88">
        <v>50571.409</v>
      </c>
      <c r="D168" s="88">
        <v>6.0000000000000001E-3</v>
      </c>
      <c r="E168" s="26">
        <f t="shared" si="27"/>
        <v>11371.031119146437</v>
      </c>
      <c r="F168" s="26">
        <f t="shared" si="28"/>
        <v>11371</v>
      </c>
      <c r="G168" s="26">
        <f t="shared" si="25"/>
        <v>1.5177900000708178E-2</v>
      </c>
      <c r="I168" s="26">
        <f t="shared" si="32"/>
        <v>1.5177900000708178E-2</v>
      </c>
      <c r="M168" s="26">
        <f t="shared" ca="1" si="31"/>
        <v>1.6965006451886068E-2</v>
      </c>
      <c r="N168" s="26">
        <f t="shared" si="29"/>
        <v>2.1096010401972197E-2</v>
      </c>
      <c r="O168" s="89">
        <f t="shared" si="30"/>
        <v>35552.909</v>
      </c>
      <c r="P168" s="60">
        <f t="shared" si="26"/>
        <v>3.5024030721549371E-5</v>
      </c>
      <c r="AD168" s="26" t="s">
        <v>52</v>
      </c>
      <c r="AF168" s="26">
        <v>10</v>
      </c>
      <c r="AH168" s="26" t="s">
        <v>69</v>
      </c>
      <c r="AJ168" s="26" t="s">
        <v>48</v>
      </c>
    </row>
    <row r="169" spans="1:36" ht="12.95" customHeight="1">
      <c r="A169" s="34" t="s">
        <v>99</v>
      </c>
      <c r="B169" s="92"/>
      <c r="C169" s="88">
        <v>50871.37</v>
      </c>
      <c r="D169" s="88">
        <v>6.0000000000000001E-3</v>
      </c>
      <c r="E169" s="26">
        <f t="shared" si="27"/>
        <v>11986.039142969212</v>
      </c>
      <c r="F169" s="26">
        <f t="shared" si="28"/>
        <v>11986</v>
      </c>
      <c r="G169" s="26">
        <f t="shared" si="25"/>
        <v>1.9091400004981551E-2</v>
      </c>
      <c r="I169" s="26">
        <f t="shared" si="32"/>
        <v>1.9091400004981551E-2</v>
      </c>
      <c r="M169" s="26">
        <f t="shared" ca="1" si="31"/>
        <v>1.9266892872417264E-2</v>
      </c>
      <c r="N169" s="26">
        <f t="shared" si="29"/>
        <v>2.301851878994993E-2</v>
      </c>
      <c r="O169" s="89">
        <f t="shared" si="30"/>
        <v>35852.870000000003</v>
      </c>
      <c r="P169" s="60">
        <f t="shared" si="26"/>
        <v>1.5422261951251515E-5</v>
      </c>
      <c r="AD169" s="26" t="s">
        <v>52</v>
      </c>
      <c r="AF169" s="26">
        <v>8</v>
      </c>
      <c r="AH169" s="26" t="s">
        <v>69</v>
      </c>
      <c r="AJ169" s="26" t="s">
        <v>48</v>
      </c>
    </row>
    <row r="170" spans="1:36" ht="12.95" customHeight="1">
      <c r="A170" s="34" t="s">
        <v>38</v>
      </c>
      <c r="B170" s="92"/>
      <c r="C170" s="88">
        <v>51163.528700000003</v>
      </c>
      <c r="D170" s="88"/>
      <c r="E170" s="26">
        <f t="shared" si="27"/>
        <v>12585.050163500644</v>
      </c>
      <c r="F170" s="26">
        <f t="shared" si="28"/>
        <v>12585</v>
      </c>
      <c r="G170" s="26">
        <f t="shared" si="25"/>
        <v>2.4466499999107327E-2</v>
      </c>
      <c r="J170" s="26">
        <f>G170</f>
        <v>2.4466499999107327E-2</v>
      </c>
      <c r="M170" s="26">
        <f t="shared" ca="1" si="31"/>
        <v>2.1508892816967169E-2</v>
      </c>
      <c r="N170" s="26">
        <f t="shared" si="29"/>
        <v>2.4949432699899243E-2</v>
      </c>
      <c r="O170" s="89">
        <f t="shared" si="30"/>
        <v>36145.028700000003</v>
      </c>
      <c r="P170" s="60">
        <f t="shared" si="26"/>
        <v>2.3322399349417424E-7</v>
      </c>
      <c r="S170" s="89">
        <f>C170-15018.5</f>
        <v>36145.028700000003</v>
      </c>
    </row>
    <row r="171" spans="1:36" ht="12.95" customHeight="1">
      <c r="A171" s="34" t="s">
        <v>44</v>
      </c>
      <c r="B171" s="92"/>
      <c r="C171" s="88">
        <v>51163.528700000003</v>
      </c>
      <c r="D171" s="88">
        <v>4.0000000000000002E-4</v>
      </c>
      <c r="E171" s="26">
        <f t="shared" si="27"/>
        <v>12585.050163500644</v>
      </c>
      <c r="F171" s="26">
        <f t="shared" si="28"/>
        <v>12585</v>
      </c>
      <c r="G171" s="26">
        <f t="shared" si="25"/>
        <v>2.4466499999107327E-2</v>
      </c>
      <c r="J171" s="26">
        <f>G171</f>
        <v>2.4466499999107327E-2</v>
      </c>
      <c r="M171" s="26">
        <f t="shared" ca="1" si="31"/>
        <v>2.1508892816967169E-2</v>
      </c>
      <c r="N171" s="26">
        <f t="shared" si="29"/>
        <v>2.4949432699899243E-2</v>
      </c>
      <c r="O171" s="89">
        <f t="shared" si="30"/>
        <v>36145.028700000003</v>
      </c>
      <c r="P171" s="60">
        <f t="shared" si="26"/>
        <v>2.3322399349417424E-7</v>
      </c>
    </row>
    <row r="172" spans="1:36" ht="12.95" customHeight="1">
      <c r="A172" s="34" t="s">
        <v>43</v>
      </c>
      <c r="B172" s="92"/>
      <c r="C172" s="88">
        <v>51222.546399999999</v>
      </c>
      <c r="D172" s="88">
        <v>4.0000000000000002E-4</v>
      </c>
      <c r="E172" s="26">
        <f t="shared" si="27"/>
        <v>12706.053757459735</v>
      </c>
      <c r="F172" s="26">
        <f t="shared" si="28"/>
        <v>12706</v>
      </c>
      <c r="G172" s="26">
        <f t="shared" si="25"/>
        <v>2.6219400002446491E-2</v>
      </c>
      <c r="J172" s="26">
        <f>G172</f>
        <v>2.6219400002446491E-2</v>
      </c>
      <c r="M172" s="26">
        <f t="shared" ca="1" si="31"/>
        <v>2.1961784291575748E-2</v>
      </c>
      <c r="N172" s="26">
        <f t="shared" si="29"/>
        <v>2.5346482962912118E-2</v>
      </c>
      <c r="O172" s="89">
        <f t="shared" si="30"/>
        <v>36204.046399999999</v>
      </c>
      <c r="P172" s="60">
        <f t="shared" si="26"/>
        <v>7.6198415790945439E-7</v>
      </c>
    </row>
    <row r="173" spans="1:36" ht="12.95" customHeight="1">
      <c r="A173" s="34" t="s">
        <v>43</v>
      </c>
      <c r="B173" s="92"/>
      <c r="C173" s="88">
        <v>51256.443399999996</v>
      </c>
      <c r="D173" s="88">
        <v>5.0000000000000001E-4</v>
      </c>
      <c r="E173" s="26">
        <f t="shared" si="27"/>
        <v>12775.552548914353</v>
      </c>
      <c r="F173" s="26">
        <f t="shared" si="28"/>
        <v>12775.5</v>
      </c>
      <c r="G173" s="26">
        <f t="shared" si="25"/>
        <v>2.5629949996073265E-2</v>
      </c>
      <c r="J173" s="26">
        <f>G173</f>
        <v>2.5629949996073265E-2</v>
      </c>
      <c r="M173" s="26">
        <f t="shared" ca="1" si="31"/>
        <v>2.2221916171619518E-2</v>
      </c>
      <c r="N173" s="26">
        <f t="shared" si="29"/>
        <v>2.5575604437887308E-2</v>
      </c>
      <c r="O173" s="89">
        <f t="shared" si="30"/>
        <v>36237.943399999996</v>
      </c>
      <c r="P173" s="60">
        <f t="shared" si="26"/>
        <v>2.9534396945431912E-9</v>
      </c>
    </row>
    <row r="174" spans="1:36" ht="12.95" customHeight="1">
      <c r="A174" s="37" t="s">
        <v>42</v>
      </c>
      <c r="B174" s="38" t="s">
        <v>112</v>
      </c>
      <c r="C174" s="37">
        <v>51629.807000000001</v>
      </c>
      <c r="D174" s="37">
        <v>2E-3</v>
      </c>
      <c r="E174" s="34">
        <f t="shared" si="27"/>
        <v>13541.057430560157</v>
      </c>
      <c r="F174" s="26">
        <f t="shared" si="28"/>
        <v>13541</v>
      </c>
      <c r="G174" s="26">
        <f t="shared" si="25"/>
        <v>2.8010900001390837E-2</v>
      </c>
      <c r="K174" s="26">
        <f>G174</f>
        <v>2.8010900001390837E-2</v>
      </c>
      <c r="M174" s="26">
        <f t="shared" ca="1" si="31"/>
        <v>2.5087109756849815E-2</v>
      </c>
      <c r="N174" s="26">
        <f t="shared" si="29"/>
        <v>2.8150589991921909E-2</v>
      </c>
      <c r="O174" s="89">
        <f t="shared" si="30"/>
        <v>36611.307000000001</v>
      </c>
      <c r="P174" s="60">
        <f t="shared" si="26"/>
        <v>1.9513293454571049E-8</v>
      </c>
    </row>
    <row r="175" spans="1:36" ht="12.95" customHeight="1">
      <c r="A175" s="93" t="s">
        <v>42</v>
      </c>
      <c r="B175" s="92"/>
      <c r="C175" s="88">
        <v>51629.807099999998</v>
      </c>
      <c r="D175" s="88">
        <v>2E-3</v>
      </c>
      <c r="E175" s="26">
        <f t="shared" si="27"/>
        <v>13541.057635589479</v>
      </c>
      <c r="F175" s="26">
        <f t="shared" si="28"/>
        <v>13541</v>
      </c>
      <c r="G175" s="26">
        <f t="shared" si="25"/>
        <v>2.8110899998864625E-2</v>
      </c>
      <c r="K175" s="26">
        <f>G175</f>
        <v>2.8110899998864625E-2</v>
      </c>
      <c r="M175" s="26">
        <f t="shared" ca="1" si="31"/>
        <v>2.5087109756849815E-2</v>
      </c>
      <c r="N175" s="26">
        <f t="shared" si="29"/>
        <v>2.8150589991921909E-2</v>
      </c>
      <c r="O175" s="89">
        <f t="shared" si="30"/>
        <v>36611.307099999998</v>
      </c>
      <c r="P175" s="60">
        <f t="shared" si="26"/>
        <v>1.5752955488873086E-9</v>
      </c>
      <c r="S175" s="89">
        <f>C175-15018.5</f>
        <v>36611.307099999998</v>
      </c>
    </row>
    <row r="176" spans="1:36" ht="12.95" customHeight="1">
      <c r="A176" s="37" t="s">
        <v>118</v>
      </c>
      <c r="B176" s="94" t="s">
        <v>112</v>
      </c>
      <c r="C176" s="37">
        <v>51937.570299999999</v>
      </c>
      <c r="D176" s="37">
        <v>5.9999999999999995E-4</v>
      </c>
      <c r="E176" s="26">
        <f t="shared" si="27"/>
        <v>14172.062457674258</v>
      </c>
      <c r="F176" s="26">
        <f t="shared" si="28"/>
        <v>14172</v>
      </c>
      <c r="G176" s="26">
        <f t="shared" si="25"/>
        <v>3.0462800001259893E-2</v>
      </c>
      <c r="J176" s="26">
        <f>G176</f>
        <v>3.0462800001259893E-2</v>
      </c>
      <c r="M176" s="26">
        <f t="shared" ca="1" si="31"/>
        <v>2.7448882653362316E-2</v>
      </c>
      <c r="N176" s="26">
        <f t="shared" si="29"/>
        <v>3.0343939810053535E-2</v>
      </c>
      <c r="O176" s="89">
        <f t="shared" si="30"/>
        <v>36919.070299999999</v>
      </c>
      <c r="P176" s="60">
        <f t="shared" si="26"/>
        <v>1.4127745053612028E-8</v>
      </c>
    </row>
    <row r="177" spans="1:21" ht="12.95" customHeight="1">
      <c r="A177" s="37" t="s">
        <v>118</v>
      </c>
      <c r="B177" s="38" t="s">
        <v>105</v>
      </c>
      <c r="C177" s="37">
        <v>51950.494400000003</v>
      </c>
      <c r="D177" s="37" t="s">
        <v>130</v>
      </c>
      <c r="E177" s="34">
        <f t="shared" si="27"/>
        <v>14198.560653108631</v>
      </c>
      <c r="F177" s="26">
        <f t="shared" si="28"/>
        <v>14198.5</v>
      </c>
      <c r="G177" s="26">
        <f t="shared" ref="G177" si="33">C177-(C$7+F177*C$8)</f>
        <v>2.9582650000520516E-2</v>
      </c>
      <c r="J177" s="26">
        <f>G177</f>
        <v>2.9582650000520516E-2</v>
      </c>
      <c r="M177" s="26">
        <f t="shared" ca="1" si="31"/>
        <v>2.7548069629206341E-2</v>
      </c>
      <c r="N177" s="26">
        <f t="shared" si="29"/>
        <v>3.0437453371565341E-2</v>
      </c>
      <c r="O177" s="89">
        <f t="shared" si="30"/>
        <v>36931.994400000003</v>
      </c>
      <c r="P177" s="60">
        <f t="shared" si="26"/>
        <v>7.3068880314959596E-7</v>
      </c>
    </row>
    <row r="178" spans="1:21" ht="12.95" customHeight="1">
      <c r="A178" s="34" t="s">
        <v>41</v>
      </c>
      <c r="B178" s="92"/>
      <c r="C178" s="95">
        <v>52274.595500000003</v>
      </c>
      <c r="D178" s="96">
        <v>2.0000000000000001E-4</v>
      </c>
      <c r="E178" s="26">
        <f t="shared" si="27"/>
        <v>14863.062961841384</v>
      </c>
      <c r="F178" s="26">
        <f t="shared" si="28"/>
        <v>14863</v>
      </c>
      <c r="I178" s="97"/>
      <c r="M178" s="26">
        <f t="shared" ca="1" si="31"/>
        <v>3.0035229834804687E-2</v>
      </c>
      <c r="N178" s="26">
        <f t="shared" si="29"/>
        <v>3.2819239636682609E-2</v>
      </c>
      <c r="O178" s="89">
        <f t="shared" si="30"/>
        <v>37256.095500000003</v>
      </c>
      <c r="P178" s="60">
        <f t="shared" si="26"/>
        <v>1.077102490329999E-3</v>
      </c>
    </row>
    <row r="179" spans="1:21" ht="12.95" customHeight="1">
      <c r="A179" s="34" t="s">
        <v>104</v>
      </c>
      <c r="B179" s="92"/>
      <c r="C179" s="88">
        <v>52322.394800000002</v>
      </c>
      <c r="D179" s="88">
        <v>1E-4</v>
      </c>
      <c r="E179" s="26">
        <f t="shared" si="27"/>
        <v>14961.065545620977</v>
      </c>
      <c r="F179" s="26">
        <f t="shared" si="28"/>
        <v>14961</v>
      </c>
      <c r="G179" s="26">
        <f>C179-(C$7+F179*C$8)</f>
        <v>3.1968900002539158E-2</v>
      </c>
      <c r="H179" s="91"/>
      <c r="I179" s="90"/>
      <c r="J179" s="26">
        <f>G179</f>
        <v>3.1968900002539158E-2</v>
      </c>
      <c r="M179" s="26">
        <f t="shared" ca="1" si="31"/>
        <v>3.0402034500190148E-2</v>
      </c>
      <c r="N179" s="26">
        <f t="shared" si="29"/>
        <v>3.3176507220143758E-2</v>
      </c>
      <c r="O179" s="89">
        <f t="shared" si="30"/>
        <v>37303.894800000002</v>
      </c>
      <c r="P179" s="60">
        <f t="shared" si="26"/>
        <v>1.4583151920107248E-6</v>
      </c>
    </row>
    <row r="180" spans="1:21" ht="12.95" customHeight="1">
      <c r="A180" s="37" t="s">
        <v>118</v>
      </c>
      <c r="B180" s="94" t="s">
        <v>112</v>
      </c>
      <c r="C180" s="37">
        <v>52337.514300000003</v>
      </c>
      <c r="D180" s="37">
        <v>4.0000000000000002E-4</v>
      </c>
      <c r="E180" s="26">
        <f t="shared" si="27"/>
        <v>14992.064954931484</v>
      </c>
      <c r="F180" s="26">
        <f t="shared" si="28"/>
        <v>14992</v>
      </c>
      <c r="G180" s="26">
        <f>C180-(C$7+F180*C$8)</f>
        <v>3.168079999886686E-2</v>
      </c>
      <c r="J180" s="26">
        <f>G180</f>
        <v>3.168079999886686E-2</v>
      </c>
      <c r="M180" s="26">
        <f t="shared" ca="1" si="31"/>
        <v>3.0518064547403918E-2</v>
      </c>
      <c r="N180" s="26">
        <f t="shared" si="29"/>
        <v>3.3289841714304484E-2</v>
      </c>
      <c r="O180" s="89">
        <f t="shared" si="30"/>
        <v>37319.014300000003</v>
      </c>
      <c r="P180" s="60">
        <f t="shared" si="26"/>
        <v>2.5890152420184527E-6</v>
      </c>
    </row>
    <row r="181" spans="1:21" ht="12.95" customHeight="1">
      <c r="A181" s="85" t="s">
        <v>668</v>
      </c>
      <c r="B181" s="86" t="s">
        <v>112</v>
      </c>
      <c r="C181" s="87">
        <v>52353.118900000001</v>
      </c>
      <c r="D181" s="88"/>
      <c r="E181" s="34">
        <f t="shared" si="27"/>
        <v>15024.058961514153</v>
      </c>
      <c r="F181" s="26">
        <f t="shared" si="28"/>
        <v>15024</v>
      </c>
      <c r="G181" s="26">
        <f>C181-(C$7+F181*C$8)</f>
        <v>2.875760000461014E-2</v>
      </c>
      <c r="K181" s="26">
        <f>G181</f>
        <v>2.875760000461014E-2</v>
      </c>
      <c r="M181" s="26">
        <f t="shared" ca="1" si="31"/>
        <v>3.0637837499366515E-2</v>
      </c>
      <c r="N181" s="26">
        <f t="shared" si="29"/>
        <v>3.3406994124989077E-2</v>
      </c>
      <c r="O181" s="89">
        <f t="shared" si="30"/>
        <v>37334.618900000001</v>
      </c>
      <c r="P181" s="60">
        <f t="shared" si="26"/>
        <v>2.1616865686614232E-5</v>
      </c>
    </row>
    <row r="182" spans="1:21" ht="12.95" customHeight="1">
      <c r="A182" s="98" t="s">
        <v>136</v>
      </c>
      <c r="B182" s="99" t="s">
        <v>105</v>
      </c>
      <c r="C182" s="100">
        <v>52397.621800000001</v>
      </c>
      <c r="D182" s="100">
        <v>4.0000000000000002E-4</v>
      </c>
      <c r="E182" s="34">
        <f t="shared" si="27"/>
        <v>15115.302958511702</v>
      </c>
      <c r="F182" s="26">
        <f t="shared" si="28"/>
        <v>15115.5</v>
      </c>
      <c r="M182" s="26">
        <f t="shared" ca="1" si="31"/>
        <v>3.0980313283884571E-2</v>
      </c>
      <c r="N182" s="26">
        <f t="shared" si="29"/>
        <v>3.3742884659465788E-2</v>
      </c>
      <c r="O182" s="89">
        <f t="shared" si="30"/>
        <v>37379.121800000001</v>
      </c>
      <c r="P182" s="60">
        <f>(U182-N182)^2</f>
        <v>1.686022643966454E-2</v>
      </c>
      <c r="U182" s="26">
        <f>C182-(C$7+F182*C$8)</f>
        <v>-9.6104049996938556E-2</v>
      </c>
    </row>
    <row r="183" spans="1:21" ht="12.95" customHeight="1">
      <c r="A183" s="85" t="s">
        <v>681</v>
      </c>
      <c r="B183" s="86" t="s">
        <v>112</v>
      </c>
      <c r="C183" s="87">
        <v>52664.296699999999</v>
      </c>
      <c r="D183" s="88"/>
      <c r="E183" s="34">
        <f t="shared" si="27"/>
        <v>15662.064715047161</v>
      </c>
      <c r="F183" s="26">
        <f t="shared" si="28"/>
        <v>15662</v>
      </c>
      <c r="G183" s="26">
        <f t="shared" ref="G183:G214" si="34">C183-(C$7+F183*C$8)</f>
        <v>3.1563799995637964E-2</v>
      </c>
      <c r="K183" s="26">
        <f>G183</f>
        <v>3.1563799995637964E-2</v>
      </c>
      <c r="M183" s="26">
        <f t="shared" ca="1" si="31"/>
        <v>3.3025810729120836E-2</v>
      </c>
      <c r="N183" s="26">
        <f t="shared" si="29"/>
        <v>3.5777062377179737E-2</v>
      </c>
      <c r="O183" s="89">
        <f t="shared" si="30"/>
        <v>37645.796699999999</v>
      </c>
      <c r="P183" s="60">
        <f t="shared" ref="P183:P214" si="35">(G183-N183)^2</f>
        <v>1.7751579895715052E-5</v>
      </c>
    </row>
    <row r="184" spans="1:21" ht="12.95" customHeight="1">
      <c r="A184" s="34" t="s">
        <v>107</v>
      </c>
      <c r="B184" s="101"/>
      <c r="C184" s="88">
        <v>52680.392699999997</v>
      </c>
      <c r="D184" s="88">
        <v>1E-4</v>
      </c>
      <c r="E184" s="26">
        <f t="shared" si="27"/>
        <v>15695.066235749686</v>
      </c>
      <c r="F184" s="26">
        <f t="shared" si="28"/>
        <v>15695</v>
      </c>
      <c r="G184" s="26">
        <f t="shared" si="34"/>
        <v>3.2305499997164588E-2</v>
      </c>
      <c r="H184" s="91"/>
      <c r="I184" s="90"/>
      <c r="J184" s="26">
        <f>G184</f>
        <v>3.2305499997164588E-2</v>
      </c>
      <c r="M184" s="26">
        <f t="shared" ca="1" si="31"/>
        <v>3.3149326585832264E-2</v>
      </c>
      <c r="N184" s="26">
        <f t="shared" si="29"/>
        <v>3.5901431079240223E-2</v>
      </c>
      <c r="O184" s="89">
        <f t="shared" si="30"/>
        <v>37661.892699999997</v>
      </c>
      <c r="P184" s="60">
        <f t="shared" si="35"/>
        <v>1.2930720347037645E-5</v>
      </c>
    </row>
    <row r="185" spans="1:21" ht="12.95" customHeight="1">
      <c r="A185" s="34" t="s">
        <v>111</v>
      </c>
      <c r="B185" s="36" t="s">
        <v>112</v>
      </c>
      <c r="C185" s="35">
        <v>52692.587800000001</v>
      </c>
      <c r="D185" s="35">
        <v>1E-4</v>
      </c>
      <c r="E185" s="26">
        <f t="shared" si="27"/>
        <v>15720.069767379877</v>
      </c>
      <c r="F185" s="26">
        <f t="shared" si="28"/>
        <v>15720</v>
      </c>
      <c r="G185" s="26">
        <f t="shared" si="34"/>
        <v>3.4028000001853798E-2</v>
      </c>
      <c r="H185" s="91"/>
      <c r="I185" s="90"/>
      <c r="J185" s="90"/>
      <c r="K185" s="26">
        <f>G185</f>
        <v>3.4028000001853798E-2</v>
      </c>
      <c r="M185" s="26">
        <f t="shared" ref="M185:M216" ca="1" si="36">+C$11+C$12*F185</f>
        <v>3.3242899204553047E-2</v>
      </c>
      <c r="N185" s="26">
        <f t="shared" si="29"/>
        <v>3.5995766285677383E-2</v>
      </c>
      <c r="O185" s="89">
        <f t="shared" si="30"/>
        <v>37674.087800000001</v>
      </c>
      <c r="P185" s="60">
        <f t="shared" si="35"/>
        <v>3.8721041477528832E-6</v>
      </c>
    </row>
    <row r="186" spans="1:21" ht="12.95" customHeight="1">
      <c r="A186" s="93" t="s">
        <v>103</v>
      </c>
      <c r="B186" s="92"/>
      <c r="C186" s="88">
        <v>52705.756619332395</v>
      </c>
      <c r="D186" s="88">
        <v>1E-4</v>
      </c>
      <c r="E186" s="26">
        <f t="shared" si="27"/>
        <v>15747.069709217965</v>
      </c>
      <c r="F186" s="26">
        <f t="shared" si="28"/>
        <v>15747</v>
      </c>
      <c r="G186" s="26">
        <f t="shared" si="34"/>
        <v>3.3999632396444213E-2</v>
      </c>
      <c r="K186" s="26">
        <f>G186</f>
        <v>3.3999632396444213E-2</v>
      </c>
      <c r="M186" s="26">
        <f t="shared" ca="1" si="36"/>
        <v>3.3343957632771488E-2</v>
      </c>
      <c r="N186" s="26">
        <f t="shared" si="29"/>
        <v>3.6097761105752267E-2</v>
      </c>
      <c r="O186" s="89">
        <f t="shared" si="30"/>
        <v>37687.256619332395</v>
      </c>
      <c r="P186" s="60">
        <f t="shared" si="35"/>
        <v>4.4021440808226828E-6</v>
      </c>
    </row>
    <row r="187" spans="1:21" ht="12.95" customHeight="1">
      <c r="A187" s="34" t="s">
        <v>104</v>
      </c>
      <c r="B187" s="36"/>
      <c r="C187" s="88">
        <v>52721.363299999997</v>
      </c>
      <c r="D187" s="88">
        <v>4.0000000000000002E-4</v>
      </c>
      <c r="E187" s="26">
        <f t="shared" si="27"/>
        <v>15779.067981779448</v>
      </c>
      <c r="F187" s="26">
        <f t="shared" si="28"/>
        <v>15779</v>
      </c>
      <c r="G187" s="26">
        <f t="shared" si="34"/>
        <v>3.3157099998788908E-2</v>
      </c>
      <c r="H187" s="91"/>
      <c r="I187" s="90"/>
      <c r="J187" s="26">
        <f>G187</f>
        <v>3.3157099998788908E-2</v>
      </c>
      <c r="M187" s="26">
        <f t="shared" ca="1" si="36"/>
        <v>3.3463730584734092E-2</v>
      </c>
      <c r="N187" s="26">
        <f t="shared" si="29"/>
        <v>3.6218795537071607E-2</v>
      </c>
      <c r="O187" s="89">
        <f t="shared" si="30"/>
        <v>37702.863299999997</v>
      </c>
      <c r="P187" s="60">
        <f t="shared" si="35"/>
        <v>9.3739795691401885E-6</v>
      </c>
    </row>
    <row r="188" spans="1:21" ht="12.95" customHeight="1">
      <c r="A188" s="34" t="s">
        <v>104</v>
      </c>
      <c r="B188" s="36" t="s">
        <v>105</v>
      </c>
      <c r="C188" s="88">
        <v>52721.609600000003</v>
      </c>
      <c r="D188" s="88">
        <v>2.9999999999999997E-4</v>
      </c>
      <c r="E188" s="26">
        <f t="shared" si="27"/>
        <v>15779.57296901536</v>
      </c>
      <c r="F188" s="26">
        <f t="shared" si="28"/>
        <v>15779.5</v>
      </c>
      <c r="G188" s="26">
        <f t="shared" si="34"/>
        <v>3.5589550003351178E-2</v>
      </c>
      <c r="H188" s="91"/>
      <c r="I188" s="90"/>
      <c r="J188" s="26">
        <f>G188</f>
        <v>3.5589550003351178E-2</v>
      </c>
      <c r="M188" s="26">
        <f t="shared" ca="1" si="36"/>
        <v>3.3465602037108501E-2</v>
      </c>
      <c r="N188" s="26">
        <f t="shared" si="29"/>
        <v>3.6220688005583229E-2</v>
      </c>
      <c r="O188" s="89">
        <f t="shared" si="30"/>
        <v>37703.109600000003</v>
      </c>
      <c r="P188" s="60">
        <f t="shared" si="35"/>
        <v>3.9833517786146467E-7</v>
      </c>
    </row>
    <row r="189" spans="1:21" ht="12.95" customHeight="1">
      <c r="A189" s="85" t="s">
        <v>681</v>
      </c>
      <c r="B189" s="86" t="s">
        <v>112</v>
      </c>
      <c r="C189" s="87">
        <v>52983.2791</v>
      </c>
      <c r="D189" s="88"/>
      <c r="E189" s="34">
        <f t="shared" si="27"/>
        <v>16316.072187546068</v>
      </c>
      <c r="F189" s="26">
        <f t="shared" si="28"/>
        <v>16316</v>
      </c>
      <c r="G189" s="26">
        <f t="shared" si="34"/>
        <v>3.520839999691816E-2</v>
      </c>
      <c r="K189" s="26">
        <f>G189</f>
        <v>3.520839999691816E-2</v>
      </c>
      <c r="M189" s="26">
        <f t="shared" ca="1" si="36"/>
        <v>3.5473670434856455E-2</v>
      </c>
      <c r="N189" s="26">
        <f t="shared" si="29"/>
        <v>3.8274452664036042E-2</v>
      </c>
      <c r="O189" s="89">
        <f t="shared" si="30"/>
        <v>37964.7791</v>
      </c>
      <c r="P189" s="60">
        <f t="shared" si="35"/>
        <v>9.400678957540675E-6</v>
      </c>
    </row>
    <row r="190" spans="1:21" ht="12.95" customHeight="1">
      <c r="A190" s="85" t="s">
        <v>681</v>
      </c>
      <c r="B190" s="86" t="s">
        <v>112</v>
      </c>
      <c r="C190" s="87">
        <v>53001.327400000002</v>
      </c>
      <c r="D190" s="88"/>
      <c r="E190" s="34">
        <f t="shared" si="27"/>
        <v>16353.07649582735</v>
      </c>
      <c r="F190" s="26">
        <f t="shared" si="28"/>
        <v>16353</v>
      </c>
      <c r="G190" s="26">
        <f t="shared" si="34"/>
        <v>3.7309700004698243E-2</v>
      </c>
      <c r="K190" s="26">
        <f>G190</f>
        <v>3.7309700004698243E-2</v>
      </c>
      <c r="M190" s="26">
        <f t="shared" ca="1" si="36"/>
        <v>3.5612157910563207E-2</v>
      </c>
      <c r="N190" s="26">
        <f t="shared" si="29"/>
        <v>3.8417796377042575E-2</v>
      </c>
      <c r="O190" s="89">
        <f t="shared" si="30"/>
        <v>37982.827400000002</v>
      </c>
      <c r="P190" s="60">
        <f t="shared" si="35"/>
        <v>1.2278775704026681E-6</v>
      </c>
    </row>
    <row r="191" spans="1:21" ht="12.95" customHeight="1">
      <c r="A191" s="102" t="s">
        <v>155</v>
      </c>
      <c r="B191" s="103" t="s">
        <v>112</v>
      </c>
      <c r="C191" s="102">
        <v>53034.491900000001</v>
      </c>
      <c r="D191" s="102">
        <v>2.0000000000000001E-4</v>
      </c>
      <c r="E191" s="34">
        <f t="shared" si="27"/>
        <v>16421.073447451294</v>
      </c>
      <c r="F191" s="26">
        <f t="shared" si="28"/>
        <v>16421</v>
      </c>
      <c r="G191" s="26">
        <f t="shared" si="34"/>
        <v>3.5822900004859548E-2</v>
      </c>
      <c r="K191" s="26">
        <f>G191</f>
        <v>3.5822900004859548E-2</v>
      </c>
      <c r="M191" s="26">
        <f t="shared" ca="1" si="36"/>
        <v>3.5866675433483736E-2</v>
      </c>
      <c r="N191" s="26">
        <f t="shared" si="29"/>
        <v>3.8681812503015604E-2</v>
      </c>
      <c r="O191" s="89">
        <f t="shared" si="30"/>
        <v>38015.991900000001</v>
      </c>
      <c r="P191" s="60">
        <f t="shared" si="35"/>
        <v>8.1733806721129024E-6</v>
      </c>
    </row>
    <row r="192" spans="1:21" ht="12.95" customHeight="1">
      <c r="A192" s="102" t="s">
        <v>155</v>
      </c>
      <c r="B192" s="103" t="s">
        <v>112</v>
      </c>
      <c r="C192" s="102">
        <v>53036.443599999999</v>
      </c>
      <c r="D192" s="102">
        <v>2.0000000000000001E-4</v>
      </c>
      <c r="E192" s="34">
        <f t="shared" si="27"/>
        <v>16425.075004854069</v>
      </c>
      <c r="F192" s="26">
        <f t="shared" si="28"/>
        <v>16425</v>
      </c>
      <c r="G192" s="26">
        <f t="shared" si="34"/>
        <v>3.6582499997166451E-2</v>
      </c>
      <c r="K192" s="26">
        <f>G192</f>
        <v>3.6582499997166451E-2</v>
      </c>
      <c r="M192" s="26">
        <f t="shared" ca="1" si="36"/>
        <v>3.5881647052479058E-2</v>
      </c>
      <c r="N192" s="26">
        <f t="shared" si="29"/>
        <v>3.8697366001238298E-2</v>
      </c>
      <c r="O192" s="89">
        <f t="shared" si="30"/>
        <v>38017.943599999999</v>
      </c>
      <c r="P192" s="60">
        <f t="shared" si="35"/>
        <v>4.4726582151788215E-6</v>
      </c>
    </row>
    <row r="193" spans="1:16" ht="12.95" customHeight="1">
      <c r="A193" s="102" t="s">
        <v>155</v>
      </c>
      <c r="B193" s="103" t="s">
        <v>105</v>
      </c>
      <c r="C193" s="102">
        <v>53036.686500000003</v>
      </c>
      <c r="D193" s="102">
        <v>5.9999999999999995E-4</v>
      </c>
      <c r="E193" s="34">
        <f t="shared" si="27"/>
        <v>16425.573021092809</v>
      </c>
      <c r="F193" s="26">
        <f t="shared" si="28"/>
        <v>16425.5</v>
      </c>
      <c r="G193" s="26">
        <f t="shared" si="34"/>
        <v>3.5614950007584412E-2</v>
      </c>
      <c r="K193" s="26">
        <f>G193</f>
        <v>3.5614950007584412E-2</v>
      </c>
      <c r="M193" s="26">
        <f t="shared" ca="1" si="36"/>
        <v>3.5883518504853475E-2</v>
      </c>
      <c r="N193" s="26">
        <f t="shared" si="29"/>
        <v>3.8699310369280746E-2</v>
      </c>
      <c r="O193" s="89">
        <f t="shared" si="30"/>
        <v>38018.186500000003</v>
      </c>
      <c r="P193" s="60">
        <f t="shared" si="35"/>
        <v>9.513278840803539E-6</v>
      </c>
    </row>
    <row r="194" spans="1:16" ht="12.95" customHeight="1">
      <c r="A194" s="34" t="s">
        <v>107</v>
      </c>
      <c r="B194" s="92" t="s">
        <v>105</v>
      </c>
      <c r="C194" s="88">
        <v>53040.589399999997</v>
      </c>
      <c r="D194" s="88">
        <v>1E-3</v>
      </c>
      <c r="E194" s="26">
        <f t="shared" si="27"/>
        <v>16433.575110751714</v>
      </c>
      <c r="F194" s="26">
        <f t="shared" si="28"/>
        <v>16433.5</v>
      </c>
      <c r="G194" s="26">
        <f t="shared" si="34"/>
        <v>3.6634149997553322E-2</v>
      </c>
      <c r="H194" s="91"/>
      <c r="I194" s="90"/>
      <c r="J194" s="26">
        <f>G194</f>
        <v>3.6634149997553322E-2</v>
      </c>
      <c r="M194" s="26">
        <f t="shared" ca="1" si="36"/>
        <v>3.591346174284412E-2</v>
      </c>
      <c r="N194" s="26">
        <f t="shared" si="29"/>
        <v>3.8730425721068551E-2</v>
      </c>
      <c r="O194" s="89">
        <f t="shared" si="30"/>
        <v>38022.089399999997</v>
      </c>
      <c r="P194" s="60">
        <f t="shared" si="35"/>
        <v>4.3943719089992947E-6</v>
      </c>
    </row>
    <row r="195" spans="1:16" ht="12.95" customHeight="1">
      <c r="A195" s="102" t="s">
        <v>155</v>
      </c>
      <c r="B195" s="103" t="s">
        <v>112</v>
      </c>
      <c r="C195" s="102">
        <v>53051.563499999997</v>
      </c>
      <c r="D195" s="102">
        <v>2.0000000000000001E-4</v>
      </c>
      <c r="E195" s="34">
        <f t="shared" si="27"/>
        <v>16456.075234281881</v>
      </c>
      <c r="F195" s="26">
        <f t="shared" si="28"/>
        <v>16456</v>
      </c>
      <c r="G195" s="26">
        <f t="shared" si="34"/>
        <v>3.6694399997941218E-2</v>
      </c>
      <c r="K195" s="26">
        <f>G195</f>
        <v>3.6694399997941218E-2</v>
      </c>
      <c r="M195" s="26">
        <f t="shared" ca="1" si="36"/>
        <v>3.5997677099692822E-2</v>
      </c>
      <c r="N195" s="26">
        <f t="shared" si="29"/>
        <v>3.8817992781180775E-2</v>
      </c>
      <c r="O195" s="89">
        <f t="shared" si="30"/>
        <v>38033.063499999997</v>
      </c>
      <c r="P195" s="60">
        <f t="shared" si="35"/>
        <v>4.5096463090271281E-6</v>
      </c>
    </row>
    <row r="196" spans="1:16" ht="12.95" customHeight="1">
      <c r="A196" s="34" t="s">
        <v>107</v>
      </c>
      <c r="B196" s="92" t="s">
        <v>105</v>
      </c>
      <c r="C196" s="88">
        <v>53079.609900000003</v>
      </c>
      <c r="D196" s="88">
        <v>5.0000000000000001E-4</v>
      </c>
      <c r="E196" s="26">
        <f t="shared" si="27"/>
        <v>16513.578579847963</v>
      </c>
      <c r="F196" s="26">
        <f t="shared" si="28"/>
        <v>16513.5</v>
      </c>
      <c r="G196" s="26">
        <f t="shared" si="34"/>
        <v>3.8326150002831127E-2</v>
      </c>
      <c r="H196" s="91"/>
      <c r="I196" s="90"/>
      <c r="J196" s="26">
        <f>G196</f>
        <v>3.8326150002831127E-2</v>
      </c>
      <c r="M196" s="26">
        <f t="shared" ca="1" si="36"/>
        <v>3.6212894122750618E-2</v>
      </c>
      <c r="N196" s="26">
        <f t="shared" si="29"/>
        <v>3.9042144831356922E-2</v>
      </c>
      <c r="O196" s="89">
        <f t="shared" si="30"/>
        <v>38061.109900000003</v>
      </c>
      <c r="P196" s="60">
        <f t="shared" si="35"/>
        <v>5.1264859447568138E-7</v>
      </c>
    </row>
    <row r="197" spans="1:16" ht="12.95" customHeight="1">
      <c r="A197" s="98" t="s">
        <v>136</v>
      </c>
      <c r="B197" s="99" t="s">
        <v>112</v>
      </c>
      <c r="C197" s="100">
        <v>53359.813300000002</v>
      </c>
      <c r="D197" s="100">
        <v>1E-4</v>
      </c>
      <c r="E197" s="34">
        <f t="shared" si="27"/>
        <v>17088.077729078759</v>
      </c>
      <c r="F197" s="26">
        <f t="shared" si="28"/>
        <v>17088</v>
      </c>
      <c r="G197" s="26">
        <f t="shared" si="34"/>
        <v>3.7911200000962708E-2</v>
      </c>
      <c r="J197" s="26">
        <f>G197</f>
        <v>3.7911200000962708E-2</v>
      </c>
      <c r="M197" s="26">
        <f t="shared" ca="1" si="36"/>
        <v>3.8363192900954156E-2</v>
      </c>
      <c r="N197" s="26">
        <f t="shared" si="29"/>
        <v>4.1310886292060985E-2</v>
      </c>
      <c r="O197" s="89">
        <f t="shared" si="30"/>
        <v>38341.313300000002</v>
      </c>
      <c r="P197" s="60">
        <f t="shared" si="35"/>
        <v>1.1557866877881555E-5</v>
      </c>
    </row>
    <row r="198" spans="1:16" ht="12.95" customHeight="1">
      <c r="A198" s="34" t="s">
        <v>109</v>
      </c>
      <c r="B198" s="36" t="s">
        <v>105</v>
      </c>
      <c r="C198" s="35">
        <v>53379.570800000001</v>
      </c>
      <c r="D198" s="35">
        <v>1E-4</v>
      </c>
      <c r="E198" s="26">
        <f t="shared" si="27"/>
        <v>17128.586398641397</v>
      </c>
      <c r="F198" s="26">
        <f t="shared" si="28"/>
        <v>17128.5</v>
      </c>
      <c r="G198" s="26">
        <f t="shared" si="34"/>
        <v>4.2139650002354756E-2</v>
      </c>
      <c r="H198" s="91"/>
      <c r="I198" s="90"/>
      <c r="J198" s="26">
        <f>G198</f>
        <v>4.2139650002354756E-2</v>
      </c>
      <c r="M198" s="26">
        <f t="shared" ca="1" si="36"/>
        <v>3.8514780543281828E-2</v>
      </c>
      <c r="N198" s="26">
        <f t="shared" si="29"/>
        <v>4.1472824743971258E-2</v>
      </c>
      <c r="O198" s="89">
        <f t="shared" si="30"/>
        <v>38361.070800000001</v>
      </c>
      <c r="P198" s="60">
        <f t="shared" si="35"/>
        <v>4.4465592521821888E-7</v>
      </c>
    </row>
    <row r="199" spans="1:16" ht="12.95" customHeight="1">
      <c r="A199" s="34" t="s">
        <v>115</v>
      </c>
      <c r="B199" s="92" t="s">
        <v>105</v>
      </c>
      <c r="C199" s="88">
        <v>53381.516600000003</v>
      </c>
      <c r="D199" s="88">
        <v>2.0000000000000001E-4</v>
      </c>
      <c r="E199" s="26">
        <f t="shared" si="27"/>
        <v>17132.575859313802</v>
      </c>
      <c r="F199" s="26">
        <f t="shared" si="28"/>
        <v>17132.5</v>
      </c>
      <c r="G199" s="26">
        <f t="shared" si="34"/>
        <v>3.6999250005465001E-2</v>
      </c>
      <c r="H199" s="91"/>
      <c r="I199" s="90"/>
      <c r="J199" s="26">
        <f>G199</f>
        <v>3.6999250005465001E-2</v>
      </c>
      <c r="M199" s="26">
        <f t="shared" ca="1" si="36"/>
        <v>3.8529752162277144E-2</v>
      </c>
      <c r="N199" s="26">
        <f t="shared" si="29"/>
        <v>4.1488832965637504E-2</v>
      </c>
      <c r="O199" s="89">
        <f t="shared" si="30"/>
        <v>38363.016600000003</v>
      </c>
      <c r="P199" s="60">
        <f t="shared" si="35"/>
        <v>2.0156355156271293E-5</v>
      </c>
    </row>
    <row r="200" spans="1:16" ht="12.95" customHeight="1">
      <c r="A200" s="104" t="s">
        <v>119</v>
      </c>
      <c r="B200" s="38" t="s">
        <v>105</v>
      </c>
      <c r="C200" s="37">
        <v>53390.781799999997</v>
      </c>
      <c r="D200" s="37">
        <v>6.9999999999999999E-4</v>
      </c>
      <c r="E200" s="26">
        <f t="shared" si="27"/>
        <v>17151.572236650587</v>
      </c>
      <c r="F200" s="26">
        <f t="shared" si="28"/>
        <v>17151.5</v>
      </c>
      <c r="G200" s="26">
        <f t="shared" si="34"/>
        <v>3.5232349997386336E-2</v>
      </c>
      <c r="K200" s="26">
        <f>G200</f>
        <v>3.5232349997386336E-2</v>
      </c>
      <c r="M200" s="26">
        <f t="shared" ca="1" si="36"/>
        <v>3.8600867352504946E-2</v>
      </c>
      <c r="N200" s="26">
        <f t="shared" si="29"/>
        <v>4.156490712705832E-2</v>
      </c>
      <c r="O200" s="89">
        <f t="shared" si="30"/>
        <v>38372.281799999997</v>
      </c>
      <c r="P200" s="60">
        <f t="shared" si="35"/>
        <v>4.0101279800559479E-5</v>
      </c>
    </row>
    <row r="201" spans="1:16" ht="12.95" customHeight="1">
      <c r="A201" s="37" t="s">
        <v>119</v>
      </c>
      <c r="B201" s="38" t="s">
        <v>105</v>
      </c>
      <c r="C201" s="37">
        <v>53390.781799999997</v>
      </c>
      <c r="D201" s="37">
        <v>6.9999999999999999E-4</v>
      </c>
      <c r="E201" s="34">
        <f t="shared" si="27"/>
        <v>17151.572236650587</v>
      </c>
      <c r="F201" s="26">
        <f t="shared" si="28"/>
        <v>17151.5</v>
      </c>
      <c r="G201" s="26">
        <f t="shared" si="34"/>
        <v>3.5232349997386336E-2</v>
      </c>
      <c r="K201" s="26">
        <f>G201</f>
        <v>3.5232349997386336E-2</v>
      </c>
      <c r="M201" s="26">
        <f t="shared" ca="1" si="36"/>
        <v>3.8600867352504946E-2</v>
      </c>
      <c r="N201" s="26">
        <f t="shared" si="29"/>
        <v>4.156490712705832E-2</v>
      </c>
      <c r="O201" s="89">
        <f t="shared" si="30"/>
        <v>38372.281799999997</v>
      </c>
      <c r="P201" s="60">
        <f t="shared" si="35"/>
        <v>4.0101279800559479E-5</v>
      </c>
    </row>
    <row r="202" spans="1:16" ht="12.95" customHeight="1">
      <c r="A202" s="34" t="s">
        <v>110</v>
      </c>
      <c r="B202" s="36"/>
      <c r="C202" s="88">
        <v>53409.562100000003</v>
      </c>
      <c r="D202" s="88">
        <v>3.7000000000000002E-3</v>
      </c>
      <c r="E202" s="26">
        <f t="shared" si="27"/>
        <v>17190.077359615912</v>
      </c>
      <c r="F202" s="26">
        <f t="shared" si="28"/>
        <v>17190</v>
      </c>
      <c r="G202" s="26">
        <f t="shared" si="34"/>
        <v>3.7731000003986992E-2</v>
      </c>
      <c r="H202" s="91"/>
      <c r="I202" s="90"/>
      <c r="J202" s="26">
        <f>G202</f>
        <v>3.7731000003986992E-2</v>
      </c>
      <c r="M202" s="26">
        <f t="shared" ca="1" si="36"/>
        <v>3.8744969185334939E-2</v>
      </c>
      <c r="N202" s="26">
        <f t="shared" si="29"/>
        <v>4.1719235253817197E-2</v>
      </c>
      <c r="O202" s="89">
        <f t="shared" si="30"/>
        <v>38391.062100000003</v>
      </c>
      <c r="P202" s="60">
        <f t="shared" si="35"/>
        <v>1.5906020407988196E-5</v>
      </c>
    </row>
    <row r="203" spans="1:16" ht="12.95" customHeight="1">
      <c r="A203" s="34" t="s">
        <v>110</v>
      </c>
      <c r="B203" s="36"/>
      <c r="C203" s="88">
        <v>53410.5389</v>
      </c>
      <c r="D203" s="88">
        <v>3.8999999999999998E-3</v>
      </c>
      <c r="E203" s="34">
        <f t="shared" si="27"/>
        <v>17192.080086095913</v>
      </c>
      <c r="F203" s="26">
        <f t="shared" si="28"/>
        <v>17192</v>
      </c>
      <c r="G203" s="26">
        <f t="shared" si="34"/>
        <v>3.9060800001607276E-2</v>
      </c>
      <c r="H203" s="91"/>
      <c r="I203" s="90"/>
      <c r="J203" s="26">
        <f>G203</f>
        <v>3.9060800001607276E-2</v>
      </c>
      <c r="M203" s="26">
        <f t="shared" ca="1" si="36"/>
        <v>3.8752454994832604E-2</v>
      </c>
      <c r="N203" s="26">
        <f t="shared" si="29"/>
        <v>4.1727258806889433E-2</v>
      </c>
      <c r="O203" s="89">
        <f t="shared" si="30"/>
        <v>38392.0389</v>
      </c>
      <c r="P203" s="60">
        <f t="shared" si="35"/>
        <v>7.1100025602667481E-6</v>
      </c>
    </row>
    <row r="204" spans="1:16" ht="12.95" customHeight="1">
      <c r="A204" s="34" t="s">
        <v>113</v>
      </c>
      <c r="B204" s="36" t="s">
        <v>112</v>
      </c>
      <c r="C204" s="35">
        <v>53421.268689999997</v>
      </c>
      <c r="D204" s="88">
        <v>6.9999999999999994E-5</v>
      </c>
      <c r="E204" s="34">
        <f t="shared" si="27"/>
        <v>17214.079302473816</v>
      </c>
      <c r="F204" s="26">
        <f t="shared" si="28"/>
        <v>17214</v>
      </c>
      <c r="G204" s="26">
        <f t="shared" si="34"/>
        <v>3.8678600001730956E-2</v>
      </c>
      <c r="H204" s="91"/>
      <c r="I204" s="90"/>
      <c r="J204" s="90"/>
      <c r="K204" s="26">
        <f>G204</f>
        <v>3.8678600001730956E-2</v>
      </c>
      <c r="M204" s="26">
        <f t="shared" ca="1" si="36"/>
        <v>3.883479889930689E-2</v>
      </c>
      <c r="N204" s="26">
        <f t="shared" si="29"/>
        <v>4.181556031011472E-2</v>
      </c>
      <c r="O204" s="89">
        <f t="shared" si="30"/>
        <v>38402.768689999997</v>
      </c>
      <c r="P204" s="60">
        <f t="shared" si="35"/>
        <v>9.8405199763751599E-6</v>
      </c>
    </row>
    <row r="205" spans="1:16" ht="12.95" customHeight="1">
      <c r="A205" s="34" t="s">
        <v>113</v>
      </c>
      <c r="B205" s="36" t="s">
        <v>112</v>
      </c>
      <c r="C205" s="35">
        <v>53421.268689999997</v>
      </c>
      <c r="D205" s="35">
        <v>6.9999999999999994E-5</v>
      </c>
      <c r="E205" s="34">
        <f t="shared" si="27"/>
        <v>17214.079302473816</v>
      </c>
      <c r="F205" s="26">
        <f t="shared" si="28"/>
        <v>17214</v>
      </c>
      <c r="G205" s="26">
        <f t="shared" si="34"/>
        <v>3.8678600001730956E-2</v>
      </c>
      <c r="H205" s="91"/>
      <c r="I205" s="90"/>
      <c r="J205" s="90"/>
      <c r="K205" s="26">
        <f>G205</f>
        <v>3.8678600001730956E-2</v>
      </c>
      <c r="M205" s="26">
        <f t="shared" ca="1" si="36"/>
        <v>3.883479889930689E-2</v>
      </c>
      <c r="N205" s="26">
        <f t="shared" si="29"/>
        <v>4.181556031011472E-2</v>
      </c>
      <c r="O205" s="89">
        <f t="shared" si="30"/>
        <v>38402.768689999997</v>
      </c>
      <c r="P205" s="60">
        <f t="shared" si="35"/>
        <v>9.8405199763751599E-6</v>
      </c>
    </row>
    <row r="206" spans="1:16" ht="12.95" customHeight="1">
      <c r="A206" s="34" t="s">
        <v>110</v>
      </c>
      <c r="B206" s="92" t="s">
        <v>105</v>
      </c>
      <c r="C206" s="88">
        <v>53445.4107</v>
      </c>
      <c r="D206" s="88">
        <v>1.4E-3</v>
      </c>
      <c r="E206" s="34">
        <f t="shared" si="27"/>
        <v>17263.577503443983</v>
      </c>
      <c r="F206" s="26">
        <f t="shared" si="28"/>
        <v>17263.5</v>
      </c>
      <c r="G206" s="26">
        <f t="shared" si="34"/>
        <v>3.7801149999722838E-2</v>
      </c>
      <c r="H206" s="91"/>
      <c r="I206" s="90"/>
      <c r="J206" s="26">
        <f>G206</f>
        <v>3.7801149999722838E-2</v>
      </c>
      <c r="M206" s="26">
        <f t="shared" ca="1" si="36"/>
        <v>3.9020072684374039E-2</v>
      </c>
      <c r="N206" s="26">
        <f t="shared" si="29"/>
        <v>4.2014523035118545E-2</v>
      </c>
      <c r="O206" s="89">
        <f t="shared" si="30"/>
        <v>38426.9107</v>
      </c>
      <c r="P206" s="60">
        <f t="shared" si="35"/>
        <v>1.7752512335399632E-5</v>
      </c>
    </row>
    <row r="207" spans="1:16" ht="12.95" customHeight="1">
      <c r="A207" s="34" t="s">
        <v>110</v>
      </c>
      <c r="B207" s="36"/>
      <c r="C207" s="88">
        <v>53451.504099999998</v>
      </c>
      <c r="D207" s="88">
        <v>5.9999999999999995E-4</v>
      </c>
      <c r="E207" s="34">
        <f t="shared" si="27"/>
        <v>17276.070760541937</v>
      </c>
      <c r="F207" s="26">
        <f t="shared" si="28"/>
        <v>17276</v>
      </c>
      <c r="G207" s="26">
        <f t="shared" si="34"/>
        <v>3.4512399994127918E-2</v>
      </c>
      <c r="H207" s="91"/>
      <c r="I207" s="90"/>
      <c r="J207" s="26">
        <f>G207</f>
        <v>3.4512399994127918E-2</v>
      </c>
      <c r="M207" s="26">
        <f t="shared" ca="1" si="36"/>
        <v>3.9066858993734431E-2</v>
      </c>
      <c r="N207" s="26">
        <f t="shared" si="29"/>
        <v>4.2064828410862287E-2</v>
      </c>
      <c r="O207" s="89">
        <f t="shared" si="30"/>
        <v>38433.004099999998</v>
      </c>
      <c r="P207" s="60">
        <f t="shared" si="35"/>
        <v>5.7039174989896807E-5</v>
      </c>
    </row>
    <row r="208" spans="1:16" ht="12.95" customHeight="1">
      <c r="A208" s="34" t="s">
        <v>115</v>
      </c>
      <c r="B208" s="101"/>
      <c r="C208" s="88">
        <v>53683.671399999999</v>
      </c>
      <c r="D208" s="88">
        <v>1E-4</v>
      </c>
      <c r="E208" s="34">
        <f t="shared" si="27"/>
        <v>17752.081816543447</v>
      </c>
      <c r="F208" s="26">
        <f t="shared" si="28"/>
        <v>17752</v>
      </c>
      <c r="G208" s="26">
        <f t="shared" si="34"/>
        <v>3.9904800003569108E-2</v>
      </c>
      <c r="H208" s="91"/>
      <c r="I208" s="90"/>
      <c r="J208" s="26">
        <f>G208</f>
        <v>3.9904800003569108E-2</v>
      </c>
      <c r="M208" s="26">
        <f t="shared" ca="1" si="36"/>
        <v>4.0848481654178086E-2</v>
      </c>
      <c r="N208" s="26">
        <f t="shared" si="29"/>
        <v>4.3999138218731068E-2</v>
      </c>
      <c r="O208" s="89">
        <f t="shared" si="30"/>
        <v>38665.171399999999</v>
      </c>
      <c r="P208" s="60">
        <f t="shared" si="35"/>
        <v>1.676360542013563E-5</v>
      </c>
    </row>
    <row r="209" spans="1:16" ht="12.95" customHeight="1">
      <c r="A209" s="85" t="s">
        <v>793</v>
      </c>
      <c r="B209" s="86" t="s">
        <v>112</v>
      </c>
      <c r="C209" s="87">
        <v>53720.251199999999</v>
      </c>
      <c r="D209" s="88"/>
      <c r="E209" s="34">
        <f t="shared" si="27"/>
        <v>17827.081134820928</v>
      </c>
      <c r="F209" s="26">
        <f t="shared" si="28"/>
        <v>17827</v>
      </c>
      <c r="G209" s="26">
        <f t="shared" si="34"/>
        <v>3.9572299996507354E-2</v>
      </c>
      <c r="K209" s="26">
        <f>G209</f>
        <v>3.9572299996507354E-2</v>
      </c>
      <c r="M209" s="26">
        <f t="shared" ca="1" si="36"/>
        <v>4.1129199510340435E-2</v>
      </c>
      <c r="N209" s="26">
        <f t="shared" si="29"/>
        <v>4.4307233967269183E-2</v>
      </c>
      <c r="O209" s="89">
        <f t="shared" si="30"/>
        <v>38701.751199999999</v>
      </c>
      <c r="P209" s="60">
        <f t="shared" si="35"/>
        <v>2.2419599707474378E-5</v>
      </c>
    </row>
    <row r="210" spans="1:16" ht="12.95" customHeight="1">
      <c r="A210" s="88" t="s">
        <v>117</v>
      </c>
      <c r="B210" s="36"/>
      <c r="C210" s="88">
        <v>53749.513700000003</v>
      </c>
      <c r="D210" s="88">
        <v>2.0000000000000001E-4</v>
      </c>
      <c r="E210" s="34">
        <f t="shared" si="27"/>
        <v>17887.077842049923</v>
      </c>
      <c r="F210" s="26">
        <f t="shared" si="28"/>
        <v>17887</v>
      </c>
      <c r="G210" s="26">
        <f t="shared" si="34"/>
        <v>3.7966300005791709E-2</v>
      </c>
      <c r="J210" s="26">
        <f>G210</f>
        <v>3.7966300005791709E-2</v>
      </c>
      <c r="M210" s="26">
        <f t="shared" ca="1" si="36"/>
        <v>4.1353773795270297E-2</v>
      </c>
      <c r="N210" s="26">
        <f t="shared" si="29"/>
        <v>4.4554361318730917E-2</v>
      </c>
      <c r="O210" s="89">
        <f t="shared" si="30"/>
        <v>38731.013700000003</v>
      </c>
      <c r="P210" s="60">
        <f t="shared" si="35"/>
        <v>4.3402551863046291E-5</v>
      </c>
    </row>
    <row r="211" spans="1:16" ht="12.95" customHeight="1">
      <c r="A211" s="34" t="s">
        <v>115</v>
      </c>
      <c r="B211" s="101"/>
      <c r="C211" s="88">
        <v>53814.385000000002</v>
      </c>
      <c r="D211" s="88">
        <v>6.9999999999999999E-4</v>
      </c>
      <c r="E211" s="34">
        <f t="shared" si="27"/>
        <v>18020.083032777427</v>
      </c>
      <c r="F211" s="26">
        <f t="shared" si="28"/>
        <v>18020</v>
      </c>
      <c r="G211" s="26">
        <f t="shared" si="34"/>
        <v>4.0498000002116896E-2</v>
      </c>
      <c r="H211" s="91"/>
      <c r="I211" s="90"/>
      <c r="J211" s="26">
        <f>G211</f>
        <v>4.0498000002116896E-2</v>
      </c>
      <c r="M211" s="26">
        <f t="shared" ca="1" si="36"/>
        <v>4.1851580126864858E-2</v>
      </c>
      <c r="N211" s="26">
        <f t="shared" si="29"/>
        <v>4.5104222524260149E-2</v>
      </c>
      <c r="O211" s="89">
        <f t="shared" si="30"/>
        <v>38795.885000000002</v>
      </c>
      <c r="P211" s="60">
        <f t="shared" si="35"/>
        <v>2.1217285923499744E-5</v>
      </c>
    </row>
    <row r="212" spans="1:16" ht="12.95" customHeight="1">
      <c r="A212" s="85" t="s">
        <v>1010</v>
      </c>
      <c r="B212" s="86" t="s">
        <v>105</v>
      </c>
      <c r="C212" s="87">
        <v>53826.336300000003</v>
      </c>
      <c r="D212" s="88"/>
      <c r="E212" s="34">
        <f t="shared" si="27"/>
        <v>18044.586702904922</v>
      </c>
      <c r="F212" s="26">
        <f t="shared" si="28"/>
        <v>18044.5</v>
      </c>
      <c r="G212" s="26">
        <f t="shared" si="34"/>
        <v>4.2288050004572142E-2</v>
      </c>
      <c r="J212" s="26">
        <f>G212</f>
        <v>4.2288050004572142E-2</v>
      </c>
      <c r="M212" s="26">
        <f t="shared" ca="1" si="36"/>
        <v>4.1943281293211225E-2</v>
      </c>
      <c r="N212" s="26">
        <f t="shared" si="29"/>
        <v>4.5205822757654258E-2</v>
      </c>
      <c r="O212" s="89">
        <f t="shared" si="30"/>
        <v>38807.836300000003</v>
      </c>
      <c r="P212" s="60">
        <f t="shared" si="35"/>
        <v>8.5133978386283939E-6</v>
      </c>
    </row>
    <row r="213" spans="1:16" ht="12.95" customHeight="1">
      <c r="A213" s="35" t="s">
        <v>124</v>
      </c>
      <c r="B213" s="36" t="s">
        <v>112</v>
      </c>
      <c r="C213" s="35">
        <v>54086.5432</v>
      </c>
      <c r="D213" s="35">
        <v>2.0000000000000001E-4</v>
      </c>
      <c r="E213" s="34">
        <f t="shared" ref="E213:E276" si="37">(C213-C$7)/C$8</f>
        <v>18578.087162478158</v>
      </c>
      <c r="F213" s="26">
        <f t="shared" ref="F213:F276" si="38">+ROUND(2*E213,0)/2</f>
        <v>18578</v>
      </c>
      <c r="G213" s="26">
        <f t="shared" si="34"/>
        <v>4.2512200001510791E-2</v>
      </c>
      <c r="K213" s="26">
        <f>G213</f>
        <v>4.2512200001510791E-2</v>
      </c>
      <c r="M213" s="26">
        <f t="shared" ca="1" si="36"/>
        <v>4.3940120976712675E-2</v>
      </c>
      <c r="N213" s="26">
        <f t="shared" ref="N213:N276" si="39">E$11*F$11+E$12*F$12*F213+E$13*F$13*F213^2</f>
        <v>4.7442136281979748E-2</v>
      </c>
      <c r="O213" s="89">
        <f t="shared" ref="O213:O276" si="40">+C213-15018.5</f>
        <v>39068.0432</v>
      </c>
      <c r="P213" s="60">
        <f t="shared" si="35"/>
        <v>2.4304271729484088E-5</v>
      </c>
    </row>
    <row r="214" spans="1:16" ht="12.95" customHeight="1">
      <c r="A214" s="85" t="s">
        <v>820</v>
      </c>
      <c r="B214" s="86" t="s">
        <v>112</v>
      </c>
      <c r="C214" s="87">
        <v>54097.272900000004</v>
      </c>
      <c r="D214" s="88"/>
      <c r="E214" s="34">
        <f t="shared" si="37"/>
        <v>18600.086194329677</v>
      </c>
      <c r="F214" s="26">
        <f t="shared" si="38"/>
        <v>18600</v>
      </c>
      <c r="G214" s="26">
        <f t="shared" si="34"/>
        <v>4.2040000007546041E-2</v>
      </c>
      <c r="K214" s="26">
        <f>G214</f>
        <v>4.2040000007546041E-2</v>
      </c>
      <c r="M214" s="26">
        <f t="shared" ca="1" si="36"/>
        <v>4.4022464881186961E-2</v>
      </c>
      <c r="N214" s="26">
        <f t="shared" si="39"/>
        <v>4.7535337229459781E-2</v>
      </c>
      <c r="O214" s="89">
        <f t="shared" si="40"/>
        <v>39078.772900000004</v>
      </c>
      <c r="P214" s="60">
        <f t="shared" si="35"/>
        <v>3.0198731182550624E-5</v>
      </c>
    </row>
    <row r="215" spans="1:16" ht="12.95" customHeight="1">
      <c r="A215" s="88" t="s">
        <v>122</v>
      </c>
      <c r="B215" s="92" t="s">
        <v>112</v>
      </c>
      <c r="C215" s="88">
        <v>54149.462200000002</v>
      </c>
      <c r="D215" s="88">
        <v>2.0000000000000001E-4</v>
      </c>
      <c r="E215" s="34">
        <f t="shared" si="37"/>
        <v>18707.08956562692</v>
      </c>
      <c r="F215" s="26">
        <f t="shared" si="38"/>
        <v>18707</v>
      </c>
      <c r="G215" s="26">
        <f t="shared" ref="G215:G246" si="41">C215-(C$7+F215*C$8)</f>
        <v>4.3684299998858478E-2</v>
      </c>
      <c r="J215" s="26">
        <f>G215</f>
        <v>4.3684299998858478E-2</v>
      </c>
      <c r="M215" s="26">
        <f t="shared" ca="1" si="36"/>
        <v>4.4422955689311906E-2</v>
      </c>
      <c r="N215" s="26">
        <f t="shared" si="39"/>
        <v>4.7989741677436568E-2</v>
      </c>
      <c r="O215" s="89">
        <f t="shared" si="40"/>
        <v>39130.962200000002</v>
      </c>
      <c r="P215" s="60">
        <f t="shared" ref="P215:P246" si="42">(G215-N215)^2</f>
        <v>1.8536828047637318E-5</v>
      </c>
    </row>
    <row r="216" spans="1:16" ht="12.95" customHeight="1">
      <c r="A216" s="88" t="s">
        <v>126</v>
      </c>
      <c r="B216" s="92" t="s">
        <v>112</v>
      </c>
      <c r="C216" s="88">
        <v>54174.33569</v>
      </c>
      <c r="D216" s="88">
        <v>1E-3</v>
      </c>
      <c r="E216" s="34">
        <f t="shared" si="37"/>
        <v>18758.087515128602</v>
      </c>
      <c r="F216" s="26">
        <f t="shared" si="38"/>
        <v>18758</v>
      </c>
      <c r="G216" s="26">
        <f t="shared" si="41"/>
        <v>4.2684200001531281E-2</v>
      </c>
      <c r="K216" s="26">
        <f>G216</f>
        <v>4.2684200001531281E-2</v>
      </c>
      <c r="M216" s="26">
        <f t="shared" ca="1" si="36"/>
        <v>4.4613843831502291E-2</v>
      </c>
      <c r="N216" s="26">
        <f t="shared" si="39"/>
        <v>4.8206974353428703E-2</v>
      </c>
      <c r="O216" s="89">
        <f t="shared" si="40"/>
        <v>39155.83569</v>
      </c>
      <c r="P216" s="60">
        <f t="shared" si="42"/>
        <v>3.050103654197599E-5</v>
      </c>
    </row>
    <row r="217" spans="1:16" ht="12.95" customHeight="1">
      <c r="A217" s="88" t="s">
        <v>117</v>
      </c>
      <c r="B217" s="92" t="s">
        <v>105</v>
      </c>
      <c r="C217" s="88">
        <v>54174.584999999999</v>
      </c>
      <c r="D217" s="88">
        <v>3.0000000000000001E-3</v>
      </c>
      <c r="E217" s="34">
        <f t="shared" si="37"/>
        <v>18758.598673747285</v>
      </c>
      <c r="F217" s="26">
        <f t="shared" si="38"/>
        <v>18758.5</v>
      </c>
      <c r="G217" s="26">
        <f t="shared" si="41"/>
        <v>4.8126649999176152E-2</v>
      </c>
      <c r="J217" s="26">
        <f>G217</f>
        <v>4.8126649999176152E-2</v>
      </c>
      <c r="M217" s="26">
        <f t="shared" ref="M217:M248" ca="1" si="43">+C$11+C$12*F217</f>
        <v>4.4615715283876707E-2</v>
      </c>
      <c r="N217" s="26">
        <f t="shared" si="39"/>
        <v>4.8209106154296924E-2</v>
      </c>
      <c r="O217" s="89">
        <f t="shared" si="40"/>
        <v>39156.084999999999</v>
      </c>
      <c r="P217" s="60">
        <f t="shared" si="42"/>
        <v>6.7990175173008109E-9</v>
      </c>
    </row>
    <row r="218" spans="1:16" ht="12.95" customHeight="1">
      <c r="A218" s="88" t="s">
        <v>126</v>
      </c>
      <c r="B218" s="92" t="s">
        <v>112</v>
      </c>
      <c r="C218" s="88">
        <v>54193.356749999999</v>
      </c>
      <c r="D218" s="88">
        <v>5.9999999999999995E-4</v>
      </c>
      <c r="E218" s="34">
        <f t="shared" si="37"/>
        <v>18797.086266705021</v>
      </c>
      <c r="F218" s="26">
        <f t="shared" si="38"/>
        <v>18797</v>
      </c>
      <c r="G218" s="26">
        <f t="shared" si="41"/>
        <v>4.2075299999851268E-2</v>
      </c>
      <c r="K218" s="26">
        <f>G218</f>
        <v>4.2075299999851268E-2</v>
      </c>
      <c r="M218" s="26">
        <f t="shared" ca="1" si="43"/>
        <v>4.4759817116706714E-2</v>
      </c>
      <c r="N218" s="26">
        <f t="shared" si="39"/>
        <v>4.8373375451406034E-2</v>
      </c>
      <c r="O218" s="89">
        <f t="shared" si="40"/>
        <v>39174.856749999999</v>
      </c>
      <c r="P218" s="60">
        <f t="shared" si="42"/>
        <v>3.9665754393476772E-5</v>
      </c>
    </row>
    <row r="219" spans="1:16" ht="12.95" customHeight="1">
      <c r="A219" s="88" t="s">
        <v>117</v>
      </c>
      <c r="B219" s="92" t="s">
        <v>105</v>
      </c>
      <c r="C219" s="88">
        <v>54199.456400000003</v>
      </c>
      <c r="D219" s="88">
        <v>1.1000000000000001E-3</v>
      </c>
      <c r="E219" s="34">
        <f t="shared" si="37"/>
        <v>18809.592338136015</v>
      </c>
      <c r="F219" s="26">
        <f t="shared" si="38"/>
        <v>18809.5</v>
      </c>
      <c r="G219" s="26">
        <f t="shared" si="41"/>
        <v>4.5036550007353071E-2</v>
      </c>
      <c r="J219" s="26">
        <f>G219</f>
        <v>4.5036550007353071E-2</v>
      </c>
      <c r="M219" s="26">
        <f t="shared" ca="1" si="43"/>
        <v>4.4806603426067106E-2</v>
      </c>
      <c r="N219" s="26">
        <f t="shared" si="39"/>
        <v>4.8426760855421386E-2</v>
      </c>
      <c r="O219" s="89">
        <f t="shared" si="40"/>
        <v>39180.956400000003</v>
      </c>
      <c r="P219" s="60">
        <f t="shared" si="42"/>
        <v>1.1493529594360082E-5</v>
      </c>
    </row>
    <row r="220" spans="1:16" ht="12.95" customHeight="1">
      <c r="A220" s="88" t="s">
        <v>123</v>
      </c>
      <c r="B220" s="92" t="s">
        <v>105</v>
      </c>
      <c r="C220" s="88">
        <v>54499.413500000002</v>
      </c>
      <c r="D220" s="88">
        <v>2.9999999999999997E-4</v>
      </c>
      <c r="E220" s="34">
        <f t="shared" si="37"/>
        <v>19424.592365814973</v>
      </c>
      <c r="F220" s="26">
        <f t="shared" si="38"/>
        <v>19424.5</v>
      </c>
      <c r="G220" s="26">
        <f t="shared" si="41"/>
        <v>4.5050050001009367E-2</v>
      </c>
      <c r="J220" s="26">
        <f>G220</f>
        <v>4.5050050001009367E-2</v>
      </c>
      <c r="M220" s="26">
        <f t="shared" ca="1" si="43"/>
        <v>4.7108489846598302E-2</v>
      </c>
      <c r="N220" s="26">
        <f t="shared" si="39"/>
        <v>5.1084326878014466E-2</v>
      </c>
      <c r="O220" s="89">
        <f t="shared" si="40"/>
        <v>39480.913500000002</v>
      </c>
      <c r="P220" s="60">
        <f t="shared" si="42"/>
        <v>3.6412497428358408E-5</v>
      </c>
    </row>
    <row r="221" spans="1:16" ht="12.95" customHeight="1">
      <c r="A221" s="37" t="s">
        <v>131</v>
      </c>
      <c r="B221" s="38" t="s">
        <v>112</v>
      </c>
      <c r="C221" s="37">
        <v>54509.412300000004</v>
      </c>
      <c r="D221" s="37" t="s">
        <v>130</v>
      </c>
      <c r="E221" s="34">
        <f t="shared" si="37"/>
        <v>19445.092838305063</v>
      </c>
      <c r="F221" s="26">
        <f t="shared" si="38"/>
        <v>19445</v>
      </c>
      <c r="G221" s="26">
        <f t="shared" si="41"/>
        <v>4.528050000226358E-2</v>
      </c>
      <c r="J221" s="26">
        <f>G221</f>
        <v>4.528050000226358E-2</v>
      </c>
      <c r="M221" s="26">
        <f t="shared" ca="1" si="43"/>
        <v>4.7185219393949339E-2</v>
      </c>
      <c r="N221" s="26">
        <f t="shared" si="39"/>
        <v>5.1173959059334431E-2</v>
      </c>
      <c r="O221" s="89">
        <f t="shared" si="40"/>
        <v>39490.912300000004</v>
      </c>
      <c r="P221" s="60">
        <f t="shared" si="42"/>
        <v>3.4732859657370455E-5</v>
      </c>
    </row>
    <row r="222" spans="1:16" ht="12.95" customHeight="1">
      <c r="A222" s="105" t="s">
        <v>121</v>
      </c>
      <c r="B222" s="92"/>
      <c r="C222" s="88">
        <v>54527.702499999999</v>
      </c>
      <c r="D222" s="88">
        <v>2.9999999999999997E-4</v>
      </c>
      <c r="E222" s="34">
        <f t="shared" si="37"/>
        <v>19482.59311253178</v>
      </c>
      <c r="F222" s="26">
        <f t="shared" si="38"/>
        <v>19482.5</v>
      </c>
      <c r="G222" s="26">
        <f t="shared" si="41"/>
        <v>4.5414250002068002E-2</v>
      </c>
      <c r="K222" s="26">
        <f>G222</f>
        <v>4.5414250002068002E-2</v>
      </c>
      <c r="M222" s="26">
        <f t="shared" ca="1" si="43"/>
        <v>4.7325578322030513E-2</v>
      </c>
      <c r="N222" s="26">
        <f t="shared" si="39"/>
        <v>5.1338095105759519E-2</v>
      </c>
      <c r="O222" s="89">
        <f t="shared" si="40"/>
        <v>39509.202499999999</v>
      </c>
      <c r="P222" s="60">
        <f t="shared" si="42"/>
        <v>3.5091940812529966E-5</v>
      </c>
    </row>
    <row r="223" spans="1:16" ht="12.95" customHeight="1">
      <c r="A223" s="88" t="s">
        <v>122</v>
      </c>
      <c r="B223" s="92" t="s">
        <v>112</v>
      </c>
      <c r="C223" s="88">
        <v>54531.359100000001</v>
      </c>
      <c r="D223" s="88">
        <v>1E-3</v>
      </c>
      <c r="E223" s="34">
        <f t="shared" si="37"/>
        <v>19490.090214954802</v>
      </c>
      <c r="F223" s="26">
        <f t="shared" si="38"/>
        <v>19490</v>
      </c>
      <c r="G223" s="26">
        <f t="shared" si="41"/>
        <v>4.4001000002026558E-2</v>
      </c>
      <c r="J223" s="26">
        <f>G223</f>
        <v>4.4001000002026558E-2</v>
      </c>
      <c r="M223" s="26">
        <f t="shared" ca="1" si="43"/>
        <v>4.7353650107646757E-2</v>
      </c>
      <c r="N223" s="26">
        <f t="shared" si="39"/>
        <v>5.1370949429737509E-2</v>
      </c>
      <c r="O223" s="89">
        <f t="shared" si="40"/>
        <v>39512.859100000001</v>
      </c>
      <c r="P223" s="60">
        <f t="shared" si="42"/>
        <v>5.4316154567016968E-5</v>
      </c>
    </row>
    <row r="224" spans="1:16" ht="12.95" customHeight="1">
      <c r="A224" s="88" t="s">
        <v>122</v>
      </c>
      <c r="B224" s="92" t="s">
        <v>105</v>
      </c>
      <c r="C224" s="88">
        <v>54531.6054</v>
      </c>
      <c r="D224" s="88">
        <v>1.4E-3</v>
      </c>
      <c r="E224" s="34">
        <f t="shared" si="37"/>
        <v>19490.5952021907</v>
      </c>
      <c r="F224" s="26">
        <f t="shared" si="38"/>
        <v>19490.5</v>
      </c>
      <c r="G224" s="26">
        <f t="shared" si="41"/>
        <v>4.643344999931287E-2</v>
      </c>
      <c r="J224" s="26">
        <f>G224</f>
        <v>4.643344999931287E-2</v>
      </c>
      <c r="M224" s="26">
        <f t="shared" ca="1" si="43"/>
        <v>4.7355521560021159E-2</v>
      </c>
      <c r="N224" s="26">
        <f t="shared" si="39"/>
        <v>5.1373140039362025E-2</v>
      </c>
      <c r="O224" s="89">
        <f t="shared" si="40"/>
        <v>39513.1054</v>
      </c>
      <c r="P224" s="60">
        <f t="shared" si="42"/>
        <v>2.4400537691760823E-5</v>
      </c>
    </row>
    <row r="225" spans="1:16" ht="12.95" customHeight="1">
      <c r="A225" s="37" t="s">
        <v>135</v>
      </c>
      <c r="B225" s="38" t="s">
        <v>105</v>
      </c>
      <c r="C225" s="37">
        <v>54828.637999999999</v>
      </c>
      <c r="D225" s="37">
        <v>4.0000000000000001E-3</v>
      </c>
      <c r="E225" s="34">
        <f t="shared" si="37"/>
        <v>20099.599147160003</v>
      </c>
      <c r="F225" s="26">
        <f t="shared" si="38"/>
        <v>20099.5</v>
      </c>
      <c r="G225" s="26">
        <f t="shared" si="41"/>
        <v>4.8357549996580929E-2</v>
      </c>
      <c r="I225" s="26">
        <f>G225</f>
        <v>4.8357549996580929E-2</v>
      </c>
      <c r="M225" s="26">
        <f t="shared" ca="1" si="43"/>
        <v>4.9634950552059375E-2</v>
      </c>
      <c r="N225" s="26">
        <f t="shared" si="39"/>
        <v>5.4071123542377184E-2</v>
      </c>
      <c r="O225" s="89">
        <f t="shared" si="40"/>
        <v>39810.137999999999</v>
      </c>
      <c r="P225" s="60">
        <f t="shared" si="42"/>
        <v>3.264492266322279E-5</v>
      </c>
    </row>
    <row r="226" spans="1:16" ht="12.95" customHeight="1">
      <c r="A226" s="37" t="s">
        <v>131</v>
      </c>
      <c r="B226" s="38" t="s">
        <v>105</v>
      </c>
      <c r="C226" s="37">
        <v>54831.563399999999</v>
      </c>
      <c r="D226" s="37" t="s">
        <v>132</v>
      </c>
      <c r="E226" s="34">
        <f t="shared" si="37"/>
        <v>20105.59707513361</v>
      </c>
      <c r="F226" s="26">
        <f t="shared" si="38"/>
        <v>20105.5</v>
      </c>
      <c r="G226" s="26">
        <f t="shared" si="41"/>
        <v>4.7346949999337085E-2</v>
      </c>
      <c r="J226" s="26">
        <f>G226</f>
        <v>4.7346949999337085E-2</v>
      </c>
      <c r="M226" s="26">
        <f t="shared" ca="1" si="43"/>
        <v>4.9657407980552369E-2</v>
      </c>
      <c r="N226" s="26">
        <f t="shared" si="39"/>
        <v>5.4098001114609939E-2</v>
      </c>
      <c r="O226" s="89">
        <f t="shared" si="40"/>
        <v>39813.063399999999</v>
      </c>
      <c r="P226" s="60">
        <f t="shared" si="42"/>
        <v>4.5576691161026854E-5</v>
      </c>
    </row>
    <row r="227" spans="1:16" ht="12.95" customHeight="1">
      <c r="A227" s="88" t="s">
        <v>125</v>
      </c>
      <c r="B227" s="92" t="s">
        <v>105</v>
      </c>
      <c r="C227" s="88">
        <v>54860.826800000003</v>
      </c>
      <c r="D227" s="88">
        <v>4.0000000000000002E-4</v>
      </c>
      <c r="E227" s="34">
        <f t="shared" si="37"/>
        <v>20165.595627626561</v>
      </c>
      <c r="F227" s="26">
        <f t="shared" si="38"/>
        <v>20165.5</v>
      </c>
      <c r="G227" s="26">
        <f t="shared" si="41"/>
        <v>4.6640950000437442E-2</v>
      </c>
      <c r="K227" s="26">
        <f>G227</f>
        <v>4.6640950000437442E-2</v>
      </c>
      <c r="M227" s="26">
        <f t="shared" ca="1" si="43"/>
        <v>4.9881982265482246E-2</v>
      </c>
      <c r="N227" s="26">
        <f t="shared" si="39"/>
        <v>5.4367094982668368E-2</v>
      </c>
      <c r="O227" s="89">
        <f t="shared" si="40"/>
        <v>39842.326800000003</v>
      </c>
      <c r="P227" s="60">
        <f t="shared" si="42"/>
        <v>5.9693316286452113E-5</v>
      </c>
    </row>
    <row r="228" spans="1:16" ht="12.95" customHeight="1">
      <c r="A228" s="37" t="s">
        <v>131</v>
      </c>
      <c r="B228" s="38" t="s">
        <v>112</v>
      </c>
      <c r="C228" s="37">
        <v>54908.383000000002</v>
      </c>
      <c r="D228" s="37" t="s">
        <v>132</v>
      </c>
      <c r="E228" s="34">
        <f t="shared" si="37"/>
        <v>20263.099785108763</v>
      </c>
      <c r="F228" s="26">
        <f t="shared" si="38"/>
        <v>20263</v>
      </c>
      <c r="G228" s="26">
        <f t="shared" si="41"/>
        <v>4.8668700001144316E-2</v>
      </c>
      <c r="J228" s="26">
        <f>G228</f>
        <v>4.8668700001144316E-2</v>
      </c>
      <c r="M228" s="26">
        <f t="shared" ca="1" si="43"/>
        <v>5.0246915478493283E-2</v>
      </c>
      <c r="N228" s="26">
        <f t="shared" si="39"/>
        <v>5.4805606236793369E-2</v>
      </c>
      <c r="O228" s="89">
        <f t="shared" si="40"/>
        <v>39889.883000000002</v>
      </c>
      <c r="P228" s="60">
        <f t="shared" si="42"/>
        <v>3.7661618145148231E-5</v>
      </c>
    </row>
    <row r="229" spans="1:16" ht="12.95" customHeight="1">
      <c r="A229" s="37" t="s">
        <v>127</v>
      </c>
      <c r="B229" s="38" t="s">
        <v>105</v>
      </c>
      <c r="C229" s="37">
        <v>55243.703200000004</v>
      </c>
      <c r="D229" s="37">
        <v>1E-4</v>
      </c>
      <c r="E229" s="34">
        <f t="shared" si="37"/>
        <v>20950.604539226322</v>
      </c>
      <c r="F229" s="26">
        <f t="shared" si="38"/>
        <v>20950.5</v>
      </c>
      <c r="G229" s="26">
        <f t="shared" si="41"/>
        <v>5.0987450005777646E-2</v>
      </c>
      <c r="K229" s="26">
        <f>G229</f>
        <v>5.0987450005777646E-2</v>
      </c>
      <c r="M229" s="26">
        <f t="shared" ca="1" si="43"/>
        <v>5.2820162493314747E-2</v>
      </c>
      <c r="N229" s="26">
        <f t="shared" si="39"/>
        <v>5.7941031174842214E-2</v>
      </c>
      <c r="O229" s="89">
        <f t="shared" si="40"/>
        <v>40225.203200000004</v>
      </c>
      <c r="P229" s="60">
        <f t="shared" si="42"/>
        <v>4.835229107476937E-5</v>
      </c>
    </row>
    <row r="230" spans="1:16" ht="12.95" customHeight="1">
      <c r="A230" s="37" t="s">
        <v>147</v>
      </c>
      <c r="B230" s="38" t="s">
        <v>112</v>
      </c>
      <c r="C230" s="37">
        <v>55269.309959999999</v>
      </c>
      <c r="D230" s="37">
        <v>2.0000000000000001E-4</v>
      </c>
      <c r="E230" s="34">
        <f t="shared" si="37"/>
        <v>21003.105907284506</v>
      </c>
      <c r="F230" s="26">
        <f t="shared" si="38"/>
        <v>21003</v>
      </c>
      <c r="G230" s="26">
        <f t="shared" si="41"/>
        <v>5.1654700000653975E-2</v>
      </c>
      <c r="K230" s="26">
        <f>G230</f>
        <v>5.1654700000653975E-2</v>
      </c>
      <c r="M230" s="26">
        <f t="shared" ca="1" si="43"/>
        <v>5.301666499262838E-2</v>
      </c>
      <c r="N230" s="26">
        <f t="shared" si="39"/>
        <v>5.8183584827091864E-2</v>
      </c>
      <c r="O230" s="89">
        <f t="shared" si="40"/>
        <v>40250.809959999999</v>
      </c>
      <c r="P230" s="60">
        <f t="shared" si="42"/>
        <v>4.2626337076890903E-5</v>
      </c>
    </row>
    <row r="231" spans="1:16" ht="12.95" customHeight="1">
      <c r="A231" s="85" t="s">
        <v>907</v>
      </c>
      <c r="B231" s="86" t="s">
        <v>112</v>
      </c>
      <c r="C231" s="87">
        <v>55277.1126</v>
      </c>
      <c r="D231" s="88"/>
      <c r="E231" s="34">
        <f t="shared" si="37"/>
        <v>21019.103607675563</v>
      </c>
      <c r="F231" s="26">
        <f t="shared" si="38"/>
        <v>21019</v>
      </c>
      <c r="G231" s="26">
        <f t="shared" si="41"/>
        <v>5.053310000221245E-2</v>
      </c>
      <c r="K231" s="26">
        <f>G231</f>
        <v>5.053310000221245E-2</v>
      </c>
      <c r="M231" s="26">
        <f t="shared" ca="1" si="43"/>
        <v>5.3076551468609685E-2</v>
      </c>
      <c r="N231" s="26">
        <f t="shared" si="39"/>
        <v>5.8257593992613224E-2</v>
      </c>
      <c r="O231" s="89">
        <f t="shared" si="40"/>
        <v>40258.6126</v>
      </c>
      <c r="P231" s="60">
        <f t="shared" si="42"/>
        <v>5.9667807407737677E-5</v>
      </c>
    </row>
    <row r="232" spans="1:16" ht="12.95" customHeight="1">
      <c r="A232" s="104" t="s">
        <v>136</v>
      </c>
      <c r="B232" s="38" t="s">
        <v>112</v>
      </c>
      <c r="C232" s="37">
        <v>55297.356699999997</v>
      </c>
      <c r="D232" s="37">
        <v>2E-3</v>
      </c>
      <c r="E232" s="34">
        <f t="shared" si="37"/>
        <v>21060.609949950285</v>
      </c>
      <c r="F232" s="26">
        <f t="shared" si="38"/>
        <v>21060.5</v>
      </c>
      <c r="G232" s="26">
        <f t="shared" si="41"/>
        <v>5.3626449996954761E-2</v>
      </c>
      <c r="J232" s="26">
        <f>G232</f>
        <v>5.3626449996954761E-2</v>
      </c>
      <c r="M232" s="26">
        <f t="shared" ca="1" si="43"/>
        <v>5.3231882015686176E-2</v>
      </c>
      <c r="N232" s="26">
        <f t="shared" si="39"/>
        <v>5.8449746976606001E-2</v>
      </c>
      <c r="O232" s="89">
        <f t="shared" si="40"/>
        <v>40278.856699999997</v>
      </c>
      <c r="P232" s="60">
        <f t="shared" si="42"/>
        <v>2.3264193753912772E-5</v>
      </c>
    </row>
    <row r="233" spans="1:16" ht="12.95" customHeight="1">
      <c r="A233" s="104" t="s">
        <v>136</v>
      </c>
      <c r="B233" s="38" t="s">
        <v>112</v>
      </c>
      <c r="C233" s="37">
        <v>55297.358699999997</v>
      </c>
      <c r="D233" s="37">
        <v>2E-3</v>
      </c>
      <c r="E233" s="34">
        <f t="shared" si="37"/>
        <v>21060.614050536853</v>
      </c>
      <c r="F233" s="26">
        <f t="shared" si="38"/>
        <v>21060.5</v>
      </c>
      <c r="G233" s="26">
        <f t="shared" si="41"/>
        <v>5.5626449997362215E-2</v>
      </c>
      <c r="J233" s="26">
        <f>G233</f>
        <v>5.5626449997362215E-2</v>
      </c>
      <c r="M233" s="26">
        <f t="shared" ca="1" si="43"/>
        <v>5.3231882015686176E-2</v>
      </c>
      <c r="N233" s="26">
        <f t="shared" si="39"/>
        <v>5.8449746976606001E-2</v>
      </c>
      <c r="O233" s="89">
        <f t="shared" si="40"/>
        <v>40278.858699999997</v>
      </c>
      <c r="P233" s="60">
        <f t="shared" si="42"/>
        <v>7.9710058330070887E-6</v>
      </c>
    </row>
    <row r="234" spans="1:16" ht="12.95" customHeight="1">
      <c r="A234" s="37" t="s">
        <v>147</v>
      </c>
      <c r="B234" s="38" t="s">
        <v>112</v>
      </c>
      <c r="C234" s="37">
        <v>55534.638429999999</v>
      </c>
      <c r="D234" s="37">
        <v>1E-4</v>
      </c>
      <c r="E234" s="34">
        <f t="shared" si="37"/>
        <v>21547.10708743332</v>
      </c>
      <c r="F234" s="26">
        <f t="shared" si="38"/>
        <v>21547</v>
      </c>
      <c r="G234" s="26">
        <f t="shared" si="41"/>
        <v>5.2230299996153917E-2</v>
      </c>
      <c r="K234" s="26">
        <f t="shared" ref="K234:K241" si="44">G234</f>
        <v>5.2230299996153917E-2</v>
      </c>
      <c r="M234" s="26">
        <f t="shared" ca="1" si="43"/>
        <v>5.5052805175992571E-2</v>
      </c>
      <c r="N234" s="26">
        <f t="shared" si="39"/>
        <v>6.0722972625160646E-2</v>
      </c>
      <c r="O234" s="89">
        <f t="shared" si="40"/>
        <v>40516.138429999999</v>
      </c>
      <c r="P234" s="60">
        <f t="shared" si="42"/>
        <v>7.2125488383480052E-5</v>
      </c>
    </row>
    <row r="235" spans="1:16" ht="12.95" customHeight="1">
      <c r="A235" s="85" t="s">
        <v>925</v>
      </c>
      <c r="B235" s="86" t="s">
        <v>112</v>
      </c>
      <c r="C235" s="87">
        <v>55589.265500000001</v>
      </c>
      <c r="D235" s="88"/>
      <c r="E235" s="34">
        <f t="shared" si="37"/>
        <v>21659.108602190005</v>
      </c>
      <c r="F235" s="26">
        <f t="shared" si="38"/>
        <v>21659</v>
      </c>
      <c r="G235" s="26">
        <f t="shared" si="41"/>
        <v>5.2969100004702341E-2</v>
      </c>
      <c r="K235" s="26">
        <f t="shared" si="44"/>
        <v>5.2969100004702341E-2</v>
      </c>
      <c r="M235" s="26">
        <f t="shared" ca="1" si="43"/>
        <v>5.5472010507861665E-2</v>
      </c>
      <c r="N235" s="26">
        <f t="shared" si="39"/>
        <v>6.1251690488121652E-2</v>
      </c>
      <c r="O235" s="89">
        <f t="shared" si="40"/>
        <v>40570.765500000001</v>
      </c>
      <c r="P235" s="60">
        <f t="shared" si="42"/>
        <v>6.8601305116028135E-5</v>
      </c>
    </row>
    <row r="236" spans="1:16" ht="12.95" customHeight="1">
      <c r="A236" s="37" t="s">
        <v>134</v>
      </c>
      <c r="B236" s="38" t="s">
        <v>112</v>
      </c>
      <c r="C236" s="37">
        <v>55601.459699999999</v>
      </c>
      <c r="D236" s="37">
        <v>2.9999999999999997E-4</v>
      </c>
      <c r="E236" s="34">
        <f t="shared" si="37"/>
        <v>21684.110288556225</v>
      </c>
      <c r="F236" s="26">
        <f t="shared" si="38"/>
        <v>21684</v>
      </c>
      <c r="G236" s="26">
        <f t="shared" si="41"/>
        <v>5.3791599995747674E-2</v>
      </c>
      <c r="K236" s="26">
        <f t="shared" si="44"/>
        <v>5.3791599995747674E-2</v>
      </c>
      <c r="M236" s="26">
        <f t="shared" ca="1" si="43"/>
        <v>5.5565583126582448E-2</v>
      </c>
      <c r="N236" s="26">
        <f t="shared" si="39"/>
        <v>6.1369983032168104E-2</v>
      </c>
      <c r="O236" s="89">
        <f t="shared" si="40"/>
        <v>40582.959699999999</v>
      </c>
      <c r="P236" s="60">
        <f t="shared" si="42"/>
        <v>5.743188944670494E-5</v>
      </c>
    </row>
    <row r="237" spans="1:16" ht="12.95" customHeight="1">
      <c r="A237" s="37" t="s">
        <v>133</v>
      </c>
      <c r="B237" s="38" t="s">
        <v>112</v>
      </c>
      <c r="C237" s="37">
        <v>55649.7451</v>
      </c>
      <c r="D237" s="37">
        <v>2.9999999999999997E-4</v>
      </c>
      <c r="E237" s="34">
        <f t="shared" si="37"/>
        <v>21783.109519901274</v>
      </c>
      <c r="F237" s="26">
        <f t="shared" si="38"/>
        <v>21783</v>
      </c>
      <c r="G237" s="26">
        <f t="shared" si="41"/>
        <v>5.3416700000525452E-2</v>
      </c>
      <c r="K237" s="26">
        <f t="shared" si="44"/>
        <v>5.3416700000525452E-2</v>
      </c>
      <c r="M237" s="26">
        <f t="shared" ca="1" si="43"/>
        <v>5.5936130696716733E-2</v>
      </c>
      <c r="N237" s="26">
        <f t="shared" si="39"/>
        <v>6.183940775835764E-2</v>
      </c>
      <c r="O237" s="89">
        <f t="shared" si="40"/>
        <v>40631.2451</v>
      </c>
      <c r="P237" s="60">
        <f t="shared" si="42"/>
        <v>7.0942005973846512E-5</v>
      </c>
    </row>
    <row r="238" spans="1:16" ht="12.95" customHeight="1">
      <c r="A238" s="106" t="s">
        <v>148</v>
      </c>
      <c r="B238" s="38"/>
      <c r="C238" s="37">
        <v>55945.803200000002</v>
      </c>
      <c r="D238" s="37">
        <v>1E-4</v>
      </c>
      <c r="E238" s="34">
        <f t="shared" si="37"/>
        <v>22390.115454065133</v>
      </c>
      <c r="F238" s="26">
        <f t="shared" si="38"/>
        <v>22390</v>
      </c>
      <c r="G238" s="26">
        <f t="shared" si="41"/>
        <v>5.6311000000278E-2</v>
      </c>
      <c r="K238" s="26">
        <f t="shared" si="44"/>
        <v>5.6311000000278E-2</v>
      </c>
      <c r="M238" s="26">
        <f t="shared" ca="1" si="43"/>
        <v>5.8208073879257284E-2</v>
      </c>
      <c r="N238" s="26">
        <f t="shared" si="39"/>
        <v>6.4752026738070345E-2</v>
      </c>
      <c r="O238" s="89">
        <f t="shared" si="40"/>
        <v>40927.303200000002</v>
      </c>
      <c r="P238" s="60">
        <f t="shared" si="42"/>
        <v>7.1250932388125282E-5</v>
      </c>
    </row>
    <row r="239" spans="1:16" ht="12.95" customHeight="1">
      <c r="A239" s="37" t="s">
        <v>137</v>
      </c>
      <c r="B239" s="38" t="s">
        <v>105</v>
      </c>
      <c r="C239" s="37">
        <v>55952.877800000002</v>
      </c>
      <c r="D239" s="37">
        <v>4.0000000000000002E-4</v>
      </c>
      <c r="E239" s="34">
        <f t="shared" si="37"/>
        <v>22404.620458933554</v>
      </c>
      <c r="F239" s="26">
        <f t="shared" si="38"/>
        <v>22404.5</v>
      </c>
      <c r="G239" s="26">
        <f t="shared" si="41"/>
        <v>5.8752050004841294E-2</v>
      </c>
      <c r="K239" s="26">
        <f t="shared" si="44"/>
        <v>5.8752050004841294E-2</v>
      </c>
      <c r="M239" s="26">
        <f t="shared" ca="1" si="43"/>
        <v>5.826234599811534E-2</v>
      </c>
      <c r="N239" s="26">
        <f t="shared" si="39"/>
        <v>6.4822327305955746E-2</v>
      </c>
      <c r="O239" s="89">
        <f t="shared" si="40"/>
        <v>40934.377800000002</v>
      </c>
      <c r="P239" s="60">
        <f t="shared" si="42"/>
        <v>3.6848266512425353E-5</v>
      </c>
    </row>
    <row r="240" spans="1:16" ht="12.95" customHeight="1">
      <c r="A240" s="85" t="s">
        <v>953</v>
      </c>
      <c r="B240" s="86" t="s">
        <v>105</v>
      </c>
      <c r="C240" s="87">
        <v>55959.216099999998</v>
      </c>
      <c r="D240" s="88"/>
      <c r="E240" s="34">
        <f t="shared" si="37"/>
        <v>22417.615832856809</v>
      </c>
      <c r="F240" s="26">
        <f t="shared" si="38"/>
        <v>22417.5</v>
      </c>
      <c r="G240" s="26">
        <f t="shared" si="41"/>
        <v>5.6495749995519873E-2</v>
      </c>
      <c r="K240" s="26">
        <f t="shared" si="44"/>
        <v>5.6495749995519873E-2</v>
      </c>
      <c r="M240" s="26">
        <f t="shared" ca="1" si="43"/>
        <v>5.8311003759850148E-2</v>
      </c>
      <c r="N240" s="26">
        <f t="shared" si="39"/>
        <v>6.4885384122790865E-2</v>
      </c>
      <c r="O240" s="89">
        <f t="shared" si="40"/>
        <v>40940.716099999998</v>
      </c>
      <c r="P240" s="60">
        <f t="shared" si="42"/>
        <v>7.0385960789470103E-5</v>
      </c>
    </row>
    <row r="241" spans="1:16" ht="12.95" customHeight="1">
      <c r="A241" s="85" t="s">
        <v>953</v>
      </c>
      <c r="B241" s="86" t="s">
        <v>105</v>
      </c>
      <c r="C241" s="87">
        <v>55961.167200000004</v>
      </c>
      <c r="D241" s="88"/>
      <c r="E241" s="34">
        <f t="shared" si="37"/>
        <v>22421.616160083628</v>
      </c>
      <c r="F241" s="26">
        <f t="shared" si="38"/>
        <v>22421.5</v>
      </c>
      <c r="G241" s="26">
        <f t="shared" si="41"/>
        <v>5.6655350002984051E-2</v>
      </c>
      <c r="K241" s="26">
        <f t="shared" si="44"/>
        <v>5.6655350002984051E-2</v>
      </c>
      <c r="M241" s="26">
        <f t="shared" ca="1" si="43"/>
        <v>5.8325975378845478E-2</v>
      </c>
      <c r="N241" s="26">
        <f t="shared" si="39"/>
        <v>6.4904791683387114E-2</v>
      </c>
      <c r="O241" s="89">
        <f t="shared" si="40"/>
        <v>40942.667200000004</v>
      </c>
      <c r="P241" s="60">
        <f t="shared" si="42"/>
        <v>6.8053288038371319E-5</v>
      </c>
    </row>
    <row r="242" spans="1:16" ht="12.95" customHeight="1">
      <c r="A242" s="85" t="s">
        <v>963</v>
      </c>
      <c r="B242" s="86" t="s">
        <v>105</v>
      </c>
      <c r="C242" s="87">
        <v>56002.625</v>
      </c>
      <c r="D242" s="88"/>
      <c r="E242" s="34">
        <f t="shared" si="37"/>
        <v>22506.616809001443</v>
      </c>
      <c r="F242" s="26">
        <f t="shared" si="38"/>
        <v>22506.5</v>
      </c>
      <c r="G242" s="26">
        <f t="shared" si="41"/>
        <v>5.6971850004629232E-2</v>
      </c>
      <c r="I242" s="26">
        <f>G242</f>
        <v>5.6971850004629232E-2</v>
      </c>
      <c r="M242" s="26">
        <f t="shared" ca="1" si="43"/>
        <v>5.8644122282496124E-2</v>
      </c>
      <c r="N242" s="26">
        <f t="shared" si="39"/>
        <v>6.5317810116878844E-2</v>
      </c>
      <c r="O242" s="89">
        <f t="shared" si="40"/>
        <v>40984.125</v>
      </c>
      <c r="P242" s="60">
        <f t="shared" si="42"/>
        <v>6.9655050195261558E-5</v>
      </c>
    </row>
    <row r="243" spans="1:16" ht="12.95" customHeight="1">
      <c r="A243" s="107" t="s">
        <v>149</v>
      </c>
      <c r="B243" s="108" t="s">
        <v>105</v>
      </c>
      <c r="C243" s="109">
        <v>56002.625099999997</v>
      </c>
      <c r="D243" s="109">
        <v>5.9999999999999995E-4</v>
      </c>
      <c r="E243" s="34">
        <f t="shared" si="37"/>
        <v>22506.617014030766</v>
      </c>
      <c r="F243" s="26">
        <f t="shared" si="38"/>
        <v>22506.5</v>
      </c>
      <c r="G243" s="26">
        <f t="shared" si="41"/>
        <v>5.707185000210302E-2</v>
      </c>
      <c r="K243" s="26">
        <f t="shared" ref="K243:K249" si="45">G243</f>
        <v>5.707185000210302E-2</v>
      </c>
      <c r="M243" s="26">
        <f t="shared" ca="1" si="43"/>
        <v>5.8644122282496124E-2</v>
      </c>
      <c r="N243" s="26">
        <f t="shared" si="39"/>
        <v>6.5317810116878844E-2</v>
      </c>
      <c r="O243" s="89">
        <f t="shared" si="40"/>
        <v>40984.125099999997</v>
      </c>
      <c r="P243" s="60">
        <f t="shared" si="42"/>
        <v>6.7995858214473732E-5</v>
      </c>
    </row>
    <row r="244" spans="1:16" ht="12.95" customHeight="1">
      <c r="A244" s="107" t="s">
        <v>150</v>
      </c>
      <c r="B244" s="108" t="s">
        <v>112</v>
      </c>
      <c r="C244" s="109">
        <v>56003.356890000003</v>
      </c>
      <c r="D244" s="109">
        <v>2.0000000000000001E-4</v>
      </c>
      <c r="E244" s="34">
        <f t="shared" si="37"/>
        <v>22508.117398153227</v>
      </c>
      <c r="F244" s="26">
        <f t="shared" si="38"/>
        <v>22508</v>
      </c>
      <c r="G244" s="26">
        <f t="shared" si="41"/>
        <v>5.725920000259066E-2</v>
      </c>
      <c r="K244" s="26">
        <f t="shared" si="45"/>
        <v>5.725920000259066E-2</v>
      </c>
      <c r="M244" s="26">
        <f t="shared" ca="1" si="43"/>
        <v>5.8649736639619372E-2</v>
      </c>
      <c r="N244" s="26">
        <f t="shared" si="39"/>
        <v>6.5325109101562945E-2</v>
      </c>
      <c r="O244" s="89">
        <f t="shared" si="40"/>
        <v>40984.856890000003</v>
      </c>
      <c r="P244" s="60">
        <f t="shared" si="42"/>
        <v>6.5058889592883894E-5</v>
      </c>
    </row>
    <row r="245" spans="1:16" ht="12.95" customHeight="1">
      <c r="A245" s="54" t="s">
        <v>1015</v>
      </c>
      <c r="B245" s="55" t="s">
        <v>105</v>
      </c>
      <c r="C245" s="54">
        <v>56007.500699999997</v>
      </c>
      <c r="D245" s="54">
        <v>2.0000000000000001E-4</v>
      </c>
      <c r="E245" s="34">
        <f t="shared" si="37"/>
        <v>22516.613423967225</v>
      </c>
      <c r="F245" s="26">
        <f t="shared" si="38"/>
        <v>22516.5</v>
      </c>
      <c r="G245" s="26">
        <f t="shared" si="41"/>
        <v>5.5320849998679478E-2</v>
      </c>
      <c r="K245" s="26">
        <f t="shared" si="45"/>
        <v>5.5320849998679478E-2</v>
      </c>
      <c r="M245" s="26">
        <f t="shared" ca="1" si="43"/>
        <v>5.8681551329984434E-2</v>
      </c>
      <c r="N245" s="26">
        <f t="shared" si="39"/>
        <v>6.5366476843658511E-2</v>
      </c>
      <c r="O245" s="89">
        <f t="shared" si="40"/>
        <v>40989.000699999997</v>
      </c>
      <c r="P245" s="60">
        <f t="shared" si="42"/>
        <v>1.009146187085634E-4</v>
      </c>
    </row>
    <row r="246" spans="1:16" ht="12.95" customHeight="1">
      <c r="A246" s="109" t="s">
        <v>137</v>
      </c>
      <c r="B246" s="108" t="s">
        <v>105</v>
      </c>
      <c r="C246" s="109">
        <v>56018.719700000001</v>
      </c>
      <c r="D246" s="109">
        <v>1.6999999999999999E-3</v>
      </c>
      <c r="E246" s="34">
        <f t="shared" si="37"/>
        <v>22539.615664322708</v>
      </c>
      <c r="F246" s="26">
        <f t="shared" si="38"/>
        <v>22539.5</v>
      </c>
      <c r="G246" s="26">
        <f t="shared" si="41"/>
        <v>5.641355000261683E-2</v>
      </c>
      <c r="K246" s="26">
        <f t="shared" si="45"/>
        <v>5.641355000261683E-2</v>
      </c>
      <c r="M246" s="26">
        <f t="shared" ca="1" si="43"/>
        <v>5.8767638139207552E-2</v>
      </c>
      <c r="N246" s="26">
        <f t="shared" si="39"/>
        <v>6.5478471293183488E-2</v>
      </c>
      <c r="O246" s="89">
        <f t="shared" si="40"/>
        <v>41000.219700000001</v>
      </c>
      <c r="P246" s="60">
        <f t="shared" si="42"/>
        <v>8.2172798004168684E-5</v>
      </c>
    </row>
    <row r="247" spans="1:16" ht="12.95" customHeight="1">
      <c r="A247" s="107" t="s">
        <v>150</v>
      </c>
      <c r="B247" s="108" t="s">
        <v>112</v>
      </c>
      <c r="C247" s="109">
        <v>56400.372889999999</v>
      </c>
      <c r="D247" s="109">
        <v>1E-4</v>
      </c>
      <c r="E247" s="34">
        <f t="shared" si="37"/>
        <v>23322.116636674291</v>
      </c>
      <c r="F247" s="26">
        <f t="shared" si="38"/>
        <v>23322</v>
      </c>
      <c r="G247" s="26">
        <f t="shared" ref="G247:G278" si="46">C247-(C$7+F247*C$8)</f>
        <v>5.6887799997639377E-2</v>
      </c>
      <c r="K247" s="26">
        <f t="shared" si="45"/>
        <v>5.6887799997639377E-2</v>
      </c>
      <c r="M247" s="26">
        <f t="shared" ca="1" si="43"/>
        <v>6.1696461105167986E-2</v>
      </c>
      <c r="N247" s="26">
        <f t="shared" si="39"/>
        <v>6.9339355735743541E-2</v>
      </c>
      <c r="O247" s="89">
        <f t="shared" si="40"/>
        <v>41381.872889999999</v>
      </c>
      <c r="P247" s="60">
        <f t="shared" ref="P247:P282" si="47">(G247-N247)^2</f>
        <v>1.5504124029911475E-4</v>
      </c>
    </row>
    <row r="248" spans="1:16" ht="12.95" customHeight="1">
      <c r="A248" s="109" t="s">
        <v>152</v>
      </c>
      <c r="B248" s="108"/>
      <c r="C248" s="109">
        <v>56400.375970000001</v>
      </c>
      <c r="D248" s="109" t="s">
        <v>153</v>
      </c>
      <c r="E248" s="34">
        <f t="shared" si="37"/>
        <v>23322.12295157761</v>
      </c>
      <c r="F248" s="26">
        <f t="shared" si="38"/>
        <v>23322</v>
      </c>
      <c r="G248" s="26">
        <f t="shared" si="46"/>
        <v>5.9967799999867566E-2</v>
      </c>
      <c r="K248" s="26">
        <f t="shared" si="45"/>
        <v>5.9967799999867566E-2</v>
      </c>
      <c r="M248" s="26">
        <f t="shared" ca="1" si="43"/>
        <v>6.1696461105167986E-2</v>
      </c>
      <c r="N248" s="26">
        <f t="shared" si="39"/>
        <v>6.9339355735743541E-2</v>
      </c>
      <c r="O248" s="89">
        <f t="shared" si="40"/>
        <v>41381.875970000001</v>
      </c>
      <c r="P248" s="60">
        <f t="shared" si="47"/>
        <v>8.7826056910629891E-5</v>
      </c>
    </row>
    <row r="249" spans="1:16" ht="12.95" customHeight="1">
      <c r="A249" s="107" t="s">
        <v>983</v>
      </c>
      <c r="B249" s="108" t="s">
        <v>112</v>
      </c>
      <c r="C249" s="109">
        <v>56689.1181</v>
      </c>
      <c r="D249" s="109"/>
      <c r="E249" s="34">
        <f t="shared" si="37"/>
        <v>23914.129001583031</v>
      </c>
      <c r="F249" s="26">
        <f t="shared" si="38"/>
        <v>23914</v>
      </c>
      <c r="G249" s="26">
        <f t="shared" si="46"/>
        <v>6.291860000055749E-2</v>
      </c>
      <c r="K249" s="26">
        <f t="shared" si="45"/>
        <v>6.291860000055749E-2</v>
      </c>
      <c r="M249" s="26">
        <f t="shared" ref="M249:M282" ca="1" si="48">+C$11+C$12*F249</f>
        <v>6.3912260716476071E-2</v>
      </c>
      <c r="N249" s="26">
        <f t="shared" si="39"/>
        <v>7.2325678852356162E-2</v>
      </c>
      <c r="O249" s="89">
        <f t="shared" si="40"/>
        <v>41670.6181</v>
      </c>
      <c r="P249" s="60">
        <f t="shared" si="47"/>
        <v>8.8493132523957826E-5</v>
      </c>
    </row>
    <row r="250" spans="1:16" ht="12.95" customHeight="1">
      <c r="A250" s="110" t="s">
        <v>151</v>
      </c>
      <c r="B250" s="111" t="s">
        <v>112</v>
      </c>
      <c r="C250" s="110">
        <v>56723.503400000001</v>
      </c>
      <c r="D250" s="110">
        <v>6.7999999999999996E-3</v>
      </c>
      <c r="E250" s="34">
        <f t="shared" si="37"/>
        <v>23984.628951248334</v>
      </c>
      <c r="F250" s="26">
        <f t="shared" si="38"/>
        <v>23984.5</v>
      </c>
      <c r="G250" s="26">
        <f t="shared" si="46"/>
        <v>6.2894050002796575E-2</v>
      </c>
      <c r="J250" s="26">
        <f>G250</f>
        <v>6.2894050002796575E-2</v>
      </c>
      <c r="M250" s="26">
        <f t="shared" ca="1" si="48"/>
        <v>6.4176135501268661E-2</v>
      </c>
      <c r="N250" s="26">
        <f t="shared" si="39"/>
        <v>7.2685065987631164E-2</v>
      </c>
      <c r="O250" s="89">
        <f t="shared" si="40"/>
        <v>41705.003400000001</v>
      </c>
      <c r="P250" s="60">
        <f t="shared" si="47"/>
        <v>9.5863994015286437E-5</v>
      </c>
    </row>
    <row r="251" spans="1:16" ht="12.95" customHeight="1">
      <c r="A251" s="110" t="s">
        <v>151</v>
      </c>
      <c r="B251" s="111" t="s">
        <v>112</v>
      </c>
      <c r="C251" s="110">
        <v>56725.4548</v>
      </c>
      <c r="D251" s="110">
        <v>5.3E-3</v>
      </c>
      <c r="E251" s="34">
        <f t="shared" si="37"/>
        <v>23988.629893563124</v>
      </c>
      <c r="F251" s="26">
        <f t="shared" si="38"/>
        <v>23988.5</v>
      </c>
      <c r="G251" s="26">
        <f t="shared" si="46"/>
        <v>6.3353650002682116E-2</v>
      </c>
      <c r="J251" s="26">
        <f>G251</f>
        <v>6.3353650002682116E-2</v>
      </c>
      <c r="M251" s="26">
        <f t="shared" ca="1" si="48"/>
        <v>6.419110712026399E-2</v>
      </c>
      <c r="N251" s="26">
        <f t="shared" si="39"/>
        <v>7.270548068834902E-2</v>
      </c>
      <c r="O251" s="89">
        <f t="shared" si="40"/>
        <v>41706.9548</v>
      </c>
      <c r="P251" s="60">
        <f t="shared" si="47"/>
        <v>8.7456737173381105E-5</v>
      </c>
    </row>
    <row r="252" spans="1:16" ht="12.95" customHeight="1">
      <c r="A252" s="110" t="s">
        <v>151</v>
      </c>
      <c r="B252" s="111" t="s">
        <v>112</v>
      </c>
      <c r="C252" s="110">
        <v>56726.430200000003</v>
      </c>
      <c r="D252" s="110">
        <v>2.8999999999999998E-3</v>
      </c>
      <c r="E252" s="34">
        <f t="shared" si="37"/>
        <v>23990.629749632542</v>
      </c>
      <c r="F252" s="26">
        <f t="shared" si="38"/>
        <v>23990.5</v>
      </c>
      <c r="G252" s="26">
        <f t="shared" si="46"/>
        <v>6.3283449999289587E-2</v>
      </c>
      <c r="J252" s="26">
        <f>G252</f>
        <v>6.3283449999289587E-2</v>
      </c>
      <c r="M252" s="26">
        <f t="shared" ca="1" si="48"/>
        <v>6.4198592929761655E-2</v>
      </c>
      <c r="N252" s="26">
        <f t="shared" si="39"/>
        <v>7.2715689002785938E-2</v>
      </c>
      <c r="O252" s="89">
        <f t="shared" si="40"/>
        <v>41707.930200000003</v>
      </c>
      <c r="P252" s="60">
        <f t="shared" si="47"/>
        <v>8.8967132619077833E-5</v>
      </c>
    </row>
    <row r="253" spans="1:16" ht="12.95" customHeight="1">
      <c r="A253" s="112" t="s">
        <v>154</v>
      </c>
      <c r="B253" s="108" t="s">
        <v>112</v>
      </c>
      <c r="C253" s="113">
        <v>57024.68</v>
      </c>
      <c r="D253" s="113">
        <v>5.0000000000000001E-3</v>
      </c>
      <c r="E253" s="34">
        <f t="shared" si="37"/>
        <v>24602.129311587378</v>
      </c>
      <c r="F253" s="26">
        <f t="shared" si="38"/>
        <v>24602</v>
      </c>
      <c r="G253" s="26">
        <f t="shared" si="46"/>
        <v>6.3069800002267584E-2</v>
      </c>
      <c r="I253" s="26">
        <f>G253</f>
        <v>6.3069800002267584E-2</v>
      </c>
      <c r="M253" s="26">
        <f t="shared" ca="1" si="48"/>
        <v>6.6487379183671952E-2</v>
      </c>
      <c r="N253" s="26">
        <f t="shared" si="39"/>
        <v>7.5867021051260419E-2</v>
      </c>
      <c r="O253" s="89">
        <f t="shared" si="40"/>
        <v>42006.18</v>
      </c>
      <c r="P253" s="60">
        <f t="shared" si="47"/>
        <v>1.6376886657678527E-4</v>
      </c>
    </row>
    <row r="254" spans="1:16" ht="12.95" customHeight="1">
      <c r="A254" s="114" t="s">
        <v>1009</v>
      </c>
      <c r="B254" s="115" t="s">
        <v>112</v>
      </c>
      <c r="C254" s="114">
        <v>57051.0193</v>
      </c>
      <c r="D254" s="114" t="s">
        <v>67</v>
      </c>
      <c r="E254" s="34">
        <f t="shared" si="37"/>
        <v>24656.132601487981</v>
      </c>
      <c r="F254" s="26">
        <f t="shared" si="38"/>
        <v>24656</v>
      </c>
      <c r="G254" s="26">
        <f t="shared" si="46"/>
        <v>6.4674399996874854E-2</v>
      </c>
      <c r="K254" s="26">
        <f>G254</f>
        <v>6.4674399996874854E-2</v>
      </c>
      <c r="M254" s="26">
        <f t="shared" ca="1" si="48"/>
        <v>6.6689496040108848E-2</v>
      </c>
      <c r="N254" s="26">
        <f t="shared" si="39"/>
        <v>7.6148194291825941E-2</v>
      </c>
      <c r="O254" s="89">
        <f t="shared" si="40"/>
        <v>42032.5193</v>
      </c>
      <c r="P254" s="60">
        <f t="shared" si="47"/>
        <v>1.3164795552285212E-4</v>
      </c>
    </row>
    <row r="255" spans="1:16" ht="12.95" customHeight="1">
      <c r="A255" s="107" t="s">
        <v>1006</v>
      </c>
      <c r="B255" s="108"/>
      <c r="C255" s="109">
        <v>57080.528400000003</v>
      </c>
      <c r="D255" s="109">
        <v>1.1000000000000001E-3</v>
      </c>
      <c r="E255" s="34">
        <f t="shared" si="37"/>
        <v>24716.634911040856</v>
      </c>
      <c r="F255" s="26">
        <f t="shared" si="38"/>
        <v>24716.5</v>
      </c>
      <c r="G255" s="26">
        <f t="shared" si="46"/>
        <v>6.5800850003142841E-2</v>
      </c>
      <c r="J255" s="26">
        <f>G255</f>
        <v>6.5800850003142841E-2</v>
      </c>
      <c r="M255" s="26">
        <f t="shared" ca="1" si="48"/>
        <v>6.6915941777413113E-2</v>
      </c>
      <c r="N255" s="26">
        <f t="shared" si="39"/>
        <v>7.6463768993590975E-2</v>
      </c>
      <c r="O255" s="89">
        <f t="shared" si="40"/>
        <v>42062.028400000003</v>
      </c>
      <c r="P255" s="60">
        <f t="shared" si="47"/>
        <v>1.1369784139685945E-4</v>
      </c>
    </row>
    <row r="256" spans="1:16" ht="12.95" customHeight="1">
      <c r="A256" s="52" t="s">
        <v>1011</v>
      </c>
      <c r="B256" s="53" t="s">
        <v>112</v>
      </c>
      <c r="C256" s="52">
        <v>57128.570200000002</v>
      </c>
      <c r="D256" s="52">
        <v>1E-4</v>
      </c>
      <c r="E256" s="34">
        <f t="shared" si="37"/>
        <v>24815.134690941872</v>
      </c>
      <c r="F256" s="26">
        <f t="shared" si="38"/>
        <v>24815</v>
      </c>
      <c r="G256" s="26">
        <f t="shared" si="46"/>
        <v>6.5693500000634231E-2</v>
      </c>
      <c r="K256" s="26">
        <f t="shared" ref="K256:K276" si="49">G256</f>
        <v>6.5693500000634231E-2</v>
      </c>
      <c r="M256" s="26">
        <f t="shared" ca="1" si="48"/>
        <v>6.728461789517301E-2</v>
      </c>
      <c r="N256" s="26">
        <f t="shared" si="39"/>
        <v>7.6978814146992564E-2</v>
      </c>
      <c r="O256" s="89">
        <f t="shared" si="40"/>
        <v>42110.070200000002</v>
      </c>
      <c r="P256" s="60">
        <f t="shared" si="47"/>
        <v>1.273583153819955E-4</v>
      </c>
    </row>
    <row r="257" spans="1:16" ht="12.95" customHeight="1">
      <c r="A257" s="116" t="s">
        <v>1</v>
      </c>
      <c r="B257" s="117" t="s">
        <v>112</v>
      </c>
      <c r="C257" s="116">
        <v>57427.066599999998</v>
      </c>
      <c r="D257" s="116" t="s">
        <v>67</v>
      </c>
      <c r="E257" s="34">
        <f t="shared" si="37"/>
        <v>25427.139855220586</v>
      </c>
      <c r="F257" s="26">
        <f t="shared" si="38"/>
        <v>25427</v>
      </c>
      <c r="G257" s="26">
        <f t="shared" si="46"/>
        <v>6.821230000059586E-2</v>
      </c>
      <c r="K257" s="26">
        <f t="shared" si="49"/>
        <v>6.821230000059586E-2</v>
      </c>
      <c r="M257" s="26">
        <f t="shared" ca="1" si="48"/>
        <v>6.9575275601457709E-2</v>
      </c>
      <c r="N257" s="26">
        <f t="shared" si="39"/>
        <v>8.0213825495692212E-2</v>
      </c>
      <c r="O257" s="89">
        <f t="shared" si="40"/>
        <v>42408.566599999998</v>
      </c>
      <c r="P257" s="60">
        <f t="shared" si="47"/>
        <v>1.4403661420944774E-4</v>
      </c>
    </row>
    <row r="258" spans="1:16" ht="12.95" customHeight="1">
      <c r="A258" s="52" t="s">
        <v>1012</v>
      </c>
      <c r="B258" s="53" t="s">
        <v>105</v>
      </c>
      <c r="C258" s="52">
        <v>57439.993399999999</v>
      </c>
      <c r="D258" s="52">
        <v>2.9999999999999997E-4</v>
      </c>
      <c r="E258" s="34">
        <f t="shared" si="37"/>
        <v>25453.643586446822</v>
      </c>
      <c r="F258" s="26">
        <f t="shared" si="38"/>
        <v>25453.5</v>
      </c>
      <c r="G258" s="26">
        <f t="shared" si="46"/>
        <v>7.0032149997132365E-2</v>
      </c>
      <c r="K258" s="26">
        <f t="shared" si="49"/>
        <v>7.0032149997132365E-2</v>
      </c>
      <c r="M258" s="26">
        <f t="shared" ca="1" si="48"/>
        <v>6.9674462577301727E-2</v>
      </c>
      <c r="N258" s="26">
        <f t="shared" si="39"/>
        <v>8.035526297150318E-2</v>
      </c>
      <c r="O258" s="89">
        <f t="shared" si="40"/>
        <v>42421.493399999999</v>
      </c>
      <c r="P258" s="60">
        <f t="shared" si="47"/>
        <v>1.0656666148162307E-4</v>
      </c>
    </row>
    <row r="259" spans="1:16" ht="12.95" customHeight="1">
      <c r="A259" s="118" t="s">
        <v>1007</v>
      </c>
      <c r="B259" s="119" t="s">
        <v>112</v>
      </c>
      <c r="C259" s="120">
        <v>57457.549899999998</v>
      </c>
      <c r="D259" s="120">
        <v>2.8999999999999998E-3</v>
      </c>
      <c r="E259" s="34">
        <f t="shared" si="37"/>
        <v>25489.639560490927</v>
      </c>
      <c r="F259" s="26">
        <f t="shared" si="38"/>
        <v>25489.5</v>
      </c>
      <c r="G259" s="26">
        <f t="shared" si="46"/>
        <v>6.806854999740608E-2</v>
      </c>
      <c r="K259" s="26">
        <f t="shared" si="49"/>
        <v>6.806854999740608E-2</v>
      </c>
      <c r="M259" s="26">
        <f t="shared" ca="1" si="48"/>
        <v>6.9809207148259667E-2</v>
      </c>
      <c r="N259" s="26">
        <f t="shared" si="39"/>
        <v>8.0547585212696352E-2</v>
      </c>
      <c r="O259" s="89">
        <f t="shared" si="40"/>
        <v>42439.049899999998</v>
      </c>
      <c r="P259" s="60">
        <f t="shared" si="47"/>
        <v>1.557263199044547E-4</v>
      </c>
    </row>
    <row r="260" spans="1:16" ht="12.95" customHeight="1">
      <c r="A260" s="121" t="s">
        <v>1008</v>
      </c>
      <c r="B260" s="122" t="s">
        <v>105</v>
      </c>
      <c r="C260" s="123">
        <v>57465.354890000002</v>
      </c>
      <c r="D260" s="123">
        <v>1E-4</v>
      </c>
      <c r="E260" s="34">
        <f t="shared" si="37"/>
        <v>25505.642079071207</v>
      </c>
      <c r="F260" s="26">
        <f t="shared" si="38"/>
        <v>25505.5</v>
      </c>
      <c r="G260" s="26">
        <f t="shared" si="46"/>
        <v>6.9296950001444202E-2</v>
      </c>
      <c r="K260" s="26">
        <f t="shared" si="49"/>
        <v>6.9296950001444202E-2</v>
      </c>
      <c r="M260" s="26">
        <f t="shared" ca="1" si="48"/>
        <v>6.9869093624240958E-2</v>
      </c>
      <c r="N260" s="26">
        <f t="shared" si="39"/>
        <v>8.0633128607077165E-2</v>
      </c>
      <c r="O260" s="89">
        <f t="shared" si="40"/>
        <v>42446.854890000002</v>
      </c>
      <c r="P260" s="60">
        <f t="shared" si="47"/>
        <v>1.285089453788105E-4</v>
      </c>
    </row>
    <row r="261" spans="1:16" ht="12.95" customHeight="1">
      <c r="A261" s="52" t="s">
        <v>1013</v>
      </c>
      <c r="B261" s="53" t="s">
        <v>112</v>
      </c>
      <c r="C261" s="52">
        <v>57753.851300000002</v>
      </c>
      <c r="D261" s="52">
        <v>1E-4</v>
      </c>
      <c r="E261" s="34">
        <f t="shared" si="37"/>
        <v>26097.144331010833</v>
      </c>
      <c r="F261" s="26">
        <f t="shared" si="38"/>
        <v>26097</v>
      </c>
      <c r="G261" s="26">
        <f t="shared" si="46"/>
        <v>7.0395300004747696E-2</v>
      </c>
      <c r="K261" s="26">
        <f t="shared" si="49"/>
        <v>7.0395300004747696E-2</v>
      </c>
      <c r="M261" s="26">
        <f t="shared" ca="1" si="48"/>
        <v>7.2083021783174633E-2</v>
      </c>
      <c r="N261" s="26">
        <f t="shared" si="39"/>
        <v>8.38244299816963E-2</v>
      </c>
      <c r="O261" s="89">
        <f t="shared" si="40"/>
        <v>42735.351300000002</v>
      </c>
      <c r="P261" s="60">
        <f t="shared" si="47"/>
        <v>1.8034153193777959E-4</v>
      </c>
    </row>
    <row r="262" spans="1:16" ht="12.95" customHeight="1">
      <c r="A262" s="116" t="s">
        <v>0</v>
      </c>
      <c r="B262" s="124" t="s">
        <v>112</v>
      </c>
      <c r="C262" s="125">
        <v>57815.307200000003</v>
      </c>
      <c r="D262" s="125">
        <v>1.9E-3</v>
      </c>
      <c r="E262" s="34">
        <f t="shared" si="37"/>
        <v>26223.146950055478</v>
      </c>
      <c r="F262" s="26">
        <f t="shared" si="38"/>
        <v>26223</v>
      </c>
      <c r="G262" s="26">
        <f t="shared" si="46"/>
        <v>7.1672700003546197E-2</v>
      </c>
      <c r="K262" s="26">
        <f t="shared" si="49"/>
        <v>7.1672700003546197E-2</v>
      </c>
      <c r="M262" s="26">
        <f t="shared" ca="1" si="48"/>
        <v>7.2554627781527353E-2</v>
      </c>
      <c r="N262" s="26">
        <f t="shared" si="39"/>
        <v>8.4511496947233533E-2</v>
      </c>
      <c r="O262" s="89">
        <f t="shared" si="40"/>
        <v>42796.807200000003</v>
      </c>
      <c r="P262" s="60">
        <f t="shared" si="47"/>
        <v>1.6483470696123528E-4</v>
      </c>
    </row>
    <row r="263" spans="1:16" ht="12.95" customHeight="1">
      <c r="A263" s="54" t="s">
        <v>1014</v>
      </c>
      <c r="B263" s="55" t="s">
        <v>112</v>
      </c>
      <c r="C263" s="54">
        <v>57842.620699999999</v>
      </c>
      <c r="D263" s="54">
        <v>1E-4</v>
      </c>
      <c r="E263" s="34">
        <f t="shared" si="37"/>
        <v>26279.147635673544</v>
      </c>
      <c r="F263" s="26">
        <f t="shared" si="38"/>
        <v>26279</v>
      </c>
      <c r="G263" s="26">
        <f t="shared" si="46"/>
        <v>7.2007099995971657E-2</v>
      </c>
      <c r="K263" s="26">
        <f t="shared" si="49"/>
        <v>7.2007099995971657E-2</v>
      </c>
      <c r="M263" s="26">
        <f t="shared" ca="1" si="48"/>
        <v>7.2764230447461914E-2</v>
      </c>
      <c r="N263" s="26">
        <f t="shared" si="39"/>
        <v>8.4817678866585575E-2</v>
      </c>
      <c r="O263" s="89">
        <f t="shared" si="40"/>
        <v>42824.120699999999</v>
      </c>
      <c r="P263" s="60">
        <f t="shared" si="47"/>
        <v>1.6411093100021976E-4</v>
      </c>
    </row>
    <row r="264" spans="1:16" ht="12.95" customHeight="1">
      <c r="A264" s="54" t="s">
        <v>1016</v>
      </c>
      <c r="B264" s="55" t="s">
        <v>112</v>
      </c>
      <c r="C264" s="54">
        <v>58132.829400000002</v>
      </c>
      <c r="D264" s="54">
        <v>2.0000000000000001E-4</v>
      </c>
      <c r="E264" s="34">
        <f t="shared" si="37"/>
        <v>26874.160584300786</v>
      </c>
      <c r="F264" s="26">
        <f t="shared" si="38"/>
        <v>26874</v>
      </c>
      <c r="G264" s="26">
        <f t="shared" si="46"/>
        <v>7.8322600005776621E-2</v>
      </c>
      <c r="K264" s="26">
        <f t="shared" si="49"/>
        <v>7.8322600005776621E-2</v>
      </c>
      <c r="M264" s="26">
        <f t="shared" ca="1" si="48"/>
        <v>7.4991258773016489E-2</v>
      </c>
      <c r="N264" s="26">
        <f t="shared" si="39"/>
        <v>8.8101980991546452E-2</v>
      </c>
      <c r="O264" s="89">
        <f t="shared" si="40"/>
        <v>43114.329400000002</v>
      </c>
      <c r="P264" s="60">
        <f t="shared" si="47"/>
        <v>9.5636292464836519E-5</v>
      </c>
    </row>
    <row r="265" spans="1:16" ht="12.95" customHeight="1">
      <c r="A265" s="98" t="s">
        <v>1019</v>
      </c>
      <c r="B265" s="99" t="s">
        <v>112</v>
      </c>
      <c r="C265" s="100">
        <v>58199.646099999998</v>
      </c>
      <c r="D265" s="100">
        <v>2.0000000000000001E-4</v>
      </c>
      <c r="E265" s="34">
        <f t="shared" si="37"/>
        <v>27011.154415583373</v>
      </c>
      <c r="F265" s="26">
        <f t="shared" si="38"/>
        <v>27011</v>
      </c>
      <c r="G265" s="26">
        <f t="shared" si="46"/>
        <v>7.5313900000764988E-2</v>
      </c>
      <c r="K265" s="26">
        <f t="shared" si="49"/>
        <v>7.5313900000764988E-2</v>
      </c>
      <c r="M265" s="26">
        <f t="shared" ca="1" si="48"/>
        <v>7.5504036723606366E-2</v>
      </c>
      <c r="N265" s="26">
        <f t="shared" si="39"/>
        <v>8.8866255255226775E-2</v>
      </c>
      <c r="O265" s="89">
        <f t="shared" si="40"/>
        <v>43181.146099999998</v>
      </c>
      <c r="P265" s="60">
        <f t="shared" si="47"/>
        <v>1.8366633294313801E-4</v>
      </c>
    </row>
    <row r="266" spans="1:16" ht="12.95" customHeight="1">
      <c r="A266" s="98" t="s">
        <v>1019</v>
      </c>
      <c r="B266" s="99" t="s">
        <v>112</v>
      </c>
      <c r="C266" s="100">
        <v>58199.646399999998</v>
      </c>
      <c r="D266" s="100">
        <v>1E-4</v>
      </c>
      <c r="E266" s="34">
        <f t="shared" si="37"/>
        <v>27011.155030671358</v>
      </c>
      <c r="F266" s="26">
        <f t="shared" si="38"/>
        <v>27011</v>
      </c>
      <c r="G266" s="26">
        <f t="shared" si="46"/>
        <v>7.5613900000462309E-2</v>
      </c>
      <c r="K266" s="26">
        <f t="shared" si="49"/>
        <v>7.5613900000462309E-2</v>
      </c>
      <c r="M266" s="26">
        <f t="shared" ca="1" si="48"/>
        <v>7.5504036723606366E-2</v>
      </c>
      <c r="N266" s="26">
        <f t="shared" si="39"/>
        <v>8.8866255255226775E-2</v>
      </c>
      <c r="O266" s="89">
        <f t="shared" si="40"/>
        <v>43181.146399999998</v>
      </c>
      <c r="P266" s="60">
        <f t="shared" si="47"/>
        <v>1.7562491979848338E-4</v>
      </c>
    </row>
    <row r="267" spans="1:16" ht="12.95" customHeight="1">
      <c r="A267" s="98" t="s">
        <v>1019</v>
      </c>
      <c r="B267" s="99" t="s">
        <v>112</v>
      </c>
      <c r="C267" s="100">
        <v>58199.646800000002</v>
      </c>
      <c r="D267" s="100">
        <v>1E-4</v>
      </c>
      <c r="E267" s="34">
        <f t="shared" si="37"/>
        <v>27011.15585078868</v>
      </c>
      <c r="F267" s="26">
        <f t="shared" si="38"/>
        <v>27011</v>
      </c>
      <c r="G267" s="26">
        <f t="shared" si="46"/>
        <v>7.6013900004909374E-2</v>
      </c>
      <c r="K267" s="26">
        <f t="shared" si="49"/>
        <v>7.6013900004909374E-2</v>
      </c>
      <c r="M267" s="26">
        <f t="shared" ca="1" si="48"/>
        <v>7.5504036723606366E-2</v>
      </c>
      <c r="N267" s="26">
        <f t="shared" si="39"/>
        <v>8.8866255255226775E-2</v>
      </c>
      <c r="O267" s="89">
        <f t="shared" si="40"/>
        <v>43181.146800000002</v>
      </c>
      <c r="P267" s="60">
        <f t="shared" si="47"/>
        <v>1.6518303548036128E-4</v>
      </c>
    </row>
    <row r="268" spans="1:16" ht="12.95" customHeight="1">
      <c r="A268" s="98" t="s">
        <v>1018</v>
      </c>
      <c r="B268" s="99" t="s">
        <v>112</v>
      </c>
      <c r="C268" s="100">
        <v>58216.718399999998</v>
      </c>
      <c r="D268" s="100">
        <v>2.9999999999999997E-4</v>
      </c>
      <c r="E268" s="34">
        <f t="shared" si="37"/>
        <v>27046.157637619272</v>
      </c>
      <c r="F268" s="26">
        <f t="shared" si="38"/>
        <v>27046</v>
      </c>
      <c r="G268" s="26">
        <f t="shared" si="46"/>
        <v>7.6885399997991044E-2</v>
      </c>
      <c r="K268" s="26">
        <f t="shared" si="49"/>
        <v>7.6885399997991044E-2</v>
      </c>
      <c r="M268" s="26">
        <f t="shared" ca="1" si="48"/>
        <v>7.5635038389815445E-2</v>
      </c>
      <c r="N268" s="26">
        <f t="shared" si="39"/>
        <v>8.9061991450124917E-2</v>
      </c>
      <c r="O268" s="89">
        <f t="shared" si="40"/>
        <v>43198.218399999998</v>
      </c>
      <c r="P268" s="60">
        <f t="shared" si="47"/>
        <v>1.482693793921797E-4</v>
      </c>
    </row>
    <row r="269" spans="1:16" ht="12.95" customHeight="1">
      <c r="A269" s="98" t="s">
        <v>1019</v>
      </c>
      <c r="B269" s="99" t="s">
        <v>112</v>
      </c>
      <c r="C269" s="100">
        <v>58551.794600000001</v>
      </c>
      <c r="D269" s="100">
        <v>5.9999999999999995E-4</v>
      </c>
      <c r="E269" s="34">
        <f t="shared" si="37"/>
        <v>27733.162120175482</v>
      </c>
      <c r="F269" s="26">
        <f t="shared" si="38"/>
        <v>27733</v>
      </c>
      <c r="G269" s="26">
        <f t="shared" si="46"/>
        <v>7.9071699998166878E-2</v>
      </c>
      <c r="K269" s="26">
        <f t="shared" si="49"/>
        <v>7.9071699998166878E-2</v>
      </c>
      <c r="M269" s="26">
        <f t="shared" ca="1" si="48"/>
        <v>7.8206413952262493E-2</v>
      </c>
      <c r="N269" s="26">
        <f t="shared" si="39"/>
        <v>9.2943863013781908E-2</v>
      </c>
      <c r="O269" s="89">
        <f t="shared" si="40"/>
        <v>43533.294600000001</v>
      </c>
      <c r="P269" s="60">
        <f t="shared" si="47"/>
        <v>1.9243690673179749E-4</v>
      </c>
    </row>
    <row r="270" spans="1:16" ht="12.95" customHeight="1">
      <c r="A270" s="98" t="s">
        <v>1019</v>
      </c>
      <c r="B270" s="99" t="s">
        <v>112</v>
      </c>
      <c r="C270" s="100">
        <v>58576.671000000002</v>
      </c>
      <c r="D270" s="100">
        <v>2.0000000000000001E-4</v>
      </c>
      <c r="E270" s="34">
        <f t="shared" si="37"/>
        <v>27784.16603603063</v>
      </c>
      <c r="F270" s="26">
        <f t="shared" si="38"/>
        <v>27784</v>
      </c>
      <c r="G270" s="26">
        <f t="shared" si="46"/>
        <v>8.0981600003724452E-2</v>
      </c>
      <c r="K270" s="26">
        <f t="shared" si="49"/>
        <v>8.0981600003724452E-2</v>
      </c>
      <c r="M270" s="26">
        <f t="shared" ca="1" si="48"/>
        <v>7.8397302094452892E-2</v>
      </c>
      <c r="N270" s="26">
        <f t="shared" si="39"/>
        <v>9.3235060715879572E-2</v>
      </c>
      <c r="O270" s="89">
        <f t="shared" si="40"/>
        <v>43558.171000000002</v>
      </c>
      <c r="P270" s="60">
        <f t="shared" si="47"/>
        <v>1.5014729942432908E-4</v>
      </c>
    </row>
    <row r="271" spans="1:16" ht="12.95" customHeight="1">
      <c r="A271" s="98" t="s">
        <v>1019</v>
      </c>
      <c r="B271" s="99" t="s">
        <v>112</v>
      </c>
      <c r="C271" s="100">
        <v>58593.739300000001</v>
      </c>
      <c r="D271" s="100">
        <v>2.0000000000000001E-4</v>
      </c>
      <c r="E271" s="34">
        <f t="shared" si="37"/>
        <v>27819.161056893387</v>
      </c>
      <c r="F271" s="26">
        <f t="shared" si="38"/>
        <v>27819</v>
      </c>
      <c r="G271" s="26">
        <f t="shared" si="46"/>
        <v>7.8553100000135601E-2</v>
      </c>
      <c r="K271" s="26">
        <f t="shared" si="49"/>
        <v>7.8553100000135601E-2</v>
      </c>
      <c r="M271" s="26">
        <f t="shared" ca="1" si="48"/>
        <v>7.8528303760661999E-2</v>
      </c>
      <c r="N271" s="26">
        <f t="shared" si="39"/>
        <v>9.3435144099034056E-2</v>
      </c>
      <c r="O271" s="89">
        <f t="shared" si="40"/>
        <v>43575.239300000001</v>
      </c>
      <c r="P271" s="60">
        <f t="shared" si="47"/>
        <v>2.2147523656155835E-4</v>
      </c>
    </row>
    <row r="272" spans="1:16" ht="12.95" customHeight="1">
      <c r="A272" s="126" t="s">
        <v>1020</v>
      </c>
      <c r="B272" s="127" t="s">
        <v>112</v>
      </c>
      <c r="C272" s="128">
        <v>58920.043599999997</v>
      </c>
      <c r="D272" s="128" t="s">
        <v>67</v>
      </c>
      <c r="E272" s="34">
        <f t="shared" si="37"/>
        <v>28488.180571789886</v>
      </c>
      <c r="F272" s="26">
        <f t="shared" si="38"/>
        <v>28488</v>
      </c>
      <c r="G272" s="26">
        <f t="shared" si="46"/>
        <v>8.8071199999831151E-2</v>
      </c>
      <c r="K272" s="26">
        <f t="shared" si="49"/>
        <v>8.8071199999831151E-2</v>
      </c>
      <c r="M272" s="26">
        <f t="shared" ca="1" si="48"/>
        <v>8.1032307037630064E-2</v>
      </c>
      <c r="N272" s="26">
        <f t="shared" si="39"/>
        <v>9.7297433183582638E-2</v>
      </c>
      <c r="O272" s="89">
        <f t="shared" si="40"/>
        <v>43901.543599999997</v>
      </c>
      <c r="P272" s="60">
        <f t="shared" si="47"/>
        <v>8.5123378760957092E-5</v>
      </c>
    </row>
    <row r="273" spans="1:16" ht="12.95" customHeight="1">
      <c r="A273" s="98" t="s">
        <v>1021</v>
      </c>
      <c r="B273" s="99" t="s">
        <v>112</v>
      </c>
      <c r="C273" s="100">
        <v>59182.925000000003</v>
      </c>
      <c r="D273" s="100">
        <v>8.0000000000000004E-4</v>
      </c>
      <c r="E273" s="34">
        <f t="shared" si="37"/>
        <v>29027.164540751739</v>
      </c>
      <c r="F273" s="26">
        <f t="shared" si="38"/>
        <v>29027</v>
      </c>
      <c r="G273" s="26">
        <f t="shared" si="46"/>
        <v>8.0252300002030097E-2</v>
      </c>
      <c r="K273" s="26">
        <f t="shared" si="49"/>
        <v>8.0252300002030097E-2</v>
      </c>
      <c r="M273" s="26">
        <f t="shared" ca="1" si="48"/>
        <v>8.3049732697250106E-2</v>
      </c>
      <c r="N273" s="26">
        <f t="shared" si="39"/>
        <v>0.10046151294313313</v>
      </c>
      <c r="O273" s="89">
        <f t="shared" si="40"/>
        <v>44164.425000000003</v>
      </c>
      <c r="P273" s="60">
        <f t="shared" si="47"/>
        <v>4.0841228769884628E-4</v>
      </c>
    </row>
    <row r="274" spans="1:16" ht="12.95" customHeight="1">
      <c r="A274" s="56" t="s">
        <v>1023</v>
      </c>
      <c r="B274" s="57" t="s">
        <v>112</v>
      </c>
      <c r="C274" s="134">
        <v>59199.507999999914</v>
      </c>
      <c r="D274" s="135">
        <v>1E-3</v>
      </c>
      <c r="E274" s="34">
        <f t="shared" si="37"/>
        <v>29061.164554283492</v>
      </c>
      <c r="F274" s="26">
        <f t="shared" si="38"/>
        <v>29061</v>
      </c>
      <c r="G274" s="26">
        <f t="shared" si="46"/>
        <v>8.0258899914042559E-2</v>
      </c>
      <c r="K274" s="26">
        <f t="shared" si="49"/>
        <v>8.0258899914042559E-2</v>
      </c>
      <c r="M274" s="26">
        <f t="shared" ca="1" si="48"/>
        <v>8.3176991458710353E-2</v>
      </c>
      <c r="N274" s="26">
        <f t="shared" si="39"/>
        <v>0.1006626675705201</v>
      </c>
      <c r="O274" s="89">
        <f t="shared" si="40"/>
        <v>44181.007999999914</v>
      </c>
      <c r="P274" s="60">
        <f t="shared" si="47"/>
        <v>4.1631373457951904E-4</v>
      </c>
    </row>
    <row r="275" spans="1:16" ht="12.95" customHeight="1">
      <c r="A275" s="56" t="s">
        <v>1024</v>
      </c>
      <c r="B275" s="57" t="s">
        <v>112</v>
      </c>
      <c r="C275" s="134">
        <v>59276.330999999998</v>
      </c>
      <c r="D275" s="135">
        <v>1.1000000000000001E-3</v>
      </c>
      <c r="E275" s="34">
        <f t="shared" si="37"/>
        <v>29218.674235255981</v>
      </c>
      <c r="F275" s="26">
        <f t="shared" si="38"/>
        <v>29218.5</v>
      </c>
      <c r="G275" s="26">
        <f t="shared" si="46"/>
        <v>8.4980649997305591E-2</v>
      </c>
      <c r="K275" s="26">
        <f t="shared" si="49"/>
        <v>8.4980649997305591E-2</v>
      </c>
      <c r="M275" s="26">
        <f t="shared" ca="1" si="48"/>
        <v>8.3766498956651281E-2</v>
      </c>
      <c r="N275" s="26">
        <f t="shared" si="39"/>
        <v>0.1015969099500557</v>
      </c>
      <c r="O275" s="89">
        <f t="shared" si="40"/>
        <v>44257.830999999998</v>
      </c>
      <c r="P275" s="60">
        <f t="shared" si="47"/>
        <v>2.7610009481736705E-4</v>
      </c>
    </row>
    <row r="276" spans="1:16" ht="12.95" customHeight="1">
      <c r="A276" s="56" t="s">
        <v>1024</v>
      </c>
      <c r="B276" s="57" t="s">
        <v>112</v>
      </c>
      <c r="C276" s="134">
        <v>59276.5772</v>
      </c>
      <c r="D276" s="135">
        <v>5.9999999999999995E-4</v>
      </c>
      <c r="E276" s="34">
        <f t="shared" si="37"/>
        <v>29219.179017462553</v>
      </c>
      <c r="F276" s="26">
        <f t="shared" si="38"/>
        <v>29219</v>
      </c>
      <c r="G276" s="26">
        <f t="shared" si="46"/>
        <v>8.7313099997118115E-2</v>
      </c>
      <c r="K276" s="26">
        <f t="shared" si="49"/>
        <v>8.7313099997118115E-2</v>
      </c>
      <c r="M276" s="26">
        <f t="shared" ca="1" si="48"/>
        <v>8.3768370409025711E-2</v>
      </c>
      <c r="N276" s="26">
        <f t="shared" si="39"/>
        <v>0.10159988214572627</v>
      </c>
      <c r="O276" s="89">
        <f t="shared" si="40"/>
        <v>44258.0772</v>
      </c>
      <c r="P276" s="60">
        <f t="shared" si="47"/>
        <v>2.0411214416178855E-4</v>
      </c>
    </row>
    <row r="277" spans="1:16" ht="12.95" customHeight="1">
      <c r="A277" s="56" t="s">
        <v>1025</v>
      </c>
      <c r="B277" s="57" t="s">
        <v>112</v>
      </c>
      <c r="C277" s="134">
        <v>59295.60999999987</v>
      </c>
      <c r="D277" s="135" t="s">
        <v>163</v>
      </c>
      <c r="E277" s="34">
        <f t="shared" ref="E277:E282" si="50">(C277-C$7)/C$8</f>
        <v>29258.201839481862</v>
      </c>
      <c r="F277" s="26">
        <f t="shared" ref="F277:F282" si="51">+ROUND(2*E277,0)/2</f>
        <v>29258</v>
      </c>
      <c r="G277" s="26">
        <f t="shared" si="46"/>
        <v>9.844419987348374E-2</v>
      </c>
      <c r="I277" s="26">
        <f>G277</f>
        <v>9.844419987348374E-2</v>
      </c>
      <c r="M277" s="26">
        <f t="shared" ca="1" si="48"/>
        <v>8.391434369423012E-2</v>
      </c>
      <c r="N277" s="26">
        <f t="shared" ref="N277:N282" si="52">E$11*F$11+E$12*F$12*F277+E$13*F$13*F277^2</f>
        <v>0.10183183717154062</v>
      </c>
      <c r="O277" s="89">
        <f t="shared" ref="O277:O282" si="53">+C277-15018.5</f>
        <v>44277.10999999987</v>
      </c>
      <c r="P277" s="60">
        <f t="shared" si="47"/>
        <v>1.1476086463186144E-5</v>
      </c>
    </row>
    <row r="278" spans="1:16" ht="12.95" customHeight="1">
      <c r="A278" s="98" t="s">
        <v>1022</v>
      </c>
      <c r="B278" s="99" t="s">
        <v>112</v>
      </c>
      <c r="C278" s="100">
        <v>59296.572899999999</v>
      </c>
      <c r="D278" s="100">
        <v>1E-4</v>
      </c>
      <c r="E278" s="34">
        <f t="shared" si="50"/>
        <v>29260.176066885488</v>
      </c>
      <c r="F278" s="26">
        <f t="shared" si="51"/>
        <v>29260</v>
      </c>
      <c r="G278" s="26">
        <f t="shared" si="46"/>
        <v>8.5873999996692874E-2</v>
      </c>
      <c r="K278" s="26">
        <f>G278</f>
        <v>8.5873999996692874E-2</v>
      </c>
      <c r="M278" s="26">
        <f t="shared" ca="1" si="48"/>
        <v>8.3921829503727785E-2</v>
      </c>
      <c r="N278" s="26">
        <f t="shared" si="52"/>
        <v>0.10184373888893572</v>
      </c>
      <c r="O278" s="89">
        <f t="shared" si="53"/>
        <v>44278.072899999999</v>
      </c>
      <c r="P278" s="60">
        <f t="shared" si="47"/>
        <v>2.5503256028641376E-4</v>
      </c>
    </row>
    <row r="279" spans="1:16" ht="12.95" customHeight="1">
      <c r="A279" s="98" t="s">
        <v>1022</v>
      </c>
      <c r="B279" s="99" t="s">
        <v>105</v>
      </c>
      <c r="C279" s="100">
        <v>59309.499300000003</v>
      </c>
      <c r="D279" s="100">
        <v>5.9999999999999995E-4</v>
      </c>
      <c r="E279" s="34">
        <f t="shared" si="50"/>
        <v>29286.678977994416</v>
      </c>
      <c r="F279" s="26">
        <f t="shared" si="51"/>
        <v>29286.5</v>
      </c>
      <c r="G279" s="26">
        <f t="shared" ref="G279:G282" si="54">C279-(C$7+F279*C$8)</f>
        <v>8.7293850003334228E-2</v>
      </c>
      <c r="K279" s="26">
        <f>G279</f>
        <v>8.7293850003334228E-2</v>
      </c>
      <c r="M279" s="26">
        <f t="shared" ca="1" si="48"/>
        <v>8.4021016479571803E-2</v>
      </c>
      <c r="N279" s="26">
        <f t="shared" si="52"/>
        <v>0.10200149732107797</v>
      </c>
      <c r="O279" s="89">
        <f t="shared" si="53"/>
        <v>44290.999300000003</v>
      </c>
      <c r="P279" s="60">
        <f t="shared" si="47"/>
        <v>2.1631488962313457E-4</v>
      </c>
    </row>
    <row r="280" spans="1:16" ht="12.95" customHeight="1">
      <c r="A280" s="129" t="s">
        <v>1027</v>
      </c>
      <c r="B280" s="130" t="s">
        <v>112</v>
      </c>
      <c r="C280" s="136">
        <v>59612.144499999937</v>
      </c>
      <c r="D280" s="88"/>
      <c r="E280" s="34">
        <f t="shared" si="50"/>
        <v>29907.190399050505</v>
      </c>
      <c r="F280" s="26">
        <f t="shared" si="51"/>
        <v>29907</v>
      </c>
      <c r="G280" s="26">
        <f t="shared" si="54"/>
        <v>9.2864299935172312E-2</v>
      </c>
      <c r="K280" s="26">
        <f>G280</f>
        <v>9.2864299935172312E-2</v>
      </c>
      <c r="M280" s="26">
        <f t="shared" ca="1" si="48"/>
        <v>8.6343488876221591E-2</v>
      </c>
      <c r="N280" s="26">
        <f t="shared" si="52"/>
        <v>0.10572767940230934</v>
      </c>
      <c r="O280" s="89">
        <f t="shared" si="53"/>
        <v>44593.644499999937</v>
      </c>
      <c r="P280" s="60">
        <f t="shared" si="47"/>
        <v>1.6546653131556258E-4</v>
      </c>
    </row>
    <row r="281" spans="1:16" ht="12.95" customHeight="1">
      <c r="A281" s="56" t="s">
        <v>1026</v>
      </c>
      <c r="B281" s="57" t="s">
        <v>112</v>
      </c>
      <c r="C281" s="134">
        <v>59639.455000000002</v>
      </c>
      <c r="D281" s="135">
        <v>2.9999999999999997E-4</v>
      </c>
      <c r="E281" s="34">
        <f t="shared" si="50"/>
        <v>29963.18493378886</v>
      </c>
      <c r="F281" s="26">
        <f t="shared" si="51"/>
        <v>29963</v>
      </c>
      <c r="G281" s="26">
        <f t="shared" si="54"/>
        <v>9.0198700003384147E-2</v>
      </c>
      <c r="K281" s="26">
        <f>G281</f>
        <v>9.0198700003384147E-2</v>
      </c>
      <c r="M281" s="26">
        <f t="shared" ca="1" si="48"/>
        <v>8.6553091542156124E-2</v>
      </c>
      <c r="N281" s="26">
        <f t="shared" si="52"/>
        <v>0.10606701017865769</v>
      </c>
      <c r="O281" s="89">
        <f t="shared" si="53"/>
        <v>44620.955000000002</v>
      </c>
      <c r="P281" s="60">
        <f t="shared" si="47"/>
        <v>2.5180326781868985E-4</v>
      </c>
    </row>
    <row r="282" spans="1:16" ht="12.95" customHeight="1">
      <c r="A282" s="58" t="s">
        <v>1028</v>
      </c>
      <c r="B282" s="131" t="s">
        <v>105</v>
      </c>
      <c r="C282" s="132">
        <v>59656.770499999999</v>
      </c>
      <c r="D282" s="133">
        <v>4.0000000000000002E-4</v>
      </c>
      <c r="E282" s="34">
        <f t="shared" si="50"/>
        <v>29998.686787151466</v>
      </c>
      <c r="F282" s="26">
        <f t="shared" si="51"/>
        <v>29998.5</v>
      </c>
      <c r="G282" s="26">
        <f t="shared" si="54"/>
        <v>9.1102649996173568E-2</v>
      </c>
      <c r="K282" s="26">
        <f>G282</f>
        <v>9.1102649996173568E-2</v>
      </c>
      <c r="M282" s="26">
        <f t="shared" ca="1" si="48"/>
        <v>8.6685964660739634E-2</v>
      </c>
      <c r="N282" s="26">
        <f t="shared" si="52"/>
        <v>0.10628238261680603</v>
      </c>
      <c r="O282" s="89">
        <f t="shared" si="53"/>
        <v>44638.270499999999</v>
      </c>
      <c r="P282" s="60">
        <f t="shared" si="47"/>
        <v>2.3042428243389332E-4</v>
      </c>
    </row>
    <row r="283" spans="1:16" ht="12.95" customHeight="1">
      <c r="A283" s="34"/>
      <c r="B283" s="92"/>
      <c r="C283" s="88"/>
      <c r="D283" s="88"/>
      <c r="E283" s="34"/>
      <c r="O283" s="89"/>
    </row>
    <row r="284" spans="1:16" ht="12.95" customHeight="1">
      <c r="A284" s="34"/>
      <c r="B284" s="92"/>
      <c r="C284" s="88"/>
      <c r="D284" s="88"/>
      <c r="E284" s="34"/>
      <c r="O284" s="89"/>
    </row>
    <row r="285" spans="1:16" ht="12.95" customHeight="1">
      <c r="A285" s="34"/>
      <c r="B285" s="92"/>
      <c r="C285" s="88"/>
      <c r="D285" s="88"/>
      <c r="E285" s="34"/>
      <c r="O285" s="89"/>
    </row>
    <row r="286" spans="1:16" ht="12.95" customHeight="1">
      <c r="A286" s="34"/>
      <c r="B286" s="92"/>
      <c r="C286" s="88"/>
      <c r="D286" s="88"/>
      <c r="E286" s="34"/>
      <c r="O286" s="89"/>
    </row>
    <row r="287" spans="1:16" ht="12.95" customHeight="1">
      <c r="A287" s="34"/>
      <c r="B287" s="92"/>
      <c r="C287" s="88"/>
      <c r="D287" s="88"/>
      <c r="E287" s="34"/>
      <c r="O287" s="89"/>
    </row>
    <row r="288" spans="1:16" ht="12.95" customHeight="1">
      <c r="A288" s="34"/>
      <c r="B288" s="92"/>
      <c r="C288" s="88"/>
      <c r="D288" s="88"/>
      <c r="E288" s="34"/>
      <c r="O288" s="89"/>
    </row>
    <row r="289" spans="1:15" ht="12.95" customHeight="1">
      <c r="A289" s="34"/>
      <c r="B289" s="92"/>
      <c r="C289" s="88"/>
      <c r="D289" s="88"/>
      <c r="E289" s="34"/>
      <c r="O289" s="89"/>
    </row>
    <row r="290" spans="1:15" ht="12.95" customHeight="1">
      <c r="A290" s="34"/>
      <c r="B290" s="92"/>
      <c r="C290" s="88"/>
      <c r="D290" s="88"/>
      <c r="E290" s="34"/>
      <c r="O290" s="89"/>
    </row>
    <row r="291" spans="1:15" ht="12.95" customHeight="1">
      <c r="A291" s="34"/>
      <c r="B291" s="92"/>
      <c r="C291" s="88"/>
      <c r="D291" s="88"/>
      <c r="E291" s="34"/>
      <c r="O291" s="89"/>
    </row>
    <row r="292" spans="1:15" ht="12.95" customHeight="1">
      <c r="A292" s="34"/>
      <c r="B292" s="92"/>
      <c r="C292" s="88"/>
      <c r="D292" s="88"/>
      <c r="E292" s="34"/>
      <c r="O292" s="89"/>
    </row>
    <row r="293" spans="1:15" ht="12.95" customHeight="1">
      <c r="A293" s="34"/>
      <c r="B293" s="92"/>
      <c r="C293" s="88"/>
      <c r="D293" s="88"/>
      <c r="E293" s="34"/>
      <c r="O293" s="89"/>
    </row>
    <row r="294" spans="1:15" ht="12.95" customHeight="1">
      <c r="A294" s="34"/>
      <c r="B294" s="92"/>
      <c r="C294" s="88"/>
      <c r="D294" s="88"/>
      <c r="E294" s="34"/>
      <c r="O294" s="89"/>
    </row>
    <row r="295" spans="1:15" ht="12.95" customHeight="1">
      <c r="A295" s="34"/>
      <c r="B295" s="92"/>
      <c r="C295" s="88"/>
      <c r="D295" s="88"/>
      <c r="E295" s="34"/>
      <c r="O295" s="89"/>
    </row>
    <row r="296" spans="1:15" ht="12.95" customHeight="1">
      <c r="A296" s="34"/>
      <c r="B296" s="92"/>
      <c r="C296" s="88"/>
      <c r="D296" s="88"/>
      <c r="E296" s="34"/>
      <c r="O296" s="89"/>
    </row>
    <row r="297" spans="1:15" ht="12.95" customHeight="1">
      <c r="A297" s="34"/>
      <c r="B297" s="92"/>
      <c r="C297" s="88"/>
      <c r="D297" s="88"/>
      <c r="E297" s="34"/>
      <c r="O297" s="89"/>
    </row>
    <row r="298" spans="1:15" ht="12.95" customHeight="1">
      <c r="A298" s="34"/>
      <c r="B298" s="92"/>
      <c r="C298" s="88"/>
      <c r="D298" s="88"/>
      <c r="E298" s="34"/>
      <c r="O298" s="89"/>
    </row>
    <row r="299" spans="1:15" ht="12.95" customHeight="1">
      <c r="A299" s="34"/>
      <c r="B299" s="92"/>
      <c r="C299" s="88"/>
      <c r="D299" s="88"/>
      <c r="E299" s="34"/>
      <c r="O299" s="89"/>
    </row>
    <row r="300" spans="1:15" ht="12.95" customHeight="1">
      <c r="A300" s="34"/>
      <c r="B300" s="92"/>
      <c r="C300" s="88"/>
      <c r="D300" s="88"/>
      <c r="E300" s="34"/>
      <c r="O300" s="89"/>
    </row>
    <row r="301" spans="1:15" ht="12.95" customHeight="1">
      <c r="A301" s="34"/>
      <c r="B301" s="92"/>
      <c r="C301" s="88"/>
      <c r="D301" s="88"/>
      <c r="E301" s="34"/>
      <c r="O301" s="89"/>
    </row>
    <row r="302" spans="1:15" ht="12.95" customHeight="1">
      <c r="A302" s="34"/>
      <c r="B302" s="92"/>
      <c r="C302" s="88"/>
      <c r="D302" s="88"/>
      <c r="E302" s="34"/>
      <c r="O302" s="89"/>
    </row>
    <row r="303" spans="1:15" ht="12.95" customHeight="1">
      <c r="A303" s="34"/>
      <c r="B303" s="92"/>
      <c r="C303" s="88"/>
      <c r="D303" s="88"/>
      <c r="E303" s="34"/>
      <c r="O303" s="89"/>
    </row>
    <row r="304" spans="1:15" ht="12.95" customHeight="1">
      <c r="A304" s="34"/>
      <c r="B304" s="92"/>
      <c r="C304" s="88"/>
      <c r="D304" s="88"/>
      <c r="E304" s="34"/>
      <c r="O304" s="89"/>
    </row>
    <row r="305" spans="1:15" ht="12.95" customHeight="1">
      <c r="A305" s="34"/>
      <c r="B305" s="92"/>
      <c r="C305" s="88"/>
      <c r="D305" s="88"/>
      <c r="E305" s="34"/>
      <c r="O305" s="89"/>
    </row>
    <row r="306" spans="1:15" ht="12.95" customHeight="1">
      <c r="A306" s="34"/>
      <c r="B306" s="92"/>
      <c r="C306" s="88"/>
      <c r="D306" s="88"/>
      <c r="E306" s="34"/>
      <c r="O306" s="89"/>
    </row>
    <row r="307" spans="1:15" ht="12.95" customHeight="1">
      <c r="A307" s="34"/>
      <c r="B307" s="92"/>
      <c r="C307" s="88"/>
      <c r="D307" s="88"/>
      <c r="E307" s="34"/>
      <c r="O307" s="89"/>
    </row>
    <row r="308" spans="1:15" ht="12.95" customHeight="1">
      <c r="A308" s="34"/>
      <c r="B308" s="92"/>
      <c r="C308" s="88"/>
      <c r="D308" s="88"/>
      <c r="E308" s="34"/>
      <c r="O308" s="89"/>
    </row>
    <row r="309" spans="1:15" ht="12.95" customHeight="1">
      <c r="A309" s="34"/>
      <c r="B309" s="92"/>
      <c r="C309" s="88"/>
      <c r="D309" s="88"/>
      <c r="E309" s="34"/>
      <c r="O309" s="89"/>
    </row>
    <row r="310" spans="1:15" ht="12.95" customHeight="1">
      <c r="A310" s="34"/>
      <c r="B310" s="92"/>
      <c r="C310" s="88"/>
      <c r="D310" s="88"/>
      <c r="E310" s="34"/>
      <c r="O310" s="89"/>
    </row>
    <row r="311" spans="1:15" ht="12.95" customHeight="1">
      <c r="A311" s="34"/>
      <c r="B311" s="92"/>
      <c r="C311" s="88"/>
      <c r="D311" s="88"/>
      <c r="E311" s="34"/>
      <c r="O311" s="89"/>
    </row>
    <row r="312" spans="1:15" ht="12.95" customHeight="1">
      <c r="A312" s="34"/>
      <c r="B312" s="92"/>
      <c r="C312" s="88"/>
      <c r="D312" s="88"/>
      <c r="E312" s="34"/>
      <c r="O312" s="89"/>
    </row>
    <row r="313" spans="1:15" ht="12.95" customHeight="1">
      <c r="A313" s="34"/>
      <c r="B313" s="92"/>
      <c r="C313" s="88"/>
      <c r="D313" s="88"/>
      <c r="E313" s="34"/>
      <c r="O313" s="89"/>
    </row>
    <row r="314" spans="1:15" ht="12.95" customHeight="1">
      <c r="A314" s="34"/>
      <c r="B314" s="92"/>
      <c r="C314" s="88"/>
      <c r="D314" s="88"/>
      <c r="E314" s="34"/>
      <c r="O314" s="89"/>
    </row>
    <row r="315" spans="1:15" ht="12.95" customHeight="1">
      <c r="A315" s="34"/>
      <c r="B315" s="92"/>
      <c r="C315" s="88"/>
      <c r="D315" s="88"/>
      <c r="E315" s="34"/>
      <c r="O315" s="89"/>
    </row>
    <row r="316" spans="1:15" ht="12.95" customHeight="1">
      <c r="A316" s="34"/>
      <c r="B316" s="92"/>
      <c r="C316" s="88"/>
      <c r="D316" s="88"/>
      <c r="E316" s="34"/>
      <c r="O316" s="89"/>
    </row>
    <row r="317" spans="1:15" ht="12.95" customHeight="1">
      <c r="A317" s="34"/>
      <c r="B317" s="92"/>
      <c r="C317" s="88"/>
      <c r="D317" s="88"/>
      <c r="E317" s="34"/>
      <c r="O317" s="89"/>
    </row>
    <row r="318" spans="1:15" ht="12.95" customHeight="1">
      <c r="A318" s="34"/>
      <c r="B318" s="92"/>
      <c r="C318" s="88"/>
      <c r="D318" s="88"/>
      <c r="E318" s="34"/>
      <c r="O318" s="89"/>
    </row>
    <row r="319" spans="1:15" ht="12.95" customHeight="1">
      <c r="A319" s="34"/>
      <c r="B319" s="92"/>
      <c r="C319" s="88"/>
      <c r="D319" s="88"/>
      <c r="E319" s="34"/>
      <c r="O319" s="89"/>
    </row>
    <row r="320" spans="1:15" ht="12.95" customHeight="1">
      <c r="A320" s="34"/>
      <c r="B320" s="92"/>
      <c r="C320" s="88"/>
      <c r="D320" s="88"/>
      <c r="E320" s="34"/>
      <c r="O320" s="89"/>
    </row>
    <row r="321" spans="1:15" ht="12.95" customHeight="1">
      <c r="A321" s="34"/>
      <c r="B321" s="92"/>
      <c r="C321" s="88"/>
      <c r="D321" s="88"/>
      <c r="E321" s="34"/>
      <c r="O321" s="89"/>
    </row>
    <row r="322" spans="1:15" ht="12.95" customHeight="1">
      <c r="A322" s="34"/>
      <c r="B322" s="92"/>
      <c r="C322" s="88"/>
      <c r="D322" s="88"/>
      <c r="E322" s="34"/>
      <c r="O322" s="89"/>
    </row>
    <row r="323" spans="1:15" ht="12.95" customHeight="1">
      <c r="A323" s="34"/>
      <c r="B323" s="92"/>
      <c r="C323" s="88"/>
      <c r="D323" s="88"/>
      <c r="E323" s="34"/>
      <c r="O323" s="89"/>
    </row>
    <row r="324" spans="1:15" ht="12.95" customHeight="1">
      <c r="A324" s="34"/>
      <c r="B324" s="92"/>
      <c r="C324" s="88"/>
      <c r="D324" s="88"/>
      <c r="E324" s="34"/>
      <c r="O324" s="89"/>
    </row>
    <row r="325" spans="1:15" ht="12.95" customHeight="1">
      <c r="A325" s="34"/>
      <c r="B325" s="92"/>
      <c r="C325" s="88"/>
      <c r="D325" s="88"/>
      <c r="E325" s="34"/>
      <c r="O325" s="89"/>
    </row>
    <row r="326" spans="1:15" ht="12.95" customHeight="1">
      <c r="A326" s="34"/>
      <c r="B326" s="92"/>
      <c r="C326" s="88"/>
      <c r="D326" s="88"/>
      <c r="E326" s="34"/>
      <c r="O326" s="89"/>
    </row>
    <row r="327" spans="1:15" ht="12.95" customHeight="1">
      <c r="A327" s="34"/>
      <c r="B327" s="92"/>
      <c r="C327" s="88"/>
      <c r="D327" s="88"/>
      <c r="E327" s="34"/>
      <c r="O327" s="89"/>
    </row>
    <row r="328" spans="1:15" ht="12.95" customHeight="1">
      <c r="A328" s="34"/>
      <c r="B328" s="92"/>
      <c r="C328" s="88"/>
      <c r="D328" s="88"/>
      <c r="E328" s="34"/>
      <c r="O328" s="89"/>
    </row>
    <row r="329" spans="1:15" ht="12.95" customHeight="1">
      <c r="A329" s="34"/>
      <c r="B329" s="92"/>
      <c r="C329" s="88"/>
      <c r="D329" s="88"/>
      <c r="E329" s="34"/>
      <c r="O329" s="89"/>
    </row>
    <row r="330" spans="1:15" ht="12.95" customHeight="1">
      <c r="A330" s="34"/>
      <c r="B330" s="92"/>
      <c r="C330" s="88"/>
      <c r="D330" s="88"/>
      <c r="E330" s="34"/>
      <c r="O330" s="89"/>
    </row>
    <row r="331" spans="1:15" ht="12.95" customHeight="1">
      <c r="A331" s="34"/>
      <c r="B331" s="92"/>
      <c r="C331" s="88"/>
      <c r="D331" s="88"/>
      <c r="E331" s="34"/>
      <c r="O331" s="89"/>
    </row>
    <row r="332" spans="1:15" ht="12.95" customHeight="1">
      <c r="A332" s="34"/>
      <c r="B332" s="92"/>
      <c r="C332" s="88"/>
      <c r="D332" s="88"/>
      <c r="E332" s="34"/>
      <c r="O332" s="89"/>
    </row>
    <row r="333" spans="1:15" ht="12.95" customHeight="1">
      <c r="A333" s="34"/>
      <c r="B333" s="92"/>
      <c r="C333" s="88"/>
      <c r="D333" s="88"/>
      <c r="E333" s="34"/>
      <c r="O333" s="89"/>
    </row>
    <row r="334" spans="1:15" ht="12.95" customHeight="1">
      <c r="A334" s="34"/>
      <c r="B334" s="92"/>
      <c r="C334" s="88"/>
      <c r="D334" s="88"/>
      <c r="E334" s="34"/>
      <c r="O334" s="89"/>
    </row>
    <row r="335" spans="1:15" ht="12.95" customHeight="1">
      <c r="A335" s="34"/>
      <c r="B335" s="92"/>
      <c r="C335" s="88"/>
      <c r="D335" s="88"/>
      <c r="E335" s="34"/>
      <c r="O335" s="89"/>
    </row>
    <row r="336" spans="1:15" ht="12.95" customHeight="1">
      <c r="A336" s="34"/>
      <c r="B336" s="92"/>
      <c r="C336" s="88"/>
      <c r="D336" s="88"/>
      <c r="E336" s="34"/>
      <c r="O336" s="89"/>
    </row>
    <row r="337" spans="1:15" ht="12.95" customHeight="1">
      <c r="A337" s="34"/>
      <c r="B337" s="92"/>
      <c r="C337" s="88"/>
      <c r="D337" s="88"/>
      <c r="E337" s="34"/>
      <c r="O337" s="89"/>
    </row>
    <row r="338" spans="1:15" ht="12.95" customHeight="1">
      <c r="A338" s="34"/>
      <c r="B338" s="92"/>
      <c r="C338" s="88"/>
      <c r="D338" s="88"/>
      <c r="E338" s="34"/>
      <c r="O338" s="89"/>
    </row>
    <row r="339" spans="1:15" ht="12.95" customHeight="1">
      <c r="A339" s="34"/>
      <c r="B339" s="92"/>
      <c r="C339" s="88"/>
      <c r="D339" s="88"/>
      <c r="E339" s="34"/>
      <c r="O339" s="89"/>
    </row>
    <row r="340" spans="1:15" ht="12.95" customHeight="1">
      <c r="A340" s="34"/>
      <c r="B340" s="92"/>
      <c r="C340" s="88"/>
      <c r="D340" s="88"/>
      <c r="E340" s="34"/>
      <c r="O340" s="89"/>
    </row>
    <row r="341" spans="1:15" ht="12.95" customHeight="1">
      <c r="A341" s="34"/>
      <c r="B341" s="92"/>
      <c r="C341" s="88"/>
      <c r="D341" s="88"/>
      <c r="E341" s="34"/>
      <c r="O341" s="89"/>
    </row>
    <row r="342" spans="1:15" ht="12.95" customHeight="1">
      <c r="A342" s="34"/>
      <c r="B342" s="92"/>
      <c r="C342" s="88"/>
      <c r="D342" s="88"/>
      <c r="E342" s="34"/>
      <c r="O342" s="89"/>
    </row>
    <row r="343" spans="1:15" ht="12.95" customHeight="1">
      <c r="A343" s="34"/>
      <c r="B343" s="92"/>
      <c r="C343" s="88"/>
      <c r="D343" s="88"/>
      <c r="E343" s="34"/>
      <c r="O343" s="89"/>
    </row>
    <row r="344" spans="1:15" ht="12.95" customHeight="1">
      <c r="A344" s="34"/>
      <c r="B344" s="92"/>
      <c r="C344" s="88"/>
      <c r="D344" s="88"/>
      <c r="E344" s="34"/>
      <c r="O344" s="89"/>
    </row>
    <row r="345" spans="1:15" ht="12.95" customHeight="1">
      <c r="A345" s="34"/>
      <c r="B345" s="92"/>
      <c r="C345" s="88"/>
      <c r="D345" s="88"/>
      <c r="E345" s="34"/>
      <c r="O345" s="89"/>
    </row>
    <row r="346" spans="1:15" ht="12.95" customHeight="1">
      <c r="A346" s="34"/>
      <c r="B346" s="92"/>
      <c r="C346" s="88"/>
      <c r="D346" s="88"/>
      <c r="E346" s="34"/>
      <c r="O346" s="89"/>
    </row>
    <row r="347" spans="1:15" ht="12.95" customHeight="1">
      <c r="A347" s="34"/>
      <c r="B347" s="92"/>
      <c r="C347" s="88"/>
      <c r="D347" s="88"/>
      <c r="E347" s="34"/>
      <c r="O347" s="89"/>
    </row>
    <row r="348" spans="1:15" ht="12.95" customHeight="1">
      <c r="A348" s="34"/>
      <c r="B348" s="92"/>
      <c r="C348" s="88"/>
      <c r="D348" s="88"/>
      <c r="E348" s="34"/>
      <c r="O348" s="89"/>
    </row>
    <row r="349" spans="1:15" ht="12.95" customHeight="1">
      <c r="A349" s="34"/>
      <c r="B349" s="92"/>
      <c r="C349" s="88"/>
      <c r="D349" s="88"/>
      <c r="E349" s="34"/>
      <c r="O349" s="89"/>
    </row>
    <row r="350" spans="1:15" ht="12.95" customHeight="1">
      <c r="A350" s="34"/>
      <c r="B350" s="92"/>
      <c r="C350" s="88"/>
      <c r="D350" s="88"/>
      <c r="E350" s="34"/>
      <c r="O350" s="89"/>
    </row>
    <row r="351" spans="1:15" ht="12.95" customHeight="1">
      <c r="A351" s="34"/>
      <c r="B351" s="92"/>
      <c r="C351" s="88"/>
      <c r="D351" s="88"/>
      <c r="E351" s="34"/>
      <c r="O351" s="89"/>
    </row>
    <row r="352" spans="1:15" ht="12.95" customHeight="1">
      <c r="A352" s="34"/>
      <c r="B352" s="92"/>
      <c r="C352" s="88"/>
      <c r="D352" s="88"/>
      <c r="E352" s="34"/>
      <c r="O352" s="89"/>
    </row>
    <row r="353" spans="1:15" ht="12.95" customHeight="1">
      <c r="A353" s="34"/>
      <c r="B353" s="92"/>
      <c r="C353" s="88"/>
      <c r="D353" s="88"/>
      <c r="E353" s="34"/>
      <c r="O353" s="89"/>
    </row>
    <row r="354" spans="1:15" ht="12.95" customHeight="1">
      <c r="A354" s="34"/>
      <c r="B354" s="92"/>
      <c r="C354" s="88"/>
      <c r="D354" s="88"/>
      <c r="E354" s="34"/>
      <c r="O354" s="89"/>
    </row>
    <row r="355" spans="1:15" ht="12.95" customHeight="1">
      <c r="A355" s="34"/>
      <c r="B355" s="92"/>
      <c r="C355" s="88"/>
      <c r="D355" s="88"/>
      <c r="E355" s="34"/>
      <c r="O355" s="89"/>
    </row>
    <row r="356" spans="1:15" ht="12.95" customHeight="1">
      <c r="A356" s="34"/>
      <c r="B356" s="92"/>
      <c r="C356" s="88"/>
      <c r="D356" s="88"/>
      <c r="E356" s="34"/>
      <c r="O356" s="89"/>
    </row>
    <row r="357" spans="1:15" ht="12.95" customHeight="1">
      <c r="A357" s="34"/>
      <c r="B357" s="92"/>
      <c r="C357" s="88"/>
      <c r="D357" s="88"/>
      <c r="E357" s="34"/>
      <c r="O357" s="89"/>
    </row>
    <row r="358" spans="1:15" ht="12.95" customHeight="1">
      <c r="A358" s="34"/>
      <c r="B358" s="92"/>
      <c r="C358" s="88"/>
      <c r="D358" s="88"/>
      <c r="E358" s="34"/>
      <c r="O358" s="89"/>
    </row>
    <row r="359" spans="1:15" ht="12.95" customHeight="1">
      <c r="A359" s="34"/>
      <c r="B359" s="92"/>
      <c r="C359" s="88"/>
      <c r="D359" s="88"/>
      <c r="E359" s="34"/>
      <c r="O359" s="89"/>
    </row>
    <row r="360" spans="1:15" ht="12.95" customHeight="1">
      <c r="A360" s="34"/>
      <c r="B360" s="92"/>
      <c r="C360" s="88"/>
      <c r="D360" s="88"/>
      <c r="E360" s="34"/>
      <c r="O360" s="89"/>
    </row>
    <row r="361" spans="1:15" ht="12.95" customHeight="1">
      <c r="A361" s="34"/>
      <c r="B361" s="92"/>
      <c r="C361" s="88"/>
      <c r="D361" s="88"/>
      <c r="E361" s="34"/>
      <c r="O361" s="89"/>
    </row>
    <row r="362" spans="1:15" ht="12.95" customHeight="1">
      <c r="A362" s="34"/>
      <c r="B362" s="92"/>
      <c r="C362" s="88"/>
      <c r="D362" s="88"/>
      <c r="E362" s="34"/>
      <c r="O362" s="89"/>
    </row>
    <row r="363" spans="1:15" ht="12.95" customHeight="1">
      <c r="A363" s="34"/>
      <c r="B363" s="92"/>
      <c r="C363" s="88"/>
      <c r="D363" s="88"/>
      <c r="E363" s="34"/>
      <c r="O363" s="89"/>
    </row>
    <row r="364" spans="1:15" ht="12.95" customHeight="1">
      <c r="A364" s="34"/>
      <c r="B364" s="92"/>
      <c r="C364" s="88"/>
      <c r="D364" s="88"/>
      <c r="E364" s="34"/>
      <c r="O364" s="89"/>
    </row>
    <row r="365" spans="1:15" ht="12.95" customHeight="1">
      <c r="A365" s="34"/>
      <c r="B365" s="92"/>
      <c r="C365" s="88"/>
      <c r="D365" s="88"/>
      <c r="E365" s="34"/>
      <c r="O365" s="89"/>
    </row>
    <row r="366" spans="1:15" ht="12.95" customHeight="1">
      <c r="A366" s="34"/>
      <c r="B366" s="92"/>
      <c r="C366" s="88"/>
      <c r="D366" s="88"/>
      <c r="E366" s="34"/>
      <c r="O366" s="89"/>
    </row>
    <row r="367" spans="1:15" ht="12.95" customHeight="1">
      <c r="A367" s="34"/>
      <c r="B367" s="92"/>
      <c r="C367" s="88"/>
      <c r="D367" s="88"/>
      <c r="E367" s="34"/>
      <c r="O367" s="89"/>
    </row>
    <row r="368" spans="1:15" ht="12.95" customHeight="1">
      <c r="A368" s="34"/>
      <c r="B368" s="92"/>
      <c r="C368" s="88"/>
      <c r="D368" s="88"/>
      <c r="E368" s="34"/>
      <c r="O368" s="89"/>
    </row>
    <row r="369" spans="1:15" ht="12.95" customHeight="1">
      <c r="A369" s="34"/>
      <c r="B369" s="92"/>
      <c r="C369" s="88"/>
      <c r="D369" s="88"/>
      <c r="E369" s="34"/>
      <c r="O369" s="89"/>
    </row>
    <row r="370" spans="1:15" ht="12.95" customHeight="1">
      <c r="A370" s="34"/>
      <c r="B370" s="92"/>
      <c r="C370" s="88"/>
      <c r="D370" s="88"/>
      <c r="E370" s="34"/>
      <c r="O370" s="89"/>
    </row>
    <row r="371" spans="1:15" ht="12.95" customHeight="1">
      <c r="A371" s="34"/>
      <c r="B371" s="92"/>
      <c r="C371" s="88"/>
      <c r="D371" s="88"/>
      <c r="E371" s="34"/>
      <c r="O371" s="89"/>
    </row>
    <row r="372" spans="1:15" ht="12.95" customHeight="1">
      <c r="A372" s="34"/>
      <c r="B372" s="92"/>
      <c r="C372" s="88"/>
      <c r="D372" s="88"/>
      <c r="E372" s="34"/>
      <c r="O372" s="89"/>
    </row>
    <row r="373" spans="1:15" ht="12.95" customHeight="1">
      <c r="A373" s="34"/>
      <c r="B373" s="92"/>
      <c r="C373" s="88"/>
      <c r="D373" s="88"/>
      <c r="E373" s="34"/>
      <c r="O373" s="89"/>
    </row>
    <row r="374" spans="1:15" ht="12.95" customHeight="1">
      <c r="A374" s="34"/>
      <c r="B374" s="92"/>
      <c r="C374" s="88"/>
      <c r="D374" s="88"/>
      <c r="E374" s="34"/>
      <c r="O374" s="89"/>
    </row>
    <row r="375" spans="1:15" ht="12.95" customHeight="1">
      <c r="A375" s="34"/>
      <c r="B375" s="92"/>
      <c r="C375" s="88"/>
      <c r="D375" s="88"/>
      <c r="E375" s="34"/>
      <c r="O375" s="89"/>
    </row>
    <row r="376" spans="1:15" ht="12.95" customHeight="1">
      <c r="A376" s="34"/>
      <c r="B376" s="92"/>
      <c r="C376" s="88"/>
      <c r="D376" s="88"/>
      <c r="E376" s="34"/>
      <c r="O376" s="89"/>
    </row>
    <row r="377" spans="1:15" ht="12.95" customHeight="1">
      <c r="A377" s="34"/>
      <c r="B377" s="92"/>
      <c r="C377" s="88"/>
      <c r="D377" s="88"/>
      <c r="E377" s="34"/>
      <c r="O377" s="89"/>
    </row>
    <row r="378" spans="1:15" ht="12.95" customHeight="1">
      <c r="A378" s="34"/>
      <c r="B378" s="92"/>
      <c r="C378" s="88"/>
      <c r="D378" s="88"/>
      <c r="E378" s="34"/>
      <c r="O378" s="89"/>
    </row>
    <row r="379" spans="1:15" ht="12.95" customHeight="1">
      <c r="A379" s="34"/>
      <c r="B379" s="92"/>
      <c r="C379" s="88"/>
      <c r="D379" s="88"/>
      <c r="E379" s="34"/>
      <c r="O379" s="89"/>
    </row>
    <row r="380" spans="1:15" ht="12.95" customHeight="1">
      <c r="A380" s="34"/>
      <c r="B380" s="92"/>
      <c r="C380" s="88"/>
      <c r="D380" s="88"/>
      <c r="E380" s="34"/>
      <c r="O380" s="89"/>
    </row>
    <row r="381" spans="1:15" ht="12.95" customHeight="1">
      <c r="A381" s="34"/>
      <c r="B381" s="92"/>
      <c r="C381" s="88"/>
      <c r="D381" s="88"/>
      <c r="E381" s="34"/>
      <c r="O381" s="89"/>
    </row>
    <row r="382" spans="1:15" ht="12.95" customHeight="1">
      <c r="A382" s="34"/>
      <c r="B382" s="92"/>
      <c r="C382" s="88"/>
      <c r="D382" s="88"/>
      <c r="E382" s="34"/>
      <c r="O382" s="89"/>
    </row>
    <row r="383" spans="1:15" ht="12.95" customHeight="1">
      <c r="A383" s="34"/>
      <c r="B383" s="92"/>
      <c r="C383" s="88"/>
      <c r="D383" s="88"/>
      <c r="E383" s="34"/>
      <c r="O383" s="89"/>
    </row>
    <row r="384" spans="1:15" ht="12.95" customHeight="1">
      <c r="A384" s="34"/>
      <c r="B384" s="92"/>
      <c r="C384" s="88"/>
      <c r="D384" s="88"/>
      <c r="E384" s="34"/>
      <c r="O384" s="89"/>
    </row>
    <row r="385" spans="1:15" ht="12.95" customHeight="1">
      <c r="A385" s="34"/>
      <c r="B385" s="92"/>
      <c r="C385" s="88"/>
      <c r="D385" s="88"/>
      <c r="E385" s="34"/>
      <c r="O385" s="89"/>
    </row>
    <row r="386" spans="1:15" ht="12.95" customHeight="1">
      <c r="A386" s="34"/>
      <c r="B386" s="92"/>
      <c r="C386" s="88"/>
      <c r="D386" s="88"/>
      <c r="E386" s="34"/>
      <c r="O386" s="89"/>
    </row>
    <row r="387" spans="1:15" ht="12.95" customHeight="1">
      <c r="A387" s="34"/>
      <c r="B387" s="92"/>
      <c r="C387" s="88"/>
      <c r="D387" s="88"/>
      <c r="E387" s="34"/>
      <c r="O387" s="89"/>
    </row>
    <row r="388" spans="1:15" ht="12.95" customHeight="1">
      <c r="A388" s="34"/>
      <c r="B388" s="92"/>
      <c r="C388" s="88"/>
      <c r="D388" s="88"/>
      <c r="E388" s="34"/>
      <c r="O388" s="89"/>
    </row>
    <row r="389" spans="1:15" ht="12.95" customHeight="1">
      <c r="A389" s="34"/>
      <c r="B389" s="92"/>
      <c r="C389" s="88"/>
      <c r="D389" s="88"/>
      <c r="E389" s="34"/>
      <c r="O389" s="89"/>
    </row>
    <row r="390" spans="1:15" ht="12.95" customHeight="1">
      <c r="A390" s="34"/>
      <c r="B390" s="92"/>
      <c r="C390" s="88"/>
      <c r="D390" s="88"/>
    </row>
    <row r="391" spans="1:15" ht="12.95" customHeight="1">
      <c r="A391" s="34"/>
      <c r="B391" s="92"/>
      <c r="C391" s="88"/>
      <c r="D391" s="88"/>
    </row>
    <row r="392" spans="1:15" ht="12.95" customHeight="1">
      <c r="A392" s="34"/>
      <c r="B392" s="92"/>
      <c r="C392" s="88"/>
      <c r="D392" s="88"/>
    </row>
    <row r="393" spans="1:15" ht="12.95" customHeight="1">
      <c r="A393" s="34"/>
      <c r="B393" s="92"/>
      <c r="C393" s="88"/>
      <c r="D393" s="88"/>
    </row>
    <row r="394" spans="1:15" ht="12.95" customHeight="1">
      <c r="A394" s="34"/>
      <c r="B394" s="92"/>
      <c r="C394" s="88"/>
      <c r="D394" s="88"/>
    </row>
    <row r="395" spans="1:15" ht="12.95" customHeight="1">
      <c r="A395" s="34"/>
      <c r="B395" s="92"/>
      <c r="C395" s="88"/>
      <c r="D395" s="88"/>
    </row>
    <row r="396" spans="1:15" ht="12.95" customHeight="1">
      <c r="A396" s="34"/>
      <c r="B396" s="92"/>
      <c r="C396" s="88"/>
      <c r="D396" s="88"/>
    </row>
    <row r="397" spans="1:15" ht="12.95" customHeight="1">
      <c r="A397" s="34"/>
      <c r="B397" s="92"/>
      <c r="C397" s="88"/>
      <c r="D397" s="88"/>
    </row>
    <row r="398" spans="1:15" ht="12.95" customHeight="1">
      <c r="A398" s="34"/>
      <c r="B398" s="92"/>
      <c r="C398" s="88"/>
      <c r="D398" s="88"/>
    </row>
    <row r="399" spans="1:15" ht="12.95" customHeight="1">
      <c r="A399" s="34"/>
      <c r="B399" s="92"/>
      <c r="C399" s="88"/>
      <c r="D399" s="88"/>
    </row>
    <row r="400" spans="1:15" ht="12.95" customHeight="1">
      <c r="A400" s="34"/>
      <c r="B400" s="92"/>
      <c r="C400" s="88"/>
      <c r="D400" s="88"/>
    </row>
    <row r="401" spans="1:4" ht="12.95" customHeight="1">
      <c r="A401" s="34"/>
      <c r="B401" s="92"/>
      <c r="C401" s="88"/>
      <c r="D401" s="88"/>
    </row>
    <row r="402" spans="1:4" ht="12.95" customHeight="1">
      <c r="A402" s="34"/>
      <c r="B402" s="34"/>
      <c r="C402" s="88"/>
      <c r="D402" s="88"/>
    </row>
    <row r="403" spans="1:4" ht="12.95" customHeight="1">
      <c r="A403" s="34"/>
      <c r="B403" s="34"/>
      <c r="C403" s="88"/>
      <c r="D403" s="88"/>
    </row>
    <row r="404" spans="1:4" ht="12.95" customHeight="1">
      <c r="A404" s="34"/>
      <c r="B404" s="34"/>
      <c r="C404" s="88"/>
      <c r="D404" s="88"/>
    </row>
    <row r="405" spans="1:4" ht="12.95" customHeight="1">
      <c r="A405" s="34"/>
      <c r="B405" s="34"/>
      <c r="C405" s="88"/>
      <c r="D405" s="88"/>
    </row>
    <row r="406" spans="1:4" ht="12.95" customHeight="1">
      <c r="A406" s="34"/>
      <c r="B406" s="34"/>
      <c r="C406" s="88"/>
      <c r="D406" s="88"/>
    </row>
    <row r="407" spans="1:4" ht="12.95" customHeight="1">
      <c r="A407" s="34"/>
      <c r="B407" s="34"/>
      <c r="C407" s="88"/>
      <c r="D407" s="88"/>
    </row>
    <row r="408" spans="1:4" ht="12.95" customHeight="1">
      <c r="A408" s="34"/>
      <c r="B408" s="34"/>
      <c r="C408" s="88"/>
      <c r="D408" s="88"/>
    </row>
    <row r="409" spans="1:4" ht="12.95" customHeight="1">
      <c r="A409" s="34"/>
      <c r="B409" s="34"/>
      <c r="C409" s="88"/>
      <c r="D409" s="88"/>
    </row>
    <row r="410" spans="1:4" ht="12.95" customHeight="1">
      <c r="C410" s="91"/>
      <c r="D410" s="91"/>
    </row>
    <row r="411" spans="1:4" ht="12.95" customHeight="1">
      <c r="C411" s="91"/>
      <c r="D411" s="91"/>
    </row>
    <row r="412" spans="1:4" ht="12.95" customHeight="1">
      <c r="C412" s="91"/>
      <c r="D412" s="91"/>
    </row>
    <row r="413" spans="1:4" ht="12.95" customHeight="1">
      <c r="C413" s="91"/>
      <c r="D413" s="91"/>
    </row>
    <row r="414" spans="1:4" ht="12.95" customHeight="1">
      <c r="C414" s="91"/>
      <c r="D414" s="91"/>
    </row>
    <row r="415" spans="1:4" ht="12.95" customHeight="1">
      <c r="C415" s="91"/>
      <c r="D415" s="91"/>
    </row>
    <row r="416" spans="1:4" ht="12.95" customHeight="1">
      <c r="C416" s="91"/>
      <c r="D416" s="91"/>
    </row>
    <row r="417" spans="3:4" ht="12.95" customHeight="1">
      <c r="C417" s="91"/>
      <c r="D417" s="91"/>
    </row>
    <row r="418" spans="3:4" ht="12.95" customHeight="1">
      <c r="C418" s="91"/>
      <c r="D418" s="91"/>
    </row>
    <row r="419" spans="3:4" ht="12.95" customHeight="1">
      <c r="C419" s="91"/>
      <c r="D419" s="91"/>
    </row>
    <row r="420" spans="3:4" ht="12.95" customHeight="1">
      <c r="C420" s="91"/>
      <c r="D420" s="91"/>
    </row>
    <row r="421" spans="3:4" ht="12.95" customHeight="1">
      <c r="C421" s="91"/>
      <c r="D421" s="91"/>
    </row>
    <row r="422" spans="3:4" ht="12.95" customHeight="1">
      <c r="C422" s="91"/>
      <c r="D422" s="91"/>
    </row>
    <row r="423" spans="3:4" ht="12.95" customHeight="1">
      <c r="C423" s="91"/>
      <c r="D423" s="91"/>
    </row>
    <row r="424" spans="3:4" ht="12.95" customHeight="1">
      <c r="C424" s="91"/>
      <c r="D424" s="91"/>
    </row>
    <row r="425" spans="3:4" ht="12.95" customHeight="1">
      <c r="C425" s="91"/>
      <c r="D425" s="91"/>
    </row>
    <row r="426" spans="3:4" ht="12.95" customHeight="1">
      <c r="C426" s="91"/>
      <c r="D426" s="91"/>
    </row>
    <row r="427" spans="3:4" ht="12.95" customHeight="1">
      <c r="C427" s="91"/>
      <c r="D427" s="91"/>
    </row>
    <row r="428" spans="3:4" ht="12.95" customHeight="1">
      <c r="C428" s="91"/>
      <c r="D428" s="91"/>
    </row>
    <row r="429" spans="3:4" ht="12.95" customHeight="1">
      <c r="C429" s="91"/>
      <c r="D429" s="91"/>
    </row>
    <row r="430" spans="3:4" ht="12.95" customHeight="1">
      <c r="C430" s="91"/>
      <c r="D430" s="91"/>
    </row>
    <row r="431" spans="3:4" ht="12.95" customHeight="1">
      <c r="C431" s="91"/>
      <c r="D431" s="91"/>
    </row>
    <row r="432" spans="3:4" ht="12.95" customHeight="1">
      <c r="C432" s="91"/>
      <c r="D432" s="91"/>
    </row>
    <row r="433" spans="3:4" ht="12.95" customHeight="1">
      <c r="C433" s="91"/>
      <c r="D433" s="91"/>
    </row>
    <row r="434" spans="3:4" ht="12.95" customHeight="1">
      <c r="C434" s="91"/>
      <c r="D434" s="91"/>
    </row>
    <row r="435" spans="3:4" ht="12.95" customHeight="1">
      <c r="C435" s="91"/>
      <c r="D435" s="91"/>
    </row>
    <row r="436" spans="3:4" ht="12.95" customHeight="1">
      <c r="C436" s="91"/>
      <c r="D436" s="91"/>
    </row>
    <row r="437" spans="3:4" ht="12.95" customHeight="1">
      <c r="C437" s="91"/>
      <c r="D437" s="91"/>
    </row>
    <row r="438" spans="3:4" ht="12.95" customHeight="1">
      <c r="C438" s="91"/>
      <c r="D438" s="91"/>
    </row>
    <row r="439" spans="3:4" ht="12.95" customHeight="1">
      <c r="C439" s="91"/>
      <c r="D439" s="91"/>
    </row>
    <row r="440" spans="3:4" ht="12.95" customHeight="1">
      <c r="C440" s="91"/>
      <c r="D440" s="91"/>
    </row>
    <row r="441" spans="3:4" ht="12.95" customHeight="1">
      <c r="C441" s="91"/>
      <c r="D441" s="91"/>
    </row>
    <row r="442" spans="3:4" ht="12.95" customHeight="1">
      <c r="C442" s="91"/>
      <c r="D442" s="91"/>
    </row>
    <row r="443" spans="3:4" ht="12.95" customHeight="1">
      <c r="C443" s="91"/>
      <c r="D443" s="91"/>
    </row>
    <row r="444" spans="3:4" ht="12.95" customHeight="1">
      <c r="C444" s="91"/>
      <c r="D444" s="91"/>
    </row>
    <row r="445" spans="3:4" ht="12.95" customHeight="1">
      <c r="C445" s="91"/>
      <c r="D445" s="91"/>
    </row>
    <row r="446" spans="3:4" ht="12.95" customHeight="1">
      <c r="C446" s="91"/>
      <c r="D446" s="91"/>
    </row>
    <row r="447" spans="3:4" ht="12.95" customHeight="1">
      <c r="C447" s="91"/>
      <c r="D447" s="91"/>
    </row>
    <row r="448" spans="3:4" ht="12.95" customHeight="1">
      <c r="C448" s="91"/>
      <c r="D448" s="91"/>
    </row>
    <row r="449" spans="3:4" ht="12.95" customHeight="1">
      <c r="C449" s="91"/>
      <c r="D449" s="91"/>
    </row>
    <row r="450" spans="3:4" ht="12.95" customHeight="1">
      <c r="C450" s="91"/>
      <c r="D450" s="91"/>
    </row>
    <row r="451" spans="3:4" ht="12.95" customHeight="1">
      <c r="C451" s="91"/>
      <c r="D451" s="91"/>
    </row>
    <row r="452" spans="3:4" ht="12.95" customHeight="1">
      <c r="C452" s="91"/>
      <c r="D452" s="91"/>
    </row>
    <row r="453" spans="3:4" ht="12.95" customHeight="1">
      <c r="C453" s="91"/>
      <c r="D453" s="91"/>
    </row>
    <row r="454" spans="3:4" ht="12.95" customHeight="1">
      <c r="C454" s="91"/>
      <c r="D454" s="91"/>
    </row>
    <row r="455" spans="3:4" ht="12.95" customHeight="1">
      <c r="C455" s="91"/>
      <c r="D455" s="91"/>
    </row>
    <row r="456" spans="3:4" ht="12.95" customHeight="1">
      <c r="C456" s="91"/>
      <c r="D456" s="91"/>
    </row>
    <row r="457" spans="3:4" ht="12.95" customHeight="1">
      <c r="C457" s="91"/>
      <c r="D457" s="91"/>
    </row>
    <row r="458" spans="3:4" ht="12.95" customHeight="1">
      <c r="C458" s="91"/>
      <c r="D458" s="91"/>
    </row>
    <row r="459" spans="3:4" ht="12.95" customHeight="1">
      <c r="C459" s="91"/>
      <c r="D459" s="91"/>
    </row>
    <row r="460" spans="3:4" ht="12.95" customHeight="1">
      <c r="C460" s="91"/>
      <c r="D460" s="91"/>
    </row>
    <row r="461" spans="3:4" ht="12.95" customHeight="1">
      <c r="C461" s="91"/>
      <c r="D461" s="91"/>
    </row>
    <row r="462" spans="3:4" ht="12.95" customHeight="1">
      <c r="C462" s="91"/>
      <c r="D462" s="91"/>
    </row>
    <row r="463" spans="3:4" ht="12.95" customHeight="1">
      <c r="C463" s="91"/>
      <c r="D463" s="91"/>
    </row>
    <row r="464" spans="3:4" ht="12.95" customHeight="1">
      <c r="C464" s="91"/>
      <c r="D464" s="91"/>
    </row>
    <row r="465" spans="3:4" ht="12.95" customHeight="1">
      <c r="C465" s="91"/>
      <c r="D465" s="91"/>
    </row>
    <row r="466" spans="3:4" ht="12.95" customHeight="1">
      <c r="C466" s="91"/>
      <c r="D466" s="91"/>
    </row>
    <row r="467" spans="3:4" ht="12.95" customHeight="1">
      <c r="C467" s="91"/>
      <c r="D467" s="91"/>
    </row>
    <row r="468" spans="3:4" ht="12.95" customHeight="1">
      <c r="C468" s="91"/>
      <c r="D468" s="91"/>
    </row>
    <row r="469" spans="3:4" ht="12.95" customHeight="1">
      <c r="C469" s="91"/>
      <c r="D469" s="91"/>
    </row>
    <row r="470" spans="3:4" ht="12.95" customHeight="1">
      <c r="C470" s="91"/>
      <c r="D470" s="91"/>
    </row>
    <row r="471" spans="3:4" ht="12.95" customHeight="1">
      <c r="C471" s="91"/>
      <c r="D471" s="91"/>
    </row>
    <row r="472" spans="3:4" ht="12.95" customHeight="1">
      <c r="C472" s="91"/>
      <c r="D472" s="91"/>
    </row>
    <row r="473" spans="3:4" ht="12.95" customHeight="1">
      <c r="C473" s="91"/>
      <c r="D473" s="91"/>
    </row>
    <row r="474" spans="3:4" ht="12.95" customHeight="1">
      <c r="C474" s="91"/>
      <c r="D474" s="91"/>
    </row>
    <row r="475" spans="3:4" ht="12.95" customHeight="1">
      <c r="C475" s="91"/>
      <c r="D475" s="91"/>
    </row>
    <row r="476" spans="3:4" ht="12.95" customHeight="1">
      <c r="C476" s="91"/>
      <c r="D476" s="91"/>
    </row>
    <row r="477" spans="3:4" ht="12.95" customHeight="1">
      <c r="C477" s="91"/>
      <c r="D477" s="91"/>
    </row>
    <row r="478" spans="3:4" ht="12.95" customHeight="1">
      <c r="C478" s="91"/>
      <c r="D478" s="91"/>
    </row>
    <row r="479" spans="3:4" ht="12.95" customHeight="1">
      <c r="C479" s="91"/>
      <c r="D479" s="91"/>
    </row>
    <row r="480" spans="3:4" ht="12.95" customHeight="1">
      <c r="C480" s="91"/>
      <c r="D480" s="91"/>
    </row>
    <row r="481" spans="3:4" ht="12.95" customHeight="1">
      <c r="C481" s="91"/>
      <c r="D481" s="91"/>
    </row>
    <row r="482" spans="3:4" ht="12.95" customHeight="1">
      <c r="C482" s="91"/>
      <c r="D482" s="91"/>
    </row>
    <row r="483" spans="3:4" ht="12.95" customHeight="1">
      <c r="C483" s="91"/>
      <c r="D483" s="91"/>
    </row>
    <row r="484" spans="3:4" ht="12.95" customHeight="1">
      <c r="C484" s="91"/>
      <c r="D484" s="91"/>
    </row>
    <row r="485" spans="3:4" ht="12.95" customHeight="1">
      <c r="C485" s="91"/>
      <c r="D485" s="91"/>
    </row>
    <row r="486" spans="3:4" ht="12.95" customHeight="1">
      <c r="C486" s="91"/>
      <c r="D486" s="91"/>
    </row>
    <row r="487" spans="3:4" ht="12.95" customHeight="1">
      <c r="C487" s="91"/>
      <c r="D487" s="91"/>
    </row>
    <row r="488" spans="3:4" ht="12.95" customHeight="1">
      <c r="C488" s="91"/>
      <c r="D488" s="91"/>
    </row>
    <row r="489" spans="3:4" ht="12.95" customHeight="1">
      <c r="C489" s="91"/>
      <c r="D489" s="91"/>
    </row>
    <row r="490" spans="3:4" ht="12.95" customHeight="1">
      <c r="C490" s="91"/>
      <c r="D490" s="91"/>
    </row>
    <row r="491" spans="3:4" ht="12.95" customHeight="1">
      <c r="C491" s="91"/>
      <c r="D491" s="91"/>
    </row>
    <row r="492" spans="3:4" ht="12.95" customHeight="1">
      <c r="C492" s="91"/>
      <c r="D492" s="91"/>
    </row>
    <row r="493" spans="3:4" ht="12.95" customHeight="1">
      <c r="C493" s="91"/>
      <c r="D493" s="91"/>
    </row>
    <row r="494" spans="3:4" ht="12.95" customHeight="1">
      <c r="C494" s="91"/>
      <c r="D494" s="91"/>
    </row>
    <row r="495" spans="3:4" ht="12.95" customHeight="1">
      <c r="C495" s="91"/>
      <c r="D495" s="91"/>
    </row>
    <row r="496" spans="3:4" ht="12.95" customHeight="1">
      <c r="C496" s="91"/>
      <c r="D496" s="91"/>
    </row>
    <row r="497" spans="3:4" ht="12.95" customHeight="1">
      <c r="C497" s="91"/>
      <c r="D497" s="91"/>
    </row>
    <row r="498" spans="3:4" ht="12.95" customHeight="1">
      <c r="C498" s="91"/>
      <c r="D498" s="91"/>
    </row>
    <row r="499" spans="3:4" ht="12.95" customHeight="1">
      <c r="C499" s="91"/>
      <c r="D499" s="91"/>
    </row>
    <row r="500" spans="3:4" ht="12.95" customHeight="1">
      <c r="C500" s="91"/>
      <c r="D500" s="91"/>
    </row>
    <row r="501" spans="3:4" ht="12.95" customHeight="1">
      <c r="C501" s="91"/>
      <c r="D501" s="91"/>
    </row>
    <row r="502" spans="3:4" ht="12.95" customHeight="1">
      <c r="C502" s="91"/>
      <c r="D502" s="91"/>
    </row>
    <row r="503" spans="3:4" ht="12.95" customHeight="1">
      <c r="C503" s="91"/>
      <c r="D503" s="91"/>
    </row>
    <row r="504" spans="3:4" ht="12.95" customHeight="1">
      <c r="C504" s="91"/>
      <c r="D504" s="91"/>
    </row>
    <row r="505" spans="3:4" ht="12.95" customHeight="1">
      <c r="C505" s="91"/>
      <c r="D505" s="91"/>
    </row>
    <row r="506" spans="3:4" ht="12.95" customHeight="1">
      <c r="C506" s="91"/>
      <c r="D506" s="91"/>
    </row>
    <row r="507" spans="3:4" ht="12.95" customHeight="1">
      <c r="C507" s="91"/>
      <c r="D507" s="91"/>
    </row>
    <row r="508" spans="3:4" ht="12.95" customHeight="1">
      <c r="C508" s="91"/>
      <c r="D508" s="91"/>
    </row>
    <row r="509" spans="3:4" ht="12.95" customHeight="1">
      <c r="C509" s="91"/>
      <c r="D509" s="91"/>
    </row>
    <row r="510" spans="3:4" ht="12.95" customHeight="1">
      <c r="C510" s="91"/>
      <c r="D510" s="91"/>
    </row>
    <row r="511" spans="3:4" ht="12.95" customHeight="1">
      <c r="C511" s="91"/>
      <c r="D511" s="91"/>
    </row>
    <row r="512" spans="3:4" ht="12.95" customHeight="1">
      <c r="C512" s="91"/>
      <c r="D512" s="91"/>
    </row>
    <row r="513" spans="3:4" ht="12.95" customHeight="1">
      <c r="C513" s="91"/>
      <c r="D513" s="91"/>
    </row>
    <row r="514" spans="3:4" ht="12.95" customHeight="1">
      <c r="C514" s="91"/>
      <c r="D514" s="91"/>
    </row>
    <row r="515" spans="3:4" ht="12.95" customHeight="1">
      <c r="C515" s="91"/>
      <c r="D515" s="91"/>
    </row>
    <row r="516" spans="3:4" ht="12.95" customHeight="1">
      <c r="C516" s="91"/>
      <c r="D516" s="91"/>
    </row>
    <row r="517" spans="3:4" ht="12.95" customHeight="1">
      <c r="C517" s="91"/>
      <c r="D517" s="91"/>
    </row>
    <row r="518" spans="3:4" ht="12.95" customHeight="1">
      <c r="C518" s="91"/>
      <c r="D518" s="91"/>
    </row>
    <row r="519" spans="3:4" ht="12.95" customHeight="1">
      <c r="C519" s="91"/>
      <c r="D519" s="91"/>
    </row>
    <row r="520" spans="3:4" ht="12.95" customHeight="1">
      <c r="C520" s="91"/>
      <c r="D520" s="91"/>
    </row>
    <row r="521" spans="3:4" ht="12.95" customHeight="1">
      <c r="C521" s="91"/>
      <c r="D521" s="91"/>
    </row>
    <row r="522" spans="3:4" ht="12.95" customHeight="1">
      <c r="C522" s="91"/>
      <c r="D522" s="91"/>
    </row>
    <row r="523" spans="3:4" ht="12.95" customHeight="1">
      <c r="C523" s="91"/>
      <c r="D523" s="91"/>
    </row>
    <row r="524" spans="3:4" ht="12.95" customHeight="1">
      <c r="C524" s="91"/>
      <c r="D524" s="91"/>
    </row>
    <row r="525" spans="3:4" ht="12.95" customHeight="1">
      <c r="C525" s="91"/>
      <c r="D525" s="91"/>
    </row>
    <row r="526" spans="3:4" ht="12.95" customHeight="1">
      <c r="C526" s="91"/>
      <c r="D526" s="91"/>
    </row>
    <row r="527" spans="3:4" ht="12.95" customHeight="1">
      <c r="C527" s="91"/>
      <c r="D527" s="91"/>
    </row>
    <row r="528" spans="3:4" ht="12.95" customHeight="1">
      <c r="C528" s="91"/>
      <c r="D528" s="91"/>
    </row>
    <row r="529" spans="3:4" ht="12.95" customHeight="1">
      <c r="C529" s="91"/>
      <c r="D529" s="91"/>
    </row>
    <row r="530" spans="3:4" ht="12.95" customHeight="1">
      <c r="C530" s="91"/>
      <c r="D530" s="91"/>
    </row>
    <row r="531" spans="3:4" ht="12.95" customHeight="1">
      <c r="C531" s="91"/>
      <c r="D531" s="91"/>
    </row>
    <row r="532" spans="3:4" ht="12.95" customHeight="1">
      <c r="C532" s="91"/>
      <c r="D532" s="91"/>
    </row>
    <row r="533" spans="3:4" ht="12.95" customHeight="1">
      <c r="C533" s="91"/>
      <c r="D533" s="91"/>
    </row>
    <row r="534" spans="3:4" ht="12.95" customHeight="1">
      <c r="C534" s="91"/>
      <c r="D534" s="91"/>
    </row>
    <row r="535" spans="3:4" ht="12.95" customHeight="1">
      <c r="C535" s="91"/>
      <c r="D535" s="91"/>
    </row>
    <row r="536" spans="3:4" ht="12.95" customHeight="1">
      <c r="C536" s="91"/>
      <c r="D536" s="91"/>
    </row>
    <row r="537" spans="3:4" ht="12.95" customHeight="1">
      <c r="C537" s="91"/>
      <c r="D537" s="91"/>
    </row>
    <row r="538" spans="3:4" ht="12.95" customHeight="1">
      <c r="C538" s="91"/>
      <c r="D538" s="91"/>
    </row>
    <row r="539" spans="3:4" ht="12.95" customHeight="1">
      <c r="C539" s="91"/>
      <c r="D539" s="91"/>
    </row>
    <row r="540" spans="3:4" ht="12.95" customHeight="1">
      <c r="C540" s="91"/>
      <c r="D540" s="91"/>
    </row>
    <row r="541" spans="3:4" ht="12.95" customHeight="1">
      <c r="C541" s="91"/>
      <c r="D541" s="91"/>
    </row>
    <row r="542" spans="3:4" ht="12.95" customHeight="1">
      <c r="C542" s="91"/>
      <c r="D542" s="91"/>
    </row>
    <row r="543" spans="3:4" ht="12.95" customHeight="1">
      <c r="C543" s="91"/>
      <c r="D543" s="91"/>
    </row>
    <row r="544" spans="3:4" ht="12.95" customHeight="1">
      <c r="C544" s="91"/>
      <c r="D544" s="91"/>
    </row>
    <row r="545" spans="3:4" ht="12.95" customHeight="1">
      <c r="C545" s="91"/>
      <c r="D545" s="91"/>
    </row>
    <row r="546" spans="3:4" ht="12.95" customHeight="1">
      <c r="C546" s="91"/>
      <c r="D546" s="91"/>
    </row>
    <row r="547" spans="3:4" ht="12.95" customHeight="1">
      <c r="C547" s="91"/>
      <c r="D547" s="91"/>
    </row>
    <row r="548" spans="3:4" ht="12.95" customHeight="1">
      <c r="C548" s="91"/>
      <c r="D548" s="91"/>
    </row>
    <row r="549" spans="3:4" ht="12.95" customHeight="1">
      <c r="C549" s="91"/>
      <c r="D549" s="91"/>
    </row>
    <row r="550" spans="3:4" ht="12.95" customHeight="1">
      <c r="C550" s="91"/>
      <c r="D550" s="91"/>
    </row>
    <row r="551" spans="3:4" ht="12.95" customHeight="1">
      <c r="C551" s="91"/>
      <c r="D551" s="91"/>
    </row>
    <row r="552" spans="3:4" ht="12.95" customHeight="1">
      <c r="C552" s="91"/>
      <c r="D552" s="91"/>
    </row>
    <row r="553" spans="3:4" ht="12.95" customHeight="1">
      <c r="C553" s="91"/>
      <c r="D553" s="91"/>
    </row>
    <row r="554" spans="3:4" ht="12.95" customHeight="1">
      <c r="C554" s="91"/>
      <c r="D554" s="91"/>
    </row>
    <row r="555" spans="3:4" ht="12.95" customHeight="1">
      <c r="C555" s="91"/>
      <c r="D555" s="91"/>
    </row>
    <row r="556" spans="3:4" ht="12.95" customHeight="1">
      <c r="C556" s="91"/>
      <c r="D556" s="91"/>
    </row>
    <row r="557" spans="3:4" ht="12.95" customHeight="1">
      <c r="C557" s="91"/>
      <c r="D557" s="91"/>
    </row>
    <row r="558" spans="3:4" ht="12.95" customHeight="1">
      <c r="C558" s="91"/>
      <c r="D558" s="91"/>
    </row>
    <row r="559" spans="3:4" ht="12.95" customHeight="1">
      <c r="C559" s="91"/>
      <c r="D559" s="91"/>
    </row>
    <row r="560" spans="3:4" ht="12.95" customHeight="1">
      <c r="C560" s="91"/>
      <c r="D560" s="91"/>
    </row>
    <row r="561" spans="3:4" ht="12.95" customHeight="1">
      <c r="C561" s="91"/>
      <c r="D561" s="91"/>
    </row>
    <row r="562" spans="3:4" ht="12.95" customHeight="1">
      <c r="C562" s="91"/>
      <c r="D562" s="91"/>
    </row>
    <row r="563" spans="3:4" ht="12.95" customHeight="1">
      <c r="C563" s="91"/>
      <c r="D563" s="91"/>
    </row>
    <row r="564" spans="3:4" ht="12.95" customHeight="1">
      <c r="C564" s="91"/>
      <c r="D564" s="91"/>
    </row>
    <row r="565" spans="3:4" ht="12.95" customHeight="1">
      <c r="C565" s="91"/>
      <c r="D565" s="91"/>
    </row>
    <row r="566" spans="3:4" ht="12.95" customHeight="1">
      <c r="C566" s="91"/>
      <c r="D566" s="91"/>
    </row>
    <row r="567" spans="3:4" ht="12.95" customHeight="1">
      <c r="C567" s="91"/>
      <c r="D567" s="91"/>
    </row>
    <row r="568" spans="3:4" ht="12.95" customHeight="1">
      <c r="C568" s="91"/>
      <c r="D568" s="91"/>
    </row>
    <row r="569" spans="3:4" ht="12.95" customHeight="1">
      <c r="C569" s="91"/>
      <c r="D569" s="91"/>
    </row>
    <row r="570" spans="3:4" ht="12.95" customHeight="1">
      <c r="C570" s="91"/>
      <c r="D570" s="91"/>
    </row>
    <row r="571" spans="3:4" ht="12.95" customHeight="1">
      <c r="C571" s="91"/>
      <c r="D571" s="91"/>
    </row>
    <row r="572" spans="3:4" ht="12.95" customHeight="1">
      <c r="C572" s="91"/>
      <c r="D572" s="91"/>
    </row>
    <row r="573" spans="3:4" ht="12.95" customHeight="1">
      <c r="C573" s="91"/>
      <c r="D573" s="91"/>
    </row>
    <row r="574" spans="3:4" ht="12.95" customHeight="1">
      <c r="C574" s="91"/>
      <c r="D574" s="91"/>
    </row>
    <row r="575" spans="3:4" ht="12.95" customHeight="1">
      <c r="C575" s="91"/>
      <c r="D575" s="91"/>
    </row>
    <row r="576" spans="3:4" ht="12.95" customHeight="1">
      <c r="C576" s="91"/>
      <c r="D576" s="91"/>
    </row>
    <row r="577" spans="3:4" ht="12.95" customHeight="1">
      <c r="C577" s="91"/>
      <c r="D577" s="91"/>
    </row>
    <row r="578" spans="3:4" ht="12.95" customHeight="1">
      <c r="C578" s="91"/>
      <c r="D578" s="91"/>
    </row>
    <row r="579" spans="3:4" ht="12.95" customHeight="1">
      <c r="C579" s="91"/>
      <c r="D579" s="91"/>
    </row>
    <row r="580" spans="3:4" ht="12.95" customHeight="1">
      <c r="C580" s="91"/>
      <c r="D580" s="91"/>
    </row>
    <row r="581" spans="3:4" ht="12.95" customHeight="1">
      <c r="C581" s="91"/>
      <c r="D581" s="91"/>
    </row>
    <row r="582" spans="3:4" ht="12.95" customHeight="1">
      <c r="C582" s="91"/>
      <c r="D582" s="91"/>
    </row>
    <row r="583" spans="3:4" ht="12.95" customHeight="1">
      <c r="C583" s="91"/>
      <c r="D583" s="91"/>
    </row>
    <row r="584" spans="3:4" ht="12.95" customHeight="1">
      <c r="C584" s="91"/>
      <c r="D584" s="91"/>
    </row>
    <row r="585" spans="3:4" ht="12.95" customHeight="1">
      <c r="C585" s="91"/>
      <c r="D585" s="91"/>
    </row>
    <row r="586" spans="3:4" ht="12.95" customHeight="1">
      <c r="C586" s="91"/>
      <c r="D586" s="91"/>
    </row>
    <row r="587" spans="3:4" ht="12.95" customHeight="1">
      <c r="C587" s="91"/>
      <c r="D587" s="91"/>
    </row>
    <row r="588" spans="3:4" ht="12.95" customHeight="1">
      <c r="C588" s="91"/>
      <c r="D588" s="91"/>
    </row>
    <row r="589" spans="3:4" ht="12.95" customHeight="1">
      <c r="C589" s="91"/>
      <c r="D589" s="91"/>
    </row>
    <row r="590" spans="3:4" ht="12.95" customHeight="1">
      <c r="C590" s="91"/>
      <c r="D590" s="91"/>
    </row>
    <row r="591" spans="3:4" ht="12.95" customHeight="1">
      <c r="C591" s="91"/>
      <c r="D591" s="91"/>
    </row>
    <row r="592" spans="3:4" ht="12.95" customHeight="1">
      <c r="C592" s="91"/>
      <c r="D592" s="91"/>
    </row>
    <row r="593" spans="3:4" ht="12.95" customHeight="1">
      <c r="C593" s="91"/>
      <c r="D593" s="91"/>
    </row>
    <row r="594" spans="3:4" ht="12.95" customHeight="1">
      <c r="C594" s="91"/>
      <c r="D594" s="91"/>
    </row>
    <row r="595" spans="3:4" ht="12.95" customHeight="1">
      <c r="C595" s="91"/>
      <c r="D595" s="91"/>
    </row>
    <row r="596" spans="3:4" ht="12.95" customHeight="1">
      <c r="C596" s="91"/>
      <c r="D596" s="91"/>
    </row>
    <row r="597" spans="3:4" ht="12.95" customHeight="1">
      <c r="C597" s="91"/>
      <c r="D597" s="91"/>
    </row>
    <row r="598" spans="3:4" ht="12.95" customHeight="1">
      <c r="C598" s="91"/>
      <c r="D598" s="91"/>
    </row>
    <row r="599" spans="3:4" ht="12.95" customHeight="1">
      <c r="C599" s="91"/>
      <c r="D599" s="91"/>
    </row>
    <row r="600" spans="3:4" ht="12.95" customHeight="1">
      <c r="C600" s="91"/>
      <c r="D600" s="91"/>
    </row>
    <row r="601" spans="3:4" ht="12.95" customHeight="1">
      <c r="C601" s="91"/>
      <c r="D601" s="91"/>
    </row>
    <row r="602" spans="3:4" ht="12.95" customHeight="1">
      <c r="C602" s="91"/>
      <c r="D602" s="91"/>
    </row>
    <row r="603" spans="3:4" ht="12.95" customHeight="1">
      <c r="C603" s="91"/>
      <c r="D603" s="91"/>
    </row>
    <row r="604" spans="3:4" ht="12.95" customHeight="1">
      <c r="C604" s="91"/>
      <c r="D604" s="91"/>
    </row>
    <row r="605" spans="3:4" ht="12.95" customHeight="1">
      <c r="C605" s="91"/>
      <c r="D605" s="91"/>
    </row>
    <row r="606" spans="3:4" ht="12.95" customHeight="1">
      <c r="C606" s="91"/>
      <c r="D606" s="91"/>
    </row>
    <row r="607" spans="3:4" ht="12.95" customHeight="1">
      <c r="C607" s="91"/>
      <c r="D607" s="91"/>
    </row>
    <row r="608" spans="3:4" ht="12.95" customHeight="1">
      <c r="C608" s="91"/>
      <c r="D608" s="91"/>
    </row>
    <row r="609" spans="3:4" ht="12.95" customHeight="1">
      <c r="C609" s="91"/>
      <c r="D609" s="91"/>
    </row>
    <row r="610" spans="3:4" ht="12.95" customHeight="1">
      <c r="C610" s="91"/>
      <c r="D610" s="91"/>
    </row>
    <row r="611" spans="3:4" ht="12.95" customHeight="1">
      <c r="C611" s="91"/>
      <c r="D611" s="91"/>
    </row>
    <row r="612" spans="3:4" ht="12.95" customHeight="1">
      <c r="C612" s="91"/>
      <c r="D612" s="91"/>
    </row>
    <row r="613" spans="3:4" ht="12.95" customHeight="1">
      <c r="C613" s="91"/>
      <c r="D613" s="91"/>
    </row>
    <row r="614" spans="3:4" ht="12.95" customHeight="1">
      <c r="C614" s="91"/>
      <c r="D614" s="91"/>
    </row>
    <row r="615" spans="3:4" ht="12.95" customHeight="1">
      <c r="C615" s="91"/>
      <c r="D615" s="91"/>
    </row>
    <row r="616" spans="3:4" ht="12.95" customHeight="1">
      <c r="C616" s="91"/>
      <c r="D616" s="91"/>
    </row>
    <row r="617" spans="3:4" ht="12.95" customHeight="1">
      <c r="C617" s="91"/>
      <c r="D617" s="91"/>
    </row>
    <row r="618" spans="3:4" ht="12.95" customHeight="1">
      <c r="C618" s="91"/>
      <c r="D618" s="91"/>
    </row>
    <row r="619" spans="3:4" ht="12.95" customHeight="1">
      <c r="C619" s="91"/>
      <c r="D619" s="91"/>
    </row>
    <row r="620" spans="3:4" ht="12.95" customHeight="1">
      <c r="C620" s="91"/>
      <c r="D620" s="91"/>
    </row>
    <row r="621" spans="3:4" ht="12.95" customHeight="1">
      <c r="C621" s="91"/>
      <c r="D621" s="91"/>
    </row>
    <row r="622" spans="3:4" ht="12.95" customHeight="1">
      <c r="C622" s="91"/>
      <c r="D622" s="91"/>
    </row>
    <row r="623" spans="3:4" ht="12.95" customHeight="1">
      <c r="C623" s="91"/>
      <c r="D623" s="91"/>
    </row>
    <row r="624" spans="3:4" ht="12.95" customHeight="1">
      <c r="C624" s="91"/>
      <c r="D624" s="91"/>
    </row>
    <row r="625" spans="3:4" ht="12.95" customHeight="1">
      <c r="C625" s="91"/>
      <c r="D625" s="91"/>
    </row>
    <row r="626" spans="3:4" ht="12.95" customHeight="1">
      <c r="C626" s="91"/>
      <c r="D626" s="91"/>
    </row>
    <row r="627" spans="3:4" ht="12.95" customHeight="1">
      <c r="C627" s="91"/>
      <c r="D627" s="91"/>
    </row>
    <row r="628" spans="3:4" ht="12.95" customHeight="1">
      <c r="C628" s="91"/>
      <c r="D628" s="91"/>
    </row>
    <row r="629" spans="3:4" ht="12.95" customHeight="1">
      <c r="C629" s="91"/>
      <c r="D629" s="91"/>
    </row>
    <row r="630" spans="3:4" ht="12.95" customHeight="1">
      <c r="C630" s="91"/>
      <c r="D630" s="91"/>
    </row>
    <row r="631" spans="3:4" ht="12.95" customHeight="1">
      <c r="C631" s="91"/>
      <c r="D631" s="91"/>
    </row>
    <row r="632" spans="3:4" ht="12.95" customHeight="1">
      <c r="C632" s="91"/>
      <c r="D632" s="91"/>
    </row>
    <row r="633" spans="3:4" ht="12.95" customHeight="1">
      <c r="C633" s="91"/>
      <c r="D633" s="91"/>
    </row>
    <row r="634" spans="3:4" ht="12.95" customHeight="1">
      <c r="C634" s="91"/>
      <c r="D634" s="91"/>
    </row>
    <row r="635" spans="3:4" ht="12.95" customHeight="1">
      <c r="C635" s="91"/>
      <c r="D635" s="91"/>
    </row>
    <row r="636" spans="3:4" ht="12.95" customHeight="1">
      <c r="C636" s="91"/>
      <c r="D636" s="91"/>
    </row>
    <row r="637" spans="3:4" ht="12.95" customHeight="1">
      <c r="C637" s="91"/>
      <c r="D637" s="91"/>
    </row>
    <row r="638" spans="3:4" ht="12.95" customHeight="1">
      <c r="C638" s="91"/>
      <c r="D638" s="91"/>
    </row>
    <row r="639" spans="3:4" ht="12.95" customHeight="1">
      <c r="C639" s="91"/>
      <c r="D639" s="91"/>
    </row>
    <row r="640" spans="3:4" ht="12.95" customHeight="1">
      <c r="C640" s="91"/>
      <c r="D640" s="91"/>
    </row>
    <row r="641" spans="3:4" ht="12.95" customHeight="1">
      <c r="C641" s="91"/>
      <c r="D641" s="91"/>
    </row>
    <row r="642" spans="3:4" ht="12.95" customHeight="1">
      <c r="C642" s="91"/>
      <c r="D642" s="91"/>
    </row>
    <row r="643" spans="3:4" ht="12.95" customHeight="1">
      <c r="C643" s="91"/>
      <c r="D643" s="91"/>
    </row>
    <row r="644" spans="3:4" ht="12.95" customHeight="1">
      <c r="C644" s="91"/>
      <c r="D644" s="91"/>
    </row>
    <row r="645" spans="3:4" ht="12.95" customHeight="1">
      <c r="C645" s="91"/>
      <c r="D645" s="91"/>
    </row>
    <row r="646" spans="3:4" ht="12.95" customHeight="1">
      <c r="C646" s="91"/>
      <c r="D646" s="91"/>
    </row>
    <row r="647" spans="3:4" ht="12.95" customHeight="1">
      <c r="C647" s="91"/>
      <c r="D647" s="91"/>
    </row>
    <row r="648" spans="3:4" ht="12.95" customHeight="1">
      <c r="C648" s="91"/>
      <c r="D648" s="91"/>
    </row>
    <row r="649" spans="3:4" ht="12.95" customHeight="1">
      <c r="C649" s="91"/>
      <c r="D649" s="91"/>
    </row>
    <row r="650" spans="3:4" ht="12.95" customHeight="1">
      <c r="C650" s="91"/>
      <c r="D650" s="91"/>
    </row>
    <row r="651" spans="3:4" ht="12.95" customHeight="1">
      <c r="C651" s="91"/>
      <c r="D651" s="91"/>
    </row>
    <row r="652" spans="3:4" ht="12.95" customHeight="1">
      <c r="C652" s="91"/>
      <c r="D652" s="91"/>
    </row>
    <row r="653" spans="3:4" ht="12.95" customHeight="1">
      <c r="C653" s="91"/>
      <c r="D653" s="91"/>
    </row>
    <row r="654" spans="3:4" ht="12.95" customHeight="1">
      <c r="C654" s="91"/>
      <c r="D654" s="91"/>
    </row>
    <row r="655" spans="3:4" ht="12.95" customHeight="1">
      <c r="C655" s="91"/>
      <c r="D655" s="91"/>
    </row>
    <row r="656" spans="3:4" ht="12.95" customHeight="1">
      <c r="C656" s="91"/>
      <c r="D656" s="91"/>
    </row>
    <row r="657" spans="3:4" ht="12.95" customHeight="1">
      <c r="C657" s="91"/>
      <c r="D657" s="91"/>
    </row>
    <row r="658" spans="3:4" ht="12.95" customHeight="1">
      <c r="C658" s="91"/>
      <c r="D658" s="91"/>
    </row>
    <row r="659" spans="3:4" ht="12.95" customHeight="1">
      <c r="C659" s="91"/>
      <c r="D659" s="91"/>
    </row>
    <row r="660" spans="3:4" ht="12.95" customHeight="1">
      <c r="C660" s="91"/>
      <c r="D660" s="91"/>
    </row>
    <row r="661" spans="3:4" ht="12.95" customHeight="1">
      <c r="C661" s="91"/>
      <c r="D661" s="91"/>
    </row>
    <row r="662" spans="3:4" ht="12.95" customHeight="1">
      <c r="C662" s="91"/>
      <c r="D662" s="91"/>
    </row>
    <row r="663" spans="3:4" ht="12.95" customHeight="1">
      <c r="C663" s="91"/>
      <c r="D663" s="91"/>
    </row>
    <row r="664" spans="3:4" ht="12.95" customHeight="1">
      <c r="C664" s="91"/>
      <c r="D664" s="91"/>
    </row>
    <row r="665" spans="3:4" ht="12.95" customHeight="1">
      <c r="C665" s="91"/>
      <c r="D665" s="91"/>
    </row>
    <row r="666" spans="3:4" ht="12.95" customHeight="1">
      <c r="C666" s="91"/>
      <c r="D666" s="91"/>
    </row>
    <row r="667" spans="3:4" ht="12.95" customHeight="1">
      <c r="C667" s="91"/>
      <c r="D667" s="91"/>
    </row>
    <row r="668" spans="3:4" ht="12.95" customHeight="1">
      <c r="C668" s="91"/>
      <c r="D668" s="91"/>
    </row>
    <row r="669" spans="3:4" ht="12.95" customHeight="1">
      <c r="C669" s="91"/>
      <c r="D669" s="91"/>
    </row>
    <row r="670" spans="3:4" ht="12.95" customHeight="1">
      <c r="C670" s="91"/>
      <c r="D670" s="91"/>
    </row>
    <row r="671" spans="3:4" ht="12.95" customHeight="1">
      <c r="C671" s="91"/>
      <c r="D671" s="91"/>
    </row>
    <row r="672" spans="3:4" ht="12.95" customHeight="1">
      <c r="C672" s="91"/>
      <c r="D672" s="91"/>
    </row>
    <row r="673" spans="3:4" ht="12.95" customHeight="1">
      <c r="C673" s="91"/>
      <c r="D673" s="91"/>
    </row>
    <row r="674" spans="3:4" ht="12.95" customHeight="1">
      <c r="C674" s="91"/>
      <c r="D674" s="91"/>
    </row>
    <row r="675" spans="3:4" ht="12.95" customHeight="1">
      <c r="C675" s="91"/>
      <c r="D675" s="91"/>
    </row>
    <row r="676" spans="3:4" ht="12.95" customHeight="1">
      <c r="C676" s="91"/>
      <c r="D676" s="91"/>
    </row>
    <row r="677" spans="3:4" ht="12.95" customHeight="1">
      <c r="C677" s="91"/>
      <c r="D677" s="91"/>
    </row>
    <row r="678" spans="3:4" ht="12.95" customHeight="1">
      <c r="C678" s="91"/>
      <c r="D678" s="91"/>
    </row>
    <row r="679" spans="3:4" ht="12.95" customHeight="1">
      <c r="C679" s="91"/>
      <c r="D679" s="91"/>
    </row>
    <row r="680" spans="3:4" ht="12.95" customHeight="1">
      <c r="C680" s="91"/>
      <c r="D680" s="91"/>
    </row>
    <row r="681" spans="3:4" ht="12.95" customHeight="1">
      <c r="C681" s="91"/>
      <c r="D681" s="91"/>
    </row>
    <row r="682" spans="3:4" ht="12.95" customHeight="1">
      <c r="C682" s="91"/>
      <c r="D682" s="91"/>
    </row>
    <row r="683" spans="3:4" ht="12.95" customHeight="1">
      <c r="C683" s="91"/>
      <c r="D683" s="91"/>
    </row>
    <row r="684" spans="3:4" ht="12.95" customHeight="1">
      <c r="C684" s="91"/>
      <c r="D684" s="91"/>
    </row>
    <row r="685" spans="3:4" ht="12.95" customHeight="1">
      <c r="C685" s="91"/>
      <c r="D685" s="91"/>
    </row>
    <row r="686" spans="3:4" ht="12.95" customHeight="1">
      <c r="C686" s="91"/>
      <c r="D686" s="91"/>
    </row>
    <row r="687" spans="3:4" ht="12.95" customHeight="1">
      <c r="C687" s="91"/>
      <c r="D687" s="91"/>
    </row>
    <row r="688" spans="3:4" ht="12.95" customHeight="1">
      <c r="C688" s="91"/>
      <c r="D688" s="91"/>
    </row>
    <row r="689" spans="3:4" ht="12.95" customHeight="1">
      <c r="C689" s="91"/>
      <c r="D689" s="91"/>
    </row>
    <row r="690" spans="3:4" ht="12.95" customHeight="1">
      <c r="C690" s="91"/>
      <c r="D690" s="91"/>
    </row>
    <row r="691" spans="3:4" ht="12.95" customHeight="1">
      <c r="C691" s="91"/>
      <c r="D691" s="91"/>
    </row>
    <row r="692" spans="3:4" ht="12.95" customHeight="1">
      <c r="C692" s="91"/>
      <c r="D692" s="91"/>
    </row>
    <row r="693" spans="3:4" ht="12.95" customHeight="1">
      <c r="C693" s="91"/>
      <c r="D693" s="91"/>
    </row>
    <row r="694" spans="3:4" ht="12.95" customHeight="1">
      <c r="C694" s="91"/>
      <c r="D694" s="91"/>
    </row>
    <row r="695" spans="3:4" ht="12.95" customHeight="1">
      <c r="C695" s="91"/>
      <c r="D695" s="91"/>
    </row>
    <row r="696" spans="3:4" ht="12.95" customHeight="1">
      <c r="C696" s="91"/>
      <c r="D696" s="91"/>
    </row>
    <row r="697" spans="3:4" ht="12.95" customHeight="1">
      <c r="C697" s="91"/>
      <c r="D697" s="91"/>
    </row>
    <row r="698" spans="3:4" ht="12.95" customHeight="1">
      <c r="C698" s="91"/>
      <c r="D698" s="91"/>
    </row>
    <row r="699" spans="3:4" ht="12.95" customHeight="1">
      <c r="C699" s="91"/>
      <c r="D699" s="91"/>
    </row>
    <row r="700" spans="3:4" ht="12.95" customHeight="1">
      <c r="C700" s="91"/>
      <c r="D700" s="91"/>
    </row>
    <row r="701" spans="3:4" ht="12.95" customHeight="1">
      <c r="C701" s="91"/>
      <c r="D701" s="91"/>
    </row>
    <row r="702" spans="3:4" ht="12.95" customHeight="1">
      <c r="C702" s="91"/>
      <c r="D702" s="91"/>
    </row>
    <row r="703" spans="3:4" ht="12.95" customHeight="1">
      <c r="C703" s="91"/>
      <c r="D703" s="91"/>
    </row>
    <row r="704" spans="3:4" ht="12.95" customHeight="1">
      <c r="C704" s="91"/>
      <c r="D704" s="91"/>
    </row>
    <row r="705" spans="3:4" ht="12.95" customHeight="1">
      <c r="C705" s="91"/>
      <c r="D705" s="91"/>
    </row>
    <row r="706" spans="3:4" ht="12.95" customHeight="1">
      <c r="C706" s="91"/>
      <c r="D706" s="91"/>
    </row>
    <row r="707" spans="3:4" ht="12.95" customHeight="1">
      <c r="C707" s="91"/>
      <c r="D707" s="91"/>
    </row>
    <row r="708" spans="3:4" ht="12.95" customHeight="1">
      <c r="C708" s="91"/>
      <c r="D708" s="91"/>
    </row>
    <row r="709" spans="3:4" ht="12.95" customHeight="1">
      <c r="C709" s="91"/>
      <c r="D709" s="91"/>
    </row>
    <row r="710" spans="3:4" ht="12.95" customHeight="1">
      <c r="C710" s="91"/>
      <c r="D710" s="91"/>
    </row>
    <row r="711" spans="3:4" ht="12.95" customHeight="1">
      <c r="C711" s="91"/>
      <c r="D711" s="91"/>
    </row>
    <row r="712" spans="3:4" ht="12.95" customHeight="1">
      <c r="C712" s="91"/>
      <c r="D712" s="91"/>
    </row>
    <row r="713" spans="3:4" ht="12.95" customHeight="1">
      <c r="C713" s="91"/>
      <c r="D713" s="91"/>
    </row>
    <row r="714" spans="3:4" ht="12.95" customHeight="1">
      <c r="C714" s="91"/>
      <c r="D714" s="91"/>
    </row>
    <row r="715" spans="3:4" ht="12.95" customHeight="1">
      <c r="C715" s="91"/>
      <c r="D715" s="91"/>
    </row>
    <row r="716" spans="3:4" ht="12.95" customHeight="1">
      <c r="C716" s="91"/>
      <c r="D716" s="91"/>
    </row>
    <row r="717" spans="3:4" ht="12.95" customHeight="1">
      <c r="C717" s="91"/>
      <c r="D717" s="91"/>
    </row>
    <row r="718" spans="3:4" ht="12.95" customHeight="1">
      <c r="C718" s="91"/>
      <c r="D718" s="91"/>
    </row>
    <row r="719" spans="3:4" ht="12.95" customHeight="1">
      <c r="C719" s="91"/>
      <c r="D719" s="91"/>
    </row>
    <row r="720" spans="3:4" ht="12.95" customHeight="1">
      <c r="C720" s="91"/>
      <c r="D720" s="91"/>
    </row>
    <row r="721" spans="3:4" ht="12.95" customHeight="1">
      <c r="C721" s="91"/>
      <c r="D721" s="91"/>
    </row>
    <row r="722" spans="3:4" ht="12.95" customHeight="1">
      <c r="C722" s="91"/>
      <c r="D722" s="91"/>
    </row>
    <row r="723" spans="3:4" ht="12.95" customHeight="1">
      <c r="C723" s="91"/>
      <c r="D723" s="91"/>
    </row>
    <row r="724" spans="3:4" ht="12.95" customHeight="1">
      <c r="C724" s="91"/>
      <c r="D724" s="91"/>
    </row>
    <row r="725" spans="3:4" ht="12.95" customHeight="1">
      <c r="C725" s="91"/>
      <c r="D725" s="91"/>
    </row>
    <row r="726" spans="3:4" ht="12.95" customHeight="1">
      <c r="C726" s="91"/>
      <c r="D726" s="91"/>
    </row>
    <row r="727" spans="3:4" ht="12.95" customHeight="1">
      <c r="C727" s="91"/>
      <c r="D727" s="91"/>
    </row>
    <row r="728" spans="3:4" ht="12.95" customHeight="1">
      <c r="C728" s="91"/>
      <c r="D728" s="91"/>
    </row>
    <row r="729" spans="3:4" ht="12.95" customHeight="1">
      <c r="C729" s="91"/>
      <c r="D729" s="91"/>
    </row>
    <row r="730" spans="3:4" ht="12.95" customHeight="1">
      <c r="C730" s="91"/>
      <c r="D730" s="91"/>
    </row>
    <row r="731" spans="3:4" ht="12.95" customHeight="1">
      <c r="C731" s="91"/>
      <c r="D731" s="91"/>
    </row>
    <row r="732" spans="3:4" ht="12.95" customHeight="1">
      <c r="C732" s="91"/>
      <c r="D732" s="91"/>
    </row>
    <row r="733" spans="3:4" ht="12.95" customHeight="1">
      <c r="C733" s="91"/>
      <c r="D733" s="91"/>
    </row>
    <row r="734" spans="3:4" ht="12.95" customHeight="1">
      <c r="C734" s="91"/>
      <c r="D734" s="91"/>
    </row>
    <row r="735" spans="3:4" ht="12.95" customHeight="1">
      <c r="C735" s="91"/>
      <c r="D735" s="91"/>
    </row>
    <row r="736" spans="3:4" ht="12.95" customHeight="1">
      <c r="C736" s="91"/>
      <c r="D736" s="91"/>
    </row>
    <row r="737" spans="3:4" ht="12.95" customHeight="1">
      <c r="C737" s="91"/>
      <c r="D737" s="91"/>
    </row>
    <row r="738" spans="3:4" ht="12.95" customHeight="1">
      <c r="C738" s="91"/>
      <c r="D738" s="91"/>
    </row>
    <row r="739" spans="3:4" ht="12.95" customHeight="1">
      <c r="C739" s="91"/>
      <c r="D739" s="91"/>
    </row>
    <row r="740" spans="3:4" ht="12.95" customHeight="1">
      <c r="C740" s="91"/>
      <c r="D740" s="91"/>
    </row>
    <row r="741" spans="3:4" ht="12.95" customHeight="1">
      <c r="C741" s="91"/>
      <c r="D741" s="91"/>
    </row>
    <row r="742" spans="3:4" ht="12.95" customHeight="1">
      <c r="C742" s="91"/>
      <c r="D742" s="91"/>
    </row>
    <row r="743" spans="3:4" ht="12.95" customHeight="1">
      <c r="C743" s="91"/>
      <c r="D743" s="91"/>
    </row>
    <row r="744" spans="3:4" ht="12.95" customHeight="1">
      <c r="C744" s="91"/>
      <c r="D744" s="91"/>
    </row>
    <row r="745" spans="3:4" ht="12.95" customHeight="1">
      <c r="C745" s="91"/>
      <c r="D745" s="91"/>
    </row>
    <row r="746" spans="3:4" ht="12.95" customHeight="1">
      <c r="C746" s="91"/>
      <c r="D746" s="91"/>
    </row>
    <row r="747" spans="3:4" ht="12.95" customHeight="1">
      <c r="C747" s="91"/>
      <c r="D747" s="91"/>
    </row>
    <row r="748" spans="3:4" ht="12.95" customHeight="1">
      <c r="C748" s="91"/>
      <c r="D748" s="91"/>
    </row>
    <row r="749" spans="3:4" ht="12.95" customHeight="1">
      <c r="C749" s="91"/>
      <c r="D749" s="91"/>
    </row>
    <row r="750" spans="3:4" ht="12.95" customHeight="1">
      <c r="C750" s="91"/>
      <c r="D750" s="91"/>
    </row>
    <row r="751" spans="3:4" ht="12.95" customHeight="1">
      <c r="C751" s="91"/>
      <c r="D751" s="91"/>
    </row>
    <row r="752" spans="3:4" ht="12.95" customHeight="1">
      <c r="C752" s="91"/>
      <c r="D752" s="91"/>
    </row>
    <row r="753" spans="3:4" ht="12.95" customHeight="1">
      <c r="C753" s="91"/>
      <c r="D753" s="91"/>
    </row>
    <row r="754" spans="3:4" ht="12.95" customHeight="1">
      <c r="C754" s="91"/>
      <c r="D754" s="91"/>
    </row>
    <row r="755" spans="3:4" ht="12.95" customHeight="1">
      <c r="C755" s="91"/>
      <c r="D755" s="91"/>
    </row>
    <row r="756" spans="3:4" ht="12.95" customHeight="1">
      <c r="C756" s="91"/>
      <c r="D756" s="91"/>
    </row>
    <row r="757" spans="3:4" ht="12.95" customHeight="1">
      <c r="C757" s="91"/>
      <c r="D757" s="91"/>
    </row>
    <row r="758" spans="3:4" ht="12.95" customHeight="1">
      <c r="C758" s="91"/>
      <c r="D758" s="91"/>
    </row>
    <row r="759" spans="3:4" ht="12.95" customHeight="1">
      <c r="C759" s="91"/>
      <c r="D759" s="91"/>
    </row>
    <row r="760" spans="3:4" ht="12.95" customHeight="1">
      <c r="C760" s="91"/>
      <c r="D760" s="91"/>
    </row>
    <row r="761" spans="3:4" ht="12.95" customHeight="1">
      <c r="C761" s="91"/>
      <c r="D761" s="91"/>
    </row>
    <row r="762" spans="3:4" ht="12.95" customHeight="1">
      <c r="C762" s="91"/>
      <c r="D762" s="91"/>
    </row>
    <row r="763" spans="3:4" ht="12.95" customHeight="1">
      <c r="C763" s="91"/>
      <c r="D763" s="91"/>
    </row>
    <row r="764" spans="3:4" ht="12.95" customHeight="1">
      <c r="C764" s="91"/>
      <c r="D764" s="91"/>
    </row>
    <row r="765" spans="3:4" ht="12.95" customHeight="1">
      <c r="C765" s="91"/>
      <c r="D765" s="91"/>
    </row>
    <row r="766" spans="3:4" ht="12.95" customHeight="1">
      <c r="C766" s="91"/>
      <c r="D766" s="91"/>
    </row>
    <row r="767" spans="3:4" ht="12.95" customHeight="1">
      <c r="C767" s="91"/>
      <c r="D767" s="91"/>
    </row>
    <row r="768" spans="3:4" ht="12.95" customHeight="1">
      <c r="C768" s="91"/>
      <c r="D768" s="91"/>
    </row>
    <row r="769" spans="3:4" ht="12.95" customHeight="1">
      <c r="C769" s="91"/>
      <c r="D769" s="91"/>
    </row>
    <row r="770" spans="3:4" ht="12.95" customHeight="1">
      <c r="C770" s="91"/>
      <c r="D770" s="91"/>
    </row>
    <row r="771" spans="3:4" ht="12.95" customHeight="1">
      <c r="C771" s="91"/>
      <c r="D771" s="91"/>
    </row>
    <row r="772" spans="3:4" ht="12.95" customHeight="1">
      <c r="C772" s="91"/>
      <c r="D772" s="91"/>
    </row>
    <row r="773" spans="3:4" ht="12.95" customHeight="1">
      <c r="C773" s="91"/>
      <c r="D773" s="91"/>
    </row>
    <row r="774" spans="3:4" ht="12.95" customHeight="1">
      <c r="C774" s="91"/>
      <c r="D774" s="91"/>
    </row>
    <row r="775" spans="3:4" ht="12.95" customHeight="1">
      <c r="C775" s="91"/>
      <c r="D775" s="91"/>
    </row>
    <row r="776" spans="3:4" ht="12.95" customHeight="1">
      <c r="C776" s="91"/>
      <c r="D776" s="91"/>
    </row>
    <row r="777" spans="3:4" ht="12.95" customHeight="1">
      <c r="C777" s="91"/>
      <c r="D777" s="91"/>
    </row>
    <row r="778" spans="3:4" ht="12.95" customHeight="1">
      <c r="C778" s="91"/>
      <c r="D778" s="91"/>
    </row>
    <row r="779" spans="3:4" ht="12.95" customHeight="1">
      <c r="C779" s="91"/>
      <c r="D779" s="91"/>
    </row>
    <row r="780" spans="3:4" ht="12.95" customHeight="1">
      <c r="C780" s="91"/>
      <c r="D780" s="91"/>
    </row>
    <row r="781" spans="3:4" ht="12.95" customHeight="1">
      <c r="C781" s="91"/>
      <c r="D781" s="91"/>
    </row>
    <row r="782" spans="3:4" ht="12.95" customHeight="1">
      <c r="C782" s="91"/>
      <c r="D782" s="91"/>
    </row>
    <row r="783" spans="3:4" ht="12.95" customHeight="1">
      <c r="C783" s="91"/>
      <c r="D783" s="91"/>
    </row>
    <row r="784" spans="3:4" ht="12.95" customHeight="1">
      <c r="C784" s="91"/>
      <c r="D784" s="91"/>
    </row>
    <row r="785" spans="3:4" ht="12.95" customHeight="1">
      <c r="C785" s="91"/>
      <c r="D785" s="91"/>
    </row>
    <row r="786" spans="3:4" ht="12.95" customHeight="1">
      <c r="C786" s="91"/>
      <c r="D786" s="91"/>
    </row>
    <row r="787" spans="3:4" ht="12.95" customHeight="1">
      <c r="C787" s="91"/>
      <c r="D787" s="91"/>
    </row>
    <row r="788" spans="3:4" ht="12.95" customHeight="1">
      <c r="C788" s="91"/>
      <c r="D788" s="91"/>
    </row>
    <row r="789" spans="3:4" ht="12.95" customHeight="1">
      <c r="C789" s="91"/>
      <c r="D789" s="91"/>
    </row>
    <row r="790" spans="3:4" ht="12.95" customHeight="1">
      <c r="C790" s="91"/>
      <c r="D790" s="91"/>
    </row>
    <row r="791" spans="3:4" ht="12.95" customHeight="1">
      <c r="C791" s="91"/>
      <c r="D791" s="91"/>
    </row>
    <row r="792" spans="3:4" ht="12.95" customHeight="1">
      <c r="C792" s="91"/>
      <c r="D792" s="91"/>
    </row>
    <row r="793" spans="3:4" ht="12.95" customHeight="1">
      <c r="C793" s="91"/>
      <c r="D793" s="91"/>
    </row>
    <row r="794" spans="3:4" ht="12.95" customHeight="1">
      <c r="C794" s="91"/>
      <c r="D794" s="91"/>
    </row>
    <row r="795" spans="3:4" ht="12.95" customHeight="1">
      <c r="C795" s="91"/>
      <c r="D795" s="91"/>
    </row>
    <row r="796" spans="3:4" ht="12.95" customHeight="1">
      <c r="C796" s="91"/>
      <c r="D796" s="91"/>
    </row>
    <row r="797" spans="3:4" ht="12.95" customHeight="1">
      <c r="C797" s="91"/>
      <c r="D797" s="91"/>
    </row>
    <row r="798" spans="3:4" ht="12.95" customHeight="1">
      <c r="C798" s="91"/>
      <c r="D798" s="91"/>
    </row>
    <row r="799" spans="3:4" ht="12.95" customHeight="1">
      <c r="C799" s="91"/>
      <c r="D799" s="91"/>
    </row>
    <row r="800" spans="3:4" ht="12.95" customHeight="1">
      <c r="C800" s="91"/>
      <c r="D800" s="91"/>
    </row>
    <row r="801" spans="3:4" ht="12.95" customHeight="1">
      <c r="C801" s="91"/>
      <c r="D801" s="91"/>
    </row>
    <row r="802" spans="3:4" ht="12.95" customHeight="1">
      <c r="C802" s="91"/>
      <c r="D802" s="91"/>
    </row>
    <row r="803" spans="3:4" ht="12.95" customHeight="1">
      <c r="C803" s="91"/>
      <c r="D803" s="91"/>
    </row>
    <row r="804" spans="3:4" ht="12.95" customHeight="1">
      <c r="C804" s="91"/>
      <c r="D804" s="91"/>
    </row>
    <row r="805" spans="3:4" ht="12.95" customHeight="1">
      <c r="C805" s="91"/>
      <c r="D805" s="91"/>
    </row>
    <row r="806" spans="3:4" ht="12.95" customHeight="1">
      <c r="C806" s="91"/>
      <c r="D806" s="91"/>
    </row>
    <row r="807" spans="3:4" ht="12.95" customHeight="1">
      <c r="C807" s="91"/>
      <c r="D807" s="91"/>
    </row>
    <row r="808" spans="3:4" ht="12.95" customHeight="1">
      <c r="C808" s="91"/>
      <c r="D808" s="91"/>
    </row>
    <row r="809" spans="3:4" ht="12.95" customHeight="1">
      <c r="C809" s="91"/>
      <c r="D809" s="91"/>
    </row>
    <row r="810" spans="3:4" ht="12.95" customHeight="1">
      <c r="C810" s="91"/>
      <c r="D810" s="91"/>
    </row>
    <row r="811" spans="3:4" ht="12.95" customHeight="1">
      <c r="C811" s="91"/>
      <c r="D811" s="91"/>
    </row>
    <row r="812" spans="3:4" ht="12.95" customHeight="1">
      <c r="C812" s="91"/>
      <c r="D812" s="91"/>
    </row>
    <row r="813" spans="3:4" ht="12.95" customHeight="1">
      <c r="C813" s="91"/>
      <c r="D813" s="91"/>
    </row>
    <row r="814" spans="3:4" ht="12.95" customHeight="1">
      <c r="C814" s="91"/>
      <c r="D814" s="91"/>
    </row>
    <row r="815" spans="3:4" ht="12.95" customHeight="1">
      <c r="C815" s="91"/>
      <c r="D815" s="91"/>
    </row>
    <row r="816" spans="3:4" ht="12.95" customHeight="1">
      <c r="C816" s="91"/>
      <c r="D816" s="91"/>
    </row>
    <row r="817" spans="3:4" ht="12.95" customHeight="1">
      <c r="C817" s="91"/>
      <c r="D817" s="91"/>
    </row>
    <row r="818" spans="3:4" ht="12.95" customHeight="1">
      <c r="C818" s="91"/>
      <c r="D818" s="91"/>
    </row>
    <row r="819" spans="3:4" ht="12.95" customHeight="1">
      <c r="C819" s="91"/>
      <c r="D819" s="91"/>
    </row>
    <row r="820" spans="3:4" ht="12.95" customHeight="1">
      <c r="C820" s="91"/>
      <c r="D820" s="91"/>
    </row>
    <row r="821" spans="3:4" ht="12.95" customHeight="1">
      <c r="C821" s="91"/>
      <c r="D821" s="91"/>
    </row>
    <row r="822" spans="3:4" ht="12.95" customHeight="1">
      <c r="C822" s="91"/>
      <c r="D822" s="91"/>
    </row>
    <row r="823" spans="3:4" ht="12.95" customHeight="1">
      <c r="C823" s="91"/>
      <c r="D823" s="91"/>
    </row>
    <row r="824" spans="3:4" ht="12.95" customHeight="1">
      <c r="C824" s="91"/>
      <c r="D824" s="91"/>
    </row>
    <row r="825" spans="3:4" ht="12.95" customHeight="1">
      <c r="C825" s="91"/>
      <c r="D825" s="91"/>
    </row>
    <row r="826" spans="3:4" ht="12.95" customHeight="1">
      <c r="C826" s="91"/>
      <c r="D826" s="91"/>
    </row>
    <row r="827" spans="3:4" ht="12.95" customHeight="1">
      <c r="C827" s="91"/>
      <c r="D827" s="91"/>
    </row>
    <row r="828" spans="3:4" ht="12.95" customHeight="1">
      <c r="C828" s="91"/>
      <c r="D828" s="91"/>
    </row>
    <row r="829" spans="3:4" ht="12.95" customHeight="1">
      <c r="C829" s="91"/>
      <c r="D829" s="91"/>
    </row>
    <row r="830" spans="3:4" ht="12.95" customHeight="1">
      <c r="C830" s="91"/>
      <c r="D830" s="91"/>
    </row>
    <row r="831" spans="3:4" ht="12.95" customHeight="1">
      <c r="C831" s="91"/>
      <c r="D831" s="91"/>
    </row>
    <row r="832" spans="3:4" ht="12.95" customHeight="1">
      <c r="C832" s="91"/>
      <c r="D832" s="91"/>
    </row>
    <row r="833" spans="3:4" ht="12.95" customHeight="1">
      <c r="C833" s="91"/>
      <c r="D833" s="91"/>
    </row>
    <row r="834" spans="3:4" ht="12.95" customHeight="1">
      <c r="C834" s="91"/>
      <c r="D834" s="91"/>
    </row>
    <row r="835" spans="3:4" ht="12.95" customHeight="1">
      <c r="C835" s="91"/>
      <c r="D835" s="91"/>
    </row>
    <row r="836" spans="3:4" ht="12.95" customHeight="1">
      <c r="C836" s="91"/>
      <c r="D836" s="91"/>
    </row>
    <row r="837" spans="3:4" ht="12.95" customHeight="1">
      <c r="C837" s="91"/>
      <c r="D837" s="91"/>
    </row>
    <row r="838" spans="3:4" ht="12.95" customHeight="1">
      <c r="C838" s="91"/>
      <c r="D838" s="91"/>
    </row>
    <row r="839" spans="3:4" ht="12.95" customHeight="1">
      <c r="C839" s="91"/>
      <c r="D839" s="91"/>
    </row>
    <row r="840" spans="3:4" ht="12.95" customHeight="1">
      <c r="C840" s="91"/>
      <c r="D840" s="91"/>
    </row>
    <row r="841" spans="3:4" ht="12.95" customHeight="1">
      <c r="C841" s="91"/>
      <c r="D841" s="91"/>
    </row>
    <row r="842" spans="3:4" ht="12.95" customHeight="1">
      <c r="C842" s="91"/>
      <c r="D842" s="91"/>
    </row>
    <row r="843" spans="3:4" ht="12.95" customHeight="1">
      <c r="C843" s="91"/>
      <c r="D843" s="91"/>
    </row>
    <row r="844" spans="3:4" ht="12.95" customHeight="1">
      <c r="C844" s="91"/>
      <c r="D844" s="91"/>
    </row>
    <row r="845" spans="3:4" ht="12.95" customHeight="1">
      <c r="C845" s="91"/>
      <c r="D845" s="91"/>
    </row>
    <row r="846" spans="3:4" ht="12.95" customHeight="1">
      <c r="C846" s="91"/>
      <c r="D846" s="91"/>
    </row>
    <row r="847" spans="3:4" ht="12.95" customHeight="1">
      <c r="C847" s="91"/>
      <c r="D847" s="91"/>
    </row>
    <row r="848" spans="3:4" ht="12.95" customHeight="1">
      <c r="C848" s="91"/>
      <c r="D848" s="91"/>
    </row>
    <row r="849" spans="3:4" ht="12.95" customHeight="1">
      <c r="C849" s="91"/>
      <c r="D849" s="91"/>
    </row>
    <row r="850" spans="3:4" ht="12.95" customHeight="1">
      <c r="C850" s="91"/>
      <c r="D850" s="91"/>
    </row>
    <row r="851" spans="3:4" ht="12.95" customHeight="1">
      <c r="C851" s="91"/>
      <c r="D851" s="91"/>
    </row>
    <row r="852" spans="3:4" ht="12.95" customHeight="1">
      <c r="C852" s="91"/>
      <c r="D852" s="91"/>
    </row>
    <row r="853" spans="3:4" ht="12.95" customHeight="1">
      <c r="C853" s="91"/>
      <c r="D853" s="91"/>
    </row>
    <row r="854" spans="3:4" ht="12.95" customHeight="1">
      <c r="C854" s="91"/>
      <c r="D854" s="91"/>
    </row>
    <row r="855" spans="3:4" ht="12.95" customHeight="1">
      <c r="C855" s="91"/>
      <c r="D855" s="91"/>
    </row>
    <row r="856" spans="3:4" ht="12.95" customHeight="1">
      <c r="C856" s="91"/>
      <c r="D856" s="91"/>
    </row>
    <row r="857" spans="3:4" ht="12.95" customHeight="1">
      <c r="C857" s="91"/>
      <c r="D857" s="91"/>
    </row>
    <row r="858" spans="3:4" ht="12.95" customHeight="1">
      <c r="C858" s="91"/>
      <c r="D858" s="91"/>
    </row>
    <row r="859" spans="3:4" ht="12.95" customHeight="1">
      <c r="C859" s="91"/>
      <c r="D859" s="91"/>
    </row>
    <row r="860" spans="3:4" ht="12.95" customHeight="1">
      <c r="C860" s="91"/>
      <c r="D860" s="91"/>
    </row>
    <row r="861" spans="3:4" ht="12.95" customHeight="1">
      <c r="C861" s="91"/>
      <c r="D861" s="91"/>
    </row>
    <row r="862" spans="3:4" ht="12.95" customHeight="1">
      <c r="C862" s="91"/>
      <c r="D862" s="91"/>
    </row>
    <row r="863" spans="3:4" ht="12.95" customHeight="1">
      <c r="C863" s="91"/>
      <c r="D863" s="91"/>
    </row>
    <row r="864" spans="3:4" ht="12.95" customHeight="1">
      <c r="C864" s="91"/>
      <c r="D864" s="91"/>
    </row>
    <row r="865" spans="3:4" ht="12.95" customHeight="1">
      <c r="C865" s="91"/>
      <c r="D865" s="91"/>
    </row>
    <row r="866" spans="3:4" ht="12.95" customHeight="1">
      <c r="C866" s="91"/>
      <c r="D866" s="91"/>
    </row>
    <row r="867" spans="3:4" ht="12.95" customHeight="1">
      <c r="C867" s="91"/>
      <c r="D867" s="91"/>
    </row>
    <row r="868" spans="3:4" ht="12.95" customHeight="1">
      <c r="C868" s="91"/>
      <c r="D868" s="91"/>
    </row>
    <row r="869" spans="3:4" ht="12.95" customHeight="1">
      <c r="C869" s="91"/>
      <c r="D869" s="91"/>
    </row>
    <row r="870" spans="3:4" ht="12.95" customHeight="1">
      <c r="C870" s="91"/>
      <c r="D870" s="91"/>
    </row>
    <row r="871" spans="3:4" ht="12.95" customHeight="1">
      <c r="C871" s="91"/>
      <c r="D871" s="91"/>
    </row>
    <row r="872" spans="3:4" ht="12.95" customHeight="1">
      <c r="C872" s="91"/>
      <c r="D872" s="91"/>
    </row>
    <row r="873" spans="3:4" ht="12.95" customHeight="1">
      <c r="C873" s="91"/>
      <c r="D873" s="91"/>
    </row>
    <row r="874" spans="3:4" ht="12.95" customHeight="1">
      <c r="C874" s="91"/>
      <c r="D874" s="91"/>
    </row>
    <row r="875" spans="3:4" ht="12.95" customHeight="1">
      <c r="C875" s="91"/>
      <c r="D875" s="91"/>
    </row>
    <row r="876" spans="3:4" ht="12.95" customHeight="1">
      <c r="C876" s="91"/>
      <c r="D876" s="91"/>
    </row>
    <row r="877" spans="3:4" ht="12.95" customHeight="1">
      <c r="C877" s="91"/>
      <c r="D877" s="91"/>
    </row>
    <row r="878" spans="3:4" ht="12.95" customHeight="1">
      <c r="C878" s="91"/>
      <c r="D878" s="91"/>
    </row>
    <row r="879" spans="3:4" ht="12.95" customHeight="1">
      <c r="C879" s="91"/>
      <c r="D879" s="91"/>
    </row>
    <row r="880" spans="3:4" ht="12.95" customHeight="1">
      <c r="C880" s="91"/>
      <c r="D880" s="91"/>
    </row>
    <row r="881" spans="3:4" ht="12.95" customHeight="1">
      <c r="C881" s="91"/>
      <c r="D881" s="91"/>
    </row>
    <row r="882" spans="3:4" ht="12.95" customHeight="1">
      <c r="C882" s="91"/>
      <c r="D882" s="91"/>
    </row>
    <row r="883" spans="3:4" ht="12.95" customHeight="1">
      <c r="C883" s="91"/>
      <c r="D883" s="91"/>
    </row>
    <row r="884" spans="3:4" ht="12.95" customHeight="1">
      <c r="C884" s="91"/>
      <c r="D884" s="91"/>
    </row>
    <row r="885" spans="3:4" ht="12.95" customHeight="1">
      <c r="C885" s="91"/>
      <c r="D885" s="91"/>
    </row>
    <row r="886" spans="3:4" ht="12.95" customHeight="1">
      <c r="C886" s="91"/>
      <c r="D886" s="91"/>
    </row>
    <row r="887" spans="3:4" ht="12.95" customHeight="1">
      <c r="C887" s="91"/>
      <c r="D887" s="91"/>
    </row>
    <row r="888" spans="3:4" ht="12.95" customHeight="1">
      <c r="C888" s="91"/>
      <c r="D888" s="91"/>
    </row>
    <row r="889" spans="3:4" ht="12.95" customHeight="1">
      <c r="C889" s="91"/>
      <c r="D889" s="91"/>
    </row>
    <row r="890" spans="3:4" ht="12.95" customHeight="1">
      <c r="C890" s="91"/>
      <c r="D890" s="91"/>
    </row>
    <row r="891" spans="3:4" ht="12.95" customHeight="1">
      <c r="C891" s="91"/>
      <c r="D891" s="91"/>
    </row>
    <row r="892" spans="3:4" ht="12.95" customHeight="1">
      <c r="C892" s="91"/>
      <c r="D892" s="91"/>
    </row>
    <row r="893" spans="3:4" ht="12.95" customHeight="1">
      <c r="C893" s="91"/>
      <c r="D893" s="91"/>
    </row>
    <row r="894" spans="3:4" ht="12.95" customHeight="1">
      <c r="C894" s="91"/>
      <c r="D894" s="91"/>
    </row>
    <row r="895" spans="3:4" ht="12.95" customHeight="1">
      <c r="C895" s="91"/>
      <c r="D895" s="91"/>
    </row>
    <row r="896" spans="3:4" ht="12.95" customHeight="1">
      <c r="C896" s="91"/>
      <c r="D896" s="91"/>
    </row>
    <row r="897" spans="3:4" ht="12.95" customHeight="1">
      <c r="C897" s="91"/>
      <c r="D897" s="91"/>
    </row>
    <row r="898" spans="3:4" ht="12.95" customHeight="1">
      <c r="C898" s="91"/>
      <c r="D898" s="91"/>
    </row>
    <row r="899" spans="3:4" ht="12.95" customHeight="1">
      <c r="C899" s="91"/>
      <c r="D899" s="91"/>
    </row>
    <row r="900" spans="3:4" ht="12.95" customHeight="1">
      <c r="C900" s="91"/>
      <c r="D900" s="91"/>
    </row>
    <row r="901" spans="3:4" ht="12.95" customHeight="1">
      <c r="C901" s="91"/>
      <c r="D901" s="91"/>
    </row>
    <row r="902" spans="3:4" ht="12.95" customHeight="1">
      <c r="C902" s="91"/>
      <c r="D902" s="91"/>
    </row>
    <row r="903" spans="3:4" ht="12.95" customHeight="1">
      <c r="C903" s="91"/>
      <c r="D903" s="91"/>
    </row>
    <row r="904" spans="3:4" ht="12.95" customHeight="1">
      <c r="C904" s="91"/>
      <c r="D904" s="91"/>
    </row>
    <row r="905" spans="3:4" ht="12.95" customHeight="1">
      <c r="C905" s="91"/>
      <c r="D905" s="91"/>
    </row>
    <row r="906" spans="3:4" ht="12.95" customHeight="1">
      <c r="C906" s="91"/>
      <c r="D906" s="91"/>
    </row>
    <row r="907" spans="3:4" ht="12.95" customHeight="1">
      <c r="C907" s="91"/>
      <c r="D907" s="91"/>
    </row>
    <row r="908" spans="3:4" ht="12.95" customHeight="1">
      <c r="C908" s="91"/>
      <c r="D908" s="91"/>
    </row>
    <row r="909" spans="3:4" ht="12.95" customHeight="1">
      <c r="C909" s="91"/>
      <c r="D909" s="91"/>
    </row>
    <row r="910" spans="3:4" ht="12.95" customHeight="1">
      <c r="C910" s="91"/>
      <c r="D910" s="91"/>
    </row>
    <row r="911" spans="3:4" ht="12.95" customHeight="1">
      <c r="C911" s="91"/>
      <c r="D911" s="91"/>
    </row>
    <row r="912" spans="3:4" ht="12.95" customHeight="1">
      <c r="C912" s="91"/>
      <c r="D912" s="91"/>
    </row>
    <row r="913" spans="3:4" ht="12.95" customHeight="1">
      <c r="C913" s="91"/>
      <c r="D913" s="91"/>
    </row>
    <row r="914" spans="3:4" ht="12.95" customHeight="1">
      <c r="C914" s="91"/>
      <c r="D914" s="91"/>
    </row>
    <row r="915" spans="3:4" ht="12.95" customHeight="1">
      <c r="C915" s="91"/>
      <c r="D915" s="91"/>
    </row>
    <row r="916" spans="3:4" ht="12.95" customHeight="1">
      <c r="C916" s="91"/>
      <c r="D916" s="91"/>
    </row>
    <row r="917" spans="3:4" ht="12.95" customHeight="1">
      <c r="C917" s="91"/>
      <c r="D917" s="91"/>
    </row>
    <row r="918" spans="3:4" ht="12.95" customHeight="1">
      <c r="C918" s="91"/>
      <c r="D918" s="91"/>
    </row>
    <row r="919" spans="3:4" ht="12.95" customHeight="1">
      <c r="C919" s="91"/>
      <c r="D919" s="91"/>
    </row>
    <row r="920" spans="3:4" ht="12.95" customHeight="1">
      <c r="C920" s="91"/>
      <c r="D920" s="91"/>
    </row>
    <row r="921" spans="3:4" ht="12.95" customHeight="1">
      <c r="C921" s="91"/>
      <c r="D921" s="91"/>
    </row>
    <row r="922" spans="3:4" ht="12.95" customHeight="1">
      <c r="C922" s="91"/>
      <c r="D922" s="91"/>
    </row>
    <row r="923" spans="3:4" ht="12.95" customHeight="1">
      <c r="C923" s="91"/>
      <c r="D923" s="91"/>
    </row>
    <row r="924" spans="3:4" ht="12.95" customHeight="1">
      <c r="C924" s="91"/>
      <c r="D924" s="91"/>
    </row>
    <row r="925" spans="3:4" ht="12.95" customHeight="1">
      <c r="C925" s="91"/>
      <c r="D925" s="91"/>
    </row>
    <row r="926" spans="3:4" ht="12.95" customHeight="1">
      <c r="C926" s="91"/>
      <c r="D926" s="91"/>
    </row>
    <row r="927" spans="3:4" ht="12.95" customHeight="1">
      <c r="C927" s="91"/>
      <c r="D927" s="91"/>
    </row>
    <row r="928" spans="3:4" ht="12.95" customHeight="1">
      <c r="C928" s="91"/>
      <c r="D928" s="91"/>
    </row>
    <row r="929" spans="3:4" ht="12.95" customHeight="1">
      <c r="C929" s="91"/>
      <c r="D929" s="91"/>
    </row>
    <row r="930" spans="3:4" ht="12.95" customHeight="1">
      <c r="C930" s="91"/>
      <c r="D930" s="91"/>
    </row>
    <row r="931" spans="3:4" ht="12.95" customHeight="1">
      <c r="C931" s="91"/>
      <c r="D931" s="91"/>
    </row>
    <row r="932" spans="3:4" ht="12.95" customHeight="1">
      <c r="C932" s="91"/>
      <c r="D932" s="91"/>
    </row>
    <row r="933" spans="3:4" ht="12.95" customHeight="1">
      <c r="C933" s="91"/>
      <c r="D933" s="91"/>
    </row>
    <row r="934" spans="3:4" ht="12.95" customHeight="1">
      <c r="C934" s="91"/>
      <c r="D934" s="91"/>
    </row>
    <row r="935" spans="3:4" ht="12.95" customHeight="1">
      <c r="C935" s="91"/>
      <c r="D935" s="91"/>
    </row>
    <row r="936" spans="3:4" ht="12.95" customHeight="1">
      <c r="C936" s="91"/>
      <c r="D936" s="91"/>
    </row>
    <row r="937" spans="3:4" ht="12.95" customHeight="1">
      <c r="C937" s="91"/>
      <c r="D937" s="91"/>
    </row>
    <row r="938" spans="3:4" ht="12.95" customHeight="1">
      <c r="C938" s="91"/>
      <c r="D938" s="91"/>
    </row>
    <row r="939" spans="3:4" ht="12.95" customHeight="1">
      <c r="C939" s="91"/>
      <c r="D939" s="91"/>
    </row>
    <row r="940" spans="3:4" ht="12.95" customHeight="1">
      <c r="C940" s="91"/>
      <c r="D940" s="91"/>
    </row>
    <row r="941" spans="3:4" ht="12.95" customHeight="1">
      <c r="C941" s="91"/>
      <c r="D941" s="91"/>
    </row>
    <row r="942" spans="3:4" ht="12.95" customHeight="1">
      <c r="C942" s="91"/>
      <c r="D942" s="91"/>
    </row>
    <row r="943" spans="3:4" ht="12.95" customHeight="1">
      <c r="C943" s="91"/>
      <c r="D943" s="91"/>
    </row>
    <row r="944" spans="3:4" ht="12.95" customHeight="1">
      <c r="C944" s="91"/>
      <c r="D944" s="91"/>
    </row>
    <row r="945" spans="3:4" ht="12.95" customHeight="1">
      <c r="C945" s="91"/>
      <c r="D945" s="91"/>
    </row>
    <row r="946" spans="3:4" ht="12.95" customHeight="1">
      <c r="C946" s="91"/>
      <c r="D946" s="91"/>
    </row>
    <row r="947" spans="3:4" ht="12.95" customHeight="1">
      <c r="C947" s="91"/>
      <c r="D947" s="91"/>
    </row>
    <row r="948" spans="3:4" ht="12.95" customHeight="1">
      <c r="C948" s="91"/>
      <c r="D948" s="91"/>
    </row>
    <row r="949" spans="3:4" ht="12.95" customHeight="1">
      <c r="C949" s="91"/>
      <c r="D949" s="91"/>
    </row>
    <row r="950" spans="3:4" ht="12.95" customHeight="1">
      <c r="C950" s="91"/>
      <c r="D950" s="91"/>
    </row>
    <row r="951" spans="3:4" ht="12.95" customHeight="1">
      <c r="C951" s="91"/>
      <c r="D951" s="91"/>
    </row>
    <row r="952" spans="3:4" ht="12.95" customHeight="1">
      <c r="C952" s="91"/>
      <c r="D952" s="91"/>
    </row>
    <row r="953" spans="3:4" ht="12.95" customHeight="1">
      <c r="C953" s="91"/>
      <c r="D953" s="91"/>
    </row>
    <row r="954" spans="3:4" ht="12.95" customHeight="1">
      <c r="C954" s="91"/>
      <c r="D954" s="91"/>
    </row>
    <row r="955" spans="3:4" ht="12.95" customHeight="1">
      <c r="C955" s="91"/>
      <c r="D955" s="91"/>
    </row>
    <row r="956" spans="3:4" ht="12.95" customHeight="1">
      <c r="C956" s="91"/>
      <c r="D956" s="91"/>
    </row>
    <row r="957" spans="3:4" ht="12.95" customHeight="1">
      <c r="C957" s="91"/>
      <c r="D957" s="91"/>
    </row>
    <row r="958" spans="3:4" ht="12.95" customHeight="1">
      <c r="C958" s="91"/>
      <c r="D958" s="91"/>
    </row>
    <row r="959" spans="3:4" ht="12.95" customHeight="1">
      <c r="C959" s="91"/>
      <c r="D959" s="91"/>
    </row>
    <row r="960" spans="3:4" ht="12.95" customHeight="1">
      <c r="C960" s="91"/>
      <c r="D960" s="91"/>
    </row>
    <row r="961" spans="3:4" ht="12.95" customHeight="1">
      <c r="C961" s="91"/>
      <c r="D961" s="91"/>
    </row>
    <row r="962" spans="3:4" ht="12.95" customHeight="1">
      <c r="C962" s="91"/>
      <c r="D962" s="91"/>
    </row>
    <row r="963" spans="3:4" ht="12.95" customHeight="1">
      <c r="C963" s="91"/>
      <c r="D963" s="91"/>
    </row>
    <row r="964" spans="3:4" ht="12.95" customHeight="1">
      <c r="C964" s="91"/>
      <c r="D964" s="91"/>
    </row>
    <row r="965" spans="3:4" ht="12.95" customHeight="1">
      <c r="C965" s="91"/>
      <c r="D965" s="91"/>
    </row>
    <row r="966" spans="3:4" ht="12.95" customHeight="1">
      <c r="C966" s="91"/>
      <c r="D966" s="91"/>
    </row>
    <row r="967" spans="3:4" ht="12.95" customHeight="1">
      <c r="C967" s="91"/>
      <c r="D967" s="91"/>
    </row>
    <row r="968" spans="3:4" ht="12.95" customHeight="1">
      <c r="C968" s="91"/>
      <c r="D968" s="91"/>
    </row>
    <row r="969" spans="3:4" ht="12.95" customHeight="1">
      <c r="C969" s="91"/>
      <c r="D969" s="91"/>
    </row>
    <row r="970" spans="3:4" ht="12.95" customHeight="1">
      <c r="C970" s="91"/>
      <c r="D970" s="91"/>
    </row>
    <row r="971" spans="3:4" ht="12.95" customHeight="1">
      <c r="C971" s="91"/>
      <c r="D971" s="91"/>
    </row>
    <row r="972" spans="3:4" ht="12.95" customHeight="1">
      <c r="C972" s="91"/>
      <c r="D972" s="91"/>
    </row>
    <row r="973" spans="3:4" ht="12.95" customHeight="1">
      <c r="C973" s="91"/>
      <c r="D973" s="91"/>
    </row>
    <row r="974" spans="3:4" ht="12.95" customHeight="1">
      <c r="C974" s="91"/>
      <c r="D974" s="91"/>
    </row>
    <row r="975" spans="3:4" ht="12.95" customHeight="1">
      <c r="C975" s="91"/>
      <c r="D975" s="91"/>
    </row>
    <row r="976" spans="3:4" ht="12.95" customHeight="1">
      <c r="C976" s="91"/>
      <c r="D976" s="91"/>
    </row>
    <row r="977" spans="3:4" ht="12.95" customHeight="1">
      <c r="C977" s="91"/>
      <c r="D977" s="91"/>
    </row>
    <row r="978" spans="3:4" ht="12.95" customHeight="1">
      <c r="C978" s="91"/>
      <c r="D978" s="91"/>
    </row>
    <row r="979" spans="3:4" ht="12.95" customHeight="1">
      <c r="C979" s="91"/>
      <c r="D979" s="91"/>
    </row>
    <row r="980" spans="3:4" ht="12.95" customHeight="1">
      <c r="C980" s="91"/>
      <c r="D980" s="91"/>
    </row>
    <row r="981" spans="3:4" ht="12.95" customHeight="1">
      <c r="C981" s="91"/>
      <c r="D981" s="91"/>
    </row>
    <row r="982" spans="3:4" ht="12.95" customHeight="1">
      <c r="C982" s="91"/>
      <c r="D982" s="91"/>
    </row>
    <row r="983" spans="3:4" ht="12.95" customHeight="1">
      <c r="C983" s="91"/>
      <c r="D983" s="91"/>
    </row>
    <row r="984" spans="3:4" ht="12.95" customHeight="1">
      <c r="C984" s="91"/>
      <c r="D984" s="91"/>
    </row>
    <row r="985" spans="3:4" ht="12.95" customHeight="1">
      <c r="C985" s="91"/>
      <c r="D985" s="91"/>
    </row>
    <row r="986" spans="3:4" ht="12.95" customHeight="1">
      <c r="C986" s="91"/>
      <c r="D986" s="91"/>
    </row>
    <row r="987" spans="3:4" ht="12.95" customHeight="1">
      <c r="C987" s="91"/>
      <c r="D987" s="91"/>
    </row>
    <row r="988" spans="3:4" ht="12.95" customHeight="1">
      <c r="C988" s="91"/>
      <c r="D988" s="91"/>
    </row>
    <row r="989" spans="3:4" ht="12.95" customHeight="1">
      <c r="C989" s="91"/>
      <c r="D989" s="91"/>
    </row>
    <row r="990" spans="3:4" ht="12.95" customHeight="1">
      <c r="C990" s="91"/>
      <c r="D990" s="91"/>
    </row>
    <row r="991" spans="3:4" ht="12.95" customHeight="1">
      <c r="C991" s="91"/>
      <c r="D991" s="91"/>
    </row>
    <row r="992" spans="3:4" ht="12.95" customHeight="1">
      <c r="C992" s="91"/>
      <c r="D992" s="91"/>
    </row>
    <row r="993" spans="3:4" ht="12.95" customHeight="1">
      <c r="C993" s="91"/>
      <c r="D993" s="91"/>
    </row>
    <row r="994" spans="3:4" ht="12.95" customHeight="1">
      <c r="C994" s="91"/>
      <c r="D994" s="91"/>
    </row>
    <row r="995" spans="3:4" ht="12.95" customHeight="1">
      <c r="C995" s="91"/>
      <c r="D995" s="91"/>
    </row>
    <row r="996" spans="3:4" ht="12.95" customHeight="1">
      <c r="C996" s="91"/>
      <c r="D996" s="91"/>
    </row>
    <row r="997" spans="3:4" ht="12.95" customHeight="1">
      <c r="C997" s="91"/>
      <c r="D997" s="91"/>
    </row>
    <row r="998" spans="3:4" ht="12.95" customHeight="1">
      <c r="C998" s="91"/>
      <c r="D998" s="91"/>
    </row>
    <row r="999" spans="3:4" ht="12.95" customHeight="1">
      <c r="C999" s="91"/>
      <c r="D999" s="91"/>
    </row>
    <row r="1000" spans="3:4" ht="12.95" customHeight="1">
      <c r="C1000" s="91"/>
      <c r="D1000" s="91"/>
    </row>
    <row r="1001" spans="3:4" ht="12.95" customHeight="1">
      <c r="C1001" s="91"/>
      <c r="D1001" s="91"/>
    </row>
    <row r="1002" spans="3:4" ht="12.95" customHeight="1">
      <c r="C1002" s="91"/>
      <c r="D1002" s="91"/>
    </row>
    <row r="1003" spans="3:4" ht="12.95" customHeight="1">
      <c r="C1003" s="91"/>
      <c r="D1003" s="91"/>
    </row>
    <row r="1004" spans="3:4" ht="12.95" customHeight="1">
      <c r="C1004" s="91"/>
      <c r="D1004" s="91"/>
    </row>
    <row r="1005" spans="3:4" ht="12.95" customHeight="1">
      <c r="C1005" s="91"/>
      <c r="D1005" s="91"/>
    </row>
    <row r="1006" spans="3:4" ht="12.95" customHeight="1">
      <c r="C1006" s="91"/>
      <c r="D1006" s="91"/>
    </row>
    <row r="1007" spans="3:4" ht="12.95" customHeight="1">
      <c r="C1007" s="91"/>
      <c r="D1007" s="91"/>
    </row>
    <row r="1008" spans="3:4" ht="12.95" customHeight="1">
      <c r="C1008" s="91"/>
      <c r="D1008" s="91"/>
    </row>
    <row r="1009" spans="3:4" ht="12.95" customHeight="1">
      <c r="C1009" s="91"/>
      <c r="D1009" s="91"/>
    </row>
    <row r="1010" spans="3:4" ht="12.95" customHeight="1">
      <c r="C1010" s="91"/>
      <c r="D1010" s="91"/>
    </row>
    <row r="1011" spans="3:4" ht="12.95" customHeight="1">
      <c r="C1011" s="91"/>
      <c r="D1011" s="91"/>
    </row>
    <row r="1012" spans="3:4" ht="12.95" customHeight="1">
      <c r="C1012" s="91"/>
      <c r="D1012" s="91"/>
    </row>
    <row r="1013" spans="3:4" ht="12.95" customHeight="1">
      <c r="C1013" s="91"/>
      <c r="D1013" s="91"/>
    </row>
    <row r="1014" spans="3:4" ht="12.95" customHeight="1">
      <c r="C1014" s="91"/>
      <c r="D1014" s="91"/>
    </row>
    <row r="1015" spans="3:4" ht="12.95" customHeight="1">
      <c r="C1015" s="91"/>
      <c r="D1015" s="91"/>
    </row>
    <row r="1016" spans="3:4" ht="12.95" customHeight="1">
      <c r="C1016" s="91"/>
      <c r="D1016" s="91"/>
    </row>
    <row r="1017" spans="3:4" ht="12.95" customHeight="1">
      <c r="C1017" s="91"/>
      <c r="D1017" s="91"/>
    </row>
    <row r="1018" spans="3:4" ht="12.95" customHeight="1">
      <c r="C1018" s="91"/>
      <c r="D1018" s="91"/>
    </row>
    <row r="1019" spans="3:4" ht="12.95" customHeight="1">
      <c r="C1019" s="91"/>
      <c r="D1019" s="91"/>
    </row>
    <row r="1020" spans="3:4" ht="12.95" customHeight="1">
      <c r="C1020" s="91"/>
      <c r="D1020" s="91"/>
    </row>
    <row r="1021" spans="3:4" ht="12.95" customHeight="1">
      <c r="C1021" s="91"/>
      <c r="D1021" s="91"/>
    </row>
    <row r="1022" spans="3:4" ht="12.95" customHeight="1">
      <c r="C1022" s="91"/>
      <c r="D1022" s="91"/>
    </row>
    <row r="1023" spans="3:4" ht="12.95" customHeight="1">
      <c r="C1023" s="91"/>
      <c r="D1023" s="91"/>
    </row>
    <row r="1024" spans="3:4" ht="12.95" customHeight="1">
      <c r="C1024" s="91"/>
      <c r="D1024" s="91"/>
    </row>
    <row r="1025" spans="3:4" ht="12.95" customHeight="1">
      <c r="C1025" s="91"/>
      <c r="D1025" s="91"/>
    </row>
    <row r="1026" spans="3:4" ht="12.95" customHeight="1">
      <c r="C1026" s="91"/>
      <c r="D1026" s="91"/>
    </row>
    <row r="1027" spans="3:4" ht="12.95" customHeight="1">
      <c r="C1027" s="91"/>
      <c r="D1027" s="91"/>
    </row>
    <row r="1028" spans="3:4" ht="12.95" customHeight="1">
      <c r="C1028" s="91"/>
      <c r="D1028" s="91"/>
    </row>
    <row r="1029" spans="3:4" ht="12.95" customHeight="1">
      <c r="C1029" s="91"/>
      <c r="D1029" s="91"/>
    </row>
    <row r="1030" spans="3:4" ht="12.95" customHeight="1">
      <c r="C1030" s="91"/>
      <c r="D1030" s="91"/>
    </row>
    <row r="1031" spans="3:4" ht="12.95" customHeight="1">
      <c r="C1031" s="91"/>
      <c r="D1031" s="91"/>
    </row>
    <row r="1032" spans="3:4" ht="12.95" customHeight="1">
      <c r="C1032" s="91"/>
      <c r="D1032" s="91"/>
    </row>
    <row r="1033" spans="3:4" ht="12.95" customHeight="1">
      <c r="C1033" s="91"/>
      <c r="D1033" s="91"/>
    </row>
    <row r="1034" spans="3:4" ht="12.95" customHeight="1">
      <c r="C1034" s="91"/>
      <c r="D1034" s="91"/>
    </row>
    <row r="1035" spans="3:4" ht="12.95" customHeight="1">
      <c r="C1035" s="91"/>
      <c r="D1035" s="91"/>
    </row>
    <row r="1036" spans="3:4" ht="12.95" customHeight="1">
      <c r="C1036" s="91"/>
      <c r="D1036" s="91"/>
    </row>
    <row r="1037" spans="3:4" ht="12.95" customHeight="1">
      <c r="C1037" s="91"/>
      <c r="D1037" s="91"/>
    </row>
    <row r="1038" spans="3:4" ht="12.95" customHeight="1">
      <c r="C1038" s="91"/>
      <c r="D1038" s="91"/>
    </row>
    <row r="1039" spans="3:4" ht="12.95" customHeight="1">
      <c r="C1039" s="91"/>
      <c r="D1039" s="91"/>
    </row>
    <row r="1040" spans="3:4" ht="12.95" customHeight="1">
      <c r="C1040" s="91"/>
      <c r="D1040" s="91"/>
    </row>
    <row r="1041" spans="3:4" ht="12.95" customHeight="1">
      <c r="C1041" s="91"/>
      <c r="D1041" s="91"/>
    </row>
    <row r="1042" spans="3:4" ht="12.95" customHeight="1">
      <c r="C1042" s="91"/>
      <c r="D1042" s="91"/>
    </row>
    <row r="1043" spans="3:4" ht="12.95" customHeight="1">
      <c r="C1043" s="91"/>
      <c r="D1043" s="91"/>
    </row>
    <row r="1044" spans="3:4" ht="12.95" customHeight="1">
      <c r="C1044" s="91"/>
      <c r="D1044" s="91"/>
    </row>
    <row r="1045" spans="3:4" ht="12.95" customHeight="1">
      <c r="C1045" s="91"/>
      <c r="D1045" s="91"/>
    </row>
    <row r="1046" spans="3:4" ht="12.95" customHeight="1">
      <c r="C1046" s="91"/>
      <c r="D1046" s="91"/>
    </row>
    <row r="1047" spans="3:4" ht="12.95" customHeight="1">
      <c r="C1047" s="91"/>
      <c r="D1047" s="91"/>
    </row>
    <row r="1048" spans="3:4" ht="12.95" customHeight="1">
      <c r="C1048" s="91"/>
      <c r="D1048" s="91"/>
    </row>
    <row r="1049" spans="3:4" ht="12.95" customHeight="1">
      <c r="C1049" s="91"/>
      <c r="D1049" s="91"/>
    </row>
    <row r="1050" spans="3:4" ht="12.95" customHeight="1">
      <c r="C1050" s="91"/>
      <c r="D1050" s="91"/>
    </row>
    <row r="1051" spans="3:4" ht="12.95" customHeight="1">
      <c r="C1051" s="91"/>
      <c r="D1051" s="91"/>
    </row>
    <row r="1052" spans="3:4" ht="12.95" customHeight="1">
      <c r="C1052" s="91"/>
      <c r="D1052" s="91"/>
    </row>
    <row r="1053" spans="3:4" ht="12.95" customHeight="1">
      <c r="C1053" s="91"/>
      <c r="D1053" s="91"/>
    </row>
    <row r="1054" spans="3:4" ht="12.95" customHeight="1">
      <c r="C1054" s="91"/>
      <c r="D1054" s="91"/>
    </row>
    <row r="1055" spans="3:4" ht="12.95" customHeight="1">
      <c r="C1055" s="91"/>
      <c r="D1055" s="91"/>
    </row>
    <row r="1056" spans="3:4" ht="12.95" customHeight="1">
      <c r="C1056" s="91"/>
      <c r="D1056" s="91"/>
    </row>
    <row r="1057" spans="3:4" ht="12.95" customHeight="1">
      <c r="C1057" s="91"/>
      <c r="D1057" s="91"/>
    </row>
    <row r="1058" spans="3:4" ht="12.95" customHeight="1">
      <c r="C1058" s="91"/>
      <c r="D1058" s="91"/>
    </row>
    <row r="1059" spans="3:4" ht="12.95" customHeight="1">
      <c r="C1059" s="91"/>
      <c r="D1059" s="91"/>
    </row>
    <row r="1060" spans="3:4" ht="12.95" customHeight="1">
      <c r="C1060" s="91"/>
      <c r="D1060" s="91"/>
    </row>
    <row r="1061" spans="3:4" ht="12.95" customHeight="1">
      <c r="C1061" s="91"/>
      <c r="D1061" s="91"/>
    </row>
    <row r="1062" spans="3:4" ht="12.95" customHeight="1">
      <c r="C1062" s="91"/>
      <c r="D1062" s="91"/>
    </row>
    <row r="1063" spans="3:4" ht="12.95" customHeight="1">
      <c r="C1063" s="91"/>
      <c r="D1063" s="91"/>
    </row>
    <row r="1064" spans="3:4" ht="12.95" customHeight="1">
      <c r="C1064" s="91"/>
      <c r="D1064" s="91"/>
    </row>
    <row r="1065" spans="3:4" ht="12.95" customHeight="1">
      <c r="C1065" s="91"/>
      <c r="D1065" s="91"/>
    </row>
    <row r="1066" spans="3:4" ht="12.95" customHeight="1">
      <c r="C1066" s="91"/>
      <c r="D1066" s="91"/>
    </row>
    <row r="1067" spans="3:4" ht="12.95" customHeight="1">
      <c r="C1067" s="91"/>
      <c r="D1067" s="91"/>
    </row>
    <row r="1068" spans="3:4" ht="12.95" customHeight="1">
      <c r="C1068" s="91"/>
      <c r="D1068" s="91"/>
    </row>
    <row r="1069" spans="3:4" ht="12.95" customHeight="1">
      <c r="C1069" s="91"/>
      <c r="D1069" s="91"/>
    </row>
    <row r="1070" spans="3:4" ht="12.95" customHeight="1">
      <c r="C1070" s="91"/>
      <c r="D1070" s="91"/>
    </row>
    <row r="1071" spans="3:4" ht="12.95" customHeight="1">
      <c r="C1071" s="91"/>
      <c r="D1071" s="91"/>
    </row>
    <row r="1072" spans="3:4" ht="12.95" customHeight="1">
      <c r="C1072" s="91"/>
      <c r="D1072" s="91"/>
    </row>
    <row r="1073" spans="3:4" ht="12.95" customHeight="1">
      <c r="C1073" s="91"/>
      <c r="D1073" s="91"/>
    </row>
    <row r="1074" spans="3:4" ht="12.95" customHeight="1">
      <c r="C1074" s="91"/>
      <c r="D1074" s="91"/>
    </row>
    <row r="1075" spans="3:4" ht="12.95" customHeight="1">
      <c r="C1075" s="91"/>
      <c r="D1075" s="91"/>
    </row>
    <row r="1076" spans="3:4" ht="12.95" customHeight="1">
      <c r="C1076" s="91"/>
      <c r="D1076" s="91"/>
    </row>
    <row r="1077" spans="3:4" ht="12.95" customHeight="1">
      <c r="C1077" s="91"/>
      <c r="D1077" s="91"/>
    </row>
    <row r="1078" spans="3:4" ht="12.95" customHeight="1">
      <c r="C1078" s="91"/>
      <c r="D1078" s="91"/>
    </row>
    <row r="1079" spans="3:4" ht="12.95" customHeight="1">
      <c r="C1079" s="91"/>
      <c r="D1079" s="91"/>
    </row>
    <row r="1080" spans="3:4" ht="12.95" customHeight="1">
      <c r="C1080" s="91"/>
      <c r="D1080" s="91"/>
    </row>
    <row r="1081" spans="3:4" ht="12.95" customHeight="1">
      <c r="C1081" s="91"/>
      <c r="D1081" s="91"/>
    </row>
    <row r="1082" spans="3:4" ht="12.95" customHeight="1">
      <c r="C1082" s="91"/>
      <c r="D1082" s="91"/>
    </row>
    <row r="1083" spans="3:4" ht="12.95" customHeight="1">
      <c r="C1083" s="91"/>
      <c r="D1083" s="91"/>
    </row>
    <row r="1084" spans="3:4" ht="12.95" customHeight="1">
      <c r="C1084" s="91"/>
      <c r="D1084" s="91"/>
    </row>
    <row r="1085" spans="3:4" ht="12.95" customHeight="1">
      <c r="C1085" s="91"/>
      <c r="D1085" s="91"/>
    </row>
    <row r="1086" spans="3:4" ht="12.95" customHeight="1">
      <c r="C1086" s="91"/>
      <c r="D1086" s="91"/>
    </row>
    <row r="1087" spans="3:4" ht="12.95" customHeight="1">
      <c r="C1087" s="91"/>
      <c r="D1087" s="91"/>
    </row>
    <row r="1088" spans="3:4" ht="12.95" customHeight="1">
      <c r="C1088" s="91"/>
      <c r="D1088" s="91"/>
    </row>
    <row r="1089" spans="3:4" ht="12.95" customHeight="1">
      <c r="C1089" s="91"/>
      <c r="D1089" s="91"/>
    </row>
    <row r="1090" spans="3:4" ht="12.95" customHeight="1">
      <c r="C1090" s="91"/>
      <c r="D1090" s="91"/>
    </row>
    <row r="1091" spans="3:4" ht="12.95" customHeight="1">
      <c r="C1091" s="91"/>
      <c r="D1091" s="91"/>
    </row>
    <row r="1092" spans="3:4" ht="12.95" customHeight="1">
      <c r="C1092" s="91"/>
      <c r="D1092" s="91"/>
    </row>
    <row r="1093" spans="3:4" ht="12.95" customHeight="1">
      <c r="C1093" s="91"/>
      <c r="D1093" s="91"/>
    </row>
    <row r="1094" spans="3:4" ht="12.95" customHeight="1">
      <c r="C1094" s="91"/>
      <c r="D1094" s="91"/>
    </row>
    <row r="1095" spans="3:4" ht="12.95" customHeight="1">
      <c r="C1095" s="91"/>
      <c r="D1095" s="91"/>
    </row>
    <row r="1096" spans="3:4" ht="12.95" customHeight="1">
      <c r="C1096" s="91"/>
      <c r="D1096" s="91"/>
    </row>
    <row r="1097" spans="3:4" ht="12.95" customHeight="1">
      <c r="C1097" s="91"/>
      <c r="D1097" s="91"/>
    </row>
    <row r="1098" spans="3:4" ht="12.95" customHeight="1">
      <c r="C1098" s="91"/>
      <c r="D1098" s="91"/>
    </row>
    <row r="1099" spans="3:4" ht="12.95" customHeight="1">
      <c r="C1099" s="91"/>
      <c r="D1099" s="91"/>
    </row>
    <row r="1100" spans="3:4" ht="12.95" customHeight="1">
      <c r="C1100" s="91"/>
      <c r="D1100" s="91"/>
    </row>
    <row r="1101" spans="3:4" ht="12.95" customHeight="1">
      <c r="C1101" s="91"/>
      <c r="D1101" s="91"/>
    </row>
    <row r="1102" spans="3:4" ht="12.95" customHeight="1">
      <c r="C1102" s="91"/>
      <c r="D1102" s="91"/>
    </row>
    <row r="1103" spans="3:4" ht="12.95" customHeight="1">
      <c r="C1103" s="91"/>
      <c r="D1103" s="91"/>
    </row>
    <row r="1104" spans="3:4" ht="12.95" customHeight="1">
      <c r="C1104" s="91"/>
      <c r="D1104" s="91"/>
    </row>
    <row r="1105" spans="3:4" ht="12.95" customHeight="1">
      <c r="C1105" s="91"/>
      <c r="D1105" s="91"/>
    </row>
    <row r="1106" spans="3:4" ht="12.95" customHeight="1">
      <c r="C1106" s="91"/>
      <c r="D1106" s="91"/>
    </row>
    <row r="1107" spans="3:4" ht="12.95" customHeight="1">
      <c r="C1107" s="91"/>
      <c r="D1107" s="91"/>
    </row>
    <row r="1108" spans="3:4" ht="12.95" customHeight="1">
      <c r="C1108" s="91"/>
      <c r="D1108" s="91"/>
    </row>
    <row r="1109" spans="3:4" ht="12.95" customHeight="1">
      <c r="C1109" s="91"/>
      <c r="D1109" s="91"/>
    </row>
    <row r="1110" spans="3:4" ht="12.95" customHeight="1">
      <c r="C1110" s="91"/>
      <c r="D1110" s="91"/>
    </row>
    <row r="1111" spans="3:4" ht="12.95" customHeight="1">
      <c r="C1111" s="91"/>
      <c r="D1111" s="91"/>
    </row>
    <row r="1112" spans="3:4" ht="12.95" customHeight="1">
      <c r="C1112" s="91"/>
      <c r="D1112" s="91"/>
    </row>
    <row r="1113" spans="3:4" ht="12.95" customHeight="1">
      <c r="C1113" s="91"/>
      <c r="D1113" s="91"/>
    </row>
    <row r="1114" spans="3:4" ht="12.95" customHeight="1">
      <c r="C1114" s="91"/>
      <c r="D1114" s="91"/>
    </row>
    <row r="1115" spans="3:4" ht="12.95" customHeight="1">
      <c r="C1115" s="91"/>
      <c r="D1115" s="91"/>
    </row>
    <row r="1116" spans="3:4" ht="12.95" customHeight="1">
      <c r="C1116" s="91"/>
      <c r="D1116" s="91"/>
    </row>
    <row r="1117" spans="3:4" ht="12.95" customHeight="1">
      <c r="C1117" s="91"/>
      <c r="D1117" s="91"/>
    </row>
    <row r="1118" spans="3:4" ht="12.95" customHeight="1">
      <c r="C1118" s="91"/>
      <c r="D1118" s="91"/>
    </row>
    <row r="1119" spans="3:4" ht="12.95" customHeight="1">
      <c r="C1119" s="91"/>
      <c r="D1119" s="91"/>
    </row>
    <row r="1120" spans="3:4" ht="12.95" customHeight="1">
      <c r="C1120" s="91"/>
      <c r="D1120" s="91"/>
    </row>
    <row r="1121" spans="3:4" ht="12.95" customHeight="1">
      <c r="C1121" s="91"/>
      <c r="D1121" s="91"/>
    </row>
    <row r="1122" spans="3:4" ht="12.95" customHeight="1">
      <c r="C1122" s="91"/>
      <c r="D1122" s="91"/>
    </row>
    <row r="1123" spans="3:4" ht="12.95" customHeight="1">
      <c r="C1123" s="91"/>
      <c r="D1123" s="91"/>
    </row>
    <row r="1124" spans="3:4" ht="12.95" customHeight="1">
      <c r="C1124" s="91"/>
      <c r="D1124" s="91"/>
    </row>
    <row r="1125" spans="3:4" ht="12.95" customHeight="1">
      <c r="C1125" s="91"/>
      <c r="D1125" s="91"/>
    </row>
    <row r="1126" spans="3:4" ht="12.95" customHeight="1">
      <c r="C1126" s="91"/>
      <c r="D1126" s="91"/>
    </row>
    <row r="1127" spans="3:4" ht="12.95" customHeight="1">
      <c r="C1127" s="91"/>
      <c r="D1127" s="91"/>
    </row>
    <row r="1128" spans="3:4" ht="12.95" customHeight="1">
      <c r="C1128" s="91"/>
      <c r="D1128" s="91"/>
    </row>
    <row r="1129" spans="3:4" ht="12.95" customHeight="1">
      <c r="C1129" s="91"/>
      <c r="D1129" s="91"/>
    </row>
    <row r="1130" spans="3:4" ht="12.95" customHeight="1">
      <c r="C1130" s="91"/>
      <c r="D1130" s="91"/>
    </row>
    <row r="1131" spans="3:4" ht="12.95" customHeight="1">
      <c r="C1131" s="91"/>
      <c r="D1131" s="91"/>
    </row>
    <row r="1132" spans="3:4" ht="12.95" customHeight="1">
      <c r="C1132" s="91"/>
      <c r="D1132" s="91"/>
    </row>
    <row r="1133" spans="3:4" ht="12.95" customHeight="1">
      <c r="C1133" s="91"/>
      <c r="D1133" s="91"/>
    </row>
    <row r="1134" spans="3:4" ht="12.95" customHeight="1">
      <c r="C1134" s="91"/>
      <c r="D1134" s="91"/>
    </row>
    <row r="1135" spans="3:4" ht="12.95" customHeight="1">
      <c r="C1135" s="91"/>
      <c r="D1135" s="91"/>
    </row>
    <row r="1136" spans="3:4" ht="12.95" customHeight="1">
      <c r="C1136" s="91"/>
      <c r="D1136" s="91"/>
    </row>
    <row r="1137" spans="3:4" ht="12.95" customHeight="1">
      <c r="C1137" s="91"/>
      <c r="D1137" s="91"/>
    </row>
    <row r="1138" spans="3:4" ht="12.95" customHeight="1">
      <c r="C1138" s="91"/>
      <c r="D1138" s="91"/>
    </row>
    <row r="1139" spans="3:4" ht="12.95" customHeight="1">
      <c r="C1139" s="91"/>
      <c r="D1139" s="91"/>
    </row>
    <row r="1140" spans="3:4" ht="12.95" customHeight="1">
      <c r="C1140" s="91"/>
      <c r="D1140" s="91"/>
    </row>
    <row r="1141" spans="3:4" ht="12.95" customHeight="1">
      <c r="C1141" s="91"/>
      <c r="D1141" s="91"/>
    </row>
    <row r="1142" spans="3:4" ht="12.95" customHeight="1">
      <c r="C1142" s="91"/>
      <c r="D1142" s="91"/>
    </row>
    <row r="1143" spans="3:4" ht="12.95" customHeight="1">
      <c r="C1143" s="91"/>
      <c r="D1143" s="91"/>
    </row>
    <row r="1144" spans="3:4" ht="12.95" customHeight="1">
      <c r="C1144" s="91"/>
      <c r="D1144" s="91"/>
    </row>
    <row r="1145" spans="3:4" ht="12.95" customHeight="1">
      <c r="C1145" s="91"/>
      <c r="D1145" s="91"/>
    </row>
    <row r="1146" spans="3:4" ht="12.95" customHeight="1">
      <c r="C1146" s="91"/>
      <c r="D1146" s="91"/>
    </row>
    <row r="1147" spans="3:4" ht="12.95" customHeight="1">
      <c r="C1147" s="91"/>
      <c r="D1147" s="91"/>
    </row>
    <row r="1148" spans="3:4" ht="12.95" customHeight="1">
      <c r="C1148" s="91"/>
      <c r="D1148" s="91"/>
    </row>
    <row r="1149" spans="3:4" ht="12.95" customHeight="1">
      <c r="C1149" s="91"/>
      <c r="D1149" s="91"/>
    </row>
    <row r="1150" spans="3:4" ht="12.95" customHeight="1">
      <c r="C1150" s="91"/>
      <c r="D1150" s="91"/>
    </row>
    <row r="1151" spans="3:4" ht="12.95" customHeight="1">
      <c r="C1151" s="91"/>
      <c r="D1151" s="91"/>
    </row>
    <row r="1152" spans="3:4" ht="12.95" customHeight="1">
      <c r="C1152" s="91"/>
      <c r="D1152" s="91"/>
    </row>
    <row r="1153" spans="3:4" ht="12.95" customHeight="1">
      <c r="C1153" s="91"/>
      <c r="D1153" s="91"/>
    </row>
    <row r="1154" spans="3:4" ht="12.95" customHeight="1">
      <c r="C1154" s="91"/>
      <c r="D1154" s="91"/>
    </row>
    <row r="1155" spans="3:4" ht="12.95" customHeight="1">
      <c r="C1155" s="91"/>
      <c r="D1155" s="91"/>
    </row>
    <row r="1156" spans="3:4" ht="12.95" customHeight="1">
      <c r="C1156" s="91"/>
      <c r="D1156" s="91"/>
    </row>
    <row r="1157" spans="3:4" ht="12.95" customHeight="1">
      <c r="C1157" s="91"/>
      <c r="D1157" s="91"/>
    </row>
    <row r="1158" spans="3:4" ht="12.95" customHeight="1">
      <c r="C1158" s="91"/>
      <c r="D1158" s="91"/>
    </row>
    <row r="1159" spans="3:4" ht="12.95" customHeight="1">
      <c r="C1159" s="91"/>
      <c r="D1159" s="91"/>
    </row>
    <row r="1160" spans="3:4" ht="12.95" customHeight="1">
      <c r="C1160" s="91"/>
      <c r="D1160" s="91"/>
    </row>
    <row r="1161" spans="3:4" ht="12.95" customHeight="1">
      <c r="C1161" s="91"/>
      <c r="D1161" s="91"/>
    </row>
    <row r="1162" spans="3:4" ht="12.95" customHeight="1">
      <c r="C1162" s="91"/>
      <c r="D1162" s="91"/>
    </row>
    <row r="1163" spans="3:4" ht="12.95" customHeight="1">
      <c r="C1163" s="91"/>
      <c r="D1163" s="91"/>
    </row>
    <row r="1164" spans="3:4" ht="12.95" customHeight="1">
      <c r="C1164" s="91"/>
      <c r="D1164" s="91"/>
    </row>
    <row r="1165" spans="3:4" ht="12.95" customHeight="1">
      <c r="C1165" s="91"/>
      <c r="D1165" s="91"/>
    </row>
    <row r="1166" spans="3:4" ht="12.95" customHeight="1">
      <c r="C1166" s="91"/>
      <c r="D1166" s="91"/>
    </row>
    <row r="1167" spans="3:4" ht="12.95" customHeight="1">
      <c r="C1167" s="91"/>
      <c r="D1167" s="91"/>
    </row>
    <row r="1168" spans="3:4" ht="12.95" customHeight="1">
      <c r="C1168" s="91"/>
      <c r="D1168" s="91"/>
    </row>
    <row r="1169" spans="3:4" ht="12.95" customHeight="1">
      <c r="C1169" s="91"/>
      <c r="D1169" s="91"/>
    </row>
    <row r="1170" spans="3:4" ht="12.95" customHeight="1">
      <c r="C1170" s="91"/>
      <c r="D1170" s="91"/>
    </row>
    <row r="1171" spans="3:4" ht="12.95" customHeight="1">
      <c r="C1171" s="91"/>
      <c r="D1171" s="91"/>
    </row>
    <row r="1172" spans="3:4" ht="12.95" customHeight="1">
      <c r="C1172" s="91"/>
      <c r="D1172" s="91"/>
    </row>
    <row r="1173" spans="3:4" ht="12.95" customHeight="1">
      <c r="C1173" s="91"/>
      <c r="D1173" s="91"/>
    </row>
    <row r="1174" spans="3:4" ht="12.95" customHeight="1">
      <c r="C1174" s="91"/>
      <c r="D1174" s="91"/>
    </row>
    <row r="1175" spans="3:4" ht="12.95" customHeight="1">
      <c r="C1175" s="91"/>
      <c r="D1175" s="91"/>
    </row>
    <row r="1176" spans="3:4" ht="12.95" customHeight="1">
      <c r="C1176" s="91"/>
      <c r="D1176" s="91"/>
    </row>
    <row r="1177" spans="3:4" ht="12.95" customHeight="1">
      <c r="C1177" s="91"/>
      <c r="D1177" s="91"/>
    </row>
    <row r="1178" spans="3:4" ht="12.95" customHeight="1">
      <c r="C1178" s="91"/>
      <c r="D1178" s="91"/>
    </row>
    <row r="1179" spans="3:4" ht="12.95" customHeight="1">
      <c r="C1179" s="91"/>
      <c r="D1179" s="91"/>
    </row>
    <row r="1180" spans="3:4" ht="12.95" customHeight="1">
      <c r="C1180" s="91"/>
      <c r="D1180" s="91"/>
    </row>
    <row r="1181" spans="3:4" ht="12.95" customHeight="1">
      <c r="C1181" s="91"/>
      <c r="D1181" s="91"/>
    </row>
    <row r="1182" spans="3:4" ht="12.95" customHeight="1">
      <c r="C1182" s="91"/>
      <c r="D1182" s="91"/>
    </row>
    <row r="1183" spans="3:4" ht="12.95" customHeight="1">
      <c r="C1183" s="91"/>
      <c r="D1183" s="91"/>
    </row>
    <row r="1184" spans="3:4" ht="12.95" customHeight="1">
      <c r="C1184" s="91"/>
      <c r="D1184" s="91"/>
    </row>
    <row r="1185" spans="3:4" ht="12.95" customHeight="1">
      <c r="C1185" s="91"/>
      <c r="D1185" s="91"/>
    </row>
    <row r="1186" spans="3:4" ht="12.95" customHeight="1">
      <c r="C1186" s="91"/>
      <c r="D1186" s="91"/>
    </row>
    <row r="1187" spans="3:4" ht="12.95" customHeight="1">
      <c r="C1187" s="91"/>
      <c r="D1187" s="91"/>
    </row>
    <row r="1188" spans="3:4" ht="12.95" customHeight="1">
      <c r="C1188" s="91"/>
      <c r="D1188" s="91"/>
    </row>
    <row r="1189" spans="3:4" ht="12.95" customHeight="1">
      <c r="C1189" s="91"/>
      <c r="D1189" s="91"/>
    </row>
    <row r="1190" spans="3:4" ht="12.95" customHeight="1">
      <c r="C1190" s="91"/>
      <c r="D1190" s="91"/>
    </row>
    <row r="1191" spans="3:4" ht="12.95" customHeight="1">
      <c r="C1191" s="91"/>
      <c r="D1191" s="91"/>
    </row>
    <row r="1192" spans="3:4" ht="12.95" customHeight="1">
      <c r="C1192" s="91"/>
      <c r="D1192" s="91"/>
    </row>
    <row r="1193" spans="3:4" ht="12.95" customHeight="1">
      <c r="C1193" s="91"/>
      <c r="D1193" s="91"/>
    </row>
    <row r="1194" spans="3:4" ht="12.95" customHeight="1">
      <c r="C1194" s="91"/>
      <c r="D1194" s="91"/>
    </row>
    <row r="1195" spans="3:4" ht="12.95" customHeight="1">
      <c r="C1195" s="91"/>
      <c r="D1195" s="91"/>
    </row>
    <row r="1196" spans="3:4" ht="12.95" customHeight="1">
      <c r="C1196" s="91"/>
      <c r="D1196" s="91"/>
    </row>
    <row r="1197" spans="3:4" ht="12.95" customHeight="1">
      <c r="C1197" s="91"/>
      <c r="D1197" s="91"/>
    </row>
    <row r="1198" spans="3:4" ht="12.95" customHeight="1">
      <c r="C1198" s="91"/>
      <c r="D1198" s="91"/>
    </row>
    <row r="1199" spans="3:4" ht="12.95" customHeight="1">
      <c r="C1199" s="91"/>
      <c r="D1199" s="91"/>
    </row>
    <row r="1200" spans="3:4" ht="12.95" customHeight="1">
      <c r="C1200" s="91"/>
      <c r="D1200" s="91"/>
    </row>
    <row r="1201" spans="3:4" ht="12.95" customHeight="1">
      <c r="C1201" s="91"/>
      <c r="D1201" s="91"/>
    </row>
    <row r="1202" spans="3:4" ht="12.95" customHeight="1">
      <c r="C1202" s="91"/>
      <c r="D1202" s="91"/>
    </row>
    <row r="1203" spans="3:4" ht="12.95" customHeight="1">
      <c r="C1203" s="91"/>
      <c r="D1203" s="91"/>
    </row>
    <row r="1204" spans="3:4" ht="12.95" customHeight="1">
      <c r="C1204" s="91"/>
      <c r="D1204" s="91"/>
    </row>
    <row r="1205" spans="3:4" ht="12.95" customHeight="1">
      <c r="C1205" s="91"/>
      <c r="D1205" s="91"/>
    </row>
    <row r="1206" spans="3:4" ht="12.95" customHeight="1">
      <c r="C1206" s="91"/>
      <c r="D1206" s="91"/>
    </row>
    <row r="1207" spans="3:4" ht="12.95" customHeight="1">
      <c r="C1207" s="91"/>
      <c r="D1207" s="91"/>
    </row>
    <row r="1208" spans="3:4" ht="12.95" customHeight="1">
      <c r="C1208" s="91"/>
      <c r="D1208" s="91"/>
    </row>
    <row r="1209" spans="3:4" ht="12.95" customHeight="1">
      <c r="C1209" s="91"/>
      <c r="D1209" s="91"/>
    </row>
    <row r="1210" spans="3:4" ht="12.95" customHeight="1">
      <c r="C1210" s="91"/>
      <c r="D1210" s="91"/>
    </row>
    <row r="1211" spans="3:4" ht="12.95" customHeight="1">
      <c r="C1211" s="91"/>
      <c r="D1211" s="91"/>
    </row>
    <row r="1212" spans="3:4" ht="12.95" customHeight="1">
      <c r="C1212" s="91"/>
      <c r="D1212" s="91"/>
    </row>
    <row r="1213" spans="3:4" ht="12.95" customHeight="1">
      <c r="C1213" s="91"/>
      <c r="D1213" s="91"/>
    </row>
    <row r="1214" spans="3:4" ht="12.95" customHeight="1">
      <c r="C1214" s="91"/>
      <c r="D1214" s="91"/>
    </row>
    <row r="1215" spans="3:4" ht="12.95" customHeight="1">
      <c r="C1215" s="91"/>
      <c r="D1215" s="91"/>
    </row>
    <row r="1216" spans="3:4" ht="12.95" customHeight="1">
      <c r="C1216" s="91"/>
      <c r="D1216" s="91"/>
    </row>
    <row r="1217" spans="3:4" ht="12.95" customHeight="1">
      <c r="C1217" s="91"/>
      <c r="D1217" s="91"/>
    </row>
    <row r="1218" spans="3:4" ht="12.95" customHeight="1">
      <c r="C1218" s="91"/>
      <c r="D1218" s="91"/>
    </row>
    <row r="1219" spans="3:4" ht="12.95" customHeight="1">
      <c r="C1219" s="91"/>
      <c r="D1219" s="91"/>
    </row>
    <row r="1220" spans="3:4" ht="12.95" customHeight="1">
      <c r="C1220" s="91"/>
      <c r="D1220" s="91"/>
    </row>
    <row r="1221" spans="3:4" ht="12.95" customHeight="1">
      <c r="C1221" s="91"/>
      <c r="D1221" s="91"/>
    </row>
    <row r="1222" spans="3:4" ht="12.95" customHeight="1">
      <c r="C1222" s="91"/>
      <c r="D1222" s="91"/>
    </row>
    <row r="1223" spans="3:4" ht="12.95" customHeight="1">
      <c r="C1223" s="91"/>
      <c r="D1223" s="91"/>
    </row>
    <row r="1224" spans="3:4" ht="12.95" customHeight="1">
      <c r="C1224" s="91"/>
      <c r="D1224" s="91"/>
    </row>
    <row r="1225" spans="3:4" ht="12.95" customHeight="1">
      <c r="C1225" s="91"/>
      <c r="D1225" s="91"/>
    </row>
    <row r="1226" spans="3:4" ht="12.95" customHeight="1">
      <c r="C1226" s="91"/>
      <c r="D1226" s="91"/>
    </row>
    <row r="1227" spans="3:4" ht="12.95" customHeight="1">
      <c r="C1227" s="91"/>
      <c r="D1227" s="91"/>
    </row>
    <row r="1228" spans="3:4" ht="12.95" customHeight="1">
      <c r="C1228" s="91"/>
      <c r="D1228" s="91"/>
    </row>
    <row r="1229" spans="3:4" ht="12.95" customHeight="1">
      <c r="C1229" s="91"/>
      <c r="D1229" s="91"/>
    </row>
    <row r="1230" spans="3:4" ht="12.95" customHeight="1">
      <c r="C1230" s="91"/>
      <c r="D1230" s="91"/>
    </row>
    <row r="1231" spans="3:4" ht="12.95" customHeight="1">
      <c r="C1231" s="91"/>
      <c r="D1231" s="91"/>
    </row>
    <row r="1232" spans="3:4" ht="12.95" customHeight="1">
      <c r="C1232" s="91"/>
      <c r="D1232" s="91"/>
    </row>
    <row r="1233" spans="3:4" ht="12.95" customHeight="1">
      <c r="C1233" s="91"/>
      <c r="D1233" s="91"/>
    </row>
    <row r="1234" spans="3:4" ht="12.95" customHeight="1">
      <c r="C1234" s="91"/>
      <c r="D1234" s="91"/>
    </row>
    <row r="1235" spans="3:4" ht="12.95" customHeight="1">
      <c r="C1235" s="91"/>
      <c r="D1235" s="91"/>
    </row>
    <row r="1236" spans="3:4" ht="12.95" customHeight="1">
      <c r="C1236" s="91"/>
      <c r="D1236" s="91"/>
    </row>
    <row r="1237" spans="3:4" ht="12.95" customHeight="1">
      <c r="C1237" s="91"/>
      <c r="D1237" s="91"/>
    </row>
    <row r="1238" spans="3:4" ht="12.95" customHeight="1">
      <c r="C1238" s="91"/>
      <c r="D1238" s="91"/>
    </row>
    <row r="1239" spans="3:4" ht="12.95" customHeight="1">
      <c r="C1239" s="91"/>
      <c r="D1239" s="91"/>
    </row>
    <row r="1240" spans="3:4" ht="12.95" customHeight="1">
      <c r="C1240" s="91"/>
      <c r="D1240" s="91"/>
    </row>
    <row r="1241" spans="3:4" ht="12.95" customHeight="1">
      <c r="C1241" s="91"/>
      <c r="D1241" s="91"/>
    </row>
    <row r="1242" spans="3:4" ht="12.95" customHeight="1">
      <c r="C1242" s="91"/>
      <c r="D1242" s="91"/>
    </row>
    <row r="1243" spans="3:4" ht="12.95" customHeight="1">
      <c r="C1243" s="91"/>
      <c r="D1243" s="91"/>
    </row>
    <row r="1244" spans="3:4" ht="12.95" customHeight="1">
      <c r="C1244" s="91"/>
      <c r="D1244" s="91"/>
    </row>
    <row r="1245" spans="3:4" ht="12.95" customHeight="1">
      <c r="C1245" s="91"/>
      <c r="D1245" s="91"/>
    </row>
    <row r="1246" spans="3:4" ht="12.95" customHeight="1">
      <c r="C1246" s="91"/>
      <c r="D1246" s="91"/>
    </row>
    <row r="1247" spans="3:4" ht="12.95" customHeight="1">
      <c r="C1247" s="91"/>
      <c r="D1247" s="91"/>
    </row>
    <row r="1248" spans="3:4" ht="12.95" customHeight="1">
      <c r="C1248" s="91"/>
      <c r="D1248" s="91"/>
    </row>
    <row r="1249" spans="3:4" ht="12.95" customHeight="1">
      <c r="C1249" s="91"/>
      <c r="D1249" s="91"/>
    </row>
    <row r="1250" spans="3:4" ht="12.95" customHeight="1">
      <c r="C1250" s="91"/>
      <c r="D1250" s="91"/>
    </row>
    <row r="1251" spans="3:4" ht="12.95" customHeight="1">
      <c r="C1251" s="91"/>
      <c r="D1251" s="91"/>
    </row>
    <row r="1252" spans="3:4" ht="12.95" customHeight="1">
      <c r="C1252" s="91"/>
      <c r="D1252" s="91"/>
    </row>
    <row r="1253" spans="3:4" ht="12.95" customHeight="1">
      <c r="C1253" s="91"/>
      <c r="D1253" s="91"/>
    </row>
    <row r="1254" spans="3:4" ht="12.95" customHeight="1">
      <c r="C1254" s="91"/>
      <c r="D1254" s="91"/>
    </row>
    <row r="1255" spans="3:4" ht="12.95" customHeight="1">
      <c r="C1255" s="91"/>
      <c r="D1255" s="91"/>
    </row>
    <row r="1256" spans="3:4" ht="12.95" customHeight="1">
      <c r="C1256" s="91"/>
      <c r="D1256" s="91"/>
    </row>
    <row r="1257" spans="3:4" ht="12.95" customHeight="1">
      <c r="C1257" s="91"/>
      <c r="D1257" s="91"/>
    </row>
    <row r="1258" spans="3:4" ht="12.95" customHeight="1">
      <c r="C1258" s="91"/>
      <c r="D1258" s="91"/>
    </row>
    <row r="1259" spans="3:4" ht="12.95" customHeight="1">
      <c r="C1259" s="91"/>
      <c r="D1259" s="91"/>
    </row>
    <row r="1260" spans="3:4" ht="12.95" customHeight="1">
      <c r="C1260" s="91"/>
      <c r="D1260" s="91"/>
    </row>
    <row r="1261" spans="3:4" ht="12.95" customHeight="1">
      <c r="C1261" s="91"/>
      <c r="D1261" s="91"/>
    </row>
    <row r="1262" spans="3:4" ht="12.95" customHeight="1">
      <c r="C1262" s="91"/>
      <c r="D1262" s="91"/>
    </row>
    <row r="1263" spans="3:4" ht="12.95" customHeight="1">
      <c r="C1263" s="91"/>
      <c r="D1263" s="91"/>
    </row>
    <row r="1264" spans="3:4" ht="12.95" customHeight="1">
      <c r="C1264" s="91"/>
      <c r="D1264" s="91"/>
    </row>
    <row r="1265" spans="3:4" ht="12.95" customHeight="1">
      <c r="C1265" s="91"/>
      <c r="D1265" s="91"/>
    </row>
    <row r="1266" spans="3:4" ht="12.95" customHeight="1">
      <c r="C1266" s="91"/>
      <c r="D1266" s="91"/>
    </row>
    <row r="1267" spans="3:4" ht="12.95" customHeight="1">
      <c r="C1267" s="91"/>
      <c r="D1267" s="91"/>
    </row>
    <row r="1268" spans="3:4" ht="12.95" customHeight="1">
      <c r="C1268" s="91"/>
      <c r="D1268" s="91"/>
    </row>
    <row r="1269" spans="3:4" ht="12.95" customHeight="1">
      <c r="C1269" s="91"/>
      <c r="D1269" s="91"/>
    </row>
    <row r="1270" spans="3:4" ht="12.95" customHeight="1">
      <c r="C1270" s="91"/>
      <c r="D1270" s="91"/>
    </row>
    <row r="1271" spans="3:4" ht="12.95" customHeight="1">
      <c r="C1271" s="91"/>
      <c r="D1271" s="91"/>
    </row>
    <row r="1272" spans="3:4" ht="12.95" customHeight="1">
      <c r="C1272" s="91"/>
      <c r="D1272" s="91"/>
    </row>
    <row r="1273" spans="3:4" ht="12.95" customHeight="1">
      <c r="C1273" s="91"/>
      <c r="D1273" s="91"/>
    </row>
    <row r="1274" spans="3:4" ht="12.95" customHeight="1">
      <c r="C1274" s="91"/>
      <c r="D1274" s="91"/>
    </row>
    <row r="1275" spans="3:4" ht="12.95" customHeight="1">
      <c r="C1275" s="91"/>
      <c r="D1275" s="91"/>
    </row>
    <row r="1276" spans="3:4" ht="12.95" customHeight="1">
      <c r="C1276" s="91"/>
      <c r="D1276" s="91"/>
    </row>
    <row r="1277" spans="3:4" ht="12.95" customHeight="1">
      <c r="C1277" s="91"/>
      <c r="D1277" s="91"/>
    </row>
    <row r="1278" spans="3:4" ht="12.95" customHeight="1">
      <c r="C1278" s="91"/>
      <c r="D1278" s="91"/>
    </row>
    <row r="1279" spans="3:4" ht="12.95" customHeight="1">
      <c r="C1279" s="91"/>
      <c r="D1279" s="91"/>
    </row>
    <row r="1280" spans="3:4" ht="12.95" customHeight="1">
      <c r="C1280" s="91"/>
      <c r="D1280" s="91"/>
    </row>
    <row r="1281" spans="3:4" ht="12.95" customHeight="1">
      <c r="C1281" s="91"/>
      <c r="D1281" s="91"/>
    </row>
    <row r="1282" spans="3:4" ht="12.95" customHeight="1">
      <c r="C1282" s="91"/>
      <c r="D1282" s="91"/>
    </row>
    <row r="1283" spans="3:4" ht="12.95" customHeight="1">
      <c r="C1283" s="91"/>
      <c r="D1283" s="91"/>
    </row>
    <row r="1284" spans="3:4" ht="12.95" customHeight="1">
      <c r="C1284" s="91"/>
      <c r="D1284" s="91"/>
    </row>
    <row r="1285" spans="3:4" ht="12.95" customHeight="1">
      <c r="C1285" s="91"/>
      <c r="D1285" s="91"/>
    </row>
    <row r="1286" spans="3:4" ht="12.95" customHeight="1">
      <c r="C1286" s="91"/>
      <c r="D1286" s="91"/>
    </row>
    <row r="1287" spans="3:4" ht="12.95" customHeight="1">
      <c r="C1287" s="91"/>
      <c r="D1287" s="91"/>
    </row>
    <row r="1288" spans="3:4" ht="12.95" customHeight="1">
      <c r="C1288" s="91"/>
      <c r="D1288" s="91"/>
    </row>
    <row r="1289" spans="3:4" ht="12.95" customHeight="1">
      <c r="C1289" s="91"/>
      <c r="D1289" s="91"/>
    </row>
    <row r="1290" spans="3:4" ht="12.95" customHeight="1">
      <c r="C1290" s="91"/>
      <c r="D1290" s="91"/>
    </row>
    <row r="1291" spans="3:4" ht="12.95" customHeight="1">
      <c r="C1291" s="91"/>
      <c r="D1291" s="91"/>
    </row>
    <row r="1292" spans="3:4" ht="12.95" customHeight="1">
      <c r="C1292" s="91"/>
      <c r="D1292" s="91"/>
    </row>
    <row r="1293" spans="3:4" ht="12.95" customHeight="1">
      <c r="C1293" s="91"/>
      <c r="D1293" s="91"/>
    </row>
    <row r="1294" spans="3:4" ht="12.95" customHeight="1">
      <c r="C1294" s="91"/>
      <c r="D1294" s="91"/>
    </row>
    <row r="1295" spans="3:4" ht="12.95" customHeight="1">
      <c r="C1295" s="91"/>
      <c r="D1295" s="91"/>
    </row>
    <row r="1296" spans="3:4" ht="12.95" customHeight="1">
      <c r="C1296" s="91"/>
      <c r="D1296" s="91"/>
    </row>
    <row r="1297" spans="3:4" ht="12.95" customHeight="1">
      <c r="C1297" s="91"/>
      <c r="D1297" s="91"/>
    </row>
    <row r="1298" spans="3:4" ht="12.95" customHeight="1">
      <c r="C1298" s="91"/>
      <c r="D1298" s="91"/>
    </row>
    <row r="1299" spans="3:4" ht="12.95" customHeight="1">
      <c r="C1299" s="91"/>
      <c r="D1299" s="91"/>
    </row>
    <row r="1300" spans="3:4" ht="12.95" customHeight="1">
      <c r="C1300" s="91"/>
      <c r="D1300" s="91"/>
    </row>
    <row r="1301" spans="3:4" ht="12.95" customHeight="1">
      <c r="C1301" s="91"/>
      <c r="D1301" s="91"/>
    </row>
    <row r="1302" spans="3:4" ht="12.95" customHeight="1">
      <c r="C1302" s="91"/>
      <c r="D1302" s="91"/>
    </row>
    <row r="1303" spans="3:4" ht="12.95" customHeight="1">
      <c r="C1303" s="91"/>
      <c r="D1303" s="91"/>
    </row>
    <row r="1304" spans="3:4" ht="12.95" customHeight="1">
      <c r="C1304" s="91"/>
      <c r="D1304" s="91"/>
    </row>
    <row r="1305" spans="3:4" ht="12.95" customHeight="1">
      <c r="C1305" s="91"/>
      <c r="D1305" s="91"/>
    </row>
    <row r="1306" spans="3:4" ht="12.95" customHeight="1">
      <c r="C1306" s="91"/>
      <c r="D1306" s="91"/>
    </row>
    <row r="1307" spans="3:4" ht="12.95" customHeight="1">
      <c r="C1307" s="91"/>
      <c r="D1307" s="91"/>
    </row>
    <row r="1308" spans="3:4" ht="12.95" customHeight="1">
      <c r="C1308" s="91"/>
      <c r="D1308" s="91"/>
    </row>
    <row r="1309" spans="3:4" ht="12.95" customHeight="1">
      <c r="C1309" s="91"/>
      <c r="D1309" s="91"/>
    </row>
    <row r="1310" spans="3:4" ht="12.95" customHeight="1">
      <c r="C1310" s="91"/>
      <c r="D1310" s="91"/>
    </row>
    <row r="1311" spans="3:4" ht="12.95" customHeight="1">
      <c r="C1311" s="91"/>
      <c r="D1311" s="91"/>
    </row>
    <row r="1312" spans="3:4" ht="12.95" customHeight="1">
      <c r="C1312" s="91"/>
      <c r="D1312" s="91"/>
    </row>
    <row r="1313" spans="3:4" ht="12.95" customHeight="1">
      <c r="C1313" s="91"/>
      <c r="D1313" s="91"/>
    </row>
    <row r="1314" spans="3:4" ht="12.95" customHeight="1">
      <c r="C1314" s="91"/>
      <c r="D1314" s="91"/>
    </row>
    <row r="1315" spans="3:4" ht="12.95" customHeight="1">
      <c r="C1315" s="91"/>
      <c r="D1315" s="91"/>
    </row>
    <row r="1316" spans="3:4" ht="12.95" customHeight="1">
      <c r="C1316" s="91"/>
      <c r="D1316" s="91"/>
    </row>
    <row r="1317" spans="3:4" ht="12.95" customHeight="1">
      <c r="C1317" s="91"/>
      <c r="D1317" s="91"/>
    </row>
    <row r="1318" spans="3:4" ht="12.95" customHeight="1">
      <c r="C1318" s="91"/>
      <c r="D1318" s="91"/>
    </row>
    <row r="1319" spans="3:4" ht="12.95" customHeight="1">
      <c r="C1319" s="91"/>
      <c r="D1319" s="91"/>
    </row>
    <row r="1320" spans="3:4" ht="12.95" customHeight="1">
      <c r="C1320" s="91"/>
      <c r="D1320" s="91"/>
    </row>
    <row r="1321" spans="3:4" ht="12.95" customHeight="1">
      <c r="C1321" s="91"/>
      <c r="D1321" s="91"/>
    </row>
    <row r="1322" spans="3:4" ht="12.95" customHeight="1">
      <c r="C1322" s="91"/>
      <c r="D1322" s="91"/>
    </row>
    <row r="1323" spans="3:4" ht="12.95" customHeight="1">
      <c r="C1323" s="91"/>
      <c r="D1323" s="91"/>
    </row>
    <row r="1324" spans="3:4" ht="12.95" customHeight="1">
      <c r="C1324" s="91"/>
      <c r="D1324" s="91"/>
    </row>
    <row r="1325" spans="3:4" ht="12.95" customHeight="1">
      <c r="C1325" s="91"/>
      <c r="D1325" s="91"/>
    </row>
    <row r="1326" spans="3:4" ht="12.95" customHeight="1">
      <c r="C1326" s="91"/>
      <c r="D1326" s="91"/>
    </row>
    <row r="1327" spans="3:4" ht="12.95" customHeight="1">
      <c r="C1327" s="91"/>
      <c r="D1327" s="91"/>
    </row>
    <row r="1328" spans="3:4" ht="12.95" customHeight="1">
      <c r="C1328" s="91"/>
      <c r="D1328" s="91"/>
    </row>
    <row r="1329" spans="3:4" ht="12.95" customHeight="1">
      <c r="C1329" s="91"/>
      <c r="D1329" s="91"/>
    </row>
    <row r="1330" spans="3:4" ht="12.95" customHeight="1">
      <c r="C1330" s="91"/>
      <c r="D1330" s="91"/>
    </row>
    <row r="1331" spans="3:4" ht="12.95" customHeight="1">
      <c r="C1331" s="91"/>
      <c r="D1331" s="91"/>
    </row>
    <row r="1332" spans="3:4" ht="12.95" customHeight="1">
      <c r="C1332" s="91"/>
      <c r="D1332" s="91"/>
    </row>
    <row r="1333" spans="3:4" ht="12.95" customHeight="1">
      <c r="C1333" s="91"/>
      <c r="D1333" s="91"/>
    </row>
    <row r="1334" spans="3:4" ht="12.95" customHeight="1">
      <c r="C1334" s="91"/>
      <c r="D1334" s="91"/>
    </row>
    <row r="1335" spans="3:4" ht="12.95" customHeight="1">
      <c r="C1335" s="91"/>
      <c r="D1335" s="91"/>
    </row>
    <row r="1336" spans="3:4" ht="12.95" customHeight="1">
      <c r="C1336" s="91"/>
      <c r="D1336" s="91"/>
    </row>
    <row r="1337" spans="3:4" ht="12.95" customHeight="1">
      <c r="C1337" s="91"/>
      <c r="D1337" s="91"/>
    </row>
    <row r="1338" spans="3:4" ht="12.95" customHeight="1">
      <c r="C1338" s="91"/>
      <c r="D1338" s="91"/>
    </row>
    <row r="1339" spans="3:4" ht="12.95" customHeight="1">
      <c r="C1339" s="91"/>
      <c r="D1339" s="91"/>
    </row>
    <row r="1340" spans="3:4" ht="12.95" customHeight="1">
      <c r="C1340" s="91"/>
      <c r="D1340" s="91"/>
    </row>
    <row r="1341" spans="3:4" ht="12.95" customHeight="1">
      <c r="C1341" s="91"/>
      <c r="D1341" s="91"/>
    </row>
    <row r="1342" spans="3:4" ht="12.95" customHeight="1">
      <c r="C1342" s="91"/>
      <c r="D1342" s="91"/>
    </row>
    <row r="1343" spans="3:4" ht="12.95" customHeight="1">
      <c r="C1343" s="91"/>
      <c r="D1343" s="91"/>
    </row>
    <row r="1344" spans="3:4" ht="12.95" customHeight="1">
      <c r="C1344" s="91"/>
      <c r="D1344" s="91"/>
    </row>
    <row r="1345" spans="3:4" ht="12.95" customHeight="1">
      <c r="C1345" s="91"/>
      <c r="D1345" s="91"/>
    </row>
    <row r="1346" spans="3:4" ht="12.95" customHeight="1">
      <c r="C1346" s="91"/>
      <c r="D1346" s="91"/>
    </row>
    <row r="1347" spans="3:4" ht="12.95" customHeight="1">
      <c r="C1347" s="91"/>
      <c r="D1347" s="91"/>
    </row>
    <row r="1348" spans="3:4" ht="12.95" customHeight="1">
      <c r="C1348" s="91"/>
      <c r="D1348" s="91"/>
    </row>
    <row r="1349" spans="3:4" ht="12.95" customHeight="1">
      <c r="C1349" s="91"/>
      <c r="D1349" s="91"/>
    </row>
    <row r="1350" spans="3:4" ht="12.95" customHeight="1">
      <c r="C1350" s="91"/>
      <c r="D1350" s="91"/>
    </row>
    <row r="1351" spans="3:4" ht="12.95" customHeight="1">
      <c r="C1351" s="91"/>
      <c r="D1351" s="91"/>
    </row>
    <row r="1352" spans="3:4" ht="12.95" customHeight="1">
      <c r="C1352" s="91"/>
      <c r="D1352" s="91"/>
    </row>
    <row r="1353" spans="3:4" ht="12.95" customHeight="1">
      <c r="C1353" s="91"/>
      <c r="D1353" s="91"/>
    </row>
    <row r="1354" spans="3:4" ht="12.95" customHeight="1">
      <c r="C1354" s="91"/>
      <c r="D1354" s="91"/>
    </row>
    <row r="1355" spans="3:4" ht="12.95" customHeight="1">
      <c r="C1355" s="91"/>
      <c r="D1355" s="91"/>
    </row>
    <row r="1356" spans="3:4" ht="12.95" customHeight="1">
      <c r="C1356" s="91"/>
      <c r="D1356" s="91"/>
    </row>
    <row r="1357" spans="3:4" ht="12.95" customHeight="1">
      <c r="C1357" s="91"/>
      <c r="D1357" s="91"/>
    </row>
    <row r="1358" spans="3:4" ht="12.95" customHeight="1">
      <c r="C1358" s="91"/>
      <c r="D1358" s="91"/>
    </row>
    <row r="1359" spans="3:4" ht="12.95" customHeight="1">
      <c r="C1359" s="91"/>
      <c r="D1359" s="91"/>
    </row>
    <row r="1360" spans="3:4" ht="12.95" customHeight="1">
      <c r="C1360" s="91"/>
      <c r="D1360" s="91"/>
    </row>
    <row r="1361" spans="3:4" ht="12.95" customHeight="1">
      <c r="C1361" s="91"/>
      <c r="D1361" s="91"/>
    </row>
    <row r="1362" spans="3:4" ht="12.95" customHeight="1">
      <c r="C1362" s="91"/>
      <c r="D1362" s="91"/>
    </row>
    <row r="1363" spans="3:4" ht="12.95" customHeight="1">
      <c r="C1363" s="91"/>
      <c r="D1363" s="91"/>
    </row>
    <row r="1364" spans="3:4" ht="12.95" customHeight="1">
      <c r="C1364" s="91"/>
      <c r="D1364" s="91"/>
    </row>
    <row r="1365" spans="3:4" ht="12.95" customHeight="1">
      <c r="C1365" s="91"/>
      <c r="D1365" s="91"/>
    </row>
    <row r="1366" spans="3:4" ht="12.95" customHeight="1">
      <c r="C1366" s="91"/>
      <c r="D1366" s="91"/>
    </row>
    <row r="1367" spans="3:4" ht="12.95" customHeight="1">
      <c r="C1367" s="91"/>
      <c r="D1367" s="91"/>
    </row>
    <row r="1368" spans="3:4" ht="12.95" customHeight="1">
      <c r="C1368" s="91"/>
      <c r="D1368" s="91"/>
    </row>
    <row r="1369" spans="3:4" ht="12.95" customHeight="1">
      <c r="C1369" s="91"/>
      <c r="D1369" s="91"/>
    </row>
    <row r="1370" spans="3:4" ht="12.95" customHeight="1">
      <c r="C1370" s="91"/>
      <c r="D1370" s="91"/>
    </row>
    <row r="1371" spans="3:4" ht="12.95" customHeight="1">
      <c r="C1371" s="91"/>
      <c r="D1371" s="91"/>
    </row>
    <row r="1372" spans="3:4" ht="12.95" customHeight="1">
      <c r="C1372" s="91"/>
      <c r="D1372" s="91"/>
    </row>
    <row r="1373" spans="3:4" ht="12.95" customHeight="1">
      <c r="C1373" s="91"/>
      <c r="D1373" s="91"/>
    </row>
    <row r="1374" spans="3:4" ht="12.95" customHeight="1">
      <c r="C1374" s="91"/>
      <c r="D1374" s="91"/>
    </row>
    <row r="1375" spans="3:4" ht="12.95" customHeight="1">
      <c r="C1375" s="91"/>
      <c r="D1375" s="91"/>
    </row>
    <row r="1376" spans="3:4" ht="12.95" customHeight="1">
      <c r="C1376" s="91"/>
      <c r="D1376" s="91"/>
    </row>
    <row r="1377" spans="3:4" ht="12.95" customHeight="1">
      <c r="C1377" s="91"/>
      <c r="D1377" s="91"/>
    </row>
    <row r="1378" spans="3:4" ht="12.95" customHeight="1">
      <c r="C1378" s="91"/>
      <c r="D1378" s="91"/>
    </row>
    <row r="1379" spans="3:4" ht="12.95" customHeight="1">
      <c r="C1379" s="91"/>
      <c r="D1379" s="91"/>
    </row>
    <row r="1380" spans="3:4" ht="12.95" customHeight="1">
      <c r="C1380" s="91"/>
      <c r="D1380" s="91"/>
    </row>
    <row r="1381" spans="3:4" ht="12.95" customHeight="1">
      <c r="C1381" s="91"/>
      <c r="D1381" s="91"/>
    </row>
    <row r="1382" spans="3:4" ht="12.95" customHeight="1">
      <c r="C1382" s="91"/>
      <c r="D1382" s="91"/>
    </row>
    <row r="1383" spans="3:4" ht="12.95" customHeight="1">
      <c r="C1383" s="91"/>
      <c r="D1383" s="91"/>
    </row>
    <row r="1384" spans="3:4" ht="12.95" customHeight="1">
      <c r="C1384" s="91"/>
      <c r="D1384" s="91"/>
    </row>
    <row r="1385" spans="3:4" ht="12.95" customHeight="1">
      <c r="C1385" s="91"/>
      <c r="D1385" s="91"/>
    </row>
    <row r="1386" spans="3:4" ht="12.95" customHeight="1">
      <c r="C1386" s="91"/>
      <c r="D1386" s="91"/>
    </row>
    <row r="1387" spans="3:4" ht="12.95" customHeight="1">
      <c r="C1387" s="91"/>
      <c r="D1387" s="91"/>
    </row>
    <row r="1388" spans="3:4" ht="12.95" customHeight="1">
      <c r="C1388" s="91"/>
      <c r="D1388" s="91"/>
    </row>
    <row r="1389" spans="3:4" ht="12.95" customHeight="1">
      <c r="C1389" s="91"/>
      <c r="D1389" s="91"/>
    </row>
    <row r="1390" spans="3:4" ht="12.95" customHeight="1">
      <c r="C1390" s="91"/>
      <c r="D1390" s="91"/>
    </row>
    <row r="1391" spans="3:4" ht="12.95" customHeight="1">
      <c r="C1391" s="91"/>
      <c r="D1391" s="91"/>
    </row>
    <row r="1392" spans="3:4" ht="12.95" customHeight="1">
      <c r="C1392" s="91"/>
      <c r="D1392" s="91"/>
    </row>
    <row r="1393" spans="3:4" ht="12.95" customHeight="1">
      <c r="C1393" s="91"/>
      <c r="D1393" s="91"/>
    </row>
    <row r="1394" spans="3:4" ht="12.95" customHeight="1">
      <c r="C1394" s="91"/>
      <c r="D1394" s="91"/>
    </row>
    <row r="1395" spans="3:4" ht="12.95" customHeight="1">
      <c r="C1395" s="91"/>
      <c r="D1395" s="91"/>
    </row>
    <row r="1396" spans="3:4" ht="12.95" customHeight="1">
      <c r="C1396" s="91"/>
      <c r="D1396" s="91"/>
    </row>
    <row r="1397" spans="3:4" ht="12.95" customHeight="1">
      <c r="C1397" s="91"/>
      <c r="D1397" s="91"/>
    </row>
    <row r="1398" spans="3:4" ht="12.95" customHeight="1">
      <c r="C1398" s="91"/>
      <c r="D1398" s="91"/>
    </row>
    <row r="1399" spans="3:4" ht="12.95" customHeight="1">
      <c r="C1399" s="91"/>
      <c r="D1399" s="91"/>
    </row>
    <row r="1400" spans="3:4" ht="12.95" customHeight="1">
      <c r="C1400" s="91"/>
      <c r="D1400" s="91"/>
    </row>
    <row r="1401" spans="3:4" ht="12.95" customHeight="1">
      <c r="C1401" s="91"/>
      <c r="D1401" s="91"/>
    </row>
    <row r="1402" spans="3:4" ht="12.95" customHeight="1">
      <c r="C1402" s="91"/>
      <c r="D1402" s="91"/>
    </row>
    <row r="1403" spans="3:4" ht="12.95" customHeight="1">
      <c r="C1403" s="91"/>
      <c r="D1403" s="91"/>
    </row>
    <row r="1404" spans="3:4" ht="12.95" customHeight="1">
      <c r="C1404" s="91"/>
      <c r="D1404" s="91"/>
    </row>
    <row r="1405" spans="3:4" ht="12.95" customHeight="1">
      <c r="C1405" s="91"/>
      <c r="D1405" s="91"/>
    </row>
    <row r="1406" spans="3:4" ht="12.95" customHeight="1">
      <c r="C1406" s="91"/>
      <c r="D1406" s="91"/>
    </row>
    <row r="1407" spans="3:4" ht="12.95" customHeight="1">
      <c r="C1407" s="91"/>
      <c r="D1407" s="91"/>
    </row>
    <row r="1408" spans="3:4" ht="12.95" customHeight="1">
      <c r="C1408" s="91"/>
      <c r="D1408" s="91"/>
    </row>
    <row r="1409" spans="3:4" ht="12.95" customHeight="1">
      <c r="C1409" s="91"/>
      <c r="D1409" s="91"/>
    </row>
    <row r="1410" spans="3:4" ht="12.95" customHeight="1">
      <c r="C1410" s="91"/>
      <c r="D1410" s="91"/>
    </row>
    <row r="1411" spans="3:4" ht="12.95" customHeight="1">
      <c r="C1411" s="91"/>
      <c r="D1411" s="91"/>
    </row>
    <row r="1412" spans="3:4" ht="12.95" customHeight="1">
      <c r="C1412" s="91"/>
      <c r="D1412" s="91"/>
    </row>
    <row r="1413" spans="3:4" ht="12.95" customHeight="1">
      <c r="C1413" s="91"/>
      <c r="D1413" s="91"/>
    </row>
    <row r="1414" spans="3:4" ht="12.95" customHeight="1">
      <c r="C1414" s="91"/>
      <c r="D1414" s="91"/>
    </row>
    <row r="1415" spans="3:4" ht="12.95" customHeight="1">
      <c r="C1415" s="91"/>
      <c r="D1415" s="91"/>
    </row>
    <row r="1416" spans="3:4" ht="12.95" customHeight="1">
      <c r="C1416" s="91"/>
      <c r="D1416" s="91"/>
    </row>
    <row r="1417" spans="3:4" ht="12.95" customHeight="1">
      <c r="C1417" s="91"/>
      <c r="D1417" s="91"/>
    </row>
    <row r="1418" spans="3:4" ht="12.95" customHeight="1">
      <c r="C1418" s="91"/>
      <c r="D1418" s="91"/>
    </row>
    <row r="1419" spans="3:4" ht="12.95" customHeight="1">
      <c r="C1419" s="91"/>
      <c r="D1419" s="91"/>
    </row>
    <row r="1420" spans="3:4" ht="12.95" customHeight="1">
      <c r="C1420" s="91"/>
      <c r="D1420" s="91"/>
    </row>
    <row r="1421" spans="3:4" ht="12.95" customHeight="1">
      <c r="C1421" s="91"/>
      <c r="D1421" s="91"/>
    </row>
    <row r="1422" spans="3:4" ht="12.95" customHeight="1">
      <c r="C1422" s="91"/>
      <c r="D1422" s="91"/>
    </row>
    <row r="1423" spans="3:4" ht="12.95" customHeight="1">
      <c r="C1423" s="91"/>
      <c r="D1423" s="91"/>
    </row>
    <row r="1424" spans="3:4" ht="12.95" customHeight="1">
      <c r="C1424" s="91"/>
      <c r="D1424" s="91"/>
    </row>
    <row r="1425" spans="3:4" ht="12.95" customHeight="1">
      <c r="C1425" s="91"/>
      <c r="D1425" s="91"/>
    </row>
    <row r="1426" spans="3:4" ht="12.95" customHeight="1">
      <c r="C1426" s="91"/>
      <c r="D1426" s="91"/>
    </row>
    <row r="1427" spans="3:4" ht="12.95" customHeight="1">
      <c r="C1427" s="91"/>
      <c r="D1427" s="91"/>
    </row>
    <row r="1428" spans="3:4" ht="12.95" customHeight="1">
      <c r="C1428" s="91"/>
      <c r="D1428" s="91"/>
    </row>
    <row r="1429" spans="3:4" ht="12.95" customHeight="1">
      <c r="C1429" s="91"/>
      <c r="D1429" s="91"/>
    </row>
    <row r="1430" spans="3:4" ht="12.95" customHeight="1">
      <c r="C1430" s="91"/>
      <c r="D1430" s="91"/>
    </row>
    <row r="1431" spans="3:4" ht="12.95" customHeight="1">
      <c r="C1431" s="91"/>
      <c r="D1431" s="91"/>
    </row>
    <row r="1432" spans="3:4" ht="12.95" customHeight="1">
      <c r="C1432" s="91"/>
      <c r="D1432" s="91"/>
    </row>
    <row r="1433" spans="3:4" ht="12.95" customHeight="1">
      <c r="C1433" s="91"/>
      <c r="D1433" s="91"/>
    </row>
    <row r="1434" spans="3:4" ht="12.95" customHeight="1">
      <c r="C1434" s="91"/>
      <c r="D1434" s="91"/>
    </row>
    <row r="1435" spans="3:4" ht="12.95" customHeight="1">
      <c r="C1435" s="91"/>
      <c r="D1435" s="91"/>
    </row>
    <row r="1436" spans="3:4" ht="12.95" customHeight="1">
      <c r="C1436" s="91"/>
      <c r="D1436" s="91"/>
    </row>
    <row r="1437" spans="3:4" ht="12.95" customHeight="1">
      <c r="C1437" s="91"/>
      <c r="D1437" s="91"/>
    </row>
    <row r="1438" spans="3:4" ht="12.95" customHeight="1">
      <c r="C1438" s="91"/>
      <c r="D1438" s="91"/>
    </row>
    <row r="1439" spans="3:4" ht="12.95" customHeight="1">
      <c r="C1439" s="91"/>
      <c r="D1439" s="91"/>
    </row>
    <row r="1440" spans="3:4" ht="12.95" customHeight="1">
      <c r="C1440" s="91"/>
      <c r="D1440" s="91"/>
    </row>
    <row r="1441" spans="3:4" ht="12.95" customHeight="1">
      <c r="C1441" s="91"/>
      <c r="D1441" s="91"/>
    </row>
    <row r="1442" spans="3:4" ht="12.95" customHeight="1">
      <c r="C1442" s="91"/>
      <c r="D1442" s="91"/>
    </row>
    <row r="1443" spans="3:4" ht="12.95" customHeight="1">
      <c r="C1443" s="91"/>
      <c r="D1443" s="91"/>
    </row>
    <row r="1444" spans="3:4" ht="12.95" customHeight="1">
      <c r="C1444" s="91"/>
      <c r="D1444" s="91"/>
    </row>
    <row r="1445" spans="3:4" ht="12.95" customHeight="1">
      <c r="C1445" s="91"/>
      <c r="D1445" s="91"/>
    </row>
    <row r="1446" spans="3:4" ht="12.95" customHeight="1">
      <c r="C1446" s="91"/>
      <c r="D1446" s="91"/>
    </row>
    <row r="1447" spans="3:4" ht="12.95" customHeight="1">
      <c r="C1447" s="91"/>
      <c r="D1447" s="91"/>
    </row>
    <row r="1448" spans="3:4" ht="12.95" customHeight="1">
      <c r="C1448" s="91"/>
      <c r="D1448" s="91"/>
    </row>
    <row r="1449" spans="3:4" ht="12.95" customHeight="1">
      <c r="C1449" s="91"/>
      <c r="D1449" s="91"/>
    </row>
    <row r="1450" spans="3:4" ht="12.95" customHeight="1">
      <c r="C1450" s="91"/>
      <c r="D1450" s="91"/>
    </row>
    <row r="1451" spans="3:4" ht="12.95" customHeight="1">
      <c r="C1451" s="91"/>
      <c r="D1451" s="91"/>
    </row>
    <row r="1452" spans="3:4" ht="12.95" customHeight="1">
      <c r="C1452" s="91"/>
      <c r="D1452" s="91"/>
    </row>
    <row r="1453" spans="3:4" ht="12.95" customHeight="1">
      <c r="C1453" s="91"/>
      <c r="D1453" s="91"/>
    </row>
    <row r="1454" spans="3:4" ht="12.95" customHeight="1">
      <c r="C1454" s="91"/>
      <c r="D1454" s="91"/>
    </row>
    <row r="1455" spans="3:4" ht="12.95" customHeight="1">
      <c r="C1455" s="91"/>
      <c r="D1455" s="91"/>
    </row>
    <row r="1456" spans="3:4" ht="12.95" customHeight="1">
      <c r="C1456" s="91"/>
      <c r="D1456" s="91"/>
    </row>
    <row r="1457" spans="3:4" ht="12.95" customHeight="1">
      <c r="C1457" s="91"/>
      <c r="D1457" s="91"/>
    </row>
    <row r="1458" spans="3:4" ht="12.95" customHeight="1">
      <c r="C1458" s="91"/>
      <c r="D1458" s="91"/>
    </row>
    <row r="1459" spans="3:4" ht="12.95" customHeight="1">
      <c r="C1459" s="91"/>
      <c r="D1459" s="91"/>
    </row>
    <row r="1460" spans="3:4" ht="12.95" customHeight="1">
      <c r="C1460" s="91"/>
      <c r="D1460" s="91"/>
    </row>
    <row r="1461" spans="3:4" ht="12.95" customHeight="1">
      <c r="C1461" s="91"/>
      <c r="D1461" s="91"/>
    </row>
    <row r="1462" spans="3:4" ht="12.95" customHeight="1">
      <c r="C1462" s="91"/>
      <c r="D1462" s="91"/>
    </row>
    <row r="1463" spans="3:4" ht="12.95" customHeight="1">
      <c r="C1463" s="91"/>
      <c r="D1463" s="91"/>
    </row>
    <row r="1464" spans="3:4" ht="12.95" customHeight="1">
      <c r="C1464" s="91"/>
      <c r="D1464" s="91"/>
    </row>
    <row r="1465" spans="3:4" ht="12.95" customHeight="1">
      <c r="C1465" s="91"/>
      <c r="D1465" s="91"/>
    </row>
    <row r="1466" spans="3:4" ht="12.95" customHeight="1">
      <c r="C1466" s="91"/>
      <c r="D1466" s="91"/>
    </row>
    <row r="1467" spans="3:4" ht="12.95" customHeight="1">
      <c r="C1467" s="91"/>
      <c r="D1467" s="91"/>
    </row>
    <row r="1468" spans="3:4" ht="12.95" customHeight="1">
      <c r="C1468" s="91"/>
      <c r="D1468" s="91"/>
    </row>
    <row r="1469" spans="3:4" ht="12.95" customHeight="1">
      <c r="C1469" s="91"/>
      <c r="D1469" s="91"/>
    </row>
    <row r="1470" spans="3:4" ht="12.95" customHeight="1">
      <c r="C1470" s="91"/>
      <c r="D1470" s="91"/>
    </row>
    <row r="1471" spans="3:4" ht="12.95" customHeight="1">
      <c r="C1471" s="91"/>
      <c r="D1471" s="91"/>
    </row>
    <row r="1472" spans="3:4" ht="12.95" customHeight="1">
      <c r="C1472" s="91"/>
      <c r="D1472" s="91"/>
    </row>
    <row r="1473" spans="3:4" ht="12.95" customHeight="1">
      <c r="C1473" s="91"/>
      <c r="D1473" s="91"/>
    </row>
    <row r="1474" spans="3:4" ht="12.95" customHeight="1">
      <c r="C1474" s="91"/>
      <c r="D1474" s="91"/>
    </row>
    <row r="1475" spans="3:4" ht="12.95" customHeight="1">
      <c r="C1475" s="91"/>
      <c r="D1475" s="91"/>
    </row>
    <row r="1476" spans="3:4" ht="12.95" customHeight="1">
      <c r="C1476" s="91"/>
      <c r="D1476" s="91"/>
    </row>
    <row r="1477" spans="3:4" ht="12.95" customHeight="1">
      <c r="C1477" s="91"/>
      <c r="D1477" s="91"/>
    </row>
    <row r="1478" spans="3:4" ht="12.95" customHeight="1">
      <c r="C1478" s="91"/>
      <c r="D1478" s="91"/>
    </row>
    <row r="1479" spans="3:4" ht="12.95" customHeight="1">
      <c r="C1479" s="91"/>
      <c r="D1479" s="91"/>
    </row>
    <row r="1480" spans="3:4" ht="12.95" customHeight="1">
      <c r="C1480" s="91"/>
      <c r="D1480" s="91"/>
    </row>
    <row r="1481" spans="3:4" ht="12.95" customHeight="1">
      <c r="C1481" s="91"/>
      <c r="D1481" s="91"/>
    </row>
    <row r="1482" spans="3:4" ht="12.95" customHeight="1">
      <c r="C1482" s="91"/>
      <c r="D1482" s="91"/>
    </row>
    <row r="1483" spans="3:4" ht="12.95" customHeight="1">
      <c r="C1483" s="91"/>
      <c r="D1483" s="91"/>
    </row>
    <row r="1484" spans="3:4" ht="12.95" customHeight="1">
      <c r="C1484" s="91"/>
      <c r="D1484" s="91"/>
    </row>
    <row r="1485" spans="3:4" ht="12.95" customHeight="1">
      <c r="C1485" s="91"/>
      <c r="D1485" s="91"/>
    </row>
    <row r="1486" spans="3:4" ht="12.95" customHeight="1">
      <c r="C1486" s="91"/>
      <c r="D1486" s="91"/>
    </row>
    <row r="1487" spans="3:4" ht="12.95" customHeight="1">
      <c r="C1487" s="91"/>
      <c r="D1487" s="91"/>
    </row>
    <row r="1488" spans="3:4" ht="12.95" customHeight="1">
      <c r="C1488" s="91"/>
      <c r="D1488" s="91"/>
    </row>
    <row r="1489" spans="3:4" ht="12.95" customHeight="1">
      <c r="C1489" s="91"/>
      <c r="D1489" s="91"/>
    </row>
    <row r="1490" spans="3:4" ht="12.95" customHeight="1">
      <c r="C1490" s="91"/>
      <c r="D1490" s="91"/>
    </row>
    <row r="1491" spans="3:4" ht="12.95" customHeight="1">
      <c r="C1491" s="91"/>
      <c r="D1491" s="91"/>
    </row>
    <row r="1492" spans="3:4" ht="12.95" customHeight="1">
      <c r="C1492" s="91"/>
      <c r="D1492" s="91"/>
    </row>
    <row r="1493" spans="3:4" ht="12.95" customHeight="1">
      <c r="C1493" s="91"/>
      <c r="D1493" s="91"/>
    </row>
    <row r="1494" spans="3:4" ht="12.95" customHeight="1">
      <c r="C1494" s="91"/>
      <c r="D1494" s="91"/>
    </row>
    <row r="1495" spans="3:4" ht="12.95" customHeight="1">
      <c r="C1495" s="91"/>
      <c r="D1495" s="91"/>
    </row>
    <row r="1496" spans="3:4" ht="12.95" customHeight="1">
      <c r="C1496" s="91"/>
      <c r="D1496" s="91"/>
    </row>
    <row r="1497" spans="3:4" ht="12.95" customHeight="1">
      <c r="C1497" s="91"/>
      <c r="D1497" s="91"/>
    </row>
    <row r="1498" spans="3:4" ht="12.95" customHeight="1">
      <c r="C1498" s="91"/>
      <c r="D1498" s="91"/>
    </row>
    <row r="1499" spans="3:4" ht="12.95" customHeight="1">
      <c r="C1499" s="91"/>
      <c r="D1499" s="91"/>
    </row>
    <row r="1500" spans="3:4" ht="12.95" customHeight="1">
      <c r="C1500" s="91"/>
      <c r="D1500" s="91"/>
    </row>
    <row r="1501" spans="3:4" ht="12.95" customHeight="1">
      <c r="C1501" s="91"/>
      <c r="D1501" s="91"/>
    </row>
    <row r="1502" spans="3:4" ht="12.95" customHeight="1">
      <c r="C1502" s="91"/>
      <c r="D1502" s="91"/>
    </row>
    <row r="1503" spans="3:4" ht="12.95" customHeight="1">
      <c r="C1503" s="91"/>
      <c r="D1503" s="91"/>
    </row>
    <row r="1504" spans="3:4" ht="12.95" customHeight="1">
      <c r="C1504" s="91"/>
      <c r="D1504" s="91"/>
    </row>
    <row r="1505" spans="3:4" ht="12.95" customHeight="1">
      <c r="C1505" s="91"/>
      <c r="D1505" s="91"/>
    </row>
    <row r="1506" spans="3:4" ht="12.95" customHeight="1">
      <c r="C1506" s="91"/>
      <c r="D1506" s="91"/>
    </row>
    <row r="1507" spans="3:4" ht="12.95" customHeight="1">
      <c r="C1507" s="91"/>
      <c r="D1507" s="91"/>
    </row>
    <row r="1508" spans="3:4" ht="12.95" customHeight="1">
      <c r="C1508" s="91"/>
      <c r="D1508" s="91"/>
    </row>
    <row r="1509" spans="3:4" ht="12.95" customHeight="1">
      <c r="C1509" s="91"/>
      <c r="D1509" s="91"/>
    </row>
    <row r="1510" spans="3:4" ht="12.95" customHeight="1">
      <c r="C1510" s="91"/>
      <c r="D1510" s="91"/>
    </row>
    <row r="1511" spans="3:4" ht="12.95" customHeight="1">
      <c r="C1511" s="91"/>
      <c r="D1511" s="91"/>
    </row>
    <row r="1512" spans="3:4" ht="12.95" customHeight="1">
      <c r="C1512" s="91"/>
      <c r="D1512" s="91"/>
    </row>
    <row r="1513" spans="3:4" ht="12.95" customHeight="1">
      <c r="C1513" s="91"/>
      <c r="D1513" s="91"/>
    </row>
    <row r="1514" spans="3:4" ht="12.95" customHeight="1">
      <c r="C1514" s="91"/>
      <c r="D1514" s="91"/>
    </row>
    <row r="1515" spans="3:4" ht="12.95" customHeight="1">
      <c r="C1515" s="91"/>
      <c r="D1515" s="91"/>
    </row>
    <row r="1516" spans="3:4" ht="12.95" customHeight="1">
      <c r="C1516" s="91"/>
      <c r="D1516" s="91"/>
    </row>
    <row r="1517" spans="3:4" ht="12.95" customHeight="1">
      <c r="C1517" s="91"/>
      <c r="D1517" s="91"/>
    </row>
    <row r="1518" spans="3:4" ht="12.95" customHeight="1">
      <c r="C1518" s="91"/>
      <c r="D1518" s="91"/>
    </row>
    <row r="1519" spans="3:4" ht="12.95" customHeight="1">
      <c r="C1519" s="91"/>
      <c r="D1519" s="91"/>
    </row>
    <row r="1520" spans="3:4" ht="12.95" customHeight="1">
      <c r="C1520" s="91"/>
      <c r="D1520" s="91"/>
    </row>
    <row r="1521" spans="3:4" ht="12.95" customHeight="1">
      <c r="C1521" s="91"/>
      <c r="D1521" s="91"/>
    </row>
    <row r="1522" spans="3:4" ht="12.95" customHeight="1">
      <c r="C1522" s="91"/>
      <c r="D1522" s="91"/>
    </row>
    <row r="1523" spans="3:4" ht="12.95" customHeight="1">
      <c r="C1523" s="91"/>
      <c r="D1523" s="91"/>
    </row>
    <row r="1524" spans="3:4" ht="12.95" customHeight="1">
      <c r="C1524" s="91"/>
      <c r="D1524" s="91"/>
    </row>
    <row r="1525" spans="3:4" ht="12.95" customHeight="1">
      <c r="C1525" s="91"/>
      <c r="D1525" s="91"/>
    </row>
    <row r="1526" spans="3:4" ht="12.95" customHeight="1">
      <c r="C1526" s="91"/>
      <c r="D1526" s="91"/>
    </row>
    <row r="1527" spans="3:4" ht="12.95" customHeight="1">
      <c r="C1527" s="91"/>
      <c r="D1527" s="91"/>
    </row>
    <row r="1528" spans="3:4" ht="12.95" customHeight="1">
      <c r="C1528" s="91"/>
      <c r="D1528" s="91"/>
    </row>
    <row r="1529" spans="3:4" ht="12.95" customHeight="1">
      <c r="C1529" s="91"/>
      <c r="D1529" s="91"/>
    </row>
    <row r="1530" spans="3:4" ht="12.95" customHeight="1">
      <c r="C1530" s="91"/>
      <c r="D1530" s="91"/>
    </row>
    <row r="1531" spans="3:4" ht="12.95" customHeight="1">
      <c r="C1531" s="91"/>
      <c r="D1531" s="91"/>
    </row>
    <row r="1532" spans="3:4" ht="12.95" customHeight="1">
      <c r="C1532" s="91"/>
      <c r="D1532" s="91"/>
    </row>
    <row r="1533" spans="3:4" ht="12.95" customHeight="1">
      <c r="C1533" s="91"/>
      <c r="D1533" s="91"/>
    </row>
    <row r="1534" spans="3:4" ht="12.95" customHeight="1">
      <c r="C1534" s="91"/>
      <c r="D1534" s="91"/>
    </row>
    <row r="1535" spans="3:4" ht="12.95" customHeight="1">
      <c r="C1535" s="91"/>
      <c r="D1535" s="91"/>
    </row>
    <row r="1536" spans="3:4" ht="12.95" customHeight="1">
      <c r="C1536" s="91"/>
      <c r="D1536" s="91"/>
    </row>
    <row r="1537" spans="3:4" ht="12.95" customHeight="1">
      <c r="C1537" s="91"/>
      <c r="D1537" s="91"/>
    </row>
    <row r="1538" spans="3:4" ht="12.95" customHeight="1">
      <c r="C1538" s="91"/>
      <c r="D1538" s="91"/>
    </row>
    <row r="1539" spans="3:4" ht="12.95" customHeight="1">
      <c r="C1539" s="91"/>
      <c r="D1539" s="91"/>
    </row>
    <row r="1540" spans="3:4" ht="12.95" customHeight="1">
      <c r="C1540" s="91"/>
      <c r="D1540" s="91"/>
    </row>
    <row r="1541" spans="3:4" ht="12.95" customHeight="1">
      <c r="C1541" s="91"/>
      <c r="D1541" s="91"/>
    </row>
    <row r="1542" spans="3:4" ht="12.95" customHeight="1">
      <c r="C1542" s="91"/>
      <c r="D1542" s="91"/>
    </row>
    <row r="1543" spans="3:4" ht="12.95" customHeight="1">
      <c r="C1543" s="91"/>
      <c r="D1543" s="91"/>
    </row>
    <row r="1544" spans="3:4" ht="12.95" customHeight="1">
      <c r="C1544" s="91"/>
      <c r="D1544" s="91"/>
    </row>
    <row r="1545" spans="3:4" ht="12.95" customHeight="1">
      <c r="C1545" s="91"/>
      <c r="D1545" s="91"/>
    </row>
    <row r="1546" spans="3:4" ht="12.95" customHeight="1">
      <c r="C1546" s="91"/>
      <c r="D1546" s="91"/>
    </row>
    <row r="1547" spans="3:4" ht="12.95" customHeight="1">
      <c r="C1547" s="91"/>
      <c r="D1547" s="91"/>
    </row>
    <row r="1548" spans="3:4" ht="12.95" customHeight="1">
      <c r="C1548" s="91"/>
      <c r="D1548" s="91"/>
    </row>
    <row r="1549" spans="3:4" ht="12.95" customHeight="1">
      <c r="C1549" s="91"/>
      <c r="D1549" s="91"/>
    </row>
    <row r="1550" spans="3:4" ht="12.95" customHeight="1">
      <c r="C1550" s="91"/>
      <c r="D1550" s="91"/>
    </row>
    <row r="1551" spans="3:4" ht="12.95" customHeight="1">
      <c r="C1551" s="91"/>
      <c r="D1551" s="91"/>
    </row>
    <row r="1552" spans="3:4" ht="12.95" customHeight="1">
      <c r="C1552" s="91"/>
      <c r="D1552" s="91"/>
    </row>
    <row r="1553" spans="3:4" ht="12.95" customHeight="1">
      <c r="C1553" s="91"/>
      <c r="D1553" s="91"/>
    </row>
    <row r="1554" spans="3:4" ht="12.95" customHeight="1">
      <c r="C1554" s="91"/>
      <c r="D1554" s="91"/>
    </row>
    <row r="1555" spans="3:4" ht="12.95" customHeight="1">
      <c r="C1555" s="91"/>
      <c r="D1555" s="91"/>
    </row>
    <row r="1556" spans="3:4" ht="12.95" customHeight="1">
      <c r="C1556" s="91"/>
      <c r="D1556" s="91"/>
    </row>
    <row r="1557" spans="3:4" ht="12.95" customHeight="1">
      <c r="C1557" s="91"/>
      <c r="D1557" s="91"/>
    </row>
    <row r="1558" spans="3:4" ht="12.95" customHeight="1">
      <c r="C1558" s="91"/>
      <c r="D1558" s="91"/>
    </row>
    <row r="1559" spans="3:4" ht="12.95" customHeight="1">
      <c r="C1559" s="91"/>
      <c r="D1559" s="91"/>
    </row>
    <row r="1560" spans="3:4" ht="12.95" customHeight="1">
      <c r="C1560" s="91"/>
      <c r="D1560" s="91"/>
    </row>
    <row r="1561" spans="3:4" ht="12.95" customHeight="1">
      <c r="C1561" s="91"/>
      <c r="D1561" s="91"/>
    </row>
    <row r="1562" spans="3:4" ht="12.95" customHeight="1">
      <c r="C1562" s="91"/>
      <c r="D1562" s="91"/>
    </row>
    <row r="1563" spans="3:4" ht="12.95" customHeight="1">
      <c r="C1563" s="91"/>
      <c r="D1563" s="91"/>
    </row>
    <row r="1564" spans="3:4" ht="12.95" customHeight="1">
      <c r="C1564" s="91"/>
      <c r="D1564" s="91"/>
    </row>
    <row r="1565" spans="3:4" ht="12.95" customHeight="1">
      <c r="C1565" s="91"/>
      <c r="D1565" s="91"/>
    </row>
    <row r="1566" spans="3:4" ht="12.95" customHeight="1">
      <c r="C1566" s="91"/>
      <c r="D1566" s="91"/>
    </row>
    <row r="1567" spans="3:4" ht="12.95" customHeight="1">
      <c r="C1567" s="91"/>
      <c r="D1567" s="91"/>
    </row>
    <row r="1568" spans="3:4" ht="12.95" customHeight="1">
      <c r="C1568" s="91"/>
      <c r="D1568" s="91"/>
    </row>
    <row r="1569" spans="3:4" ht="12.95" customHeight="1">
      <c r="C1569" s="91"/>
      <c r="D1569" s="91"/>
    </row>
    <row r="1570" spans="3:4" ht="12.95" customHeight="1">
      <c r="C1570" s="91"/>
      <c r="D1570" s="91"/>
    </row>
    <row r="1571" spans="3:4" ht="12.95" customHeight="1">
      <c r="C1571" s="91"/>
      <c r="D1571" s="91"/>
    </row>
    <row r="1572" spans="3:4" ht="12.95" customHeight="1">
      <c r="C1572" s="91"/>
      <c r="D1572" s="91"/>
    </row>
    <row r="1573" spans="3:4" ht="12.95" customHeight="1">
      <c r="C1573" s="91"/>
      <c r="D1573" s="91"/>
    </row>
    <row r="1574" spans="3:4" ht="12.95" customHeight="1">
      <c r="C1574" s="91"/>
      <c r="D1574" s="91"/>
    </row>
    <row r="1575" spans="3:4" ht="12.95" customHeight="1">
      <c r="C1575" s="91"/>
      <c r="D1575" s="91"/>
    </row>
    <row r="1576" spans="3:4" ht="12.95" customHeight="1">
      <c r="C1576" s="91"/>
      <c r="D1576" s="91"/>
    </row>
    <row r="1577" spans="3:4" ht="12.95" customHeight="1">
      <c r="C1577" s="91"/>
      <c r="D1577" s="91"/>
    </row>
    <row r="1578" spans="3:4" ht="12.95" customHeight="1">
      <c r="C1578" s="91"/>
      <c r="D1578" s="91"/>
    </row>
    <row r="1579" spans="3:4" ht="12.95" customHeight="1">
      <c r="C1579" s="91"/>
      <c r="D1579" s="91"/>
    </row>
    <row r="1580" spans="3:4" ht="12.95" customHeight="1">
      <c r="C1580" s="91"/>
      <c r="D1580" s="91"/>
    </row>
    <row r="1581" spans="3:4" ht="12.95" customHeight="1">
      <c r="C1581" s="91"/>
      <c r="D1581" s="91"/>
    </row>
    <row r="1582" spans="3:4" ht="12.95" customHeight="1">
      <c r="C1582" s="91"/>
      <c r="D1582" s="91"/>
    </row>
    <row r="1583" spans="3:4" ht="12.95" customHeight="1">
      <c r="C1583" s="91"/>
      <c r="D1583" s="91"/>
    </row>
    <row r="1584" spans="3:4" ht="12.95" customHeight="1">
      <c r="C1584" s="91"/>
      <c r="D1584" s="91"/>
    </row>
    <row r="1585" spans="3:4" ht="12.95" customHeight="1">
      <c r="C1585" s="91"/>
      <c r="D1585" s="91"/>
    </row>
    <row r="1586" spans="3:4" ht="12.95" customHeight="1">
      <c r="C1586" s="91"/>
      <c r="D1586" s="91"/>
    </row>
    <row r="1587" spans="3:4" ht="12.95" customHeight="1">
      <c r="C1587" s="91"/>
      <c r="D1587" s="91"/>
    </row>
    <row r="1588" spans="3:4" ht="12.95" customHeight="1">
      <c r="C1588" s="91"/>
      <c r="D1588" s="91"/>
    </row>
    <row r="1589" spans="3:4" ht="12.95" customHeight="1">
      <c r="C1589" s="91"/>
      <c r="D1589" s="91"/>
    </row>
    <row r="1590" spans="3:4" ht="12.95" customHeight="1">
      <c r="C1590" s="91"/>
      <c r="D1590" s="91"/>
    </row>
    <row r="1591" spans="3:4" ht="12.95" customHeight="1">
      <c r="C1591" s="91"/>
      <c r="D1591" s="91"/>
    </row>
    <row r="1592" spans="3:4" ht="12.95" customHeight="1">
      <c r="C1592" s="91"/>
      <c r="D1592" s="91"/>
    </row>
    <row r="1593" spans="3:4" ht="12.95" customHeight="1">
      <c r="C1593" s="91"/>
      <c r="D1593" s="91"/>
    </row>
    <row r="1594" spans="3:4" ht="12.95" customHeight="1">
      <c r="C1594" s="91"/>
      <c r="D1594" s="91"/>
    </row>
    <row r="1595" spans="3:4" ht="12.95" customHeight="1">
      <c r="C1595" s="91"/>
      <c r="D1595" s="91"/>
    </row>
    <row r="1596" spans="3:4" ht="12.95" customHeight="1">
      <c r="C1596" s="91"/>
      <c r="D1596" s="91"/>
    </row>
    <row r="1597" spans="3:4" ht="12.95" customHeight="1">
      <c r="C1597" s="91"/>
      <c r="D1597" s="91"/>
    </row>
    <row r="1598" spans="3:4" ht="12.95" customHeight="1">
      <c r="C1598" s="91"/>
      <c r="D1598" s="91"/>
    </row>
    <row r="1599" spans="3:4" ht="12.95" customHeight="1">
      <c r="C1599" s="91"/>
      <c r="D1599" s="91"/>
    </row>
    <row r="1600" spans="3:4" ht="12.95" customHeight="1">
      <c r="C1600" s="91"/>
      <c r="D1600" s="91"/>
    </row>
    <row r="1601" spans="3:4" ht="12.95" customHeight="1">
      <c r="C1601" s="91"/>
      <c r="D1601" s="91"/>
    </row>
    <row r="1602" spans="3:4" ht="12.95" customHeight="1">
      <c r="C1602" s="91"/>
      <c r="D1602" s="91"/>
    </row>
    <row r="1603" spans="3:4" ht="12.95" customHeight="1">
      <c r="C1603" s="91"/>
      <c r="D1603" s="91"/>
    </row>
    <row r="1604" spans="3:4" ht="12.95" customHeight="1">
      <c r="C1604" s="91"/>
      <c r="D1604" s="91"/>
    </row>
    <row r="1605" spans="3:4" ht="12.95" customHeight="1">
      <c r="C1605" s="91"/>
      <c r="D1605" s="91"/>
    </row>
    <row r="1606" spans="3:4" ht="12.95" customHeight="1">
      <c r="C1606" s="91"/>
      <c r="D1606" s="91"/>
    </row>
    <row r="1607" spans="3:4" ht="12.95" customHeight="1">
      <c r="C1607" s="91"/>
      <c r="D1607" s="91"/>
    </row>
    <row r="1608" spans="3:4" ht="12.95" customHeight="1">
      <c r="C1608" s="91"/>
      <c r="D1608" s="91"/>
    </row>
    <row r="1609" spans="3:4" ht="12.95" customHeight="1">
      <c r="C1609" s="91"/>
      <c r="D1609" s="91"/>
    </row>
    <row r="1610" spans="3:4" ht="12.95" customHeight="1">
      <c r="C1610" s="91"/>
      <c r="D1610" s="91"/>
    </row>
    <row r="1611" spans="3:4" ht="12.95" customHeight="1">
      <c r="C1611" s="91"/>
      <c r="D1611" s="91"/>
    </row>
    <row r="1612" spans="3:4" ht="12.95" customHeight="1">
      <c r="C1612" s="91"/>
      <c r="D1612" s="91"/>
    </row>
    <row r="1613" spans="3:4" ht="12.95" customHeight="1">
      <c r="C1613" s="91"/>
      <c r="D1613" s="91"/>
    </row>
    <row r="1614" spans="3:4" ht="12.95" customHeight="1">
      <c r="C1614" s="91"/>
      <c r="D1614" s="91"/>
    </row>
    <row r="1615" spans="3:4" ht="12.95" customHeight="1">
      <c r="C1615" s="91"/>
      <c r="D1615" s="91"/>
    </row>
    <row r="1616" spans="3:4" ht="12.95" customHeight="1">
      <c r="C1616" s="91"/>
      <c r="D1616" s="91"/>
    </row>
    <row r="1617" spans="3:4" ht="12.95" customHeight="1">
      <c r="C1617" s="91"/>
      <c r="D1617" s="91"/>
    </row>
    <row r="1618" spans="3:4" ht="12.95" customHeight="1">
      <c r="C1618" s="91"/>
      <c r="D1618" s="91"/>
    </row>
    <row r="1619" spans="3:4" ht="12.95" customHeight="1">
      <c r="C1619" s="91"/>
      <c r="D1619" s="91"/>
    </row>
    <row r="1620" spans="3:4" ht="12.95" customHeight="1">
      <c r="C1620" s="91"/>
      <c r="D1620" s="91"/>
    </row>
    <row r="1621" spans="3:4" ht="12.95" customHeight="1">
      <c r="C1621" s="91"/>
      <c r="D1621" s="91"/>
    </row>
    <row r="1622" spans="3:4" ht="12.95" customHeight="1">
      <c r="C1622" s="91"/>
      <c r="D1622" s="91"/>
    </row>
    <row r="1623" spans="3:4" ht="12.95" customHeight="1">
      <c r="C1623" s="91"/>
      <c r="D1623" s="91"/>
    </row>
    <row r="1624" spans="3:4" ht="12.95" customHeight="1">
      <c r="C1624" s="91"/>
      <c r="D1624" s="91"/>
    </row>
    <row r="1625" spans="3:4" ht="12.95" customHeight="1">
      <c r="C1625" s="91"/>
      <c r="D1625" s="91"/>
    </row>
    <row r="1626" spans="3:4" ht="12.95" customHeight="1">
      <c r="C1626" s="91"/>
      <c r="D1626" s="91"/>
    </row>
    <row r="1627" spans="3:4" ht="12.95" customHeight="1">
      <c r="C1627" s="91"/>
      <c r="D1627" s="91"/>
    </row>
    <row r="1628" spans="3:4" ht="12.95" customHeight="1">
      <c r="C1628" s="91"/>
      <c r="D1628" s="91"/>
    </row>
    <row r="1629" spans="3:4" ht="12.95" customHeight="1">
      <c r="C1629" s="91"/>
      <c r="D1629" s="91"/>
    </row>
    <row r="1630" spans="3:4" ht="12.95" customHeight="1">
      <c r="C1630" s="91"/>
      <c r="D1630" s="91"/>
    </row>
    <row r="1631" spans="3:4" ht="12.95" customHeight="1">
      <c r="C1631" s="91"/>
      <c r="D1631" s="91"/>
    </row>
    <row r="1632" spans="3:4" ht="12.95" customHeight="1">
      <c r="C1632" s="91"/>
      <c r="D1632" s="91"/>
    </row>
    <row r="1633" spans="3:4" ht="12.95" customHeight="1">
      <c r="C1633" s="91"/>
      <c r="D1633" s="91"/>
    </row>
    <row r="1634" spans="3:4" ht="12.95" customHeight="1">
      <c r="C1634" s="91"/>
      <c r="D1634" s="91"/>
    </row>
    <row r="1635" spans="3:4" ht="12.95" customHeight="1">
      <c r="C1635" s="91"/>
      <c r="D1635" s="91"/>
    </row>
    <row r="1636" spans="3:4" ht="12.95" customHeight="1">
      <c r="C1636" s="91"/>
      <c r="D1636" s="91"/>
    </row>
    <row r="1637" spans="3:4" ht="12.95" customHeight="1">
      <c r="C1637" s="91"/>
      <c r="D1637" s="91"/>
    </row>
    <row r="1638" spans="3:4" ht="12.95" customHeight="1">
      <c r="C1638" s="91"/>
      <c r="D1638" s="91"/>
    </row>
    <row r="1639" spans="3:4" ht="12.95" customHeight="1">
      <c r="C1639" s="91"/>
      <c r="D1639" s="91"/>
    </row>
    <row r="1640" spans="3:4" ht="12.95" customHeight="1">
      <c r="C1640" s="91"/>
      <c r="D1640" s="91"/>
    </row>
    <row r="1641" spans="3:4" ht="12.95" customHeight="1">
      <c r="C1641" s="91"/>
      <c r="D1641" s="91"/>
    </row>
    <row r="1642" spans="3:4" ht="12.95" customHeight="1">
      <c r="C1642" s="91"/>
      <c r="D1642" s="91"/>
    </row>
    <row r="1643" spans="3:4" ht="12.95" customHeight="1">
      <c r="C1643" s="91"/>
      <c r="D1643" s="91"/>
    </row>
    <row r="1644" spans="3:4" ht="12.95" customHeight="1">
      <c r="C1644" s="91"/>
      <c r="D1644" s="91"/>
    </row>
    <row r="1645" spans="3:4" ht="12.95" customHeight="1">
      <c r="C1645" s="91"/>
      <c r="D1645" s="91"/>
    </row>
    <row r="1646" spans="3:4" ht="12.95" customHeight="1">
      <c r="C1646" s="91"/>
      <c r="D1646" s="91"/>
    </row>
    <row r="1647" spans="3:4" ht="12.95" customHeight="1">
      <c r="C1647" s="91"/>
      <c r="D1647" s="91"/>
    </row>
    <row r="1648" spans="3:4" ht="12.95" customHeight="1">
      <c r="C1648" s="91"/>
      <c r="D1648" s="91"/>
    </row>
    <row r="1649" spans="3:4" ht="12.95" customHeight="1">
      <c r="C1649" s="91"/>
      <c r="D1649" s="91"/>
    </row>
    <row r="1650" spans="3:4" ht="12.95" customHeight="1">
      <c r="C1650" s="91"/>
      <c r="D1650" s="91"/>
    </row>
    <row r="1651" spans="3:4" ht="12.95" customHeight="1">
      <c r="C1651" s="91"/>
      <c r="D1651" s="91"/>
    </row>
    <row r="1652" spans="3:4" ht="12.95" customHeight="1">
      <c r="C1652" s="91"/>
      <c r="D1652" s="91"/>
    </row>
    <row r="1653" spans="3:4" ht="12.95" customHeight="1">
      <c r="C1653" s="91"/>
      <c r="D1653" s="91"/>
    </row>
    <row r="1654" spans="3:4" ht="12.95" customHeight="1">
      <c r="C1654" s="91"/>
      <c r="D1654" s="91"/>
    </row>
    <row r="1655" spans="3:4" ht="12.95" customHeight="1">
      <c r="C1655" s="91"/>
      <c r="D1655" s="91"/>
    </row>
    <row r="1656" spans="3:4" ht="12.95" customHeight="1">
      <c r="C1656" s="91"/>
      <c r="D1656" s="91"/>
    </row>
    <row r="1657" spans="3:4" ht="12.95" customHeight="1">
      <c r="C1657" s="91"/>
      <c r="D1657" s="91"/>
    </row>
    <row r="1658" spans="3:4" ht="12.95" customHeight="1">
      <c r="C1658" s="91"/>
      <c r="D1658" s="91"/>
    </row>
    <row r="1659" spans="3:4" ht="12.95" customHeight="1">
      <c r="C1659" s="91"/>
      <c r="D1659" s="91"/>
    </row>
    <row r="1660" spans="3:4" ht="12.95" customHeight="1">
      <c r="C1660" s="91"/>
      <c r="D1660" s="91"/>
    </row>
    <row r="1661" spans="3:4" ht="12.95" customHeight="1">
      <c r="C1661" s="91"/>
      <c r="D1661" s="91"/>
    </row>
    <row r="1662" spans="3:4" ht="12.95" customHeight="1">
      <c r="C1662" s="91"/>
      <c r="D1662" s="91"/>
    </row>
    <row r="1663" spans="3:4" ht="12.95" customHeight="1">
      <c r="C1663" s="91"/>
      <c r="D1663" s="91"/>
    </row>
    <row r="1664" spans="3:4" ht="12.95" customHeight="1">
      <c r="C1664" s="91"/>
      <c r="D1664" s="91"/>
    </row>
    <row r="1665" spans="3:4" ht="12.95" customHeight="1">
      <c r="C1665" s="91"/>
      <c r="D1665" s="91"/>
    </row>
    <row r="1666" spans="3:4" ht="12.95" customHeight="1">
      <c r="C1666" s="91"/>
      <c r="D1666" s="91"/>
    </row>
    <row r="1667" spans="3:4" ht="12.95" customHeight="1">
      <c r="C1667" s="91"/>
      <c r="D1667" s="91"/>
    </row>
    <row r="1668" spans="3:4" ht="12.95" customHeight="1">
      <c r="C1668" s="91"/>
      <c r="D1668" s="91"/>
    </row>
    <row r="1669" spans="3:4" ht="12.95" customHeight="1">
      <c r="C1669" s="91"/>
      <c r="D1669" s="91"/>
    </row>
    <row r="1670" spans="3:4" ht="12.95" customHeight="1">
      <c r="C1670" s="91"/>
      <c r="D1670" s="91"/>
    </row>
    <row r="1671" spans="3:4" ht="12.95" customHeight="1">
      <c r="C1671" s="91"/>
      <c r="D1671" s="91"/>
    </row>
    <row r="1672" spans="3:4" ht="12.95" customHeight="1">
      <c r="C1672" s="91"/>
      <c r="D1672" s="91"/>
    </row>
    <row r="1673" spans="3:4" ht="12.95" customHeight="1">
      <c r="C1673" s="91"/>
      <c r="D1673" s="91"/>
    </row>
    <row r="1674" spans="3:4" ht="12.95" customHeight="1">
      <c r="C1674" s="91"/>
      <c r="D1674" s="91"/>
    </row>
    <row r="1675" spans="3:4" ht="12.95" customHeight="1">
      <c r="C1675" s="91"/>
      <c r="D1675" s="91"/>
    </row>
    <row r="1676" spans="3:4" ht="12.95" customHeight="1">
      <c r="C1676" s="91"/>
      <c r="D1676" s="91"/>
    </row>
    <row r="1677" spans="3:4" ht="12.95" customHeight="1">
      <c r="C1677" s="91"/>
      <c r="D1677" s="91"/>
    </row>
    <row r="1678" spans="3:4" ht="12.95" customHeight="1">
      <c r="C1678" s="91"/>
      <c r="D1678" s="91"/>
    </row>
    <row r="1679" spans="3:4" ht="12.95" customHeight="1">
      <c r="C1679" s="91"/>
      <c r="D1679" s="91"/>
    </row>
    <row r="1680" spans="3:4" ht="12.95" customHeight="1">
      <c r="C1680" s="91"/>
      <c r="D1680" s="91"/>
    </row>
    <row r="1681" spans="3:4" ht="12.95" customHeight="1">
      <c r="C1681" s="91"/>
      <c r="D1681" s="91"/>
    </row>
    <row r="1682" spans="3:4" ht="12.95" customHeight="1">
      <c r="C1682" s="91"/>
      <c r="D1682" s="91"/>
    </row>
    <row r="1683" spans="3:4" ht="12.95" customHeight="1">
      <c r="C1683" s="91"/>
      <c r="D1683" s="91"/>
    </row>
    <row r="1684" spans="3:4" ht="12.95" customHeight="1">
      <c r="C1684" s="91"/>
      <c r="D1684" s="91"/>
    </row>
    <row r="1685" spans="3:4" ht="12.95" customHeight="1">
      <c r="C1685" s="91"/>
      <c r="D1685" s="91"/>
    </row>
    <row r="1686" spans="3:4" ht="12.95" customHeight="1">
      <c r="C1686" s="91"/>
      <c r="D1686" s="91"/>
    </row>
    <row r="1687" spans="3:4" ht="12.95" customHeight="1">
      <c r="C1687" s="91"/>
      <c r="D1687" s="91"/>
    </row>
    <row r="1688" spans="3:4" ht="12.95" customHeight="1">
      <c r="C1688" s="91"/>
      <c r="D1688" s="91"/>
    </row>
    <row r="1689" spans="3:4" ht="12.95" customHeight="1">
      <c r="C1689" s="91"/>
      <c r="D1689" s="91"/>
    </row>
    <row r="1690" spans="3:4" ht="12.95" customHeight="1">
      <c r="C1690" s="91"/>
      <c r="D1690" s="91"/>
    </row>
    <row r="1691" spans="3:4" ht="12.95" customHeight="1">
      <c r="C1691" s="91"/>
      <c r="D1691" s="91"/>
    </row>
    <row r="1692" spans="3:4" ht="12.95" customHeight="1">
      <c r="C1692" s="91"/>
      <c r="D1692" s="91"/>
    </row>
    <row r="1693" spans="3:4" ht="12.95" customHeight="1">
      <c r="C1693" s="91"/>
      <c r="D1693" s="91"/>
    </row>
    <row r="1694" spans="3:4" ht="12.95" customHeight="1">
      <c r="C1694" s="91"/>
      <c r="D1694" s="91"/>
    </row>
    <row r="1695" spans="3:4" ht="12.95" customHeight="1">
      <c r="C1695" s="91"/>
      <c r="D1695" s="91"/>
    </row>
    <row r="1696" spans="3:4" ht="12.95" customHeight="1">
      <c r="C1696" s="91"/>
      <c r="D1696" s="91"/>
    </row>
    <row r="1697" spans="3:4" ht="12.95" customHeight="1">
      <c r="C1697" s="91"/>
      <c r="D1697" s="91"/>
    </row>
    <row r="1698" spans="3:4" ht="12.95" customHeight="1">
      <c r="C1698" s="91"/>
      <c r="D1698" s="91"/>
    </row>
    <row r="1699" spans="3:4" ht="12.95" customHeight="1">
      <c r="C1699" s="91"/>
      <c r="D1699" s="91"/>
    </row>
    <row r="1700" spans="3:4" ht="12.95" customHeight="1">
      <c r="C1700" s="91"/>
      <c r="D1700" s="91"/>
    </row>
    <row r="1701" spans="3:4" ht="12.95" customHeight="1">
      <c r="C1701" s="91"/>
      <c r="D1701" s="91"/>
    </row>
    <row r="1702" spans="3:4" ht="12.95" customHeight="1">
      <c r="C1702" s="91"/>
      <c r="D1702" s="91"/>
    </row>
    <row r="1703" spans="3:4" ht="12.95" customHeight="1">
      <c r="C1703" s="91"/>
      <c r="D1703" s="91"/>
    </row>
    <row r="1704" spans="3:4" ht="12.95" customHeight="1">
      <c r="C1704" s="91"/>
      <c r="D1704" s="91"/>
    </row>
    <row r="1705" spans="3:4" ht="12.95" customHeight="1">
      <c r="C1705" s="91"/>
      <c r="D1705" s="91"/>
    </row>
    <row r="1706" spans="3:4" ht="12.95" customHeight="1">
      <c r="C1706" s="91"/>
      <c r="D1706" s="91"/>
    </row>
    <row r="1707" spans="3:4" ht="12.95" customHeight="1">
      <c r="C1707" s="91"/>
      <c r="D1707" s="91"/>
    </row>
    <row r="1708" spans="3:4" ht="12.95" customHeight="1">
      <c r="C1708" s="91"/>
      <c r="D1708" s="91"/>
    </row>
    <row r="1709" spans="3:4" ht="12.95" customHeight="1">
      <c r="C1709" s="91"/>
      <c r="D1709" s="91"/>
    </row>
    <row r="1710" spans="3:4" ht="12.95" customHeight="1">
      <c r="C1710" s="91"/>
      <c r="D1710" s="91"/>
    </row>
    <row r="1711" spans="3:4" ht="12.95" customHeight="1">
      <c r="C1711" s="91"/>
      <c r="D1711" s="91"/>
    </row>
    <row r="1712" spans="3:4" ht="12.95" customHeight="1">
      <c r="C1712" s="91"/>
      <c r="D1712" s="91"/>
    </row>
    <row r="1713" spans="3:4" ht="12.95" customHeight="1">
      <c r="C1713" s="91"/>
      <c r="D1713" s="91"/>
    </row>
    <row r="1714" spans="3:4" ht="12.95" customHeight="1">
      <c r="C1714" s="91"/>
      <c r="D1714" s="91"/>
    </row>
    <row r="1715" spans="3:4" ht="12.95" customHeight="1">
      <c r="C1715" s="91"/>
      <c r="D1715" s="91"/>
    </row>
    <row r="1716" spans="3:4" ht="12.95" customHeight="1">
      <c r="C1716" s="91"/>
      <c r="D1716" s="91"/>
    </row>
    <row r="1717" spans="3:4" ht="12.95" customHeight="1">
      <c r="C1717" s="91"/>
      <c r="D1717" s="91"/>
    </row>
    <row r="1718" spans="3:4" ht="12.95" customHeight="1">
      <c r="C1718" s="91"/>
      <c r="D1718" s="91"/>
    </row>
    <row r="1719" spans="3:4" ht="12.95" customHeight="1">
      <c r="C1719" s="91"/>
      <c r="D1719" s="91"/>
    </row>
    <row r="1720" spans="3:4" ht="12.95" customHeight="1">
      <c r="C1720" s="91"/>
      <c r="D1720" s="91"/>
    </row>
    <row r="1721" spans="3:4" ht="12.95" customHeight="1">
      <c r="C1721" s="91"/>
      <c r="D1721" s="91"/>
    </row>
    <row r="1722" spans="3:4" ht="12.95" customHeight="1">
      <c r="C1722" s="91"/>
      <c r="D1722" s="91"/>
    </row>
    <row r="1723" spans="3:4" ht="12.95" customHeight="1">
      <c r="C1723" s="91"/>
      <c r="D1723" s="91"/>
    </row>
    <row r="1724" spans="3:4" ht="12.95" customHeight="1">
      <c r="C1724" s="91"/>
      <c r="D1724" s="91"/>
    </row>
    <row r="1725" spans="3:4" ht="12.95" customHeight="1">
      <c r="C1725" s="91"/>
      <c r="D1725" s="91"/>
    </row>
    <row r="1726" spans="3:4" ht="12.95" customHeight="1">
      <c r="C1726" s="91"/>
      <c r="D1726" s="91"/>
    </row>
    <row r="1727" spans="3:4" ht="12.95" customHeight="1">
      <c r="C1727" s="91"/>
      <c r="D1727" s="91"/>
    </row>
    <row r="1728" spans="3:4" ht="12.95" customHeight="1">
      <c r="C1728" s="91"/>
      <c r="D1728" s="91"/>
    </row>
    <row r="1729" spans="3:4" ht="12.95" customHeight="1">
      <c r="C1729" s="91"/>
      <c r="D1729" s="91"/>
    </row>
    <row r="1730" spans="3:4" ht="12.95" customHeight="1">
      <c r="C1730" s="91"/>
      <c r="D1730" s="91"/>
    </row>
    <row r="1731" spans="3:4" ht="12.95" customHeight="1">
      <c r="C1731" s="91"/>
      <c r="D1731" s="91"/>
    </row>
    <row r="1732" spans="3:4" ht="12.95" customHeight="1">
      <c r="C1732" s="91"/>
      <c r="D1732" s="91"/>
    </row>
    <row r="1733" spans="3:4" ht="12.95" customHeight="1">
      <c r="C1733" s="91"/>
      <c r="D1733" s="91"/>
    </row>
    <row r="1734" spans="3:4" ht="12.95" customHeight="1">
      <c r="C1734" s="91"/>
      <c r="D1734" s="91"/>
    </row>
    <row r="1735" spans="3:4" ht="12.95" customHeight="1">
      <c r="C1735" s="91"/>
      <c r="D1735" s="91"/>
    </row>
    <row r="1736" spans="3:4" ht="12.95" customHeight="1">
      <c r="C1736" s="91"/>
      <c r="D1736" s="91"/>
    </row>
    <row r="1737" spans="3:4" ht="12.95" customHeight="1">
      <c r="C1737" s="91"/>
      <c r="D1737" s="91"/>
    </row>
    <row r="1738" spans="3:4" ht="12.95" customHeight="1">
      <c r="C1738" s="91"/>
      <c r="D1738" s="91"/>
    </row>
    <row r="1739" spans="3:4" ht="12.95" customHeight="1">
      <c r="C1739" s="91"/>
      <c r="D1739" s="91"/>
    </row>
    <row r="1740" spans="3:4" ht="12.95" customHeight="1">
      <c r="C1740" s="91"/>
      <c r="D1740" s="91"/>
    </row>
    <row r="1741" spans="3:4" ht="12.95" customHeight="1">
      <c r="C1741" s="91"/>
      <c r="D1741" s="91"/>
    </row>
    <row r="1742" spans="3:4" ht="12.95" customHeight="1">
      <c r="C1742" s="91"/>
      <c r="D1742" s="91"/>
    </row>
    <row r="1743" spans="3:4" ht="12.95" customHeight="1">
      <c r="C1743" s="91"/>
      <c r="D1743" s="91"/>
    </row>
    <row r="1744" spans="3:4" ht="12.95" customHeight="1">
      <c r="C1744" s="91"/>
      <c r="D1744" s="91"/>
    </row>
    <row r="1745" spans="3:4" ht="12.95" customHeight="1">
      <c r="C1745" s="91"/>
      <c r="D1745" s="91"/>
    </row>
    <row r="1746" spans="3:4" ht="12.95" customHeight="1">
      <c r="C1746" s="91"/>
      <c r="D1746" s="91"/>
    </row>
    <row r="1747" spans="3:4" ht="12.95" customHeight="1">
      <c r="C1747" s="91"/>
      <c r="D1747" s="91"/>
    </row>
    <row r="1748" spans="3:4" ht="12.95" customHeight="1">
      <c r="C1748" s="91"/>
      <c r="D1748" s="91"/>
    </row>
    <row r="1749" spans="3:4" ht="12.95" customHeight="1">
      <c r="C1749" s="91"/>
      <c r="D1749" s="91"/>
    </row>
    <row r="1750" spans="3:4" ht="12.95" customHeight="1">
      <c r="C1750" s="91"/>
      <c r="D1750" s="91"/>
    </row>
    <row r="1751" spans="3:4" ht="12.95" customHeight="1">
      <c r="C1751" s="91"/>
      <c r="D1751" s="91"/>
    </row>
    <row r="1752" spans="3:4" ht="12.95" customHeight="1">
      <c r="C1752" s="91"/>
      <c r="D1752" s="91"/>
    </row>
    <row r="1753" spans="3:4" ht="12.95" customHeight="1">
      <c r="C1753" s="91"/>
      <c r="D1753" s="91"/>
    </row>
    <row r="1754" spans="3:4" ht="12.95" customHeight="1">
      <c r="C1754" s="91"/>
      <c r="D1754" s="91"/>
    </row>
    <row r="1755" spans="3:4" ht="12.95" customHeight="1">
      <c r="C1755" s="91"/>
      <c r="D1755" s="91"/>
    </row>
    <row r="1756" spans="3:4" ht="12.95" customHeight="1">
      <c r="C1756" s="91"/>
      <c r="D1756" s="91"/>
    </row>
    <row r="1757" spans="3:4" ht="12.95" customHeight="1">
      <c r="C1757" s="91"/>
      <c r="D1757" s="91"/>
    </row>
    <row r="1758" spans="3:4" ht="12.95" customHeight="1">
      <c r="C1758" s="91"/>
      <c r="D1758" s="91"/>
    </row>
    <row r="1759" spans="3:4" ht="12.95" customHeight="1">
      <c r="C1759" s="91"/>
      <c r="D1759" s="91"/>
    </row>
    <row r="1760" spans="3:4" ht="12.95" customHeight="1">
      <c r="C1760" s="91"/>
      <c r="D1760" s="91"/>
    </row>
    <row r="1761" spans="3:4" ht="12.95" customHeight="1">
      <c r="C1761" s="91"/>
      <c r="D1761" s="91"/>
    </row>
    <row r="1762" spans="3:4" ht="12.95" customHeight="1">
      <c r="C1762" s="91"/>
      <c r="D1762" s="91"/>
    </row>
    <row r="1763" spans="3:4" ht="12.95" customHeight="1">
      <c r="C1763" s="91"/>
      <c r="D1763" s="91"/>
    </row>
    <row r="1764" spans="3:4" ht="12.95" customHeight="1">
      <c r="C1764" s="91"/>
      <c r="D1764" s="91"/>
    </row>
    <row r="1765" spans="3:4" ht="12.95" customHeight="1">
      <c r="C1765" s="91"/>
      <c r="D1765" s="91"/>
    </row>
    <row r="1766" spans="3:4" ht="12.95" customHeight="1">
      <c r="C1766" s="91"/>
      <c r="D1766" s="91"/>
    </row>
    <row r="1767" spans="3:4" ht="12.95" customHeight="1">
      <c r="C1767" s="91"/>
      <c r="D1767" s="91"/>
    </row>
    <row r="1768" spans="3:4" ht="12.95" customHeight="1">
      <c r="C1768" s="91"/>
      <c r="D1768" s="91"/>
    </row>
    <row r="1769" spans="3:4" ht="12.95" customHeight="1">
      <c r="C1769" s="91"/>
      <c r="D1769" s="91"/>
    </row>
    <row r="1770" spans="3:4" ht="12.95" customHeight="1">
      <c r="C1770" s="91"/>
      <c r="D1770" s="91"/>
    </row>
    <row r="1771" spans="3:4" ht="12.95" customHeight="1">
      <c r="C1771" s="91"/>
      <c r="D1771" s="91"/>
    </row>
    <row r="1772" spans="3:4" ht="12.95" customHeight="1">
      <c r="C1772" s="91"/>
      <c r="D1772" s="91"/>
    </row>
    <row r="1773" spans="3:4" ht="12.95" customHeight="1">
      <c r="C1773" s="91"/>
      <c r="D1773" s="91"/>
    </row>
    <row r="1774" spans="3:4" ht="12.95" customHeight="1">
      <c r="C1774" s="91"/>
      <c r="D1774" s="91"/>
    </row>
    <row r="1775" spans="3:4" ht="12.95" customHeight="1">
      <c r="C1775" s="91"/>
      <c r="D1775" s="91"/>
    </row>
    <row r="1776" spans="3:4" ht="12.95" customHeight="1">
      <c r="C1776" s="91"/>
      <c r="D1776" s="91"/>
    </row>
    <row r="1777" spans="3:4" ht="12.95" customHeight="1">
      <c r="C1777" s="91"/>
      <c r="D1777" s="91"/>
    </row>
    <row r="1778" spans="3:4" ht="12.95" customHeight="1">
      <c r="C1778" s="91"/>
      <c r="D1778" s="91"/>
    </row>
    <row r="1779" spans="3:4" ht="12.95" customHeight="1">
      <c r="C1779" s="91"/>
      <c r="D1779" s="91"/>
    </row>
    <row r="1780" spans="3:4" ht="12.95" customHeight="1">
      <c r="C1780" s="91"/>
      <c r="D1780" s="91"/>
    </row>
    <row r="1781" spans="3:4" ht="12.95" customHeight="1">
      <c r="C1781" s="91"/>
      <c r="D1781" s="91"/>
    </row>
    <row r="1782" spans="3:4" ht="12.95" customHeight="1">
      <c r="C1782" s="91"/>
      <c r="D1782" s="91"/>
    </row>
    <row r="1783" spans="3:4" ht="12.95" customHeight="1">
      <c r="C1783" s="91"/>
      <c r="D1783" s="91"/>
    </row>
    <row r="1784" spans="3:4" ht="12.95" customHeight="1">
      <c r="C1784" s="91"/>
      <c r="D1784" s="91"/>
    </row>
    <row r="1785" spans="3:4" ht="12.95" customHeight="1">
      <c r="C1785" s="91"/>
      <c r="D1785" s="91"/>
    </row>
    <row r="1786" spans="3:4" ht="12.95" customHeight="1">
      <c r="C1786" s="91"/>
      <c r="D1786" s="91"/>
    </row>
    <row r="1787" spans="3:4" ht="12.95" customHeight="1">
      <c r="C1787" s="91"/>
      <c r="D1787" s="91"/>
    </row>
    <row r="1788" spans="3:4" ht="12.95" customHeight="1">
      <c r="C1788" s="91"/>
      <c r="D1788" s="91"/>
    </row>
    <row r="1789" spans="3:4" ht="12.95" customHeight="1">
      <c r="C1789" s="91"/>
      <c r="D1789" s="91"/>
    </row>
    <row r="1790" spans="3:4" ht="12.95" customHeight="1">
      <c r="C1790" s="91"/>
      <c r="D1790" s="91"/>
    </row>
    <row r="1791" spans="3:4" ht="12.95" customHeight="1">
      <c r="C1791" s="91"/>
      <c r="D1791" s="91"/>
    </row>
    <row r="1792" spans="3:4" ht="12.95" customHeight="1">
      <c r="C1792" s="91"/>
      <c r="D1792" s="91"/>
    </row>
    <row r="1793" spans="3:4" ht="12.95" customHeight="1">
      <c r="C1793" s="91"/>
      <c r="D1793" s="91"/>
    </row>
    <row r="1794" spans="3:4" ht="12.95" customHeight="1">
      <c r="C1794" s="91"/>
      <c r="D1794" s="91"/>
    </row>
    <row r="1795" spans="3:4" ht="12.95" customHeight="1">
      <c r="C1795" s="91"/>
      <c r="D1795" s="91"/>
    </row>
    <row r="1796" spans="3:4" ht="12.95" customHeight="1">
      <c r="C1796" s="91"/>
      <c r="D1796" s="91"/>
    </row>
    <row r="1797" spans="3:4" ht="12.95" customHeight="1">
      <c r="C1797" s="91"/>
      <c r="D1797" s="91"/>
    </row>
    <row r="1798" spans="3:4" ht="12.95" customHeight="1">
      <c r="C1798" s="91"/>
      <c r="D1798" s="91"/>
    </row>
    <row r="1799" spans="3:4" ht="12.95" customHeight="1">
      <c r="C1799" s="91"/>
      <c r="D1799" s="91"/>
    </row>
    <row r="1800" spans="3:4" ht="12.95" customHeight="1">
      <c r="C1800" s="91"/>
      <c r="D1800" s="91"/>
    </row>
    <row r="1801" spans="3:4" ht="12.95" customHeight="1">
      <c r="C1801" s="91"/>
      <c r="D1801" s="91"/>
    </row>
    <row r="1802" spans="3:4" ht="12.95" customHeight="1">
      <c r="C1802" s="91"/>
      <c r="D1802" s="91"/>
    </row>
    <row r="1803" spans="3:4" ht="12.95" customHeight="1">
      <c r="C1803" s="91"/>
      <c r="D1803" s="91"/>
    </row>
    <row r="1804" spans="3:4" ht="12.95" customHeight="1">
      <c r="C1804" s="91"/>
      <c r="D1804" s="91"/>
    </row>
    <row r="1805" spans="3:4" ht="12.95" customHeight="1">
      <c r="C1805" s="91"/>
      <c r="D1805" s="91"/>
    </row>
    <row r="1806" spans="3:4" ht="12.95" customHeight="1">
      <c r="C1806" s="91"/>
      <c r="D1806" s="91"/>
    </row>
    <row r="1807" spans="3:4" ht="12.95" customHeight="1">
      <c r="C1807" s="91"/>
      <c r="D1807" s="91"/>
    </row>
    <row r="1808" spans="3:4" ht="12.95" customHeight="1">
      <c r="C1808" s="91"/>
      <c r="D1808" s="91"/>
    </row>
    <row r="1809" spans="3:4" ht="12.95" customHeight="1">
      <c r="C1809" s="91"/>
      <c r="D1809" s="91"/>
    </row>
    <row r="1810" spans="3:4" ht="12.95" customHeight="1">
      <c r="C1810" s="91"/>
      <c r="D1810" s="91"/>
    </row>
    <row r="1811" spans="3:4" ht="12.95" customHeight="1">
      <c r="C1811" s="91"/>
      <c r="D1811" s="91"/>
    </row>
    <row r="1812" spans="3:4" ht="12.95" customHeight="1">
      <c r="C1812" s="91"/>
      <c r="D1812" s="91"/>
    </row>
    <row r="1813" spans="3:4" ht="12.95" customHeight="1">
      <c r="C1813" s="91"/>
      <c r="D1813" s="91"/>
    </row>
    <row r="1814" spans="3:4" ht="12.95" customHeight="1">
      <c r="C1814" s="91"/>
      <c r="D1814" s="91"/>
    </row>
    <row r="1815" spans="3:4" ht="12.95" customHeight="1">
      <c r="C1815" s="91"/>
      <c r="D1815" s="91"/>
    </row>
    <row r="1816" spans="3:4" ht="12.95" customHeight="1">
      <c r="C1816" s="91"/>
      <c r="D1816" s="91"/>
    </row>
    <row r="1817" spans="3:4" ht="12.95" customHeight="1">
      <c r="C1817" s="91"/>
      <c r="D1817" s="91"/>
    </row>
    <row r="1818" spans="3:4" ht="12.95" customHeight="1">
      <c r="C1818" s="91"/>
      <c r="D1818" s="91"/>
    </row>
    <row r="1819" spans="3:4" ht="12.95" customHeight="1">
      <c r="C1819" s="91"/>
      <c r="D1819" s="91"/>
    </row>
    <row r="1820" spans="3:4" ht="12.95" customHeight="1">
      <c r="C1820" s="91"/>
      <c r="D1820" s="91"/>
    </row>
    <row r="1821" spans="3:4" ht="12.95" customHeight="1">
      <c r="C1821" s="91"/>
      <c r="D1821" s="91"/>
    </row>
    <row r="1822" spans="3:4" ht="12.95" customHeight="1">
      <c r="C1822" s="91"/>
      <c r="D1822" s="91"/>
    </row>
    <row r="1823" spans="3:4" ht="12.95" customHeight="1">
      <c r="C1823" s="91"/>
      <c r="D1823" s="91"/>
    </row>
    <row r="1824" spans="3:4" ht="12.95" customHeight="1">
      <c r="C1824" s="91"/>
      <c r="D1824" s="91"/>
    </row>
    <row r="1825" spans="3:4" ht="12.95" customHeight="1">
      <c r="C1825" s="91"/>
      <c r="D1825" s="91"/>
    </row>
    <row r="1826" spans="3:4" ht="12.95" customHeight="1">
      <c r="C1826" s="91"/>
      <c r="D1826" s="91"/>
    </row>
    <row r="1827" spans="3:4" ht="12.95" customHeight="1">
      <c r="C1827" s="91"/>
      <c r="D1827" s="91"/>
    </row>
    <row r="1828" spans="3:4" ht="12.95" customHeight="1">
      <c r="C1828" s="91"/>
      <c r="D1828" s="91"/>
    </row>
    <row r="1829" spans="3:4" ht="12.95" customHeight="1">
      <c r="C1829" s="91"/>
      <c r="D1829" s="91"/>
    </row>
    <row r="1830" spans="3:4" ht="12.95" customHeight="1">
      <c r="C1830" s="91"/>
      <c r="D1830" s="91"/>
    </row>
    <row r="1831" spans="3:4" ht="12.95" customHeight="1">
      <c r="C1831" s="91"/>
      <c r="D1831" s="91"/>
    </row>
    <row r="1832" spans="3:4" ht="12.95" customHeight="1">
      <c r="C1832" s="91"/>
      <c r="D1832" s="91"/>
    </row>
    <row r="1833" spans="3:4" ht="12.95" customHeight="1">
      <c r="C1833" s="91"/>
      <c r="D1833" s="91"/>
    </row>
    <row r="1834" spans="3:4" ht="12.95" customHeight="1">
      <c r="C1834" s="91"/>
      <c r="D1834" s="91"/>
    </row>
    <row r="1835" spans="3:4" ht="12.95" customHeight="1">
      <c r="C1835" s="91"/>
      <c r="D1835" s="91"/>
    </row>
    <row r="1836" spans="3:4" ht="12.95" customHeight="1">
      <c r="C1836" s="91"/>
      <c r="D1836" s="91"/>
    </row>
    <row r="1837" spans="3:4" ht="12.95" customHeight="1">
      <c r="C1837" s="91"/>
      <c r="D1837" s="91"/>
    </row>
    <row r="1838" spans="3:4" ht="12.95" customHeight="1">
      <c r="C1838" s="91"/>
      <c r="D1838" s="91"/>
    </row>
    <row r="1839" spans="3:4" ht="12.95" customHeight="1">
      <c r="C1839" s="91"/>
      <c r="D1839" s="91"/>
    </row>
    <row r="1840" spans="3:4" ht="12.95" customHeight="1">
      <c r="C1840" s="91"/>
      <c r="D1840" s="91"/>
    </row>
    <row r="1841" spans="3:4" ht="12.95" customHeight="1">
      <c r="C1841" s="91"/>
      <c r="D1841" s="91"/>
    </row>
    <row r="1842" spans="3:4" ht="12.95" customHeight="1">
      <c r="C1842" s="91"/>
      <c r="D1842" s="91"/>
    </row>
    <row r="1843" spans="3:4" ht="12.95" customHeight="1">
      <c r="C1843" s="91"/>
      <c r="D1843" s="91"/>
    </row>
    <row r="1844" spans="3:4" ht="12.95" customHeight="1">
      <c r="C1844" s="91"/>
      <c r="D1844" s="91"/>
    </row>
    <row r="1845" spans="3:4" ht="12.95" customHeight="1">
      <c r="C1845" s="91"/>
      <c r="D1845" s="91"/>
    </row>
    <row r="1846" spans="3:4" ht="12.95" customHeight="1">
      <c r="C1846" s="91"/>
      <c r="D1846" s="91"/>
    </row>
    <row r="1847" spans="3:4" ht="12.95" customHeight="1">
      <c r="C1847" s="91"/>
      <c r="D1847" s="91"/>
    </row>
    <row r="1848" spans="3:4" ht="12.95" customHeight="1">
      <c r="C1848" s="91"/>
      <c r="D1848" s="91"/>
    </row>
    <row r="1849" spans="3:4" ht="12.95" customHeight="1">
      <c r="C1849" s="91"/>
      <c r="D1849" s="91"/>
    </row>
    <row r="1850" spans="3:4" ht="12.95" customHeight="1">
      <c r="C1850" s="91"/>
      <c r="D1850" s="91"/>
    </row>
    <row r="1851" spans="3:4" ht="12.95" customHeight="1">
      <c r="C1851" s="91"/>
      <c r="D1851" s="91"/>
    </row>
    <row r="1852" spans="3:4" ht="12.95" customHeight="1">
      <c r="C1852" s="91"/>
      <c r="D1852" s="91"/>
    </row>
    <row r="1853" spans="3:4" ht="12.95" customHeight="1">
      <c r="C1853" s="91"/>
      <c r="D1853" s="91"/>
    </row>
    <row r="1854" spans="3:4" ht="12.95" customHeight="1">
      <c r="C1854" s="91"/>
      <c r="D1854" s="91"/>
    </row>
    <row r="1855" spans="3:4" ht="12.95" customHeight="1">
      <c r="C1855" s="91"/>
      <c r="D1855" s="91"/>
    </row>
    <row r="1856" spans="3:4" ht="12.95" customHeight="1">
      <c r="C1856" s="91"/>
      <c r="D1856" s="91"/>
    </row>
    <row r="1857" spans="3:4" ht="12.95" customHeight="1">
      <c r="C1857" s="91"/>
      <c r="D1857" s="91"/>
    </row>
    <row r="1858" spans="3:4" ht="12.95" customHeight="1">
      <c r="C1858" s="91"/>
      <c r="D1858" s="91"/>
    </row>
    <row r="1859" spans="3:4" ht="12.95" customHeight="1">
      <c r="C1859" s="91"/>
      <c r="D1859" s="91"/>
    </row>
    <row r="1860" spans="3:4" ht="12.95" customHeight="1">
      <c r="C1860" s="91"/>
      <c r="D1860" s="91"/>
    </row>
    <row r="1861" spans="3:4" ht="12.95" customHeight="1">
      <c r="C1861" s="91"/>
      <c r="D1861" s="91"/>
    </row>
    <row r="1862" spans="3:4" ht="12.95" customHeight="1">
      <c r="C1862" s="91"/>
      <c r="D1862" s="91"/>
    </row>
    <row r="1863" spans="3:4" ht="12.95" customHeight="1">
      <c r="C1863" s="91"/>
      <c r="D1863" s="91"/>
    </row>
    <row r="1864" spans="3:4" ht="12.95" customHeight="1">
      <c r="C1864" s="91"/>
      <c r="D1864" s="91"/>
    </row>
    <row r="1865" spans="3:4" ht="12.95" customHeight="1">
      <c r="C1865" s="91"/>
      <c r="D1865" s="91"/>
    </row>
    <row r="1866" spans="3:4" ht="12.95" customHeight="1">
      <c r="C1866" s="91"/>
      <c r="D1866" s="91"/>
    </row>
    <row r="1867" spans="3:4" ht="12.95" customHeight="1">
      <c r="C1867" s="91"/>
      <c r="D1867" s="91"/>
    </row>
    <row r="1868" spans="3:4" ht="12.95" customHeight="1">
      <c r="C1868" s="91"/>
      <c r="D1868" s="91"/>
    </row>
    <row r="1869" spans="3:4" ht="12.95" customHeight="1">
      <c r="C1869" s="91"/>
      <c r="D1869" s="91"/>
    </row>
    <row r="1870" spans="3:4" ht="12.95" customHeight="1">
      <c r="C1870" s="91"/>
      <c r="D1870" s="91"/>
    </row>
    <row r="1871" spans="3:4" ht="12.95" customHeight="1">
      <c r="C1871" s="91"/>
      <c r="D1871" s="91"/>
    </row>
    <row r="1872" spans="3:4" ht="12.95" customHeight="1">
      <c r="C1872" s="91"/>
      <c r="D1872" s="91"/>
    </row>
    <row r="1873" spans="3:4" ht="12.95" customHeight="1">
      <c r="C1873" s="91"/>
      <c r="D1873" s="91"/>
    </row>
    <row r="1874" spans="3:4" ht="12.95" customHeight="1">
      <c r="C1874" s="91"/>
      <c r="D1874" s="91"/>
    </row>
    <row r="1875" spans="3:4" ht="12.95" customHeight="1">
      <c r="C1875" s="91"/>
      <c r="D1875" s="91"/>
    </row>
    <row r="1876" spans="3:4" ht="12.95" customHeight="1">
      <c r="C1876" s="91"/>
      <c r="D1876" s="91"/>
    </row>
    <row r="1877" spans="3:4" ht="12.95" customHeight="1">
      <c r="C1877" s="91"/>
      <c r="D1877" s="91"/>
    </row>
    <row r="1878" spans="3:4" ht="12.95" customHeight="1">
      <c r="C1878" s="91"/>
      <c r="D1878" s="91"/>
    </row>
    <row r="1879" spans="3:4" ht="12.95" customHeight="1">
      <c r="C1879" s="91"/>
      <c r="D1879" s="91"/>
    </row>
    <row r="1880" spans="3:4" ht="12.95" customHeight="1">
      <c r="C1880" s="91"/>
      <c r="D1880" s="91"/>
    </row>
    <row r="1881" spans="3:4" ht="12.95" customHeight="1">
      <c r="C1881" s="91"/>
      <c r="D1881" s="91"/>
    </row>
    <row r="1882" spans="3:4" ht="12.95" customHeight="1">
      <c r="C1882" s="91"/>
      <c r="D1882" s="91"/>
    </row>
    <row r="1883" spans="3:4" ht="12.95" customHeight="1">
      <c r="C1883" s="91"/>
      <c r="D1883" s="91"/>
    </row>
    <row r="1884" spans="3:4" ht="12.95" customHeight="1">
      <c r="C1884" s="91"/>
      <c r="D1884" s="91"/>
    </row>
    <row r="1885" spans="3:4" ht="12.95" customHeight="1">
      <c r="C1885" s="91"/>
      <c r="D1885" s="91"/>
    </row>
    <row r="1886" spans="3:4" ht="12.95" customHeight="1">
      <c r="C1886" s="91"/>
      <c r="D1886" s="91"/>
    </row>
    <row r="1887" spans="3:4" ht="12.95" customHeight="1">
      <c r="C1887" s="91"/>
      <c r="D1887" s="91"/>
    </row>
    <row r="1888" spans="3:4" ht="12.95" customHeight="1">
      <c r="C1888" s="91"/>
      <c r="D1888" s="91"/>
    </row>
    <row r="1889" spans="3:4" ht="12.95" customHeight="1">
      <c r="C1889" s="91"/>
      <c r="D1889" s="91"/>
    </row>
    <row r="1890" spans="3:4" ht="12.95" customHeight="1">
      <c r="C1890" s="91"/>
      <c r="D1890" s="91"/>
    </row>
    <row r="1891" spans="3:4" ht="12.95" customHeight="1">
      <c r="C1891" s="91"/>
      <c r="D1891" s="91"/>
    </row>
    <row r="1892" spans="3:4" ht="12.95" customHeight="1">
      <c r="C1892" s="91"/>
      <c r="D1892" s="91"/>
    </row>
    <row r="1893" spans="3:4" ht="12.95" customHeight="1">
      <c r="C1893" s="91"/>
      <c r="D1893" s="91"/>
    </row>
    <row r="1894" spans="3:4" ht="12.95" customHeight="1">
      <c r="C1894" s="91"/>
      <c r="D1894" s="91"/>
    </row>
    <row r="1895" spans="3:4" ht="12.95" customHeight="1">
      <c r="C1895" s="91"/>
      <c r="D1895" s="91"/>
    </row>
    <row r="1896" spans="3:4" ht="12.95" customHeight="1">
      <c r="C1896" s="91"/>
      <c r="D1896" s="91"/>
    </row>
    <row r="1897" spans="3:4" ht="12.95" customHeight="1">
      <c r="C1897" s="91"/>
      <c r="D1897" s="91"/>
    </row>
    <row r="1898" spans="3:4" ht="12.95" customHeight="1">
      <c r="C1898" s="91"/>
      <c r="D1898" s="91"/>
    </row>
    <row r="1899" spans="3:4" ht="12.95" customHeight="1">
      <c r="C1899" s="91"/>
      <c r="D1899" s="91"/>
    </row>
    <row r="1900" spans="3:4" ht="12.95" customHeight="1">
      <c r="C1900" s="91"/>
      <c r="D1900" s="91"/>
    </row>
    <row r="1901" spans="3:4" ht="12.95" customHeight="1">
      <c r="C1901" s="91"/>
      <c r="D1901" s="91"/>
    </row>
    <row r="1902" spans="3:4" ht="12.95" customHeight="1">
      <c r="C1902" s="91"/>
      <c r="D1902" s="91"/>
    </row>
    <row r="1903" spans="3:4" ht="12.95" customHeight="1">
      <c r="C1903" s="91"/>
      <c r="D1903" s="91"/>
    </row>
    <row r="1904" spans="3:4" ht="12.95" customHeight="1">
      <c r="C1904" s="91"/>
      <c r="D1904" s="91"/>
    </row>
    <row r="1905" spans="3:4" ht="12.95" customHeight="1">
      <c r="C1905" s="91"/>
      <c r="D1905" s="91"/>
    </row>
    <row r="1906" spans="3:4" ht="12.95" customHeight="1">
      <c r="C1906" s="91"/>
      <c r="D1906" s="91"/>
    </row>
    <row r="1907" spans="3:4" ht="12.95" customHeight="1">
      <c r="C1907" s="91"/>
      <c r="D1907" s="91"/>
    </row>
    <row r="1908" spans="3:4" ht="12.95" customHeight="1">
      <c r="C1908" s="91"/>
      <c r="D1908" s="91"/>
    </row>
    <row r="1909" spans="3:4" ht="12.95" customHeight="1">
      <c r="C1909" s="91"/>
      <c r="D1909" s="91"/>
    </row>
    <row r="1910" spans="3:4" ht="12.95" customHeight="1">
      <c r="C1910" s="91"/>
      <c r="D1910" s="91"/>
    </row>
    <row r="1911" spans="3:4" ht="12.95" customHeight="1">
      <c r="C1911" s="91"/>
      <c r="D1911" s="91"/>
    </row>
    <row r="1912" spans="3:4" ht="12.95" customHeight="1">
      <c r="C1912" s="91"/>
      <c r="D1912" s="91"/>
    </row>
    <row r="1913" spans="3:4" ht="12.95" customHeight="1">
      <c r="C1913" s="91"/>
      <c r="D1913" s="91"/>
    </row>
    <row r="1914" spans="3:4" ht="12.95" customHeight="1">
      <c r="C1914" s="91"/>
      <c r="D1914" s="91"/>
    </row>
    <row r="1915" spans="3:4" ht="12.95" customHeight="1">
      <c r="C1915" s="91"/>
      <c r="D1915" s="91"/>
    </row>
    <row r="1916" spans="3:4" ht="12.95" customHeight="1">
      <c r="C1916" s="91"/>
      <c r="D1916" s="91"/>
    </row>
    <row r="1917" spans="3:4" ht="12.95" customHeight="1">
      <c r="C1917" s="91"/>
      <c r="D1917" s="91"/>
    </row>
    <row r="1918" spans="3:4" ht="12.95" customHeight="1">
      <c r="C1918" s="91"/>
      <c r="D1918" s="91"/>
    </row>
    <row r="1919" spans="3:4" ht="12.95" customHeight="1">
      <c r="C1919" s="91"/>
      <c r="D1919" s="91"/>
    </row>
    <row r="1920" spans="3:4" ht="12.95" customHeight="1">
      <c r="C1920" s="91"/>
      <c r="D1920" s="91"/>
    </row>
    <row r="1921" spans="3:4" ht="12.95" customHeight="1">
      <c r="C1921" s="91"/>
      <c r="D1921" s="91"/>
    </row>
    <row r="1922" spans="3:4" ht="12.95" customHeight="1">
      <c r="C1922" s="91"/>
      <c r="D1922" s="91"/>
    </row>
    <row r="1923" spans="3:4" ht="12.95" customHeight="1">
      <c r="C1923" s="91"/>
      <c r="D1923" s="91"/>
    </row>
    <row r="1924" spans="3:4" ht="12.95" customHeight="1">
      <c r="C1924" s="91"/>
      <c r="D1924" s="91"/>
    </row>
    <row r="1925" spans="3:4" ht="12.95" customHeight="1">
      <c r="C1925" s="91"/>
      <c r="D1925" s="91"/>
    </row>
    <row r="1926" spans="3:4" ht="12.95" customHeight="1">
      <c r="C1926" s="91"/>
      <c r="D1926" s="91"/>
    </row>
    <row r="1927" spans="3:4" ht="12.95" customHeight="1">
      <c r="C1927" s="91"/>
      <c r="D1927" s="91"/>
    </row>
    <row r="1928" spans="3:4" ht="12.95" customHeight="1">
      <c r="C1928" s="91"/>
      <c r="D1928" s="91"/>
    </row>
    <row r="1929" spans="3:4" ht="12.95" customHeight="1">
      <c r="C1929" s="91"/>
      <c r="D1929" s="91"/>
    </row>
    <row r="1930" spans="3:4" ht="12.95" customHeight="1">
      <c r="C1930" s="91"/>
      <c r="D1930" s="91"/>
    </row>
    <row r="1931" spans="3:4" ht="12.95" customHeight="1">
      <c r="C1931" s="91"/>
      <c r="D1931" s="91"/>
    </row>
    <row r="1932" spans="3:4" ht="12.95" customHeight="1">
      <c r="C1932" s="91"/>
      <c r="D1932" s="91"/>
    </row>
    <row r="1933" spans="3:4" ht="12.95" customHeight="1">
      <c r="C1933" s="91"/>
      <c r="D1933" s="91"/>
    </row>
    <row r="1934" spans="3:4" ht="12.95" customHeight="1">
      <c r="C1934" s="91"/>
      <c r="D1934" s="91"/>
    </row>
    <row r="1935" spans="3:4" ht="12.95" customHeight="1">
      <c r="C1935" s="91"/>
      <c r="D1935" s="91"/>
    </row>
    <row r="1936" spans="3:4" ht="12.95" customHeight="1">
      <c r="C1936" s="91"/>
      <c r="D1936" s="91"/>
    </row>
    <row r="1937" spans="3:4" ht="12.95" customHeight="1">
      <c r="C1937" s="91"/>
      <c r="D1937" s="91"/>
    </row>
    <row r="1938" spans="3:4" ht="12.95" customHeight="1">
      <c r="C1938" s="91"/>
      <c r="D1938" s="91"/>
    </row>
    <row r="1939" spans="3:4" ht="12.95" customHeight="1">
      <c r="C1939" s="91"/>
      <c r="D1939" s="91"/>
    </row>
    <row r="1940" spans="3:4" ht="12.95" customHeight="1">
      <c r="C1940" s="91"/>
      <c r="D1940" s="91"/>
    </row>
    <row r="1941" spans="3:4" ht="12.95" customHeight="1">
      <c r="C1941" s="91"/>
      <c r="D1941" s="91"/>
    </row>
    <row r="1942" spans="3:4" ht="12.95" customHeight="1">
      <c r="C1942" s="91"/>
      <c r="D1942" s="91"/>
    </row>
    <row r="1943" spans="3:4" ht="12.95" customHeight="1">
      <c r="C1943" s="91"/>
      <c r="D1943" s="91"/>
    </row>
    <row r="1944" spans="3:4" ht="12.95" customHeight="1">
      <c r="C1944" s="91"/>
      <c r="D1944" s="91"/>
    </row>
    <row r="1945" spans="3:4" ht="12.95" customHeight="1">
      <c r="C1945" s="91"/>
      <c r="D1945" s="91"/>
    </row>
    <row r="1946" spans="3:4" ht="12.95" customHeight="1">
      <c r="C1946" s="91"/>
      <c r="D1946" s="91"/>
    </row>
    <row r="1947" spans="3:4" ht="12.95" customHeight="1">
      <c r="C1947" s="91"/>
      <c r="D1947" s="91"/>
    </row>
    <row r="1948" spans="3:4" ht="12.95" customHeight="1">
      <c r="C1948" s="91"/>
      <c r="D1948" s="91"/>
    </row>
    <row r="1949" spans="3:4" ht="12.95" customHeight="1">
      <c r="C1949" s="91"/>
      <c r="D1949" s="91"/>
    </row>
    <row r="1950" spans="3:4" ht="12.95" customHeight="1">
      <c r="C1950" s="91"/>
      <c r="D1950" s="91"/>
    </row>
    <row r="1951" spans="3:4" ht="12.95" customHeight="1">
      <c r="C1951" s="91"/>
      <c r="D1951" s="91"/>
    </row>
    <row r="1952" spans="3:4" ht="12.95" customHeight="1">
      <c r="C1952" s="91"/>
      <c r="D1952" s="91"/>
    </row>
    <row r="1953" spans="3:4" ht="12.95" customHeight="1">
      <c r="C1953" s="91"/>
      <c r="D1953" s="91"/>
    </row>
    <row r="1954" spans="3:4" ht="12.95" customHeight="1">
      <c r="C1954" s="91"/>
      <c r="D1954" s="91"/>
    </row>
    <row r="1955" spans="3:4" ht="12.95" customHeight="1">
      <c r="C1955" s="91"/>
      <c r="D1955" s="91"/>
    </row>
    <row r="1956" spans="3:4" ht="12.95" customHeight="1">
      <c r="C1956" s="91"/>
      <c r="D1956" s="91"/>
    </row>
    <row r="1957" spans="3:4" ht="12.95" customHeight="1">
      <c r="C1957" s="91"/>
      <c r="D1957" s="91"/>
    </row>
    <row r="1958" spans="3:4" ht="12.95" customHeight="1">
      <c r="C1958" s="91"/>
      <c r="D1958" s="91"/>
    </row>
    <row r="1959" spans="3:4" ht="12.95" customHeight="1">
      <c r="C1959" s="91"/>
      <c r="D1959" s="91"/>
    </row>
    <row r="1960" spans="3:4" ht="12.95" customHeight="1">
      <c r="C1960" s="91"/>
      <c r="D1960" s="91"/>
    </row>
    <row r="1961" spans="3:4" ht="12.95" customHeight="1">
      <c r="C1961" s="91"/>
      <c r="D1961" s="91"/>
    </row>
    <row r="1962" spans="3:4" ht="12.95" customHeight="1">
      <c r="C1962" s="91"/>
      <c r="D1962" s="91"/>
    </row>
    <row r="1963" spans="3:4" ht="12.95" customHeight="1">
      <c r="C1963" s="91"/>
      <c r="D1963" s="91"/>
    </row>
    <row r="1964" spans="3:4" ht="12.95" customHeight="1">
      <c r="C1964" s="91"/>
      <c r="D1964" s="91"/>
    </row>
    <row r="1965" spans="3:4" ht="12.95" customHeight="1">
      <c r="C1965" s="91"/>
      <c r="D1965" s="91"/>
    </row>
    <row r="1966" spans="3:4" ht="12.95" customHeight="1">
      <c r="C1966" s="91"/>
      <c r="D1966" s="91"/>
    </row>
    <row r="1967" spans="3:4" ht="12.95" customHeight="1">
      <c r="C1967" s="91"/>
      <c r="D1967" s="91"/>
    </row>
    <row r="1968" spans="3:4" ht="12.95" customHeight="1">
      <c r="C1968" s="91"/>
      <c r="D1968" s="91"/>
    </row>
    <row r="1969" spans="3:4" ht="12.95" customHeight="1">
      <c r="C1969" s="91"/>
      <c r="D1969" s="91"/>
    </row>
    <row r="1970" spans="3:4" ht="12.95" customHeight="1">
      <c r="C1970" s="91"/>
      <c r="D1970" s="91"/>
    </row>
    <row r="1971" spans="3:4" ht="12.95" customHeight="1">
      <c r="C1971" s="91"/>
      <c r="D1971" s="91"/>
    </row>
    <row r="1972" spans="3:4" ht="12.95" customHeight="1">
      <c r="C1972" s="91"/>
      <c r="D1972" s="91"/>
    </row>
    <row r="1973" spans="3:4" ht="12.95" customHeight="1">
      <c r="C1973" s="91"/>
      <c r="D1973" s="91"/>
    </row>
    <row r="1974" spans="3:4" ht="12.95" customHeight="1">
      <c r="C1974" s="91"/>
      <c r="D1974" s="91"/>
    </row>
    <row r="1975" spans="3:4" ht="12.95" customHeight="1">
      <c r="C1975" s="91"/>
      <c r="D1975" s="91"/>
    </row>
    <row r="1976" spans="3:4" ht="12.95" customHeight="1">
      <c r="C1976" s="91"/>
      <c r="D1976" s="91"/>
    </row>
    <row r="1977" spans="3:4" ht="12.95" customHeight="1">
      <c r="C1977" s="91"/>
      <c r="D1977" s="91"/>
    </row>
    <row r="1978" spans="3:4" ht="12.95" customHeight="1">
      <c r="C1978" s="91"/>
      <c r="D1978" s="91"/>
    </row>
    <row r="1979" spans="3:4" ht="12.95" customHeight="1">
      <c r="C1979" s="91"/>
      <c r="D1979" s="91"/>
    </row>
    <row r="1980" spans="3:4" ht="12.95" customHeight="1">
      <c r="C1980" s="91"/>
      <c r="D1980" s="91"/>
    </row>
    <row r="1981" spans="3:4" ht="12.95" customHeight="1">
      <c r="C1981" s="91"/>
      <c r="D1981" s="91"/>
    </row>
    <row r="1982" spans="3:4" ht="12.95" customHeight="1">
      <c r="C1982" s="91"/>
      <c r="D1982" s="91"/>
    </row>
    <row r="1983" spans="3:4" ht="12.95" customHeight="1">
      <c r="C1983" s="91"/>
      <c r="D1983" s="91"/>
    </row>
    <row r="1984" spans="3:4" ht="12.95" customHeight="1">
      <c r="C1984" s="91"/>
      <c r="D1984" s="91"/>
    </row>
    <row r="1985" spans="3:4" ht="12.95" customHeight="1">
      <c r="C1985" s="91"/>
      <c r="D1985" s="91"/>
    </row>
    <row r="1986" spans="3:4" ht="12.95" customHeight="1">
      <c r="C1986" s="91"/>
      <c r="D1986" s="91"/>
    </row>
    <row r="1987" spans="3:4" ht="12.95" customHeight="1">
      <c r="C1987" s="91"/>
      <c r="D1987" s="91"/>
    </row>
    <row r="1988" spans="3:4" ht="12.95" customHeight="1">
      <c r="C1988" s="91"/>
      <c r="D1988" s="91"/>
    </row>
    <row r="1989" spans="3:4" ht="12.95" customHeight="1">
      <c r="C1989" s="91"/>
      <c r="D1989" s="91"/>
    </row>
    <row r="1990" spans="3:4" ht="12.95" customHeight="1">
      <c r="C1990" s="91"/>
      <c r="D1990" s="91"/>
    </row>
    <row r="1991" spans="3:4" ht="12.95" customHeight="1">
      <c r="C1991" s="91"/>
      <c r="D1991" s="91"/>
    </row>
    <row r="1992" spans="3:4" ht="12.95" customHeight="1">
      <c r="C1992" s="91"/>
      <c r="D1992" s="91"/>
    </row>
    <row r="1993" spans="3:4" ht="12.95" customHeight="1">
      <c r="C1993" s="91"/>
      <c r="D1993" s="91"/>
    </row>
    <row r="1994" spans="3:4" ht="12.95" customHeight="1">
      <c r="C1994" s="91"/>
      <c r="D1994" s="91"/>
    </row>
    <row r="1995" spans="3:4" ht="12.95" customHeight="1">
      <c r="C1995" s="91"/>
      <c r="D1995" s="91"/>
    </row>
    <row r="1996" spans="3:4" ht="12.95" customHeight="1">
      <c r="C1996" s="91"/>
      <c r="D1996" s="91"/>
    </row>
    <row r="1997" spans="3:4" ht="12.95" customHeight="1">
      <c r="C1997" s="91"/>
      <c r="D1997" s="91"/>
    </row>
    <row r="1998" spans="3:4" ht="12.95" customHeight="1">
      <c r="C1998" s="91"/>
      <c r="D1998" s="91"/>
    </row>
    <row r="1999" spans="3:4" ht="12.95" customHeight="1">
      <c r="C1999" s="91"/>
      <c r="D1999" s="91"/>
    </row>
    <row r="2000" spans="3:4" ht="12.95" customHeight="1">
      <c r="C2000" s="91"/>
      <c r="D2000" s="91"/>
    </row>
    <row r="2001" spans="3:4" ht="12.95" customHeight="1">
      <c r="C2001" s="91"/>
      <c r="D2001" s="91"/>
    </row>
    <row r="2002" spans="3:4" ht="12.95" customHeight="1">
      <c r="C2002" s="91"/>
      <c r="D2002" s="91"/>
    </row>
    <row r="2003" spans="3:4" ht="12.95" customHeight="1">
      <c r="C2003" s="91"/>
      <c r="D2003" s="91"/>
    </row>
    <row r="2004" spans="3:4" ht="12.95" customHeight="1">
      <c r="C2004" s="91"/>
      <c r="D2004" s="91"/>
    </row>
    <row r="2005" spans="3:4" ht="12.95" customHeight="1">
      <c r="C2005" s="91"/>
      <c r="D2005" s="91"/>
    </row>
    <row r="2006" spans="3:4" ht="12.95" customHeight="1">
      <c r="C2006" s="91"/>
      <c r="D2006" s="91"/>
    </row>
    <row r="2007" spans="3:4" ht="12.95" customHeight="1">
      <c r="C2007" s="91"/>
      <c r="D2007" s="91"/>
    </row>
    <row r="2008" spans="3:4" ht="12.95" customHeight="1">
      <c r="C2008" s="91"/>
      <c r="D2008" s="91"/>
    </row>
    <row r="2009" spans="3:4" ht="12.95" customHeight="1">
      <c r="C2009" s="91"/>
      <c r="D2009" s="91"/>
    </row>
    <row r="2010" spans="3:4" ht="12.95" customHeight="1">
      <c r="C2010" s="91"/>
      <c r="D2010" s="91"/>
    </row>
    <row r="2011" spans="3:4" ht="12.95" customHeight="1">
      <c r="C2011" s="91"/>
      <c r="D2011" s="91"/>
    </row>
    <row r="2012" spans="3:4" ht="12.95" customHeight="1">
      <c r="C2012" s="91"/>
      <c r="D2012" s="91"/>
    </row>
    <row r="2013" spans="3:4" ht="12.95" customHeight="1">
      <c r="C2013" s="91"/>
      <c r="D2013" s="91"/>
    </row>
    <row r="2014" spans="3:4" ht="12.95" customHeight="1">
      <c r="C2014" s="91"/>
      <c r="D2014" s="91"/>
    </row>
    <row r="2015" spans="3:4" ht="12.95" customHeight="1">
      <c r="C2015" s="91"/>
      <c r="D2015" s="91"/>
    </row>
    <row r="2016" spans="3:4" ht="12.95" customHeight="1">
      <c r="C2016" s="91"/>
      <c r="D2016" s="91"/>
    </row>
    <row r="2017" spans="3:4" ht="12.95" customHeight="1">
      <c r="C2017" s="91"/>
      <c r="D2017" s="91"/>
    </row>
    <row r="2018" spans="3:4" ht="12.95" customHeight="1">
      <c r="C2018" s="91"/>
      <c r="D2018" s="91"/>
    </row>
    <row r="2019" spans="3:4" ht="12.95" customHeight="1">
      <c r="C2019" s="91"/>
      <c r="D2019" s="91"/>
    </row>
    <row r="2020" spans="3:4" ht="12.95" customHeight="1">
      <c r="C2020" s="91"/>
      <c r="D2020" s="91"/>
    </row>
    <row r="2021" spans="3:4" ht="12.95" customHeight="1">
      <c r="C2021" s="91"/>
      <c r="D2021" s="91"/>
    </row>
    <row r="2022" spans="3:4" ht="12.95" customHeight="1">
      <c r="C2022" s="91"/>
      <c r="D2022" s="91"/>
    </row>
    <row r="2023" spans="3:4" ht="12.95" customHeight="1">
      <c r="C2023" s="91"/>
      <c r="D2023" s="91"/>
    </row>
    <row r="2024" spans="3:4" ht="12.95" customHeight="1">
      <c r="C2024" s="91"/>
      <c r="D2024" s="91"/>
    </row>
    <row r="2025" spans="3:4" ht="12.95" customHeight="1">
      <c r="C2025" s="91"/>
      <c r="D2025" s="91"/>
    </row>
    <row r="2026" spans="3:4" ht="12.95" customHeight="1">
      <c r="C2026" s="91"/>
      <c r="D2026" s="91"/>
    </row>
    <row r="2027" spans="3:4" ht="12.95" customHeight="1">
      <c r="C2027" s="91"/>
      <c r="D2027" s="91"/>
    </row>
    <row r="2028" spans="3:4" ht="12.95" customHeight="1">
      <c r="C2028" s="91"/>
      <c r="D2028" s="91"/>
    </row>
    <row r="2029" spans="3:4" ht="12.95" customHeight="1">
      <c r="C2029" s="91"/>
      <c r="D2029" s="91"/>
    </row>
    <row r="2030" spans="3:4" ht="12.95" customHeight="1">
      <c r="C2030" s="91"/>
      <c r="D2030" s="91"/>
    </row>
    <row r="2031" spans="3:4" ht="12.95" customHeight="1">
      <c r="C2031" s="91"/>
      <c r="D2031" s="91"/>
    </row>
    <row r="2032" spans="3:4" ht="12.95" customHeight="1">
      <c r="C2032" s="91"/>
      <c r="D2032" s="91"/>
    </row>
    <row r="2033" spans="3:4" ht="12.95" customHeight="1">
      <c r="C2033" s="91"/>
      <c r="D2033" s="91"/>
    </row>
    <row r="2034" spans="3:4" ht="12.95" customHeight="1">
      <c r="C2034" s="91"/>
      <c r="D2034" s="91"/>
    </row>
    <row r="2035" spans="3:4" ht="12.95" customHeight="1">
      <c r="C2035" s="91"/>
      <c r="D2035" s="91"/>
    </row>
    <row r="2036" spans="3:4" ht="12.95" customHeight="1">
      <c r="C2036" s="91"/>
      <c r="D2036" s="91"/>
    </row>
    <row r="2037" spans="3:4" ht="12.95" customHeight="1">
      <c r="C2037" s="91"/>
      <c r="D2037" s="91"/>
    </row>
    <row r="2038" spans="3:4" ht="12.95" customHeight="1">
      <c r="C2038" s="91"/>
      <c r="D2038" s="91"/>
    </row>
    <row r="2039" spans="3:4" ht="12.95" customHeight="1">
      <c r="C2039" s="91"/>
      <c r="D2039" s="91"/>
    </row>
    <row r="2040" spans="3:4" ht="12.95" customHeight="1">
      <c r="C2040" s="91"/>
      <c r="D2040" s="91"/>
    </row>
    <row r="2041" spans="3:4" ht="12.95" customHeight="1">
      <c r="C2041" s="91"/>
      <c r="D2041" s="91"/>
    </row>
    <row r="2042" spans="3:4" ht="12.95" customHeight="1">
      <c r="C2042" s="91"/>
      <c r="D2042" s="91"/>
    </row>
    <row r="2043" spans="3:4" ht="12.95" customHeight="1">
      <c r="C2043" s="91"/>
      <c r="D2043" s="91"/>
    </row>
    <row r="2044" spans="3:4" ht="12.95" customHeight="1">
      <c r="C2044" s="91"/>
      <c r="D2044" s="91"/>
    </row>
    <row r="2045" spans="3:4" ht="12.95" customHeight="1">
      <c r="C2045" s="91"/>
      <c r="D2045" s="91"/>
    </row>
    <row r="2046" spans="3:4" ht="12.95" customHeight="1">
      <c r="C2046" s="91"/>
      <c r="D2046" s="91"/>
    </row>
    <row r="2047" spans="3:4" ht="12.95" customHeight="1">
      <c r="C2047" s="91"/>
      <c r="D2047" s="91"/>
    </row>
    <row r="2048" spans="3:4" ht="12.95" customHeight="1">
      <c r="C2048" s="91"/>
      <c r="D2048" s="91"/>
    </row>
    <row r="2049" spans="3:4" ht="12.95" customHeight="1">
      <c r="C2049" s="91"/>
      <c r="D2049" s="91"/>
    </row>
    <row r="2050" spans="3:4" ht="12.95" customHeight="1">
      <c r="C2050" s="91"/>
      <c r="D2050" s="91"/>
    </row>
    <row r="2051" spans="3:4" ht="12.95" customHeight="1">
      <c r="C2051" s="91"/>
      <c r="D2051" s="91"/>
    </row>
    <row r="2052" spans="3:4" ht="12.95" customHeight="1">
      <c r="C2052" s="91"/>
      <c r="D2052" s="91"/>
    </row>
    <row r="2053" spans="3:4" ht="12.95" customHeight="1">
      <c r="C2053" s="91"/>
      <c r="D2053" s="91"/>
    </row>
    <row r="2054" spans="3:4" ht="12.95" customHeight="1">
      <c r="C2054" s="91"/>
      <c r="D2054" s="91"/>
    </row>
    <row r="2055" spans="3:4" ht="12.95" customHeight="1">
      <c r="C2055" s="91"/>
      <c r="D2055" s="91"/>
    </row>
    <row r="2056" spans="3:4" ht="12.95" customHeight="1">
      <c r="C2056" s="91"/>
      <c r="D2056" s="91"/>
    </row>
    <row r="2057" spans="3:4" ht="12.95" customHeight="1">
      <c r="C2057" s="91"/>
      <c r="D2057" s="91"/>
    </row>
    <row r="2058" spans="3:4" ht="12.95" customHeight="1">
      <c r="C2058" s="91"/>
      <c r="D2058" s="91"/>
    </row>
    <row r="2059" spans="3:4" ht="12.95" customHeight="1">
      <c r="C2059" s="91"/>
      <c r="D2059" s="91"/>
    </row>
    <row r="2060" spans="3:4" ht="12.95" customHeight="1">
      <c r="C2060" s="91"/>
      <c r="D2060" s="91"/>
    </row>
    <row r="2061" spans="3:4" ht="12.95" customHeight="1">
      <c r="C2061" s="91"/>
      <c r="D2061" s="91"/>
    </row>
    <row r="2062" spans="3:4" ht="12.95" customHeight="1">
      <c r="C2062" s="91"/>
      <c r="D2062" s="91"/>
    </row>
    <row r="2063" spans="3:4" ht="12.95" customHeight="1">
      <c r="C2063" s="91"/>
      <c r="D2063" s="91"/>
    </row>
    <row r="2064" spans="3:4" ht="12.95" customHeight="1">
      <c r="C2064" s="91"/>
      <c r="D2064" s="91"/>
    </row>
    <row r="2065" spans="3:4" ht="12.95" customHeight="1">
      <c r="C2065" s="91"/>
      <c r="D2065" s="91"/>
    </row>
    <row r="2066" spans="3:4" ht="12.95" customHeight="1">
      <c r="C2066" s="91"/>
      <c r="D2066" s="91"/>
    </row>
    <row r="2067" spans="3:4" ht="12.95" customHeight="1">
      <c r="C2067" s="91"/>
      <c r="D2067" s="91"/>
    </row>
    <row r="2068" spans="3:4" ht="12.95" customHeight="1">
      <c r="C2068" s="91"/>
      <c r="D2068" s="91"/>
    </row>
    <row r="2069" spans="3:4" ht="12.95" customHeight="1">
      <c r="C2069" s="91"/>
      <c r="D2069" s="91"/>
    </row>
    <row r="2070" spans="3:4" ht="12.95" customHeight="1">
      <c r="C2070" s="91"/>
      <c r="D2070" s="91"/>
    </row>
    <row r="2071" spans="3:4" ht="12.95" customHeight="1">
      <c r="C2071" s="91"/>
      <c r="D2071" s="91"/>
    </row>
    <row r="2072" spans="3:4" ht="12.95" customHeight="1">
      <c r="C2072" s="91"/>
      <c r="D2072" s="91"/>
    </row>
    <row r="2073" spans="3:4" ht="12.95" customHeight="1">
      <c r="C2073" s="91"/>
      <c r="D2073" s="91"/>
    </row>
    <row r="2074" spans="3:4" ht="12.95" customHeight="1">
      <c r="C2074" s="91"/>
      <c r="D2074" s="91"/>
    </row>
    <row r="2075" spans="3:4" ht="12.95" customHeight="1">
      <c r="C2075" s="91"/>
      <c r="D2075" s="91"/>
    </row>
    <row r="2076" spans="3:4" ht="12.95" customHeight="1">
      <c r="C2076" s="91"/>
      <c r="D2076" s="91"/>
    </row>
    <row r="2077" spans="3:4" ht="12.95" customHeight="1">
      <c r="C2077" s="91"/>
      <c r="D2077" s="91"/>
    </row>
    <row r="2078" spans="3:4" ht="12.95" customHeight="1">
      <c r="C2078" s="91"/>
      <c r="D2078" s="91"/>
    </row>
    <row r="2079" spans="3:4" ht="12.95" customHeight="1">
      <c r="C2079" s="91"/>
      <c r="D2079" s="91"/>
    </row>
    <row r="2080" spans="3:4" ht="12.95" customHeight="1">
      <c r="C2080" s="91"/>
      <c r="D2080" s="91"/>
    </row>
    <row r="2081" spans="3:4" ht="12.95" customHeight="1">
      <c r="C2081" s="91"/>
      <c r="D2081" s="91"/>
    </row>
    <row r="2082" spans="3:4" ht="12.95" customHeight="1">
      <c r="C2082" s="91"/>
      <c r="D2082" s="91"/>
    </row>
    <row r="2083" spans="3:4" ht="12.95" customHeight="1">
      <c r="C2083" s="91"/>
      <c r="D2083" s="91"/>
    </row>
    <row r="2084" spans="3:4" ht="12.95" customHeight="1">
      <c r="C2084" s="91"/>
      <c r="D2084" s="91"/>
    </row>
    <row r="2085" spans="3:4" ht="12.95" customHeight="1">
      <c r="C2085" s="91"/>
      <c r="D2085" s="91"/>
    </row>
    <row r="2086" spans="3:4" ht="12.95" customHeight="1">
      <c r="C2086" s="91"/>
      <c r="D2086" s="91"/>
    </row>
    <row r="2087" spans="3:4" ht="12.95" customHeight="1">
      <c r="C2087" s="91"/>
      <c r="D2087" s="91"/>
    </row>
    <row r="2088" spans="3:4" ht="12.95" customHeight="1">
      <c r="C2088" s="91"/>
      <c r="D2088" s="91"/>
    </row>
    <row r="2089" spans="3:4" ht="12.95" customHeight="1">
      <c r="C2089" s="91"/>
      <c r="D2089" s="91"/>
    </row>
    <row r="2090" spans="3:4" ht="12.95" customHeight="1">
      <c r="C2090" s="91"/>
      <c r="D2090" s="91"/>
    </row>
    <row r="2091" spans="3:4" ht="12.95" customHeight="1">
      <c r="C2091" s="91"/>
      <c r="D2091" s="91"/>
    </row>
    <row r="2092" spans="3:4" ht="12.95" customHeight="1">
      <c r="C2092" s="91"/>
      <c r="D2092" s="91"/>
    </row>
    <row r="2093" spans="3:4" ht="12.95" customHeight="1">
      <c r="C2093" s="91"/>
      <c r="D2093" s="91"/>
    </row>
    <row r="2094" spans="3:4" ht="12.95" customHeight="1">
      <c r="C2094" s="91"/>
      <c r="D2094" s="91"/>
    </row>
    <row r="2095" spans="3:4" ht="12.95" customHeight="1">
      <c r="C2095" s="91"/>
      <c r="D2095" s="91"/>
    </row>
    <row r="2096" spans="3:4" ht="12.95" customHeight="1">
      <c r="C2096" s="91"/>
      <c r="D2096" s="91"/>
    </row>
    <row r="2097" spans="3:4" ht="12.95" customHeight="1">
      <c r="C2097" s="91"/>
      <c r="D2097" s="91"/>
    </row>
    <row r="2098" spans="3:4" ht="12.95" customHeight="1">
      <c r="C2098" s="91"/>
      <c r="D2098" s="91"/>
    </row>
    <row r="2099" spans="3:4" ht="12.95" customHeight="1">
      <c r="C2099" s="91"/>
      <c r="D2099" s="91"/>
    </row>
    <row r="2100" spans="3:4" ht="12.95" customHeight="1">
      <c r="C2100" s="91"/>
      <c r="D2100" s="91"/>
    </row>
    <row r="2101" spans="3:4" ht="12.95" customHeight="1">
      <c r="C2101" s="91"/>
      <c r="D2101" s="91"/>
    </row>
    <row r="2102" spans="3:4" ht="12.95" customHeight="1">
      <c r="C2102" s="91"/>
      <c r="D2102" s="91"/>
    </row>
    <row r="2103" spans="3:4" ht="12.95" customHeight="1">
      <c r="C2103" s="91"/>
      <c r="D2103" s="91"/>
    </row>
    <row r="2104" spans="3:4" ht="12.95" customHeight="1">
      <c r="C2104" s="91"/>
      <c r="D2104" s="91"/>
    </row>
    <row r="2105" spans="3:4" ht="12.95" customHeight="1">
      <c r="C2105" s="91"/>
      <c r="D2105" s="91"/>
    </row>
    <row r="2106" spans="3:4" ht="12.95" customHeight="1">
      <c r="C2106" s="91"/>
      <c r="D2106" s="91"/>
    </row>
    <row r="2107" spans="3:4" ht="12.95" customHeight="1">
      <c r="C2107" s="91"/>
      <c r="D2107" s="91"/>
    </row>
    <row r="2108" spans="3:4" ht="12.95" customHeight="1">
      <c r="C2108" s="91"/>
      <c r="D2108" s="91"/>
    </row>
    <row r="2109" spans="3:4" ht="12.95" customHeight="1">
      <c r="C2109" s="91"/>
      <c r="D2109" s="91"/>
    </row>
    <row r="2110" spans="3:4" ht="12.95" customHeight="1">
      <c r="C2110" s="91"/>
      <c r="D2110" s="91"/>
    </row>
    <row r="2111" spans="3:4" ht="12.95" customHeight="1">
      <c r="C2111" s="91"/>
      <c r="D2111" s="91"/>
    </row>
    <row r="2112" spans="3:4" ht="12.95" customHeight="1">
      <c r="C2112" s="91"/>
      <c r="D2112" s="91"/>
    </row>
    <row r="2113" spans="3:4" ht="12.95" customHeight="1">
      <c r="C2113" s="91"/>
      <c r="D2113" s="91"/>
    </row>
    <row r="2114" spans="3:4" ht="12.95" customHeight="1">
      <c r="C2114" s="91"/>
      <c r="D2114" s="91"/>
    </row>
    <row r="2115" spans="3:4" ht="12.95" customHeight="1">
      <c r="C2115" s="91"/>
      <c r="D2115" s="91"/>
    </row>
    <row r="2116" spans="3:4" ht="12.95" customHeight="1">
      <c r="C2116" s="91"/>
      <c r="D2116" s="91"/>
    </row>
    <row r="2117" spans="3:4" ht="12.95" customHeight="1">
      <c r="C2117" s="91"/>
      <c r="D2117" s="91"/>
    </row>
    <row r="2118" spans="3:4" ht="12.95" customHeight="1">
      <c r="C2118" s="91"/>
      <c r="D2118" s="91"/>
    </row>
    <row r="2119" spans="3:4" ht="12.95" customHeight="1">
      <c r="C2119" s="91"/>
      <c r="D2119" s="91"/>
    </row>
    <row r="2120" spans="3:4" ht="12.95" customHeight="1">
      <c r="C2120" s="91"/>
      <c r="D2120" s="91"/>
    </row>
    <row r="2121" spans="3:4" ht="12.95" customHeight="1">
      <c r="C2121" s="91"/>
      <c r="D2121" s="91"/>
    </row>
    <row r="2122" spans="3:4" ht="12.95" customHeight="1">
      <c r="C2122" s="91"/>
      <c r="D2122" s="91"/>
    </row>
    <row r="2123" spans="3:4" ht="12.95" customHeight="1">
      <c r="C2123" s="91"/>
      <c r="D2123" s="91"/>
    </row>
    <row r="2124" spans="3:4" ht="12.95" customHeight="1">
      <c r="C2124" s="91"/>
      <c r="D2124" s="91"/>
    </row>
    <row r="2125" spans="3:4" ht="12.95" customHeight="1">
      <c r="C2125" s="91"/>
      <c r="D2125" s="91"/>
    </row>
    <row r="2126" spans="3:4" ht="12.95" customHeight="1">
      <c r="C2126" s="91"/>
      <c r="D2126" s="91"/>
    </row>
    <row r="2127" spans="3:4" ht="12.95" customHeight="1">
      <c r="C2127" s="91"/>
      <c r="D2127" s="91"/>
    </row>
    <row r="2128" spans="3:4" ht="12.95" customHeight="1">
      <c r="C2128" s="91"/>
      <c r="D2128" s="91"/>
    </row>
    <row r="2129" spans="3:4" ht="12.95" customHeight="1">
      <c r="C2129" s="91"/>
      <c r="D2129" s="91"/>
    </row>
    <row r="2130" spans="3:4" ht="12.95" customHeight="1">
      <c r="C2130" s="91"/>
      <c r="D2130" s="91"/>
    </row>
    <row r="2131" spans="3:4" ht="12.95" customHeight="1">
      <c r="C2131" s="91"/>
      <c r="D2131" s="91"/>
    </row>
    <row r="2132" spans="3:4" ht="12.95" customHeight="1">
      <c r="C2132" s="91"/>
      <c r="D2132" s="91"/>
    </row>
    <row r="2133" spans="3:4" ht="12.95" customHeight="1">
      <c r="C2133" s="91"/>
      <c r="D2133" s="91"/>
    </row>
    <row r="2134" spans="3:4" ht="12.95" customHeight="1">
      <c r="C2134" s="91"/>
      <c r="D2134" s="91"/>
    </row>
    <row r="2135" spans="3:4" ht="12.95" customHeight="1">
      <c r="C2135" s="91"/>
      <c r="D2135" s="91"/>
    </row>
    <row r="2136" spans="3:4" ht="12.95" customHeight="1">
      <c r="C2136" s="91"/>
      <c r="D2136" s="91"/>
    </row>
    <row r="2137" spans="3:4" ht="12.95" customHeight="1">
      <c r="C2137" s="91"/>
      <c r="D2137" s="91"/>
    </row>
    <row r="2138" spans="3:4" ht="12.95" customHeight="1">
      <c r="C2138" s="91"/>
      <c r="D2138" s="91"/>
    </row>
    <row r="2139" spans="3:4" ht="12.95" customHeight="1">
      <c r="C2139" s="91"/>
      <c r="D2139" s="91"/>
    </row>
    <row r="2140" spans="3:4" ht="12.95" customHeight="1">
      <c r="C2140" s="91"/>
      <c r="D2140" s="91"/>
    </row>
    <row r="2141" spans="3:4" ht="12.95" customHeight="1">
      <c r="C2141" s="91"/>
      <c r="D2141" s="91"/>
    </row>
    <row r="2142" spans="3:4" ht="12.95" customHeight="1">
      <c r="C2142" s="91"/>
      <c r="D2142" s="91"/>
    </row>
    <row r="2143" spans="3:4" ht="12.95" customHeight="1">
      <c r="C2143" s="91"/>
      <c r="D2143" s="91"/>
    </row>
    <row r="2144" spans="3:4" ht="12.95" customHeight="1">
      <c r="C2144" s="91"/>
      <c r="D2144" s="91"/>
    </row>
    <row r="2145" spans="3:4" ht="12.95" customHeight="1">
      <c r="C2145" s="91"/>
      <c r="D2145" s="91"/>
    </row>
    <row r="2146" spans="3:4" ht="12.95" customHeight="1">
      <c r="C2146" s="91"/>
      <c r="D2146" s="91"/>
    </row>
    <row r="2147" spans="3:4" ht="12.95" customHeight="1">
      <c r="C2147" s="91"/>
      <c r="D2147" s="91"/>
    </row>
    <row r="2148" spans="3:4" ht="12.95" customHeight="1">
      <c r="C2148" s="91"/>
      <c r="D2148" s="91"/>
    </row>
    <row r="2149" spans="3:4" ht="12.95" customHeight="1">
      <c r="C2149" s="91"/>
      <c r="D2149" s="91"/>
    </row>
    <row r="2150" spans="3:4" ht="12.95" customHeight="1">
      <c r="C2150" s="91"/>
      <c r="D2150" s="91"/>
    </row>
    <row r="2151" spans="3:4" ht="12.95" customHeight="1">
      <c r="C2151" s="91"/>
      <c r="D2151" s="91"/>
    </row>
    <row r="2152" spans="3:4" ht="12.95" customHeight="1">
      <c r="C2152" s="91"/>
      <c r="D2152" s="91"/>
    </row>
    <row r="2153" spans="3:4" ht="12.95" customHeight="1">
      <c r="C2153" s="91"/>
      <c r="D2153" s="91"/>
    </row>
    <row r="2154" spans="3:4" ht="12.95" customHeight="1">
      <c r="C2154" s="91"/>
      <c r="D2154" s="91"/>
    </row>
    <row r="2155" spans="3:4" ht="12.95" customHeight="1">
      <c r="C2155" s="91"/>
      <c r="D2155" s="91"/>
    </row>
    <row r="2156" spans="3:4" ht="12.95" customHeight="1">
      <c r="C2156" s="91"/>
      <c r="D2156" s="91"/>
    </row>
    <row r="2157" spans="3:4" ht="12.95" customHeight="1">
      <c r="C2157" s="91"/>
      <c r="D2157" s="91"/>
    </row>
    <row r="2158" spans="3:4" ht="12.95" customHeight="1">
      <c r="C2158" s="91"/>
      <c r="D2158" s="91"/>
    </row>
    <row r="2159" spans="3:4" ht="12.95" customHeight="1">
      <c r="C2159" s="91"/>
      <c r="D2159" s="91"/>
    </row>
    <row r="2160" spans="3:4" ht="12.95" customHeight="1">
      <c r="C2160" s="91"/>
      <c r="D2160" s="91"/>
    </row>
    <row r="2161" spans="3:4" ht="12.95" customHeight="1">
      <c r="C2161" s="91"/>
      <c r="D2161" s="91"/>
    </row>
    <row r="2162" spans="3:4" ht="12.95" customHeight="1">
      <c r="C2162" s="91"/>
      <c r="D2162" s="91"/>
    </row>
    <row r="2163" spans="3:4" ht="12.95" customHeight="1">
      <c r="C2163" s="91"/>
      <c r="D2163" s="91"/>
    </row>
    <row r="2164" spans="3:4" ht="12.95" customHeight="1">
      <c r="C2164" s="91"/>
      <c r="D2164" s="91"/>
    </row>
    <row r="2165" spans="3:4" ht="12.95" customHeight="1">
      <c r="C2165" s="91"/>
      <c r="D2165" s="91"/>
    </row>
    <row r="2166" spans="3:4" ht="12.95" customHeight="1">
      <c r="C2166" s="91"/>
      <c r="D2166" s="91"/>
    </row>
    <row r="2167" spans="3:4" ht="12.95" customHeight="1">
      <c r="C2167" s="91"/>
      <c r="D2167" s="91"/>
    </row>
    <row r="2168" spans="3:4" ht="12.95" customHeight="1">
      <c r="C2168" s="91"/>
      <c r="D2168" s="91"/>
    </row>
    <row r="2169" spans="3:4" ht="12.95" customHeight="1">
      <c r="C2169" s="91"/>
      <c r="D2169" s="91"/>
    </row>
    <row r="2170" spans="3:4" ht="12.95" customHeight="1">
      <c r="C2170" s="91"/>
      <c r="D2170" s="91"/>
    </row>
    <row r="2171" spans="3:4" ht="12.95" customHeight="1">
      <c r="C2171" s="91"/>
      <c r="D2171" s="91"/>
    </row>
    <row r="2172" spans="3:4" ht="12.95" customHeight="1">
      <c r="C2172" s="91"/>
      <c r="D2172" s="91"/>
    </row>
    <row r="2173" spans="3:4" ht="12.95" customHeight="1">
      <c r="C2173" s="91"/>
      <c r="D2173" s="91"/>
    </row>
    <row r="2174" spans="3:4" ht="12.95" customHeight="1">
      <c r="C2174" s="91"/>
      <c r="D2174" s="91"/>
    </row>
    <row r="2175" spans="3:4" ht="12.95" customHeight="1">
      <c r="C2175" s="91"/>
      <c r="D2175" s="91"/>
    </row>
    <row r="2176" spans="3:4" ht="12.95" customHeight="1">
      <c r="C2176" s="91"/>
      <c r="D2176" s="91"/>
    </row>
    <row r="2177" spans="3:4" ht="12.95" customHeight="1">
      <c r="C2177" s="91"/>
      <c r="D2177" s="91"/>
    </row>
    <row r="2178" spans="3:4" ht="12.95" customHeight="1">
      <c r="C2178" s="91"/>
      <c r="D2178" s="91"/>
    </row>
    <row r="2179" spans="3:4" ht="12.95" customHeight="1">
      <c r="C2179" s="91"/>
      <c r="D2179" s="91"/>
    </row>
    <row r="2180" spans="3:4" ht="12.95" customHeight="1">
      <c r="C2180" s="91"/>
      <c r="D2180" s="91"/>
    </row>
    <row r="2181" spans="3:4" ht="12.95" customHeight="1">
      <c r="C2181" s="91"/>
      <c r="D2181" s="91"/>
    </row>
    <row r="2182" spans="3:4" ht="12.95" customHeight="1">
      <c r="C2182" s="91"/>
      <c r="D2182" s="91"/>
    </row>
    <row r="2183" spans="3:4" ht="12.95" customHeight="1">
      <c r="C2183" s="91"/>
      <c r="D2183" s="91"/>
    </row>
    <row r="2184" spans="3:4" ht="12.95" customHeight="1">
      <c r="C2184" s="91"/>
      <c r="D2184" s="91"/>
    </row>
    <row r="2185" spans="3:4" ht="12.95" customHeight="1">
      <c r="C2185" s="91"/>
      <c r="D2185" s="91"/>
    </row>
    <row r="2186" spans="3:4" ht="12.95" customHeight="1">
      <c r="C2186" s="91"/>
      <c r="D2186" s="91"/>
    </row>
    <row r="2187" spans="3:4" ht="12.95" customHeight="1">
      <c r="C2187" s="91"/>
      <c r="D2187" s="91"/>
    </row>
    <row r="2188" spans="3:4" ht="12.95" customHeight="1">
      <c r="C2188" s="91"/>
      <c r="D2188" s="91"/>
    </row>
    <row r="2189" spans="3:4" ht="12.95" customHeight="1">
      <c r="C2189" s="91"/>
      <c r="D2189" s="91"/>
    </row>
    <row r="2190" spans="3:4" ht="12.95" customHeight="1">
      <c r="C2190" s="91"/>
      <c r="D2190" s="91"/>
    </row>
    <row r="2191" spans="3:4" ht="12.95" customHeight="1">
      <c r="C2191" s="91"/>
      <c r="D2191" s="91"/>
    </row>
    <row r="2192" spans="3:4" ht="12.95" customHeight="1">
      <c r="C2192" s="91"/>
      <c r="D2192" s="91"/>
    </row>
    <row r="2193" spans="3:4" ht="12.95" customHeight="1">
      <c r="C2193" s="91"/>
      <c r="D2193" s="91"/>
    </row>
    <row r="2194" spans="3:4" ht="12.95" customHeight="1">
      <c r="C2194" s="91"/>
      <c r="D2194" s="91"/>
    </row>
    <row r="2195" spans="3:4" ht="12.95" customHeight="1">
      <c r="C2195" s="91"/>
      <c r="D2195" s="91"/>
    </row>
    <row r="2196" spans="3:4" ht="12.95" customHeight="1">
      <c r="C2196" s="91"/>
      <c r="D2196" s="91"/>
    </row>
    <row r="2197" spans="3:4" ht="12.95" customHeight="1">
      <c r="C2197" s="91"/>
      <c r="D2197" s="91"/>
    </row>
    <row r="2198" spans="3:4" ht="12.95" customHeight="1">
      <c r="C2198" s="91"/>
      <c r="D2198" s="91"/>
    </row>
    <row r="2199" spans="3:4" ht="12.95" customHeight="1">
      <c r="C2199" s="91"/>
      <c r="D2199" s="91"/>
    </row>
    <row r="2200" spans="3:4" ht="12.95" customHeight="1">
      <c r="C2200" s="91"/>
      <c r="D2200" s="91"/>
    </row>
    <row r="2201" spans="3:4" ht="12.95" customHeight="1">
      <c r="C2201" s="91"/>
      <c r="D2201" s="91"/>
    </row>
    <row r="2202" spans="3:4" ht="12.95" customHeight="1">
      <c r="C2202" s="91"/>
      <c r="D2202" s="91"/>
    </row>
    <row r="2203" spans="3:4" ht="12.95" customHeight="1">
      <c r="C2203" s="91"/>
      <c r="D2203" s="91"/>
    </row>
    <row r="2204" spans="3:4" ht="12.95" customHeight="1">
      <c r="C2204" s="91"/>
      <c r="D2204" s="91"/>
    </row>
    <row r="2205" spans="3:4" ht="12.95" customHeight="1">
      <c r="C2205" s="91"/>
      <c r="D2205" s="91"/>
    </row>
    <row r="2206" spans="3:4" ht="12.95" customHeight="1">
      <c r="C2206" s="91"/>
      <c r="D2206" s="91"/>
    </row>
    <row r="2207" spans="3:4" ht="12.95" customHeight="1">
      <c r="C2207" s="91"/>
      <c r="D2207" s="91"/>
    </row>
    <row r="2208" spans="3:4" ht="12.95" customHeight="1">
      <c r="C2208" s="91"/>
      <c r="D2208" s="91"/>
    </row>
    <row r="2209" spans="3:4" ht="12.95" customHeight="1">
      <c r="C2209" s="91"/>
      <c r="D2209" s="91"/>
    </row>
    <row r="2210" spans="3:4" ht="12.95" customHeight="1">
      <c r="C2210" s="91"/>
      <c r="D2210" s="91"/>
    </row>
    <row r="2211" spans="3:4" ht="12.95" customHeight="1">
      <c r="C2211" s="91"/>
      <c r="D2211" s="91"/>
    </row>
    <row r="2212" spans="3:4" ht="12.95" customHeight="1">
      <c r="C2212" s="91"/>
      <c r="D2212" s="91"/>
    </row>
    <row r="2213" spans="3:4" ht="12.95" customHeight="1">
      <c r="C2213" s="91"/>
      <c r="D2213" s="91"/>
    </row>
    <row r="2214" spans="3:4" ht="12.95" customHeight="1">
      <c r="C2214" s="91"/>
      <c r="D2214" s="91"/>
    </row>
    <row r="2215" spans="3:4" ht="12.95" customHeight="1">
      <c r="C2215" s="91"/>
      <c r="D2215" s="91"/>
    </row>
    <row r="2216" spans="3:4" ht="12.95" customHeight="1">
      <c r="C2216" s="91"/>
      <c r="D2216" s="91"/>
    </row>
    <row r="2217" spans="3:4" ht="12.95" customHeight="1">
      <c r="C2217" s="91"/>
      <c r="D2217" s="91"/>
    </row>
    <row r="2218" spans="3:4" ht="12.95" customHeight="1">
      <c r="C2218" s="91"/>
      <c r="D2218" s="91"/>
    </row>
    <row r="2219" spans="3:4" ht="12.95" customHeight="1">
      <c r="C2219" s="91"/>
      <c r="D2219" s="91"/>
    </row>
    <row r="2220" spans="3:4" ht="12.95" customHeight="1">
      <c r="C2220" s="91"/>
      <c r="D2220" s="91"/>
    </row>
    <row r="2221" spans="3:4" ht="12.95" customHeight="1">
      <c r="C2221" s="91"/>
      <c r="D2221" s="91"/>
    </row>
    <row r="2222" spans="3:4" ht="12.95" customHeight="1">
      <c r="C2222" s="91"/>
      <c r="D2222" s="91"/>
    </row>
    <row r="2223" spans="3:4" ht="12.95" customHeight="1">
      <c r="C2223" s="91"/>
      <c r="D2223" s="91"/>
    </row>
    <row r="2224" spans="3:4" ht="12.95" customHeight="1">
      <c r="C2224" s="91"/>
      <c r="D2224" s="91"/>
    </row>
    <row r="2225" spans="3:4" ht="12.95" customHeight="1">
      <c r="C2225" s="91"/>
      <c r="D2225" s="91"/>
    </row>
    <row r="2226" spans="3:4" ht="12.95" customHeight="1">
      <c r="C2226" s="91"/>
      <c r="D2226" s="91"/>
    </row>
    <row r="2227" spans="3:4" ht="12.95" customHeight="1">
      <c r="C2227" s="91"/>
      <c r="D2227" s="91"/>
    </row>
    <row r="2228" spans="3:4" ht="12.95" customHeight="1">
      <c r="C2228" s="91"/>
      <c r="D2228" s="91"/>
    </row>
    <row r="2229" spans="3:4" ht="12.95" customHeight="1">
      <c r="C2229" s="91"/>
      <c r="D2229" s="91"/>
    </row>
    <row r="2230" spans="3:4" ht="12.95" customHeight="1">
      <c r="C2230" s="91"/>
      <c r="D2230" s="91"/>
    </row>
    <row r="2231" spans="3:4" ht="12.95" customHeight="1">
      <c r="C2231" s="91"/>
      <c r="D2231" s="91"/>
    </row>
    <row r="2232" spans="3:4" ht="12.95" customHeight="1">
      <c r="C2232" s="91"/>
      <c r="D2232" s="91"/>
    </row>
    <row r="2233" spans="3:4" ht="12.95" customHeight="1">
      <c r="C2233" s="91"/>
      <c r="D2233" s="91"/>
    </row>
    <row r="2234" spans="3:4" ht="12.95" customHeight="1">
      <c r="C2234" s="91"/>
      <c r="D2234" s="91"/>
    </row>
    <row r="2235" spans="3:4" ht="12.95" customHeight="1">
      <c r="C2235" s="91"/>
      <c r="D2235" s="91"/>
    </row>
    <row r="2236" spans="3:4" ht="12.95" customHeight="1">
      <c r="C2236" s="91"/>
      <c r="D2236" s="91"/>
    </row>
    <row r="2237" spans="3:4" ht="12.95" customHeight="1">
      <c r="C2237" s="91"/>
      <c r="D2237" s="91"/>
    </row>
    <row r="2238" spans="3:4" ht="12.95" customHeight="1">
      <c r="C2238" s="91"/>
      <c r="D2238" s="91"/>
    </row>
    <row r="2239" spans="3:4" ht="12.95" customHeight="1">
      <c r="C2239" s="91"/>
      <c r="D2239" s="91"/>
    </row>
    <row r="2240" spans="3:4" ht="12.95" customHeight="1">
      <c r="C2240" s="91"/>
      <c r="D2240" s="91"/>
    </row>
    <row r="2241" spans="3:4" ht="12.95" customHeight="1">
      <c r="C2241" s="91"/>
      <c r="D2241" s="91"/>
    </row>
    <row r="2242" spans="3:4" ht="12.95" customHeight="1">
      <c r="C2242" s="91"/>
      <c r="D2242" s="91"/>
    </row>
    <row r="2243" spans="3:4" ht="12.95" customHeight="1">
      <c r="C2243" s="91"/>
      <c r="D2243" s="91"/>
    </row>
    <row r="2244" spans="3:4" ht="12.95" customHeight="1">
      <c r="C2244" s="91"/>
      <c r="D2244" s="91"/>
    </row>
    <row r="2245" spans="3:4" ht="12.95" customHeight="1">
      <c r="C2245" s="91"/>
      <c r="D2245" s="91"/>
    </row>
    <row r="2246" spans="3:4" ht="12.95" customHeight="1">
      <c r="C2246" s="91"/>
      <c r="D2246" s="91"/>
    </row>
    <row r="2247" spans="3:4" ht="12.95" customHeight="1">
      <c r="C2247" s="91"/>
      <c r="D2247" s="91"/>
    </row>
    <row r="2248" spans="3:4" ht="12.95" customHeight="1">
      <c r="C2248" s="91"/>
      <c r="D2248" s="91"/>
    </row>
    <row r="2249" spans="3:4" ht="12.95" customHeight="1">
      <c r="C2249" s="91"/>
      <c r="D2249" s="91"/>
    </row>
    <row r="2250" spans="3:4" ht="12.95" customHeight="1">
      <c r="C2250" s="91"/>
      <c r="D2250" s="91"/>
    </row>
    <row r="2251" spans="3:4" ht="12.95" customHeight="1">
      <c r="C2251" s="91"/>
      <c r="D2251" s="91"/>
    </row>
    <row r="2252" spans="3:4" ht="12.95" customHeight="1">
      <c r="C2252" s="91"/>
      <c r="D2252" s="91"/>
    </row>
    <row r="2253" spans="3:4" ht="12.95" customHeight="1">
      <c r="C2253" s="91"/>
      <c r="D2253" s="91"/>
    </row>
    <row r="2254" spans="3:4" ht="12.95" customHeight="1">
      <c r="C2254" s="91"/>
      <c r="D2254" s="91"/>
    </row>
    <row r="2255" spans="3:4" ht="12.95" customHeight="1">
      <c r="C2255" s="91"/>
      <c r="D2255" s="91"/>
    </row>
    <row r="2256" spans="3:4" ht="12.95" customHeight="1">
      <c r="C2256" s="91"/>
      <c r="D2256" s="91"/>
    </row>
    <row r="2257" spans="3:4" ht="12.95" customHeight="1">
      <c r="C2257" s="91"/>
      <c r="D2257" s="91"/>
    </row>
    <row r="2258" spans="3:4" ht="12.95" customHeight="1">
      <c r="C2258" s="91"/>
      <c r="D2258" s="91"/>
    </row>
    <row r="2259" spans="3:4" ht="12.95" customHeight="1">
      <c r="C2259" s="91"/>
      <c r="D2259" s="91"/>
    </row>
    <row r="2260" spans="3:4" ht="12.95" customHeight="1">
      <c r="C2260" s="91"/>
      <c r="D2260" s="91"/>
    </row>
    <row r="2261" spans="3:4" ht="12.95" customHeight="1">
      <c r="C2261" s="91"/>
      <c r="D2261" s="91"/>
    </row>
    <row r="2262" spans="3:4" ht="12.95" customHeight="1">
      <c r="C2262" s="91"/>
      <c r="D2262" s="91"/>
    </row>
    <row r="2263" spans="3:4" ht="12.95" customHeight="1">
      <c r="C2263" s="91"/>
      <c r="D2263" s="91"/>
    </row>
    <row r="2264" spans="3:4" ht="12.95" customHeight="1">
      <c r="C2264" s="91"/>
      <c r="D2264" s="91"/>
    </row>
    <row r="2265" spans="3:4" ht="12.95" customHeight="1">
      <c r="C2265" s="91"/>
      <c r="D2265" s="91"/>
    </row>
    <row r="2266" spans="3:4" ht="12.95" customHeight="1">
      <c r="C2266" s="91"/>
      <c r="D2266" s="91"/>
    </row>
    <row r="2267" spans="3:4" ht="12.95" customHeight="1">
      <c r="C2267" s="91"/>
      <c r="D2267" s="91"/>
    </row>
    <row r="2268" spans="3:4" ht="12.95" customHeight="1">
      <c r="C2268" s="91"/>
      <c r="D2268" s="91"/>
    </row>
    <row r="2269" spans="3:4" ht="12.95" customHeight="1">
      <c r="C2269" s="91"/>
      <c r="D2269" s="91"/>
    </row>
    <row r="2270" spans="3:4" ht="12.95" customHeight="1">
      <c r="C2270" s="91"/>
      <c r="D2270" s="91"/>
    </row>
    <row r="2271" spans="3:4" ht="12.95" customHeight="1">
      <c r="C2271" s="91"/>
      <c r="D2271" s="91"/>
    </row>
    <row r="2272" spans="3:4" ht="12.95" customHeight="1">
      <c r="C2272" s="91"/>
      <c r="D2272" s="91"/>
    </row>
    <row r="2273" spans="3:4" ht="12.95" customHeight="1">
      <c r="C2273" s="91"/>
      <c r="D2273" s="91"/>
    </row>
    <row r="2274" spans="3:4" ht="12.95" customHeight="1">
      <c r="C2274" s="91"/>
      <c r="D2274" s="91"/>
    </row>
    <row r="2275" spans="3:4" ht="12.95" customHeight="1">
      <c r="C2275" s="91"/>
      <c r="D2275" s="91"/>
    </row>
    <row r="2276" spans="3:4" ht="12.95" customHeight="1">
      <c r="C2276" s="91"/>
      <c r="D2276" s="91"/>
    </row>
    <row r="2277" spans="3:4" ht="12.95" customHeight="1">
      <c r="C2277" s="91"/>
      <c r="D2277" s="91"/>
    </row>
    <row r="2278" spans="3:4" ht="12.95" customHeight="1">
      <c r="C2278" s="91"/>
      <c r="D2278" s="91"/>
    </row>
    <row r="2279" spans="3:4" ht="12.95" customHeight="1">
      <c r="C2279" s="91"/>
      <c r="D2279" s="91"/>
    </row>
    <row r="2280" spans="3:4" ht="12.95" customHeight="1">
      <c r="C2280" s="91"/>
      <c r="D2280" s="91"/>
    </row>
    <row r="2281" spans="3:4" ht="12.95" customHeight="1">
      <c r="C2281" s="91"/>
      <c r="D2281" s="91"/>
    </row>
    <row r="2282" spans="3:4" ht="12.95" customHeight="1">
      <c r="C2282" s="91"/>
      <c r="D2282" s="91"/>
    </row>
    <row r="2283" spans="3:4" ht="12.95" customHeight="1">
      <c r="C2283" s="91"/>
      <c r="D2283" s="91"/>
    </row>
    <row r="2284" spans="3:4" ht="12.95" customHeight="1">
      <c r="C2284" s="91"/>
      <c r="D2284" s="91"/>
    </row>
    <row r="2285" spans="3:4" ht="12.95" customHeight="1">
      <c r="C2285" s="91"/>
      <c r="D2285" s="91"/>
    </row>
    <row r="2286" spans="3:4" ht="12.95" customHeight="1">
      <c r="C2286" s="91"/>
      <c r="D2286" s="91"/>
    </row>
    <row r="2287" spans="3:4" ht="12.95" customHeight="1">
      <c r="C2287" s="91"/>
      <c r="D2287" s="91"/>
    </row>
    <row r="2288" spans="3:4" ht="12.95" customHeight="1">
      <c r="C2288" s="91"/>
      <c r="D2288" s="91"/>
    </row>
    <row r="2289" spans="3:4" ht="12.95" customHeight="1">
      <c r="C2289" s="91"/>
      <c r="D2289" s="91"/>
    </row>
    <row r="2290" spans="3:4" ht="12.95" customHeight="1">
      <c r="C2290" s="91"/>
      <c r="D2290" s="91"/>
    </row>
    <row r="2291" spans="3:4" ht="12.95" customHeight="1">
      <c r="C2291" s="91"/>
      <c r="D2291" s="91"/>
    </row>
    <row r="2292" spans="3:4" ht="12.95" customHeight="1">
      <c r="C2292" s="91"/>
      <c r="D2292" s="91"/>
    </row>
    <row r="2293" spans="3:4" ht="12.95" customHeight="1">
      <c r="C2293" s="91"/>
      <c r="D2293" s="91"/>
    </row>
    <row r="2294" spans="3:4" ht="12.95" customHeight="1">
      <c r="C2294" s="91"/>
      <c r="D2294" s="91"/>
    </row>
    <row r="2295" spans="3:4" ht="12.95" customHeight="1">
      <c r="C2295" s="91"/>
      <c r="D2295" s="91"/>
    </row>
    <row r="2296" spans="3:4" ht="12.95" customHeight="1">
      <c r="C2296" s="91"/>
      <c r="D2296" s="91"/>
    </row>
    <row r="2297" spans="3:4" ht="12.95" customHeight="1">
      <c r="C2297" s="91"/>
      <c r="D2297" s="91"/>
    </row>
    <row r="2298" spans="3:4" ht="12.95" customHeight="1">
      <c r="C2298" s="91"/>
      <c r="D2298" s="91"/>
    </row>
    <row r="2299" spans="3:4" ht="12.95" customHeight="1">
      <c r="C2299" s="91"/>
      <c r="D2299" s="91"/>
    </row>
    <row r="2300" spans="3:4" ht="12.95" customHeight="1">
      <c r="C2300" s="91"/>
      <c r="D2300" s="91"/>
    </row>
    <row r="2301" spans="3:4" ht="12.95" customHeight="1">
      <c r="C2301" s="91"/>
      <c r="D2301" s="91"/>
    </row>
    <row r="2302" spans="3:4" ht="12.95" customHeight="1">
      <c r="C2302" s="91"/>
      <c r="D2302" s="91"/>
    </row>
    <row r="2303" spans="3:4" ht="12.95" customHeight="1">
      <c r="C2303" s="91"/>
      <c r="D2303" s="91"/>
    </row>
    <row r="2304" spans="3:4" ht="12.95" customHeight="1">
      <c r="C2304" s="91"/>
      <c r="D2304" s="91"/>
    </row>
    <row r="2305" spans="3:4" ht="12.95" customHeight="1">
      <c r="C2305" s="91"/>
      <c r="D2305" s="91"/>
    </row>
    <row r="2306" spans="3:4" ht="12.95" customHeight="1">
      <c r="C2306" s="91"/>
      <c r="D2306" s="91"/>
    </row>
    <row r="2307" spans="3:4" ht="12.95" customHeight="1">
      <c r="C2307" s="91"/>
      <c r="D2307" s="91"/>
    </row>
    <row r="2308" spans="3:4" ht="12.95" customHeight="1">
      <c r="C2308" s="91"/>
      <c r="D2308" s="91"/>
    </row>
    <row r="2309" spans="3:4" ht="12.95" customHeight="1">
      <c r="C2309" s="91"/>
      <c r="D2309" s="91"/>
    </row>
    <row r="2310" spans="3:4" ht="12.95" customHeight="1">
      <c r="C2310" s="91"/>
      <c r="D2310" s="91"/>
    </row>
    <row r="2311" spans="3:4" ht="12.95" customHeight="1">
      <c r="C2311" s="91"/>
      <c r="D2311" s="91"/>
    </row>
    <row r="2312" spans="3:4" ht="12.95" customHeight="1">
      <c r="C2312" s="91"/>
      <c r="D2312" s="91"/>
    </row>
    <row r="2313" spans="3:4" ht="12.95" customHeight="1">
      <c r="C2313" s="91"/>
      <c r="D2313" s="91"/>
    </row>
    <row r="2314" spans="3:4" ht="12.95" customHeight="1">
      <c r="C2314" s="91"/>
      <c r="D2314" s="91"/>
    </row>
    <row r="2315" spans="3:4" ht="12.95" customHeight="1">
      <c r="C2315" s="91"/>
      <c r="D2315" s="91"/>
    </row>
    <row r="2316" spans="3:4" ht="12.95" customHeight="1">
      <c r="C2316" s="91"/>
      <c r="D2316" s="91"/>
    </row>
    <row r="2317" spans="3:4" ht="12.95" customHeight="1">
      <c r="C2317" s="91"/>
      <c r="D2317" s="91"/>
    </row>
    <row r="2318" spans="3:4" ht="12.95" customHeight="1">
      <c r="C2318" s="91"/>
      <c r="D2318" s="91"/>
    </row>
    <row r="2319" spans="3:4" ht="12.95" customHeight="1">
      <c r="C2319" s="91"/>
      <c r="D2319" s="91"/>
    </row>
    <row r="2320" spans="3:4" ht="12.95" customHeight="1">
      <c r="C2320" s="91"/>
      <c r="D2320" s="91"/>
    </row>
    <row r="2321" spans="3:4" ht="12.95" customHeight="1">
      <c r="C2321" s="91"/>
      <c r="D2321" s="91"/>
    </row>
    <row r="2322" spans="3:4" ht="12.95" customHeight="1">
      <c r="C2322" s="91"/>
      <c r="D2322" s="91"/>
    </row>
    <row r="2323" spans="3:4" ht="12.95" customHeight="1">
      <c r="C2323" s="91"/>
      <c r="D2323" s="91"/>
    </row>
    <row r="2324" spans="3:4" ht="12.95" customHeight="1">
      <c r="C2324" s="91"/>
      <c r="D2324" s="91"/>
    </row>
    <row r="2325" spans="3:4" ht="12.95" customHeight="1">
      <c r="C2325" s="91"/>
      <c r="D2325" s="91"/>
    </row>
    <row r="2326" spans="3:4" ht="12.95" customHeight="1">
      <c r="C2326" s="91"/>
      <c r="D2326" s="91"/>
    </row>
    <row r="2327" spans="3:4" ht="12.95" customHeight="1">
      <c r="C2327" s="91"/>
      <c r="D2327" s="91"/>
    </row>
    <row r="2328" spans="3:4" ht="12.95" customHeight="1">
      <c r="C2328" s="91"/>
      <c r="D2328" s="91"/>
    </row>
    <row r="2329" spans="3:4" ht="12.95" customHeight="1">
      <c r="C2329" s="91"/>
      <c r="D2329" s="91"/>
    </row>
    <row r="2330" spans="3:4" ht="12.95" customHeight="1">
      <c r="C2330" s="91"/>
      <c r="D2330" s="91"/>
    </row>
    <row r="2331" spans="3:4" ht="12.95" customHeight="1">
      <c r="C2331" s="91"/>
      <c r="D2331" s="91"/>
    </row>
    <row r="2332" spans="3:4" ht="12.95" customHeight="1">
      <c r="C2332" s="91"/>
      <c r="D2332" s="91"/>
    </row>
    <row r="2333" spans="3:4" ht="12.95" customHeight="1">
      <c r="C2333" s="91"/>
      <c r="D2333" s="91"/>
    </row>
    <row r="2334" spans="3:4" ht="12.95" customHeight="1">
      <c r="C2334" s="91"/>
      <c r="D2334" s="91"/>
    </row>
    <row r="2335" spans="3:4" ht="12.95" customHeight="1">
      <c r="C2335" s="91"/>
      <c r="D2335" s="91"/>
    </row>
    <row r="2336" spans="3:4" ht="12.95" customHeight="1">
      <c r="C2336" s="91"/>
      <c r="D2336" s="91"/>
    </row>
    <row r="2337" spans="3:4" ht="12.95" customHeight="1">
      <c r="C2337" s="91"/>
      <c r="D2337" s="91"/>
    </row>
    <row r="2338" spans="3:4" ht="12.95" customHeight="1">
      <c r="C2338" s="91"/>
      <c r="D2338" s="91"/>
    </row>
    <row r="2339" spans="3:4" ht="12.95" customHeight="1">
      <c r="C2339" s="91"/>
      <c r="D2339" s="91"/>
    </row>
    <row r="2340" spans="3:4" ht="12.95" customHeight="1">
      <c r="C2340" s="91"/>
      <c r="D2340" s="91"/>
    </row>
    <row r="2341" spans="3:4" ht="12.95" customHeight="1">
      <c r="C2341" s="91"/>
      <c r="D2341" s="91"/>
    </row>
    <row r="2342" spans="3:4" ht="12.95" customHeight="1">
      <c r="C2342" s="91"/>
      <c r="D2342" s="91"/>
    </row>
    <row r="2343" spans="3:4" ht="12.95" customHeight="1">
      <c r="C2343" s="91"/>
      <c r="D2343" s="91"/>
    </row>
    <row r="2344" spans="3:4" ht="12.95" customHeight="1">
      <c r="C2344" s="91"/>
      <c r="D2344" s="91"/>
    </row>
    <row r="2345" spans="3:4" ht="12.95" customHeight="1">
      <c r="C2345" s="91"/>
      <c r="D2345" s="91"/>
    </row>
    <row r="2346" spans="3:4" ht="12.95" customHeight="1">
      <c r="C2346" s="91"/>
      <c r="D2346" s="91"/>
    </row>
    <row r="2347" spans="3:4" ht="12.95" customHeight="1">
      <c r="C2347" s="91"/>
      <c r="D2347" s="91"/>
    </row>
    <row r="2348" spans="3:4" ht="12.95" customHeight="1">
      <c r="C2348" s="91"/>
      <c r="D2348" s="91"/>
    </row>
    <row r="2349" spans="3:4" ht="12.95" customHeight="1">
      <c r="C2349" s="91"/>
      <c r="D2349" s="91"/>
    </row>
    <row r="2350" spans="3:4" ht="12.95" customHeight="1">
      <c r="C2350" s="91"/>
      <c r="D2350" s="91"/>
    </row>
    <row r="2351" spans="3:4" ht="12.95" customHeight="1">
      <c r="C2351" s="91"/>
      <c r="D2351" s="91"/>
    </row>
    <row r="2352" spans="3:4" ht="12.95" customHeight="1">
      <c r="C2352" s="91"/>
      <c r="D2352" s="91"/>
    </row>
    <row r="2353" spans="3:4" ht="12.95" customHeight="1">
      <c r="C2353" s="91"/>
      <c r="D2353" s="91"/>
    </row>
    <row r="2354" spans="3:4" ht="12.95" customHeight="1">
      <c r="C2354" s="91"/>
      <c r="D2354" s="91"/>
    </row>
    <row r="2355" spans="3:4" ht="12.95" customHeight="1">
      <c r="C2355" s="91"/>
      <c r="D2355" s="91"/>
    </row>
    <row r="2356" spans="3:4" ht="12.95" customHeight="1">
      <c r="C2356" s="91"/>
      <c r="D2356" s="91"/>
    </row>
    <row r="2357" spans="3:4" ht="12.95" customHeight="1">
      <c r="C2357" s="91"/>
      <c r="D2357" s="91"/>
    </row>
    <row r="2358" spans="3:4" ht="12.95" customHeight="1">
      <c r="C2358" s="91"/>
      <c r="D2358" s="91"/>
    </row>
    <row r="2359" spans="3:4" ht="12.95" customHeight="1">
      <c r="C2359" s="91"/>
      <c r="D2359" s="91"/>
    </row>
    <row r="2360" spans="3:4" ht="12.95" customHeight="1">
      <c r="C2360" s="91"/>
      <c r="D2360" s="91"/>
    </row>
    <row r="2361" spans="3:4" ht="12.95" customHeight="1">
      <c r="C2361" s="91"/>
      <c r="D2361" s="91"/>
    </row>
    <row r="2362" spans="3:4" ht="12.95" customHeight="1">
      <c r="C2362" s="91"/>
      <c r="D2362" s="91"/>
    </row>
    <row r="2363" spans="3:4" ht="12.95" customHeight="1">
      <c r="C2363" s="91"/>
      <c r="D2363" s="91"/>
    </row>
    <row r="2364" spans="3:4" ht="12.95" customHeight="1">
      <c r="C2364" s="91"/>
      <c r="D2364" s="91"/>
    </row>
    <row r="2365" spans="3:4" ht="12.95" customHeight="1">
      <c r="C2365" s="91"/>
      <c r="D2365" s="91"/>
    </row>
    <row r="2366" spans="3:4" ht="12.95" customHeight="1">
      <c r="C2366" s="91"/>
      <c r="D2366" s="91"/>
    </row>
    <row r="2367" spans="3:4" ht="12.95" customHeight="1">
      <c r="C2367" s="91"/>
      <c r="D2367" s="91"/>
    </row>
    <row r="2368" spans="3:4" ht="12.95" customHeight="1">
      <c r="C2368" s="91"/>
      <c r="D2368" s="91"/>
    </row>
    <row r="2369" spans="3:4" ht="12.95" customHeight="1">
      <c r="C2369" s="91"/>
      <c r="D2369" s="91"/>
    </row>
    <row r="2370" spans="3:4" ht="12.95" customHeight="1">
      <c r="C2370" s="91"/>
      <c r="D2370" s="91"/>
    </row>
    <row r="2371" spans="3:4" ht="12.95" customHeight="1">
      <c r="C2371" s="91"/>
      <c r="D2371" s="91"/>
    </row>
    <row r="2372" spans="3:4" ht="12.95" customHeight="1">
      <c r="C2372" s="91"/>
      <c r="D2372" s="91"/>
    </row>
    <row r="2373" spans="3:4" ht="12.95" customHeight="1">
      <c r="C2373" s="91"/>
      <c r="D2373" s="91"/>
    </row>
    <row r="2374" spans="3:4" ht="12.95" customHeight="1">
      <c r="C2374" s="91"/>
      <c r="D2374" s="91"/>
    </row>
    <row r="2375" spans="3:4" ht="12.95" customHeight="1">
      <c r="C2375" s="91"/>
      <c r="D2375" s="91"/>
    </row>
    <row r="2376" spans="3:4" ht="12.95" customHeight="1">
      <c r="C2376" s="91"/>
      <c r="D2376" s="91"/>
    </row>
    <row r="2377" spans="3:4" ht="12.95" customHeight="1">
      <c r="C2377" s="91"/>
      <c r="D2377" s="91"/>
    </row>
    <row r="2378" spans="3:4" ht="12.95" customHeight="1">
      <c r="C2378" s="91"/>
      <c r="D2378" s="91"/>
    </row>
    <row r="2379" spans="3:4" ht="12.95" customHeight="1">
      <c r="C2379" s="91"/>
      <c r="D2379" s="91"/>
    </row>
    <row r="2380" spans="3:4" ht="12.95" customHeight="1">
      <c r="C2380" s="91"/>
      <c r="D2380" s="91"/>
    </row>
    <row r="2381" spans="3:4" ht="12.95" customHeight="1">
      <c r="C2381" s="91"/>
      <c r="D2381" s="91"/>
    </row>
    <row r="2382" spans="3:4" ht="12.95" customHeight="1">
      <c r="C2382" s="91"/>
      <c r="D2382" s="91"/>
    </row>
    <row r="2383" spans="3:4" ht="12.95" customHeight="1">
      <c r="C2383" s="91"/>
      <c r="D2383" s="91"/>
    </row>
    <row r="2384" spans="3:4" ht="12.95" customHeight="1">
      <c r="C2384" s="91"/>
      <c r="D2384" s="91"/>
    </row>
    <row r="2385" spans="3:4" ht="12.95" customHeight="1">
      <c r="C2385" s="91"/>
      <c r="D2385" s="91"/>
    </row>
    <row r="2386" spans="3:4" ht="12.95" customHeight="1">
      <c r="C2386" s="91"/>
      <c r="D2386" s="91"/>
    </row>
    <row r="2387" spans="3:4" ht="12.95" customHeight="1">
      <c r="C2387" s="91"/>
      <c r="D2387" s="91"/>
    </row>
    <row r="2388" spans="3:4" ht="12.95" customHeight="1">
      <c r="C2388" s="91"/>
      <c r="D2388" s="91"/>
    </row>
    <row r="2389" spans="3:4" ht="12.95" customHeight="1">
      <c r="C2389" s="91"/>
      <c r="D2389" s="91"/>
    </row>
    <row r="2390" spans="3:4" ht="12.95" customHeight="1">
      <c r="C2390" s="91"/>
      <c r="D2390" s="91"/>
    </row>
    <row r="2391" spans="3:4" ht="12.95" customHeight="1">
      <c r="C2391" s="91"/>
      <c r="D2391" s="91"/>
    </row>
    <row r="2392" spans="3:4" ht="12.95" customHeight="1">
      <c r="C2392" s="91"/>
      <c r="D2392" s="91"/>
    </row>
    <row r="2393" spans="3:4" ht="12.95" customHeight="1">
      <c r="C2393" s="91"/>
      <c r="D2393" s="91"/>
    </row>
    <row r="2394" spans="3:4" ht="12.95" customHeight="1">
      <c r="C2394" s="91"/>
      <c r="D2394" s="91"/>
    </row>
    <row r="2395" spans="3:4" ht="12.95" customHeight="1">
      <c r="C2395" s="91"/>
      <c r="D2395" s="91"/>
    </row>
    <row r="2396" spans="3:4" ht="12.95" customHeight="1">
      <c r="C2396" s="91"/>
      <c r="D2396" s="91"/>
    </row>
    <row r="2397" spans="3:4" ht="12.95" customHeight="1">
      <c r="C2397" s="91"/>
      <c r="D2397" s="91"/>
    </row>
    <row r="2398" spans="3:4" ht="12.95" customHeight="1">
      <c r="C2398" s="91"/>
      <c r="D2398" s="91"/>
    </row>
    <row r="2399" spans="3:4" ht="12.95" customHeight="1">
      <c r="C2399" s="91"/>
      <c r="D2399" s="91"/>
    </row>
    <row r="2400" spans="3:4" ht="12.95" customHeight="1">
      <c r="C2400" s="91"/>
      <c r="D2400" s="91"/>
    </row>
    <row r="2401" spans="3:4" ht="12.95" customHeight="1">
      <c r="C2401" s="91"/>
      <c r="D2401" s="91"/>
    </row>
    <row r="2402" spans="3:4" ht="12.95" customHeight="1">
      <c r="C2402" s="91"/>
      <c r="D2402" s="91"/>
    </row>
    <row r="2403" spans="3:4" ht="12.95" customHeight="1">
      <c r="C2403" s="91"/>
      <c r="D2403" s="91"/>
    </row>
    <row r="2404" spans="3:4" ht="12.95" customHeight="1">
      <c r="C2404" s="91"/>
      <c r="D2404" s="91"/>
    </row>
    <row r="2405" spans="3:4" ht="12.95" customHeight="1">
      <c r="C2405" s="91"/>
      <c r="D2405" s="91"/>
    </row>
    <row r="2406" spans="3:4" ht="12.95" customHeight="1">
      <c r="C2406" s="91"/>
      <c r="D2406" s="91"/>
    </row>
    <row r="2407" spans="3:4" ht="12.95" customHeight="1">
      <c r="C2407" s="91"/>
      <c r="D2407" s="91"/>
    </row>
    <row r="2408" spans="3:4" ht="12.95" customHeight="1">
      <c r="C2408" s="91"/>
      <c r="D2408" s="91"/>
    </row>
    <row r="2409" spans="3:4" ht="12.95" customHeight="1">
      <c r="C2409" s="91"/>
      <c r="D2409" s="91"/>
    </row>
    <row r="2410" spans="3:4" ht="12.95" customHeight="1">
      <c r="C2410" s="91"/>
      <c r="D2410" s="91"/>
    </row>
    <row r="2411" spans="3:4" ht="12.95" customHeight="1">
      <c r="C2411" s="91"/>
      <c r="D2411" s="91"/>
    </row>
    <row r="2412" spans="3:4" ht="12.95" customHeight="1">
      <c r="C2412" s="91"/>
      <c r="D2412" s="91"/>
    </row>
    <row r="2413" spans="3:4" ht="12.95" customHeight="1">
      <c r="C2413" s="91"/>
      <c r="D2413" s="91"/>
    </row>
    <row r="2414" spans="3:4" ht="12.95" customHeight="1">
      <c r="C2414" s="91"/>
      <c r="D2414" s="91"/>
    </row>
    <row r="2415" spans="3:4" ht="12.95" customHeight="1">
      <c r="C2415" s="91"/>
      <c r="D2415" s="91"/>
    </row>
    <row r="2416" spans="3:4" ht="12.95" customHeight="1">
      <c r="C2416" s="91"/>
      <c r="D2416" s="91"/>
    </row>
    <row r="2417" spans="3:4" ht="12.95" customHeight="1">
      <c r="C2417" s="91"/>
      <c r="D2417" s="91"/>
    </row>
    <row r="2418" spans="3:4" ht="12.95" customHeight="1">
      <c r="C2418" s="91"/>
      <c r="D2418" s="91"/>
    </row>
    <row r="2419" spans="3:4" ht="12.95" customHeight="1">
      <c r="C2419" s="91"/>
      <c r="D2419" s="91"/>
    </row>
    <row r="2420" spans="3:4" ht="12.95" customHeight="1">
      <c r="C2420" s="91"/>
      <c r="D2420" s="91"/>
    </row>
    <row r="2421" spans="3:4" ht="12.95" customHeight="1">
      <c r="C2421" s="91"/>
      <c r="D2421" s="91"/>
    </row>
    <row r="2422" spans="3:4" ht="12.95" customHeight="1">
      <c r="C2422" s="91"/>
      <c r="D2422" s="91"/>
    </row>
    <row r="2423" spans="3:4" ht="12.95" customHeight="1">
      <c r="C2423" s="91"/>
      <c r="D2423" s="91"/>
    </row>
    <row r="2424" spans="3:4" ht="12.95" customHeight="1">
      <c r="C2424" s="91"/>
      <c r="D2424" s="91"/>
    </row>
    <row r="2425" spans="3:4" ht="12.95" customHeight="1">
      <c r="C2425" s="91"/>
      <c r="D2425" s="91"/>
    </row>
    <row r="2426" spans="3:4" ht="12.95" customHeight="1">
      <c r="C2426" s="91"/>
      <c r="D2426" s="91"/>
    </row>
    <row r="2427" spans="3:4" ht="12.95" customHeight="1">
      <c r="C2427" s="91"/>
      <c r="D2427" s="91"/>
    </row>
    <row r="2428" spans="3:4" ht="12.95" customHeight="1">
      <c r="C2428" s="91"/>
      <c r="D2428" s="91"/>
    </row>
    <row r="2429" spans="3:4" ht="12.95" customHeight="1">
      <c r="C2429" s="91"/>
      <c r="D2429" s="91"/>
    </row>
    <row r="2430" spans="3:4" ht="12.95" customHeight="1">
      <c r="C2430" s="91"/>
      <c r="D2430" s="91"/>
    </row>
    <row r="2431" spans="3:4" ht="12.95" customHeight="1">
      <c r="C2431" s="91"/>
      <c r="D2431" s="91"/>
    </row>
    <row r="2432" spans="3:4" ht="12.95" customHeight="1">
      <c r="C2432" s="91"/>
      <c r="D2432" s="91"/>
    </row>
    <row r="2433" spans="3:4" ht="12.95" customHeight="1">
      <c r="C2433" s="91"/>
      <c r="D2433" s="91"/>
    </row>
    <row r="2434" spans="3:4" ht="12.95" customHeight="1">
      <c r="C2434" s="91"/>
      <c r="D2434" s="91"/>
    </row>
    <row r="2435" spans="3:4" ht="12.95" customHeight="1">
      <c r="C2435" s="91"/>
      <c r="D2435" s="91"/>
    </row>
    <row r="2436" spans="3:4" ht="12.95" customHeight="1">
      <c r="C2436" s="91"/>
      <c r="D2436" s="91"/>
    </row>
    <row r="2437" spans="3:4" ht="12.95" customHeight="1">
      <c r="C2437" s="91"/>
      <c r="D2437" s="91"/>
    </row>
    <row r="2438" spans="3:4" ht="12.95" customHeight="1">
      <c r="C2438" s="91"/>
      <c r="D2438" s="91"/>
    </row>
    <row r="2439" spans="3:4" ht="12.95" customHeight="1">
      <c r="C2439" s="91"/>
      <c r="D2439" s="91"/>
    </row>
    <row r="2440" spans="3:4" ht="12.95" customHeight="1">
      <c r="C2440" s="91"/>
      <c r="D2440" s="91"/>
    </row>
    <row r="2441" spans="3:4" ht="12.95" customHeight="1">
      <c r="C2441" s="91"/>
      <c r="D2441" s="91"/>
    </row>
    <row r="2442" spans="3:4" ht="12.95" customHeight="1">
      <c r="C2442" s="91"/>
      <c r="D2442" s="91"/>
    </row>
    <row r="2443" spans="3:4" ht="12.95" customHeight="1">
      <c r="C2443" s="91"/>
      <c r="D2443" s="91"/>
    </row>
    <row r="2444" spans="3:4" ht="12.95" customHeight="1">
      <c r="C2444" s="91"/>
      <c r="D2444" s="91"/>
    </row>
    <row r="2445" spans="3:4" ht="12.95" customHeight="1">
      <c r="C2445" s="91"/>
      <c r="D2445" s="91"/>
    </row>
    <row r="2446" spans="3:4" ht="12.95" customHeight="1">
      <c r="C2446" s="91"/>
      <c r="D2446" s="91"/>
    </row>
    <row r="2447" spans="3:4" ht="12.95" customHeight="1">
      <c r="C2447" s="91"/>
      <c r="D2447" s="91"/>
    </row>
    <row r="2448" spans="3:4" ht="12.95" customHeight="1">
      <c r="C2448" s="91"/>
      <c r="D2448" s="91"/>
    </row>
    <row r="2449" spans="3:4" ht="12.95" customHeight="1">
      <c r="C2449" s="91"/>
      <c r="D2449" s="91"/>
    </row>
    <row r="2450" spans="3:4" ht="12.95" customHeight="1">
      <c r="C2450" s="91"/>
      <c r="D2450" s="91"/>
    </row>
    <row r="2451" spans="3:4" ht="12.95" customHeight="1">
      <c r="C2451" s="91"/>
      <c r="D2451" s="91"/>
    </row>
    <row r="2452" spans="3:4" ht="12.95" customHeight="1">
      <c r="C2452" s="91"/>
      <c r="D2452" s="91"/>
    </row>
    <row r="2453" spans="3:4" ht="12.95" customHeight="1">
      <c r="C2453" s="91"/>
      <c r="D2453" s="91"/>
    </row>
    <row r="2454" spans="3:4" ht="12.95" customHeight="1">
      <c r="C2454" s="91"/>
      <c r="D2454" s="91"/>
    </row>
    <row r="2455" spans="3:4" ht="12.95" customHeight="1">
      <c r="C2455" s="91"/>
      <c r="D2455" s="91"/>
    </row>
    <row r="2456" spans="3:4" ht="12.95" customHeight="1">
      <c r="C2456" s="91"/>
      <c r="D2456" s="91"/>
    </row>
    <row r="2457" spans="3:4" ht="12.95" customHeight="1">
      <c r="C2457" s="91"/>
      <c r="D2457" s="91"/>
    </row>
    <row r="2458" spans="3:4" ht="12.95" customHeight="1">
      <c r="C2458" s="91"/>
      <c r="D2458" s="91"/>
    </row>
    <row r="2459" spans="3:4" ht="12.95" customHeight="1">
      <c r="C2459" s="91"/>
      <c r="D2459" s="91"/>
    </row>
    <row r="2460" spans="3:4" ht="12.95" customHeight="1">
      <c r="C2460" s="91"/>
      <c r="D2460" s="91"/>
    </row>
    <row r="2461" spans="3:4" ht="12.95" customHeight="1">
      <c r="C2461" s="91"/>
      <c r="D2461" s="91"/>
    </row>
    <row r="2462" spans="3:4" ht="12.95" customHeight="1">
      <c r="C2462" s="91"/>
      <c r="D2462" s="91"/>
    </row>
    <row r="2463" spans="3:4" ht="12.95" customHeight="1">
      <c r="C2463" s="91"/>
      <c r="D2463" s="91"/>
    </row>
    <row r="2464" spans="3:4" ht="12.95" customHeight="1">
      <c r="C2464" s="91"/>
      <c r="D2464" s="91"/>
    </row>
    <row r="2465" spans="3:4" ht="12.95" customHeight="1">
      <c r="C2465" s="91"/>
      <c r="D2465" s="91"/>
    </row>
    <row r="2466" spans="3:4" ht="12.95" customHeight="1">
      <c r="C2466" s="91"/>
      <c r="D2466" s="91"/>
    </row>
    <row r="2467" spans="3:4" ht="12.95" customHeight="1">
      <c r="C2467" s="91"/>
      <c r="D2467" s="91"/>
    </row>
    <row r="2468" spans="3:4" ht="12.95" customHeight="1">
      <c r="C2468" s="91"/>
      <c r="D2468" s="91"/>
    </row>
    <row r="2469" spans="3:4" ht="12.95" customHeight="1">
      <c r="C2469" s="91"/>
      <c r="D2469" s="91"/>
    </row>
    <row r="2470" spans="3:4" ht="12.95" customHeight="1">
      <c r="C2470" s="91"/>
      <c r="D2470" s="91"/>
    </row>
    <row r="2471" spans="3:4" ht="12.95" customHeight="1">
      <c r="C2471" s="91"/>
      <c r="D2471" s="91"/>
    </row>
    <row r="2472" spans="3:4" ht="12.95" customHeight="1">
      <c r="C2472" s="91"/>
      <c r="D2472" s="91"/>
    </row>
    <row r="2473" spans="3:4" ht="12.95" customHeight="1">
      <c r="C2473" s="91"/>
      <c r="D2473" s="91"/>
    </row>
    <row r="2474" spans="3:4" ht="12.95" customHeight="1">
      <c r="C2474" s="91"/>
      <c r="D2474" s="91"/>
    </row>
    <row r="2475" spans="3:4" ht="12.95" customHeight="1">
      <c r="C2475" s="91"/>
      <c r="D2475" s="91"/>
    </row>
    <row r="2476" spans="3:4" ht="12.95" customHeight="1">
      <c r="C2476" s="91"/>
      <c r="D2476" s="91"/>
    </row>
    <row r="2477" spans="3:4" ht="12.95" customHeight="1">
      <c r="C2477" s="91"/>
      <c r="D2477" s="91"/>
    </row>
    <row r="2478" spans="3:4" ht="12.95" customHeight="1">
      <c r="C2478" s="91"/>
      <c r="D2478" s="91"/>
    </row>
    <row r="2479" spans="3:4" ht="12.95" customHeight="1">
      <c r="C2479" s="91"/>
      <c r="D2479" s="91"/>
    </row>
    <row r="2480" spans="3:4" ht="12.95" customHeight="1">
      <c r="C2480" s="91"/>
      <c r="D2480" s="91"/>
    </row>
    <row r="2481" spans="3:4" ht="12.95" customHeight="1">
      <c r="C2481" s="91"/>
      <c r="D2481" s="91"/>
    </row>
    <row r="2482" spans="3:4" ht="12.95" customHeight="1">
      <c r="C2482" s="91"/>
      <c r="D2482" s="91"/>
    </row>
    <row r="2483" spans="3:4" ht="12.95" customHeight="1">
      <c r="C2483" s="91"/>
      <c r="D2483" s="91"/>
    </row>
    <row r="2484" spans="3:4" ht="12.95" customHeight="1">
      <c r="C2484" s="91"/>
      <c r="D2484" s="91"/>
    </row>
    <row r="2485" spans="3:4" ht="12.95" customHeight="1">
      <c r="C2485" s="91"/>
      <c r="D2485" s="91"/>
    </row>
    <row r="2486" spans="3:4" ht="12.95" customHeight="1">
      <c r="C2486" s="91"/>
      <c r="D2486" s="91"/>
    </row>
    <row r="2487" spans="3:4" ht="12.95" customHeight="1">
      <c r="C2487" s="91"/>
      <c r="D2487" s="91"/>
    </row>
    <row r="2488" spans="3:4" ht="12.95" customHeight="1">
      <c r="C2488" s="91"/>
      <c r="D2488" s="91"/>
    </row>
    <row r="2489" spans="3:4" ht="12.95" customHeight="1">
      <c r="C2489" s="91"/>
      <c r="D2489" s="91"/>
    </row>
    <row r="2490" spans="3:4" ht="12.95" customHeight="1">
      <c r="C2490" s="91"/>
      <c r="D2490" s="91"/>
    </row>
    <row r="2491" spans="3:4" ht="12.95" customHeight="1">
      <c r="C2491" s="91"/>
      <c r="D2491" s="91"/>
    </row>
    <row r="2492" spans="3:4" ht="12.95" customHeight="1">
      <c r="C2492" s="91"/>
      <c r="D2492" s="91"/>
    </row>
    <row r="2493" spans="3:4" ht="12.95" customHeight="1">
      <c r="C2493" s="91"/>
      <c r="D2493" s="91"/>
    </row>
    <row r="2494" spans="3:4" ht="12.95" customHeight="1">
      <c r="C2494" s="91"/>
      <c r="D2494" s="91"/>
    </row>
    <row r="2495" spans="3:4" ht="12.95" customHeight="1">
      <c r="C2495" s="91"/>
      <c r="D2495" s="91"/>
    </row>
    <row r="2496" spans="3:4" ht="12.95" customHeight="1">
      <c r="C2496" s="91"/>
      <c r="D2496" s="91"/>
    </row>
    <row r="2497" spans="3:4" ht="12.95" customHeight="1">
      <c r="C2497" s="91"/>
      <c r="D2497" s="91"/>
    </row>
    <row r="2498" spans="3:4" ht="12.95" customHeight="1">
      <c r="C2498" s="91"/>
      <c r="D2498" s="91"/>
    </row>
    <row r="2499" spans="3:4" ht="12.95" customHeight="1">
      <c r="C2499" s="91"/>
      <c r="D2499" s="91"/>
    </row>
    <row r="2500" spans="3:4" ht="12.95" customHeight="1">
      <c r="C2500" s="91"/>
      <c r="D2500" s="91"/>
    </row>
    <row r="2501" spans="3:4" ht="12.95" customHeight="1">
      <c r="C2501" s="91"/>
      <c r="D2501" s="91"/>
    </row>
    <row r="2502" spans="3:4" ht="12.95" customHeight="1">
      <c r="C2502" s="91"/>
      <c r="D2502" s="91"/>
    </row>
    <row r="2503" spans="3:4" ht="12.95" customHeight="1">
      <c r="C2503" s="91"/>
      <c r="D2503" s="91"/>
    </row>
    <row r="2504" spans="3:4" ht="12.95" customHeight="1">
      <c r="C2504" s="91"/>
      <c r="D2504" s="91"/>
    </row>
    <row r="2505" spans="3:4" ht="12.95" customHeight="1">
      <c r="C2505" s="91"/>
      <c r="D2505" s="91"/>
    </row>
    <row r="2506" spans="3:4" ht="12.95" customHeight="1">
      <c r="C2506" s="91"/>
      <c r="D2506" s="91"/>
    </row>
    <row r="2507" spans="3:4" ht="12.95" customHeight="1">
      <c r="C2507" s="91"/>
      <c r="D2507" s="91"/>
    </row>
    <row r="2508" spans="3:4" ht="12.95" customHeight="1">
      <c r="C2508" s="91"/>
      <c r="D2508" s="91"/>
    </row>
    <row r="2509" spans="3:4" ht="12.95" customHeight="1">
      <c r="C2509" s="91"/>
      <c r="D2509" s="91"/>
    </row>
    <row r="2510" spans="3:4" ht="12.95" customHeight="1">
      <c r="C2510" s="91"/>
      <c r="D2510" s="91"/>
    </row>
    <row r="2511" spans="3:4" ht="12.95" customHeight="1">
      <c r="C2511" s="91"/>
      <c r="D2511" s="91"/>
    </row>
    <row r="2512" spans="3:4" ht="12.95" customHeight="1">
      <c r="C2512" s="91"/>
      <c r="D2512" s="91"/>
    </row>
    <row r="2513" spans="3:4" ht="12.95" customHeight="1">
      <c r="C2513" s="91"/>
      <c r="D2513" s="91"/>
    </row>
    <row r="2514" spans="3:4" ht="12.95" customHeight="1">
      <c r="C2514" s="91"/>
      <c r="D2514" s="91"/>
    </row>
    <row r="2515" spans="3:4" ht="12.95" customHeight="1">
      <c r="C2515" s="91"/>
      <c r="D2515" s="91"/>
    </row>
    <row r="2516" spans="3:4" ht="12.95" customHeight="1">
      <c r="C2516" s="91"/>
      <c r="D2516" s="91"/>
    </row>
    <row r="2517" spans="3:4" ht="12.95" customHeight="1">
      <c r="C2517" s="91"/>
      <c r="D2517" s="91"/>
    </row>
    <row r="2518" spans="3:4" ht="12.95" customHeight="1">
      <c r="C2518" s="91"/>
      <c r="D2518" s="91"/>
    </row>
    <row r="2519" spans="3:4" ht="12.95" customHeight="1">
      <c r="C2519" s="91"/>
      <c r="D2519" s="91"/>
    </row>
    <row r="2520" spans="3:4" ht="12.95" customHeight="1">
      <c r="C2520" s="91"/>
      <c r="D2520" s="91"/>
    </row>
    <row r="2521" spans="3:4" ht="12.95" customHeight="1">
      <c r="C2521" s="91"/>
      <c r="D2521" s="91"/>
    </row>
    <row r="2522" spans="3:4" ht="12.95" customHeight="1">
      <c r="C2522" s="91"/>
      <c r="D2522" s="91"/>
    </row>
    <row r="2523" spans="3:4" ht="12.95" customHeight="1">
      <c r="C2523" s="91"/>
      <c r="D2523" s="91"/>
    </row>
    <row r="2524" spans="3:4" ht="12.95" customHeight="1">
      <c r="C2524" s="91"/>
      <c r="D2524" s="91"/>
    </row>
    <row r="2525" spans="3:4" ht="12.95" customHeight="1">
      <c r="C2525" s="91"/>
      <c r="D2525" s="91"/>
    </row>
    <row r="2526" spans="3:4" ht="12.95" customHeight="1">
      <c r="C2526" s="91"/>
      <c r="D2526" s="91"/>
    </row>
    <row r="2527" spans="3:4" ht="12.95" customHeight="1">
      <c r="C2527" s="91"/>
      <c r="D2527" s="91"/>
    </row>
    <row r="2528" spans="3:4" ht="12.95" customHeight="1">
      <c r="C2528" s="91"/>
      <c r="D2528" s="91"/>
    </row>
    <row r="2529" spans="3:4" ht="12.95" customHeight="1">
      <c r="C2529" s="91"/>
      <c r="D2529" s="91"/>
    </row>
    <row r="2530" spans="3:4" ht="12.95" customHeight="1">
      <c r="C2530" s="91"/>
      <c r="D2530" s="91"/>
    </row>
    <row r="2531" spans="3:4" ht="12.95" customHeight="1">
      <c r="C2531" s="91"/>
      <c r="D2531" s="91"/>
    </row>
    <row r="2532" spans="3:4" ht="12.95" customHeight="1">
      <c r="C2532" s="91"/>
      <c r="D2532" s="91"/>
    </row>
    <row r="2533" spans="3:4" ht="12.95" customHeight="1">
      <c r="C2533" s="91"/>
      <c r="D2533" s="91"/>
    </row>
    <row r="2534" spans="3:4" ht="12.95" customHeight="1">
      <c r="C2534" s="91"/>
      <c r="D2534" s="91"/>
    </row>
    <row r="2535" spans="3:4" ht="12.95" customHeight="1">
      <c r="C2535" s="91"/>
      <c r="D2535" s="91"/>
    </row>
    <row r="2536" spans="3:4" ht="12.95" customHeight="1">
      <c r="C2536" s="91"/>
      <c r="D2536" s="91"/>
    </row>
    <row r="2537" spans="3:4" ht="12.95" customHeight="1">
      <c r="C2537" s="91"/>
      <c r="D2537" s="91"/>
    </row>
    <row r="2538" spans="3:4" ht="12.95" customHeight="1">
      <c r="C2538" s="91"/>
      <c r="D2538" s="91"/>
    </row>
    <row r="2539" spans="3:4" ht="12.95" customHeight="1">
      <c r="C2539" s="91"/>
      <c r="D2539" s="91"/>
    </row>
    <row r="2540" spans="3:4" ht="12.95" customHeight="1">
      <c r="C2540" s="91"/>
      <c r="D2540" s="91"/>
    </row>
    <row r="2541" spans="3:4" ht="12.95" customHeight="1">
      <c r="C2541" s="91"/>
      <c r="D2541" s="91"/>
    </row>
    <row r="2542" spans="3:4" ht="12.95" customHeight="1">
      <c r="C2542" s="91"/>
      <c r="D2542" s="91"/>
    </row>
    <row r="2543" spans="3:4" ht="12.95" customHeight="1">
      <c r="C2543" s="91"/>
      <c r="D2543" s="91"/>
    </row>
    <row r="2544" spans="3:4" ht="12.95" customHeight="1">
      <c r="C2544" s="91"/>
      <c r="D2544" s="91"/>
    </row>
    <row r="2545" spans="3:4" ht="12.95" customHeight="1">
      <c r="C2545" s="91"/>
      <c r="D2545" s="91"/>
    </row>
    <row r="2546" spans="3:4" ht="12.95" customHeight="1">
      <c r="C2546" s="91"/>
      <c r="D2546" s="91"/>
    </row>
    <row r="2547" spans="3:4" ht="12.95" customHeight="1">
      <c r="C2547" s="91"/>
      <c r="D2547" s="91"/>
    </row>
    <row r="2548" spans="3:4" ht="12.95" customHeight="1">
      <c r="C2548" s="91"/>
      <c r="D2548" s="91"/>
    </row>
    <row r="2549" spans="3:4" ht="12.95" customHeight="1">
      <c r="C2549" s="91"/>
      <c r="D2549" s="91"/>
    </row>
    <row r="2550" spans="3:4" ht="12.95" customHeight="1">
      <c r="C2550" s="91"/>
      <c r="D2550" s="91"/>
    </row>
    <row r="2551" spans="3:4" ht="12.95" customHeight="1">
      <c r="C2551" s="91"/>
      <c r="D2551" s="91"/>
    </row>
    <row r="2552" spans="3:4" ht="12.95" customHeight="1">
      <c r="C2552" s="91"/>
      <c r="D2552" s="91"/>
    </row>
    <row r="2553" spans="3:4" ht="12.95" customHeight="1">
      <c r="C2553" s="91"/>
      <c r="D2553" s="91"/>
    </row>
    <row r="2554" spans="3:4" ht="12.95" customHeight="1">
      <c r="C2554" s="91"/>
      <c r="D2554" s="91"/>
    </row>
    <row r="2555" spans="3:4" ht="12.95" customHeight="1">
      <c r="C2555" s="91"/>
      <c r="D2555" s="91"/>
    </row>
    <row r="2556" spans="3:4" ht="12.95" customHeight="1">
      <c r="C2556" s="91"/>
      <c r="D2556" s="91"/>
    </row>
    <row r="2557" spans="3:4" ht="12.95" customHeight="1">
      <c r="C2557" s="91"/>
      <c r="D2557" s="91"/>
    </row>
    <row r="2558" spans="3:4" ht="12.95" customHeight="1">
      <c r="C2558" s="91"/>
      <c r="D2558" s="91"/>
    </row>
    <row r="2559" spans="3:4" ht="12.95" customHeight="1">
      <c r="C2559" s="91"/>
      <c r="D2559" s="91"/>
    </row>
    <row r="2560" spans="3:4" ht="12.95" customHeight="1">
      <c r="C2560" s="91"/>
      <c r="D2560" s="91"/>
    </row>
    <row r="2561" spans="3:4" ht="12.95" customHeight="1">
      <c r="C2561" s="91"/>
      <c r="D2561" s="91"/>
    </row>
    <row r="2562" spans="3:4" ht="12.95" customHeight="1">
      <c r="C2562" s="91"/>
      <c r="D2562" s="91"/>
    </row>
    <row r="2563" spans="3:4" ht="12.95" customHeight="1">
      <c r="C2563" s="91"/>
      <c r="D2563" s="91"/>
    </row>
    <row r="2564" spans="3:4" ht="12.95" customHeight="1">
      <c r="C2564" s="91"/>
      <c r="D2564" s="91"/>
    </row>
    <row r="2565" spans="3:4" ht="12.95" customHeight="1">
      <c r="C2565" s="91"/>
      <c r="D2565" s="91"/>
    </row>
    <row r="2566" spans="3:4" ht="12.95" customHeight="1">
      <c r="C2566" s="91"/>
      <c r="D2566" s="91"/>
    </row>
    <row r="2567" spans="3:4" ht="12.95" customHeight="1">
      <c r="C2567" s="91"/>
      <c r="D2567" s="91"/>
    </row>
    <row r="2568" spans="3:4" ht="12.95" customHeight="1">
      <c r="C2568" s="91"/>
      <c r="D2568" s="91"/>
    </row>
    <row r="2569" spans="3:4" ht="12.95" customHeight="1">
      <c r="C2569" s="91"/>
      <c r="D2569" s="91"/>
    </row>
    <row r="2570" spans="3:4" ht="12.95" customHeight="1">
      <c r="C2570" s="91"/>
      <c r="D2570" s="91"/>
    </row>
    <row r="2571" spans="3:4" ht="12.95" customHeight="1">
      <c r="C2571" s="91"/>
      <c r="D2571" s="91"/>
    </row>
    <row r="2572" spans="3:4" ht="12.95" customHeight="1">
      <c r="C2572" s="91"/>
      <c r="D2572" s="91"/>
    </row>
    <row r="2573" spans="3:4" ht="12.95" customHeight="1">
      <c r="C2573" s="91"/>
      <c r="D2573" s="91"/>
    </row>
    <row r="2574" spans="3:4" ht="12.95" customHeight="1">
      <c r="C2574" s="91"/>
      <c r="D2574" s="91"/>
    </row>
    <row r="2575" spans="3:4" ht="12.95" customHeight="1">
      <c r="C2575" s="91"/>
      <c r="D2575" s="91"/>
    </row>
    <row r="2576" spans="3:4" ht="12.95" customHeight="1">
      <c r="C2576" s="91"/>
      <c r="D2576" s="91"/>
    </row>
    <row r="2577" spans="3:4" ht="12.95" customHeight="1">
      <c r="C2577" s="91"/>
      <c r="D2577" s="91"/>
    </row>
    <row r="2578" spans="3:4" ht="12.95" customHeight="1">
      <c r="C2578" s="91"/>
      <c r="D2578" s="91"/>
    </row>
    <row r="2579" spans="3:4" ht="12.95" customHeight="1">
      <c r="C2579" s="91"/>
      <c r="D2579" s="91"/>
    </row>
    <row r="2580" spans="3:4" ht="12.95" customHeight="1">
      <c r="C2580" s="91"/>
      <c r="D2580" s="91"/>
    </row>
    <row r="2581" spans="3:4" ht="12.95" customHeight="1">
      <c r="C2581" s="91"/>
      <c r="D2581" s="91"/>
    </row>
    <row r="2582" spans="3:4" ht="12.95" customHeight="1">
      <c r="C2582" s="91"/>
      <c r="D2582" s="91"/>
    </row>
    <row r="2583" spans="3:4" ht="12.95" customHeight="1">
      <c r="C2583" s="91"/>
      <c r="D2583" s="91"/>
    </row>
    <row r="2584" spans="3:4" ht="12.95" customHeight="1">
      <c r="C2584" s="91"/>
      <c r="D2584" s="91"/>
    </row>
    <row r="2585" spans="3:4" ht="12.95" customHeight="1">
      <c r="C2585" s="91"/>
      <c r="D2585" s="91"/>
    </row>
    <row r="2586" spans="3:4" ht="12.95" customHeight="1">
      <c r="C2586" s="91"/>
      <c r="D2586" s="91"/>
    </row>
    <row r="2587" spans="3:4" ht="12.95" customHeight="1">
      <c r="C2587" s="91"/>
      <c r="D2587" s="91"/>
    </row>
    <row r="2588" spans="3:4" ht="12.95" customHeight="1">
      <c r="C2588" s="91"/>
      <c r="D2588" s="91"/>
    </row>
    <row r="2589" spans="3:4" ht="12.95" customHeight="1">
      <c r="C2589" s="91"/>
      <c r="D2589" s="91"/>
    </row>
    <row r="2590" spans="3:4" ht="12.95" customHeight="1">
      <c r="C2590" s="91"/>
      <c r="D2590" s="91"/>
    </row>
    <row r="2591" spans="3:4" ht="12.95" customHeight="1">
      <c r="C2591" s="91"/>
      <c r="D2591" s="91"/>
    </row>
    <row r="2592" spans="3:4" ht="12.95" customHeight="1">
      <c r="C2592" s="91"/>
      <c r="D2592" s="91"/>
    </row>
    <row r="2593" spans="3:4" ht="12.95" customHeight="1">
      <c r="C2593" s="91"/>
      <c r="D2593" s="91"/>
    </row>
    <row r="2594" spans="3:4" ht="12.95" customHeight="1">
      <c r="C2594" s="91"/>
      <c r="D2594" s="91"/>
    </row>
    <row r="2595" spans="3:4" ht="12.95" customHeight="1">
      <c r="C2595" s="91"/>
      <c r="D2595" s="91"/>
    </row>
    <row r="2596" spans="3:4" ht="12.95" customHeight="1">
      <c r="C2596" s="91"/>
      <c r="D2596" s="91"/>
    </row>
    <row r="2597" spans="3:4" ht="12.95" customHeight="1">
      <c r="C2597" s="91"/>
      <c r="D2597" s="91"/>
    </row>
    <row r="2598" spans="3:4" ht="12.95" customHeight="1">
      <c r="C2598" s="91"/>
      <c r="D2598" s="91"/>
    </row>
    <row r="2599" spans="3:4" ht="12.95" customHeight="1">
      <c r="C2599" s="91"/>
      <c r="D2599" s="91"/>
    </row>
    <row r="2600" spans="3:4" ht="12.95" customHeight="1">
      <c r="C2600" s="91"/>
      <c r="D2600" s="91"/>
    </row>
    <row r="2601" spans="3:4" ht="12.95" customHeight="1">
      <c r="C2601" s="91"/>
      <c r="D2601" s="91"/>
    </row>
    <row r="2602" spans="3:4" ht="12.95" customHeight="1">
      <c r="C2602" s="91"/>
      <c r="D2602" s="91"/>
    </row>
    <row r="2603" spans="3:4" ht="12.95" customHeight="1">
      <c r="C2603" s="91"/>
      <c r="D2603" s="91"/>
    </row>
    <row r="2604" spans="3:4" ht="12.95" customHeight="1">
      <c r="C2604" s="91"/>
      <c r="D2604" s="91"/>
    </row>
    <row r="2605" spans="3:4" ht="12.95" customHeight="1">
      <c r="C2605" s="91"/>
      <c r="D2605" s="91"/>
    </row>
    <row r="2606" spans="3:4" ht="12.95" customHeight="1">
      <c r="C2606" s="91"/>
      <c r="D2606" s="91"/>
    </row>
    <row r="2607" spans="3:4" ht="12.95" customHeight="1">
      <c r="C2607" s="91"/>
      <c r="D2607" s="91"/>
    </row>
    <row r="2608" spans="3:4" ht="12.95" customHeight="1">
      <c r="C2608" s="91"/>
      <c r="D2608" s="91"/>
    </row>
    <row r="2609" spans="3:4" ht="12.95" customHeight="1">
      <c r="C2609" s="91"/>
      <c r="D2609" s="91"/>
    </row>
    <row r="2610" spans="3:4" ht="12.95" customHeight="1">
      <c r="C2610" s="91"/>
      <c r="D2610" s="91"/>
    </row>
    <row r="2611" spans="3:4" ht="12.95" customHeight="1">
      <c r="C2611" s="91"/>
      <c r="D2611" s="91"/>
    </row>
    <row r="2612" spans="3:4" ht="12.95" customHeight="1">
      <c r="C2612" s="91"/>
      <c r="D2612" s="91"/>
    </row>
    <row r="2613" spans="3:4" ht="12.95" customHeight="1">
      <c r="C2613" s="91"/>
      <c r="D2613" s="91"/>
    </row>
    <row r="2614" spans="3:4" ht="12.95" customHeight="1">
      <c r="C2614" s="91"/>
      <c r="D2614" s="91"/>
    </row>
    <row r="2615" spans="3:4" ht="12.95" customHeight="1">
      <c r="C2615" s="91"/>
      <c r="D2615" s="91"/>
    </row>
    <row r="2616" spans="3:4" ht="12.95" customHeight="1">
      <c r="C2616" s="91"/>
      <c r="D2616" s="91"/>
    </row>
    <row r="2617" spans="3:4" ht="12.95" customHeight="1">
      <c r="C2617" s="91"/>
      <c r="D2617" s="91"/>
    </row>
    <row r="2618" spans="3:4" ht="12.95" customHeight="1">
      <c r="C2618" s="91"/>
      <c r="D2618" s="91"/>
    </row>
    <row r="2619" spans="3:4" ht="12.95" customHeight="1">
      <c r="C2619" s="91"/>
      <c r="D2619" s="91"/>
    </row>
    <row r="2620" spans="3:4" ht="12.95" customHeight="1">
      <c r="C2620" s="91"/>
      <c r="D2620" s="91"/>
    </row>
    <row r="2621" spans="3:4" ht="12.95" customHeight="1">
      <c r="C2621" s="91"/>
      <c r="D2621" s="91"/>
    </row>
    <row r="2622" spans="3:4" ht="12.95" customHeight="1">
      <c r="C2622" s="91"/>
      <c r="D2622" s="91"/>
    </row>
    <row r="2623" spans="3:4" ht="12.95" customHeight="1">
      <c r="C2623" s="91"/>
      <c r="D2623" s="91"/>
    </row>
    <row r="2624" spans="3:4" ht="12.95" customHeight="1">
      <c r="C2624" s="91"/>
      <c r="D2624" s="91"/>
    </row>
    <row r="2625" spans="3:4" ht="12.95" customHeight="1">
      <c r="C2625" s="91"/>
      <c r="D2625" s="91"/>
    </row>
    <row r="2626" spans="3:4" ht="12.95" customHeight="1">
      <c r="C2626" s="91"/>
      <c r="D2626" s="91"/>
    </row>
    <row r="2627" spans="3:4" ht="12.95" customHeight="1">
      <c r="C2627" s="91"/>
      <c r="D2627" s="91"/>
    </row>
    <row r="2628" spans="3:4" ht="12.95" customHeight="1">
      <c r="C2628" s="91"/>
      <c r="D2628" s="91"/>
    </row>
    <row r="2629" spans="3:4" ht="12.95" customHeight="1">
      <c r="C2629" s="91"/>
      <c r="D2629" s="91"/>
    </row>
    <row r="2630" spans="3:4" ht="12.95" customHeight="1">
      <c r="C2630" s="91"/>
      <c r="D2630" s="91"/>
    </row>
    <row r="2631" spans="3:4" ht="12.95" customHeight="1">
      <c r="C2631" s="91"/>
      <c r="D2631" s="91"/>
    </row>
    <row r="2632" spans="3:4" ht="12.95" customHeight="1">
      <c r="C2632" s="91"/>
      <c r="D2632" s="91"/>
    </row>
    <row r="2633" spans="3:4" ht="12.95" customHeight="1">
      <c r="C2633" s="91"/>
      <c r="D2633" s="91"/>
    </row>
    <row r="2634" spans="3:4" ht="12.95" customHeight="1">
      <c r="C2634" s="91"/>
      <c r="D2634" s="91"/>
    </row>
    <row r="2635" spans="3:4" ht="12.95" customHeight="1">
      <c r="C2635" s="91"/>
      <c r="D2635" s="91"/>
    </row>
    <row r="2636" spans="3:4" ht="12.95" customHeight="1">
      <c r="C2636" s="91"/>
      <c r="D2636" s="91"/>
    </row>
    <row r="2637" spans="3:4" ht="12.95" customHeight="1">
      <c r="C2637" s="91"/>
      <c r="D2637" s="91"/>
    </row>
    <row r="2638" spans="3:4" ht="12.95" customHeight="1">
      <c r="C2638" s="91"/>
      <c r="D2638" s="91"/>
    </row>
    <row r="2639" spans="3:4" ht="12.95" customHeight="1">
      <c r="C2639" s="91"/>
      <c r="D2639" s="91"/>
    </row>
    <row r="2640" spans="3:4" ht="12.95" customHeight="1">
      <c r="C2640" s="91"/>
      <c r="D2640" s="91"/>
    </row>
    <row r="2641" spans="3:4" ht="12.95" customHeight="1">
      <c r="C2641" s="91"/>
      <c r="D2641" s="91"/>
    </row>
    <row r="2642" spans="3:4" ht="12.95" customHeight="1">
      <c r="C2642" s="91"/>
      <c r="D2642" s="91"/>
    </row>
    <row r="2643" spans="3:4" ht="12.95" customHeight="1">
      <c r="C2643" s="91"/>
      <c r="D2643" s="91"/>
    </row>
    <row r="2644" spans="3:4" ht="12.95" customHeight="1">
      <c r="C2644" s="91"/>
      <c r="D2644" s="91"/>
    </row>
    <row r="2645" spans="3:4" ht="12.95" customHeight="1">
      <c r="C2645" s="91"/>
      <c r="D2645" s="91"/>
    </row>
    <row r="2646" spans="3:4" ht="12.95" customHeight="1">
      <c r="C2646" s="91"/>
      <c r="D2646" s="91"/>
    </row>
    <row r="2647" spans="3:4" ht="12.95" customHeight="1">
      <c r="C2647" s="91"/>
      <c r="D2647" s="91"/>
    </row>
    <row r="2648" spans="3:4" ht="12.95" customHeight="1">
      <c r="C2648" s="91"/>
      <c r="D2648" s="91"/>
    </row>
    <row r="2649" spans="3:4" ht="12.95" customHeight="1">
      <c r="C2649" s="91"/>
      <c r="D2649" s="91"/>
    </row>
    <row r="2650" spans="3:4" ht="12.95" customHeight="1">
      <c r="C2650" s="91"/>
      <c r="D2650" s="91"/>
    </row>
    <row r="2651" spans="3:4" ht="12.95" customHeight="1">
      <c r="C2651" s="91"/>
      <c r="D2651" s="91"/>
    </row>
    <row r="2652" spans="3:4" ht="12.95" customHeight="1">
      <c r="C2652" s="91"/>
      <c r="D2652" s="91"/>
    </row>
    <row r="2653" spans="3:4" ht="12.95" customHeight="1">
      <c r="C2653" s="91"/>
      <c r="D2653" s="91"/>
    </row>
    <row r="2654" spans="3:4" ht="12.95" customHeight="1">
      <c r="C2654" s="91"/>
      <c r="D2654" s="91"/>
    </row>
    <row r="2655" spans="3:4" ht="12.95" customHeight="1">
      <c r="C2655" s="91"/>
      <c r="D2655" s="91"/>
    </row>
    <row r="2656" spans="3:4" ht="12.95" customHeight="1">
      <c r="C2656" s="91"/>
      <c r="D2656" s="91"/>
    </row>
    <row r="2657" spans="3:4" ht="12.95" customHeight="1">
      <c r="C2657" s="91"/>
      <c r="D2657" s="91"/>
    </row>
    <row r="2658" spans="3:4" ht="12.95" customHeight="1">
      <c r="C2658" s="91"/>
      <c r="D2658" s="91"/>
    </row>
    <row r="2659" spans="3:4" ht="12.95" customHeight="1">
      <c r="C2659" s="91"/>
      <c r="D2659" s="91"/>
    </row>
    <row r="2660" spans="3:4" ht="12.95" customHeight="1">
      <c r="C2660" s="91"/>
      <c r="D2660" s="91"/>
    </row>
    <row r="2661" spans="3:4" ht="12.95" customHeight="1">
      <c r="C2661" s="91"/>
      <c r="D2661" s="91"/>
    </row>
    <row r="2662" spans="3:4" ht="12.95" customHeight="1">
      <c r="C2662" s="91"/>
      <c r="D2662" s="91"/>
    </row>
    <row r="2663" spans="3:4" ht="12.95" customHeight="1">
      <c r="C2663" s="91"/>
      <c r="D2663" s="91"/>
    </row>
    <row r="2664" spans="3:4" ht="12.95" customHeight="1">
      <c r="C2664" s="91"/>
      <c r="D2664" s="91"/>
    </row>
    <row r="2665" spans="3:4" ht="12.95" customHeight="1">
      <c r="C2665" s="91"/>
      <c r="D2665" s="91"/>
    </row>
    <row r="2666" spans="3:4" ht="12.95" customHeight="1">
      <c r="C2666" s="91"/>
      <c r="D2666" s="91"/>
    </row>
    <row r="2667" spans="3:4" ht="12.95" customHeight="1">
      <c r="C2667" s="91"/>
      <c r="D2667" s="91"/>
    </row>
    <row r="2668" spans="3:4" ht="12.95" customHeight="1">
      <c r="C2668" s="91"/>
      <c r="D2668" s="91"/>
    </row>
    <row r="2669" spans="3:4" ht="12.95" customHeight="1">
      <c r="C2669" s="91"/>
      <c r="D2669" s="91"/>
    </row>
    <row r="2670" spans="3:4" ht="12.95" customHeight="1">
      <c r="C2670" s="91"/>
      <c r="D2670" s="91"/>
    </row>
    <row r="2671" spans="3:4" ht="12.95" customHeight="1">
      <c r="C2671" s="91"/>
      <c r="D2671" s="91"/>
    </row>
    <row r="2672" spans="3:4" ht="12.95" customHeight="1">
      <c r="C2672" s="91"/>
      <c r="D2672" s="91"/>
    </row>
    <row r="2673" spans="3:4" ht="12.95" customHeight="1">
      <c r="C2673" s="91"/>
      <c r="D2673" s="91"/>
    </row>
    <row r="2674" spans="3:4" ht="12.95" customHeight="1">
      <c r="C2674" s="91"/>
      <c r="D2674" s="91"/>
    </row>
    <row r="2675" spans="3:4" ht="12.95" customHeight="1">
      <c r="C2675" s="91"/>
      <c r="D2675" s="91"/>
    </row>
    <row r="2676" spans="3:4" ht="12.95" customHeight="1">
      <c r="C2676" s="91"/>
      <c r="D2676" s="91"/>
    </row>
    <row r="2677" spans="3:4" ht="12.95" customHeight="1">
      <c r="C2677" s="91"/>
      <c r="D2677" s="91"/>
    </row>
    <row r="2678" spans="3:4" ht="12.95" customHeight="1">
      <c r="C2678" s="91"/>
      <c r="D2678" s="91"/>
    </row>
    <row r="2679" spans="3:4" ht="12.95" customHeight="1">
      <c r="C2679" s="91"/>
      <c r="D2679" s="91"/>
    </row>
    <row r="2680" spans="3:4" ht="12.95" customHeight="1">
      <c r="C2680" s="91"/>
      <c r="D2680" s="91"/>
    </row>
    <row r="2681" spans="3:4" ht="12.95" customHeight="1">
      <c r="C2681" s="91"/>
      <c r="D2681" s="91"/>
    </row>
    <row r="2682" spans="3:4" ht="12.95" customHeight="1">
      <c r="C2682" s="91"/>
      <c r="D2682" s="91"/>
    </row>
    <row r="2683" spans="3:4" ht="12.95" customHeight="1">
      <c r="C2683" s="91"/>
      <c r="D2683" s="91"/>
    </row>
    <row r="2684" spans="3:4" ht="12.95" customHeight="1">
      <c r="C2684" s="91"/>
      <c r="D2684" s="91"/>
    </row>
    <row r="2685" spans="3:4" ht="12.95" customHeight="1">
      <c r="C2685" s="91"/>
      <c r="D2685" s="91"/>
    </row>
    <row r="2686" spans="3:4" ht="12.95" customHeight="1">
      <c r="C2686" s="91"/>
      <c r="D2686" s="91"/>
    </row>
    <row r="2687" spans="3:4" ht="12.95" customHeight="1">
      <c r="C2687" s="91"/>
      <c r="D2687" s="91"/>
    </row>
    <row r="2688" spans="3:4" ht="12.95" customHeight="1">
      <c r="C2688" s="91"/>
      <c r="D2688" s="91"/>
    </row>
    <row r="2689" spans="3:4" ht="12.95" customHeight="1">
      <c r="C2689" s="91"/>
      <c r="D2689" s="91"/>
    </row>
    <row r="2690" spans="3:4" ht="12.95" customHeight="1">
      <c r="C2690" s="91"/>
      <c r="D2690" s="91"/>
    </row>
    <row r="2691" spans="3:4" ht="12.95" customHeight="1">
      <c r="C2691" s="91"/>
      <c r="D2691" s="91"/>
    </row>
    <row r="2692" spans="3:4" ht="12.95" customHeight="1">
      <c r="C2692" s="91"/>
      <c r="D2692" s="91"/>
    </row>
    <row r="2693" spans="3:4" ht="12.95" customHeight="1">
      <c r="C2693" s="91"/>
      <c r="D2693" s="91"/>
    </row>
    <row r="2694" spans="3:4" ht="12.95" customHeight="1">
      <c r="C2694" s="91"/>
      <c r="D2694" s="91"/>
    </row>
    <row r="2695" spans="3:4" ht="12.95" customHeight="1">
      <c r="C2695" s="91"/>
      <c r="D2695" s="91"/>
    </row>
    <row r="2696" spans="3:4" ht="12.95" customHeight="1">
      <c r="C2696" s="91"/>
      <c r="D2696" s="91"/>
    </row>
    <row r="2697" spans="3:4" ht="12.95" customHeight="1">
      <c r="C2697" s="91"/>
      <c r="D2697" s="91"/>
    </row>
    <row r="2698" spans="3:4" ht="12.95" customHeight="1">
      <c r="C2698" s="91"/>
      <c r="D2698" s="91"/>
    </row>
    <row r="2699" spans="3:4" ht="12.95" customHeight="1">
      <c r="C2699" s="91"/>
      <c r="D2699" s="91"/>
    </row>
    <row r="2700" spans="3:4" ht="12.95" customHeight="1">
      <c r="C2700" s="91"/>
      <c r="D2700" s="91"/>
    </row>
    <row r="2701" spans="3:4" ht="12.95" customHeight="1">
      <c r="C2701" s="91"/>
      <c r="D2701" s="91"/>
    </row>
    <row r="2702" spans="3:4" ht="12.95" customHeight="1">
      <c r="C2702" s="91"/>
      <c r="D2702" s="91"/>
    </row>
    <row r="2703" spans="3:4" ht="12.95" customHeight="1">
      <c r="C2703" s="91"/>
      <c r="D2703" s="91"/>
    </row>
    <row r="2704" spans="3:4" ht="12.95" customHeight="1">
      <c r="C2704" s="91"/>
      <c r="D2704" s="91"/>
    </row>
    <row r="2705" spans="3:4" ht="12.95" customHeight="1">
      <c r="C2705" s="91"/>
      <c r="D2705" s="91"/>
    </row>
    <row r="2706" spans="3:4" ht="12.95" customHeight="1">
      <c r="C2706" s="91"/>
      <c r="D2706" s="91"/>
    </row>
    <row r="2707" spans="3:4" ht="12.95" customHeight="1">
      <c r="C2707" s="91"/>
      <c r="D2707" s="91"/>
    </row>
    <row r="2708" spans="3:4" ht="12.95" customHeight="1">
      <c r="C2708" s="91"/>
      <c r="D2708" s="91"/>
    </row>
    <row r="2709" spans="3:4" ht="12.95" customHeight="1">
      <c r="C2709" s="91"/>
      <c r="D2709" s="91"/>
    </row>
    <row r="2710" spans="3:4" ht="12.95" customHeight="1">
      <c r="C2710" s="91"/>
      <c r="D2710" s="91"/>
    </row>
    <row r="2711" spans="3:4" ht="12.95" customHeight="1">
      <c r="C2711" s="91"/>
      <c r="D2711" s="91"/>
    </row>
    <row r="2712" spans="3:4" ht="12.95" customHeight="1">
      <c r="C2712" s="91"/>
      <c r="D2712" s="91"/>
    </row>
    <row r="2713" spans="3:4" ht="12.95" customHeight="1">
      <c r="C2713" s="91"/>
      <c r="D2713" s="91"/>
    </row>
    <row r="2714" spans="3:4" ht="12.95" customHeight="1">
      <c r="C2714" s="91"/>
      <c r="D2714" s="91"/>
    </row>
    <row r="2715" spans="3:4" ht="12.95" customHeight="1">
      <c r="C2715" s="91"/>
      <c r="D2715" s="91"/>
    </row>
    <row r="2716" spans="3:4" ht="12.95" customHeight="1">
      <c r="C2716" s="91"/>
      <c r="D2716" s="91"/>
    </row>
    <row r="2717" spans="3:4" ht="12.95" customHeight="1">
      <c r="C2717" s="91"/>
      <c r="D2717" s="91"/>
    </row>
    <row r="2718" spans="3:4" ht="12.95" customHeight="1">
      <c r="C2718" s="91"/>
      <c r="D2718" s="91"/>
    </row>
    <row r="2719" spans="3:4" ht="12.95" customHeight="1">
      <c r="C2719" s="91"/>
      <c r="D2719" s="91"/>
    </row>
    <row r="2720" spans="3:4" ht="12.95" customHeight="1">
      <c r="C2720" s="91"/>
      <c r="D2720" s="91"/>
    </row>
    <row r="2721" spans="3:4" ht="12.95" customHeight="1">
      <c r="C2721" s="91"/>
      <c r="D2721" s="91"/>
    </row>
    <row r="2722" spans="3:4" ht="12.95" customHeight="1">
      <c r="C2722" s="91"/>
      <c r="D2722" s="91"/>
    </row>
    <row r="2723" spans="3:4" ht="12.95" customHeight="1">
      <c r="C2723" s="91"/>
      <c r="D2723" s="91"/>
    </row>
    <row r="2724" spans="3:4" ht="12.95" customHeight="1">
      <c r="C2724" s="91"/>
      <c r="D2724" s="91"/>
    </row>
    <row r="2725" spans="3:4" ht="12.95" customHeight="1">
      <c r="C2725" s="91"/>
      <c r="D2725" s="91"/>
    </row>
    <row r="2726" spans="3:4" ht="12.95" customHeight="1">
      <c r="C2726" s="91"/>
      <c r="D2726" s="91"/>
    </row>
    <row r="2727" spans="3:4" ht="12.95" customHeight="1">
      <c r="C2727" s="91"/>
      <c r="D2727" s="91"/>
    </row>
    <row r="2728" spans="3:4" ht="12.95" customHeight="1">
      <c r="C2728" s="91"/>
      <c r="D2728" s="91"/>
    </row>
    <row r="2729" spans="3:4" ht="12.95" customHeight="1">
      <c r="C2729" s="91"/>
      <c r="D2729" s="91"/>
    </row>
    <row r="2730" spans="3:4" ht="12.95" customHeight="1">
      <c r="C2730" s="91"/>
      <c r="D2730" s="91"/>
    </row>
    <row r="2731" spans="3:4" ht="12.95" customHeight="1">
      <c r="C2731" s="91"/>
      <c r="D2731" s="91"/>
    </row>
    <row r="2732" spans="3:4" ht="12.95" customHeight="1">
      <c r="C2732" s="91"/>
      <c r="D2732" s="91"/>
    </row>
    <row r="2733" spans="3:4" ht="12.95" customHeight="1">
      <c r="C2733" s="91"/>
      <c r="D2733" s="91"/>
    </row>
    <row r="2734" spans="3:4" ht="12.95" customHeight="1">
      <c r="C2734" s="91"/>
      <c r="D2734" s="91"/>
    </row>
    <row r="2735" spans="3:4" ht="12.95" customHeight="1">
      <c r="C2735" s="91"/>
      <c r="D2735" s="91"/>
    </row>
    <row r="2736" spans="3:4" ht="12.95" customHeight="1">
      <c r="C2736" s="91"/>
      <c r="D2736" s="91"/>
    </row>
    <row r="2737" spans="3:4" ht="12.95" customHeight="1">
      <c r="C2737" s="91"/>
      <c r="D2737" s="91"/>
    </row>
    <row r="2738" spans="3:4" ht="12.95" customHeight="1">
      <c r="C2738" s="91"/>
      <c r="D2738" s="91"/>
    </row>
    <row r="2739" spans="3:4" ht="12.95" customHeight="1">
      <c r="C2739" s="91"/>
      <c r="D2739" s="91"/>
    </row>
    <row r="2740" spans="3:4" ht="12.95" customHeight="1">
      <c r="C2740" s="91"/>
      <c r="D2740" s="91"/>
    </row>
    <row r="2741" spans="3:4" ht="12.95" customHeight="1">
      <c r="C2741" s="91"/>
      <c r="D2741" s="91"/>
    </row>
    <row r="2742" spans="3:4" ht="12.95" customHeight="1">
      <c r="C2742" s="91"/>
      <c r="D2742" s="91"/>
    </row>
    <row r="2743" spans="3:4" ht="12.95" customHeight="1">
      <c r="C2743" s="91"/>
      <c r="D2743" s="91"/>
    </row>
    <row r="2744" spans="3:4" ht="12.95" customHeight="1">
      <c r="C2744" s="91"/>
      <c r="D2744" s="91"/>
    </row>
    <row r="2745" spans="3:4" ht="12.95" customHeight="1">
      <c r="C2745" s="91"/>
      <c r="D2745" s="91"/>
    </row>
    <row r="2746" spans="3:4" ht="12.95" customHeight="1">
      <c r="C2746" s="91"/>
      <c r="D2746" s="91"/>
    </row>
    <row r="2747" spans="3:4" ht="12.95" customHeight="1">
      <c r="C2747" s="91"/>
      <c r="D2747" s="91"/>
    </row>
    <row r="2748" spans="3:4" ht="12.95" customHeight="1">
      <c r="C2748" s="91"/>
      <c r="D2748" s="91"/>
    </row>
    <row r="2749" spans="3:4" ht="12.95" customHeight="1">
      <c r="C2749" s="91"/>
      <c r="D2749" s="91"/>
    </row>
    <row r="2750" spans="3:4" ht="12.95" customHeight="1">
      <c r="C2750" s="91"/>
      <c r="D2750" s="91"/>
    </row>
    <row r="2751" spans="3:4" ht="12.95" customHeight="1">
      <c r="C2751" s="91"/>
      <c r="D2751" s="91"/>
    </row>
    <row r="2752" spans="3:4" ht="12.95" customHeight="1">
      <c r="C2752" s="91"/>
      <c r="D2752" s="91"/>
    </row>
    <row r="2753" spans="3:4" ht="12.95" customHeight="1">
      <c r="C2753" s="91"/>
      <c r="D2753" s="91"/>
    </row>
    <row r="2754" spans="3:4" ht="12.95" customHeight="1">
      <c r="C2754" s="91"/>
      <c r="D2754" s="91"/>
    </row>
    <row r="2755" spans="3:4" ht="12.95" customHeight="1">
      <c r="C2755" s="91"/>
      <c r="D2755" s="91"/>
    </row>
    <row r="2756" spans="3:4" ht="12.95" customHeight="1">
      <c r="C2756" s="91"/>
      <c r="D2756" s="91"/>
    </row>
    <row r="2757" spans="3:4" ht="12.95" customHeight="1">
      <c r="C2757" s="91"/>
      <c r="D2757" s="91"/>
    </row>
    <row r="2758" spans="3:4" ht="12.95" customHeight="1">
      <c r="C2758" s="91"/>
      <c r="D2758" s="91"/>
    </row>
    <row r="2759" spans="3:4" ht="12.95" customHeight="1">
      <c r="C2759" s="91"/>
      <c r="D2759" s="91"/>
    </row>
    <row r="2760" spans="3:4" ht="12.95" customHeight="1">
      <c r="C2760" s="91"/>
      <c r="D2760" s="91"/>
    </row>
    <row r="2761" spans="3:4" ht="12.95" customHeight="1">
      <c r="C2761" s="91"/>
      <c r="D2761" s="91"/>
    </row>
    <row r="2762" spans="3:4" ht="12.95" customHeight="1">
      <c r="C2762" s="91"/>
      <c r="D2762" s="91"/>
    </row>
    <row r="2763" spans="3:4" ht="12.95" customHeight="1">
      <c r="C2763" s="91"/>
      <c r="D2763" s="91"/>
    </row>
    <row r="2764" spans="3:4" ht="12.95" customHeight="1">
      <c r="C2764" s="91"/>
      <c r="D2764" s="91"/>
    </row>
    <row r="2765" spans="3:4" ht="12.95" customHeight="1">
      <c r="C2765" s="91"/>
      <c r="D2765" s="91"/>
    </row>
    <row r="2766" spans="3:4" ht="12.95" customHeight="1">
      <c r="C2766" s="91"/>
      <c r="D2766" s="91"/>
    </row>
    <row r="2767" spans="3:4" ht="12.95" customHeight="1">
      <c r="C2767" s="91"/>
      <c r="D2767" s="91"/>
    </row>
    <row r="2768" spans="3:4" ht="12.95" customHeight="1">
      <c r="C2768" s="91"/>
      <c r="D2768" s="91"/>
    </row>
    <row r="2769" spans="3:4" ht="12.95" customHeight="1">
      <c r="C2769" s="91"/>
      <c r="D2769" s="91"/>
    </row>
    <row r="2770" spans="3:4" ht="12.95" customHeight="1">
      <c r="C2770" s="91"/>
      <c r="D2770" s="91"/>
    </row>
    <row r="2771" spans="3:4" ht="12.95" customHeight="1">
      <c r="C2771" s="91"/>
      <c r="D2771" s="91"/>
    </row>
    <row r="2772" spans="3:4" ht="12.95" customHeight="1">
      <c r="C2772" s="91"/>
      <c r="D2772" s="91"/>
    </row>
    <row r="2773" spans="3:4" ht="12.95" customHeight="1">
      <c r="C2773" s="91"/>
      <c r="D2773" s="91"/>
    </row>
    <row r="2774" spans="3:4" ht="12.95" customHeight="1">
      <c r="C2774" s="91"/>
      <c r="D2774" s="91"/>
    </row>
    <row r="2775" spans="3:4" ht="12.95" customHeight="1">
      <c r="C2775" s="91"/>
      <c r="D2775" s="91"/>
    </row>
    <row r="2776" spans="3:4" ht="12.95" customHeight="1">
      <c r="C2776" s="91"/>
      <c r="D2776" s="91"/>
    </row>
    <row r="2777" spans="3:4" ht="12.95" customHeight="1">
      <c r="C2777" s="91"/>
      <c r="D2777" s="91"/>
    </row>
    <row r="2778" spans="3:4" ht="12.95" customHeight="1">
      <c r="C2778" s="91"/>
      <c r="D2778" s="91"/>
    </row>
    <row r="2779" spans="3:4" ht="12.95" customHeight="1">
      <c r="C2779" s="91"/>
      <c r="D2779" s="91"/>
    </row>
    <row r="2780" spans="3:4" ht="12.95" customHeight="1">
      <c r="C2780" s="91"/>
      <c r="D2780" s="91"/>
    </row>
    <row r="2781" spans="3:4" ht="12.95" customHeight="1">
      <c r="C2781" s="91"/>
      <c r="D2781" s="91"/>
    </row>
    <row r="2782" spans="3:4" ht="12.95" customHeight="1">
      <c r="C2782" s="91"/>
      <c r="D2782" s="91"/>
    </row>
    <row r="2783" spans="3:4" ht="12.95" customHeight="1">
      <c r="C2783" s="91"/>
      <c r="D2783" s="91"/>
    </row>
    <row r="2784" spans="3:4" ht="12.95" customHeight="1">
      <c r="C2784" s="91"/>
      <c r="D2784" s="91"/>
    </row>
    <row r="2785" spans="3:4" ht="12.95" customHeight="1">
      <c r="C2785" s="91"/>
      <c r="D2785" s="91"/>
    </row>
    <row r="2786" spans="3:4" ht="12.95" customHeight="1">
      <c r="C2786" s="91"/>
      <c r="D2786" s="91"/>
    </row>
    <row r="2787" spans="3:4" ht="12.95" customHeight="1">
      <c r="C2787" s="91"/>
      <c r="D2787" s="91"/>
    </row>
    <row r="2788" spans="3:4" ht="12.95" customHeight="1">
      <c r="C2788" s="91"/>
      <c r="D2788" s="91"/>
    </row>
    <row r="2789" spans="3:4" ht="12.95" customHeight="1">
      <c r="C2789" s="91"/>
      <c r="D2789" s="91"/>
    </row>
    <row r="2790" spans="3:4" ht="12.95" customHeight="1">
      <c r="C2790" s="91"/>
      <c r="D2790" s="91"/>
    </row>
    <row r="2791" spans="3:4" ht="12.95" customHeight="1">
      <c r="C2791" s="91"/>
      <c r="D2791" s="91"/>
    </row>
    <row r="2792" spans="3:4" ht="12.95" customHeight="1">
      <c r="C2792" s="91"/>
      <c r="D2792" s="91"/>
    </row>
    <row r="2793" spans="3:4" ht="12.95" customHeight="1">
      <c r="C2793" s="91"/>
      <c r="D2793" s="91"/>
    </row>
    <row r="2794" spans="3:4" ht="12.95" customHeight="1">
      <c r="C2794" s="91"/>
      <c r="D2794" s="91"/>
    </row>
    <row r="2795" spans="3:4" ht="12.95" customHeight="1">
      <c r="C2795" s="91"/>
      <c r="D2795" s="91"/>
    </row>
    <row r="2796" spans="3:4" ht="12.95" customHeight="1">
      <c r="C2796" s="91"/>
      <c r="D2796" s="91"/>
    </row>
    <row r="2797" spans="3:4" ht="12.95" customHeight="1">
      <c r="C2797" s="91"/>
      <c r="D2797" s="91"/>
    </row>
    <row r="2798" spans="3:4" ht="12.95" customHeight="1">
      <c r="C2798" s="91"/>
      <c r="D2798" s="91"/>
    </row>
    <row r="2799" spans="3:4" ht="12.95" customHeight="1">
      <c r="C2799" s="91"/>
      <c r="D2799" s="91"/>
    </row>
    <row r="2800" spans="3:4" ht="12.95" customHeight="1">
      <c r="C2800" s="91"/>
      <c r="D2800" s="91"/>
    </row>
    <row r="2801" spans="3:4" ht="12.95" customHeight="1">
      <c r="C2801" s="91"/>
      <c r="D2801" s="91"/>
    </row>
    <row r="2802" spans="3:4" ht="12.95" customHeight="1">
      <c r="C2802" s="91"/>
      <c r="D2802" s="91"/>
    </row>
    <row r="2803" spans="3:4" ht="12.95" customHeight="1">
      <c r="C2803" s="91"/>
      <c r="D2803" s="91"/>
    </row>
    <row r="2804" spans="3:4" ht="12.95" customHeight="1">
      <c r="C2804" s="91"/>
      <c r="D2804" s="91"/>
    </row>
    <row r="2805" spans="3:4" ht="12.95" customHeight="1">
      <c r="C2805" s="91"/>
      <c r="D2805" s="91"/>
    </row>
    <row r="2806" spans="3:4" ht="12.95" customHeight="1">
      <c r="C2806" s="91"/>
      <c r="D2806" s="91"/>
    </row>
    <row r="2807" spans="3:4" ht="12.95" customHeight="1">
      <c r="C2807" s="91"/>
      <c r="D2807" s="91"/>
    </row>
    <row r="2808" spans="3:4" ht="12.95" customHeight="1">
      <c r="C2808" s="91"/>
      <c r="D2808" s="91"/>
    </row>
    <row r="2809" spans="3:4" ht="12.95" customHeight="1">
      <c r="C2809" s="91"/>
      <c r="D2809" s="91"/>
    </row>
    <row r="2810" spans="3:4" ht="12.95" customHeight="1">
      <c r="C2810" s="91"/>
      <c r="D2810" s="91"/>
    </row>
    <row r="2811" spans="3:4" ht="12.95" customHeight="1">
      <c r="C2811" s="91"/>
      <c r="D2811" s="91"/>
    </row>
    <row r="2812" spans="3:4" ht="12.95" customHeight="1">
      <c r="C2812" s="91"/>
      <c r="D2812" s="91"/>
    </row>
    <row r="2813" spans="3:4" ht="12.95" customHeight="1">
      <c r="C2813" s="91"/>
      <c r="D2813" s="91"/>
    </row>
    <row r="2814" spans="3:4" ht="12.95" customHeight="1">
      <c r="C2814" s="91"/>
      <c r="D2814" s="91"/>
    </row>
    <row r="2815" spans="3:4" ht="12.95" customHeight="1">
      <c r="C2815" s="91"/>
      <c r="D2815" s="91"/>
    </row>
    <row r="2816" spans="3:4" ht="12.95" customHeight="1">
      <c r="C2816" s="91"/>
      <c r="D2816" s="91"/>
    </row>
    <row r="2817" spans="3:4" ht="12.95" customHeight="1">
      <c r="C2817" s="91"/>
      <c r="D2817" s="91"/>
    </row>
    <row r="2818" spans="3:4" ht="12.95" customHeight="1">
      <c r="C2818" s="91"/>
      <c r="D2818" s="91"/>
    </row>
    <row r="2819" spans="3:4" ht="12.95" customHeight="1">
      <c r="C2819" s="91"/>
      <c r="D2819" s="91"/>
    </row>
    <row r="2820" spans="3:4" ht="12.95" customHeight="1">
      <c r="C2820" s="91"/>
      <c r="D2820" s="91"/>
    </row>
    <row r="2821" spans="3:4" ht="12.95" customHeight="1">
      <c r="C2821" s="91"/>
      <c r="D2821" s="91"/>
    </row>
    <row r="2822" spans="3:4" ht="12.95" customHeight="1">
      <c r="C2822" s="91"/>
      <c r="D2822" s="91"/>
    </row>
    <row r="2823" spans="3:4" ht="12.95" customHeight="1">
      <c r="C2823" s="91"/>
      <c r="D2823" s="91"/>
    </row>
    <row r="2824" spans="3:4" ht="12.95" customHeight="1">
      <c r="C2824" s="91"/>
      <c r="D2824" s="91"/>
    </row>
    <row r="2825" spans="3:4" ht="12.95" customHeight="1">
      <c r="C2825" s="91"/>
      <c r="D2825" s="91"/>
    </row>
    <row r="2826" spans="3:4" ht="12.95" customHeight="1">
      <c r="C2826" s="91"/>
      <c r="D2826" s="91"/>
    </row>
    <row r="2827" spans="3:4" ht="12.95" customHeight="1">
      <c r="C2827" s="91"/>
      <c r="D2827" s="91"/>
    </row>
    <row r="2828" spans="3:4" ht="12.95" customHeight="1">
      <c r="C2828" s="91"/>
      <c r="D2828" s="91"/>
    </row>
    <row r="2829" spans="3:4" ht="12.95" customHeight="1">
      <c r="C2829" s="91"/>
      <c r="D2829" s="91"/>
    </row>
    <row r="2830" spans="3:4" ht="12.95" customHeight="1">
      <c r="C2830" s="91"/>
      <c r="D2830" s="91"/>
    </row>
    <row r="2831" spans="3:4" ht="12.95" customHeight="1">
      <c r="C2831" s="91"/>
      <c r="D2831" s="91"/>
    </row>
    <row r="2832" spans="3:4" ht="12.95" customHeight="1">
      <c r="C2832" s="91"/>
      <c r="D2832" s="91"/>
    </row>
    <row r="2833" spans="3:4" ht="12.95" customHeight="1">
      <c r="C2833" s="91"/>
      <c r="D2833" s="91"/>
    </row>
    <row r="2834" spans="3:4" ht="12.95" customHeight="1">
      <c r="C2834" s="91"/>
      <c r="D2834" s="91"/>
    </row>
    <row r="2835" spans="3:4" ht="12.95" customHeight="1">
      <c r="C2835" s="91"/>
      <c r="D2835" s="91"/>
    </row>
    <row r="2836" spans="3:4" ht="12.95" customHeight="1">
      <c r="C2836" s="91"/>
      <c r="D2836" s="91"/>
    </row>
    <row r="2837" spans="3:4" ht="12.95" customHeight="1">
      <c r="C2837" s="91"/>
      <c r="D2837" s="91"/>
    </row>
    <row r="2838" spans="3:4" ht="12.95" customHeight="1">
      <c r="C2838" s="91"/>
      <c r="D2838" s="91"/>
    </row>
    <row r="2839" spans="3:4" ht="12.95" customHeight="1">
      <c r="C2839" s="91"/>
      <c r="D2839" s="91"/>
    </row>
    <row r="2840" spans="3:4" ht="12.95" customHeight="1">
      <c r="C2840" s="91"/>
      <c r="D2840" s="91"/>
    </row>
    <row r="2841" spans="3:4" ht="12.95" customHeight="1">
      <c r="C2841" s="91"/>
      <c r="D2841" s="91"/>
    </row>
    <row r="2842" spans="3:4" ht="12.95" customHeight="1">
      <c r="C2842" s="91"/>
      <c r="D2842" s="91"/>
    </row>
    <row r="2843" spans="3:4" ht="12.95" customHeight="1">
      <c r="C2843" s="91"/>
      <c r="D2843" s="91"/>
    </row>
    <row r="2844" spans="3:4" ht="12.95" customHeight="1">
      <c r="C2844" s="91"/>
      <c r="D2844" s="91"/>
    </row>
    <row r="2845" spans="3:4" ht="12.95" customHeight="1">
      <c r="C2845" s="91"/>
      <c r="D2845" s="91"/>
    </row>
    <row r="2846" spans="3:4" ht="12.95" customHeight="1">
      <c r="C2846" s="91"/>
      <c r="D2846" s="91"/>
    </row>
    <row r="2847" spans="3:4" ht="12.95" customHeight="1">
      <c r="C2847" s="91"/>
      <c r="D2847" s="91"/>
    </row>
    <row r="2848" spans="3:4" ht="12.95" customHeight="1">
      <c r="C2848" s="91"/>
      <c r="D2848" s="91"/>
    </row>
    <row r="2849" spans="3:4" ht="12.95" customHeight="1">
      <c r="C2849" s="91"/>
      <c r="D2849" s="91"/>
    </row>
    <row r="2850" spans="3:4" ht="12.95" customHeight="1">
      <c r="C2850" s="91"/>
      <c r="D2850" s="91"/>
    </row>
    <row r="2851" spans="3:4" ht="12.95" customHeight="1">
      <c r="C2851" s="91"/>
      <c r="D2851" s="91"/>
    </row>
    <row r="2852" spans="3:4" ht="12.95" customHeight="1">
      <c r="C2852" s="91"/>
      <c r="D2852" s="91"/>
    </row>
    <row r="2853" spans="3:4" ht="12.95" customHeight="1">
      <c r="C2853" s="91"/>
      <c r="D2853" s="91"/>
    </row>
    <row r="2854" spans="3:4" ht="12.95" customHeight="1">
      <c r="C2854" s="91"/>
      <c r="D2854" s="91"/>
    </row>
    <row r="2855" spans="3:4" ht="12.95" customHeight="1">
      <c r="C2855" s="91"/>
      <c r="D2855" s="91"/>
    </row>
    <row r="2856" spans="3:4" ht="12.95" customHeight="1">
      <c r="C2856" s="91"/>
      <c r="D2856" s="91"/>
    </row>
    <row r="2857" spans="3:4" ht="12.95" customHeight="1">
      <c r="C2857" s="91"/>
      <c r="D2857" s="91"/>
    </row>
    <row r="2858" spans="3:4" ht="12.95" customHeight="1">
      <c r="C2858" s="91"/>
      <c r="D2858" s="91"/>
    </row>
    <row r="2859" spans="3:4" ht="12.95" customHeight="1">
      <c r="C2859" s="91"/>
      <c r="D2859" s="91"/>
    </row>
    <row r="2860" spans="3:4" ht="12.95" customHeight="1">
      <c r="C2860" s="91"/>
      <c r="D2860" s="91"/>
    </row>
    <row r="2861" spans="3:4" ht="12.95" customHeight="1">
      <c r="C2861" s="91"/>
      <c r="D2861" s="91"/>
    </row>
    <row r="2862" spans="3:4" ht="12.95" customHeight="1">
      <c r="C2862" s="91"/>
      <c r="D2862" s="91"/>
    </row>
    <row r="2863" spans="3:4" ht="12.95" customHeight="1">
      <c r="C2863" s="91"/>
      <c r="D2863" s="91"/>
    </row>
    <row r="2864" spans="3:4" ht="12.95" customHeight="1">
      <c r="C2864" s="91"/>
      <c r="D2864" s="91"/>
    </row>
    <row r="2865" spans="3:4" ht="12.95" customHeight="1">
      <c r="C2865" s="91"/>
      <c r="D2865" s="91"/>
    </row>
    <row r="2866" spans="3:4" ht="12.95" customHeight="1">
      <c r="C2866" s="91"/>
      <c r="D2866" s="91"/>
    </row>
    <row r="2867" spans="3:4" ht="12.95" customHeight="1">
      <c r="C2867" s="91"/>
      <c r="D2867" s="91"/>
    </row>
    <row r="2868" spans="3:4" ht="12.95" customHeight="1">
      <c r="C2868" s="91"/>
      <c r="D2868" s="91"/>
    </row>
    <row r="2869" spans="3:4" ht="12.95" customHeight="1">
      <c r="C2869" s="91"/>
      <c r="D2869" s="91"/>
    </row>
    <row r="2870" spans="3:4" ht="12.95" customHeight="1">
      <c r="C2870" s="91"/>
      <c r="D2870" s="91"/>
    </row>
    <row r="2871" spans="3:4" ht="12.95" customHeight="1">
      <c r="C2871" s="91"/>
      <c r="D2871" s="91"/>
    </row>
    <row r="2872" spans="3:4" ht="12.95" customHeight="1">
      <c r="C2872" s="91"/>
      <c r="D2872" s="91"/>
    </row>
    <row r="2873" spans="3:4" ht="12.95" customHeight="1">
      <c r="C2873" s="91"/>
      <c r="D2873" s="91"/>
    </row>
    <row r="2874" spans="3:4" ht="12.95" customHeight="1">
      <c r="C2874" s="91"/>
      <c r="D2874" s="91"/>
    </row>
    <row r="2875" spans="3:4" ht="12.95" customHeight="1">
      <c r="C2875" s="91"/>
      <c r="D2875" s="91"/>
    </row>
    <row r="2876" spans="3:4" ht="12.95" customHeight="1">
      <c r="C2876" s="91"/>
      <c r="D2876" s="91"/>
    </row>
    <row r="2877" spans="3:4" ht="12.95" customHeight="1">
      <c r="C2877" s="91"/>
      <c r="D2877" s="91"/>
    </row>
    <row r="2878" spans="3:4" ht="12.95" customHeight="1">
      <c r="C2878" s="91"/>
      <c r="D2878" s="91"/>
    </row>
    <row r="2879" spans="3:4" ht="12.95" customHeight="1">
      <c r="C2879" s="91"/>
      <c r="D2879" s="91"/>
    </row>
    <row r="2880" spans="3:4" ht="12.95" customHeight="1">
      <c r="C2880" s="91"/>
      <c r="D2880" s="91"/>
    </row>
    <row r="2881" spans="3:4" ht="12.95" customHeight="1">
      <c r="C2881" s="91"/>
      <c r="D2881" s="91"/>
    </row>
    <row r="2882" spans="3:4" ht="12.95" customHeight="1">
      <c r="C2882" s="91"/>
      <c r="D2882" s="91"/>
    </row>
    <row r="2883" spans="3:4" ht="12.95" customHeight="1">
      <c r="C2883" s="91"/>
      <c r="D2883" s="91"/>
    </row>
    <row r="2884" spans="3:4" ht="12.95" customHeight="1">
      <c r="C2884" s="91"/>
      <c r="D2884" s="91"/>
    </row>
    <row r="2885" spans="3:4" ht="12.95" customHeight="1">
      <c r="C2885" s="91"/>
      <c r="D2885" s="91"/>
    </row>
    <row r="2886" spans="3:4" ht="12.95" customHeight="1">
      <c r="C2886" s="91"/>
      <c r="D2886" s="91"/>
    </row>
    <row r="2887" spans="3:4" ht="12.95" customHeight="1">
      <c r="C2887" s="91"/>
      <c r="D2887" s="91"/>
    </row>
    <row r="2888" spans="3:4" ht="12.95" customHeight="1">
      <c r="C2888" s="91"/>
      <c r="D2888" s="91"/>
    </row>
    <row r="2889" spans="3:4" ht="12.95" customHeight="1">
      <c r="C2889" s="91"/>
      <c r="D2889" s="91"/>
    </row>
    <row r="2890" spans="3:4" ht="12.95" customHeight="1">
      <c r="C2890" s="91"/>
      <c r="D2890" s="91"/>
    </row>
    <row r="2891" spans="3:4" ht="12.95" customHeight="1">
      <c r="C2891" s="91"/>
      <c r="D2891" s="91"/>
    </row>
    <row r="2892" spans="3:4" ht="12.95" customHeight="1">
      <c r="C2892" s="91"/>
      <c r="D2892" s="91"/>
    </row>
    <row r="2893" spans="3:4" ht="12.95" customHeight="1">
      <c r="C2893" s="91"/>
      <c r="D2893" s="91"/>
    </row>
    <row r="2894" spans="3:4" ht="12.95" customHeight="1">
      <c r="C2894" s="91"/>
      <c r="D2894" s="91"/>
    </row>
    <row r="2895" spans="3:4" ht="12.95" customHeight="1">
      <c r="C2895" s="91"/>
      <c r="D2895" s="91"/>
    </row>
    <row r="2896" spans="3:4" ht="12.95" customHeight="1">
      <c r="C2896" s="91"/>
      <c r="D2896" s="91"/>
    </row>
    <row r="2897" spans="3:4" ht="12.95" customHeight="1">
      <c r="C2897" s="91"/>
      <c r="D2897" s="91"/>
    </row>
    <row r="2898" spans="3:4" ht="12.95" customHeight="1">
      <c r="C2898" s="91"/>
      <c r="D2898" s="91"/>
    </row>
    <row r="2899" spans="3:4" ht="12.95" customHeight="1">
      <c r="C2899" s="91"/>
      <c r="D2899" s="91"/>
    </row>
    <row r="2900" spans="3:4" ht="12.95" customHeight="1">
      <c r="C2900" s="91"/>
      <c r="D2900" s="91"/>
    </row>
    <row r="2901" spans="3:4" ht="12.95" customHeight="1">
      <c r="C2901" s="91"/>
      <c r="D2901" s="91"/>
    </row>
    <row r="2902" spans="3:4" ht="12.95" customHeight="1">
      <c r="C2902" s="91"/>
      <c r="D2902" s="91"/>
    </row>
    <row r="2903" spans="3:4" ht="12.95" customHeight="1">
      <c r="C2903" s="91"/>
      <c r="D2903" s="91"/>
    </row>
    <row r="2904" spans="3:4" ht="12.95" customHeight="1">
      <c r="C2904" s="91"/>
      <c r="D2904" s="91"/>
    </row>
    <row r="2905" spans="3:4" ht="12.95" customHeight="1">
      <c r="C2905" s="91"/>
      <c r="D2905" s="91"/>
    </row>
    <row r="2906" spans="3:4" ht="12.95" customHeight="1">
      <c r="C2906" s="91"/>
      <c r="D2906" s="91"/>
    </row>
    <row r="2907" spans="3:4" ht="12.95" customHeight="1">
      <c r="C2907" s="91"/>
      <c r="D2907" s="91"/>
    </row>
    <row r="2908" spans="3:4" ht="12.95" customHeight="1">
      <c r="C2908" s="91"/>
      <c r="D2908" s="91"/>
    </row>
    <row r="2909" spans="3:4" ht="12.95" customHeight="1">
      <c r="C2909" s="91"/>
      <c r="D2909" s="91"/>
    </row>
    <row r="2910" spans="3:4" ht="12.95" customHeight="1">
      <c r="C2910" s="91"/>
      <c r="D2910" s="91"/>
    </row>
    <row r="2911" spans="3:4" ht="12.95" customHeight="1">
      <c r="C2911" s="91"/>
      <c r="D2911" s="91"/>
    </row>
    <row r="2912" spans="3:4" ht="12.95" customHeight="1">
      <c r="C2912" s="91"/>
      <c r="D2912" s="91"/>
    </row>
    <row r="2913" spans="3:4" ht="12.95" customHeight="1">
      <c r="C2913" s="91"/>
      <c r="D2913" s="91"/>
    </row>
    <row r="2914" spans="3:4" ht="12.95" customHeight="1">
      <c r="C2914" s="91"/>
      <c r="D2914" s="91"/>
    </row>
    <row r="2915" spans="3:4" ht="12.95" customHeight="1">
      <c r="C2915" s="91"/>
      <c r="D2915" s="91"/>
    </row>
    <row r="2916" spans="3:4" ht="12.95" customHeight="1">
      <c r="C2916" s="91"/>
      <c r="D2916" s="91"/>
    </row>
    <row r="2917" spans="3:4" ht="12.95" customHeight="1">
      <c r="C2917" s="91"/>
      <c r="D2917" s="91"/>
    </row>
    <row r="2918" spans="3:4" ht="12.95" customHeight="1">
      <c r="C2918" s="91"/>
      <c r="D2918" s="91"/>
    </row>
    <row r="2919" spans="3:4" ht="12.95" customHeight="1">
      <c r="C2919" s="91"/>
      <c r="D2919" s="91"/>
    </row>
    <row r="2920" spans="3:4" ht="12.95" customHeight="1">
      <c r="C2920" s="91"/>
      <c r="D2920" s="91"/>
    </row>
    <row r="2921" spans="3:4" ht="12.95" customHeight="1">
      <c r="C2921" s="91"/>
      <c r="D2921" s="91"/>
    </row>
    <row r="2922" spans="3:4" ht="12.95" customHeight="1">
      <c r="C2922" s="91"/>
      <c r="D2922" s="91"/>
    </row>
    <row r="2923" spans="3:4" ht="12.95" customHeight="1">
      <c r="C2923" s="91"/>
      <c r="D2923" s="91"/>
    </row>
    <row r="2924" spans="3:4" ht="12.95" customHeight="1">
      <c r="C2924" s="91"/>
      <c r="D2924" s="91"/>
    </row>
    <row r="2925" spans="3:4" ht="12.95" customHeight="1">
      <c r="C2925" s="91"/>
      <c r="D2925" s="91"/>
    </row>
    <row r="2926" spans="3:4" ht="12.95" customHeight="1">
      <c r="C2926" s="91"/>
      <c r="D2926" s="91"/>
    </row>
    <row r="2927" spans="3:4" ht="12.95" customHeight="1">
      <c r="C2927" s="91"/>
      <c r="D2927" s="91"/>
    </row>
    <row r="2928" spans="3:4" ht="12.95" customHeight="1">
      <c r="C2928" s="91"/>
      <c r="D2928" s="91"/>
    </row>
    <row r="2929" spans="3:4" ht="12.95" customHeight="1">
      <c r="C2929" s="91"/>
      <c r="D2929" s="91"/>
    </row>
    <row r="2930" spans="3:4" ht="12.95" customHeight="1">
      <c r="C2930" s="91"/>
      <c r="D2930" s="91"/>
    </row>
    <row r="2931" spans="3:4" ht="12.95" customHeight="1">
      <c r="C2931" s="91"/>
      <c r="D2931" s="91"/>
    </row>
    <row r="2932" spans="3:4" ht="12.95" customHeight="1">
      <c r="C2932" s="91"/>
      <c r="D2932" s="91"/>
    </row>
    <row r="2933" spans="3:4" ht="12.95" customHeight="1">
      <c r="C2933" s="91"/>
      <c r="D2933" s="91"/>
    </row>
    <row r="2934" spans="3:4" ht="12.95" customHeight="1">
      <c r="C2934" s="91"/>
      <c r="D2934" s="91"/>
    </row>
    <row r="2935" spans="3:4" ht="12.95" customHeight="1">
      <c r="C2935" s="91"/>
      <c r="D2935" s="91"/>
    </row>
    <row r="2936" spans="3:4" ht="12.95" customHeight="1">
      <c r="C2936" s="91"/>
      <c r="D2936" s="91"/>
    </row>
    <row r="2937" spans="3:4" ht="12.95" customHeight="1">
      <c r="C2937" s="91"/>
      <c r="D2937" s="91"/>
    </row>
    <row r="2938" spans="3:4" ht="12.95" customHeight="1">
      <c r="C2938" s="91"/>
      <c r="D2938" s="91"/>
    </row>
    <row r="2939" spans="3:4" ht="12.95" customHeight="1">
      <c r="C2939" s="91"/>
      <c r="D2939" s="91"/>
    </row>
    <row r="2940" spans="3:4" ht="12.95" customHeight="1">
      <c r="C2940" s="91"/>
      <c r="D2940" s="91"/>
    </row>
    <row r="2941" spans="3:4" ht="12.95" customHeight="1">
      <c r="C2941" s="91"/>
      <c r="D2941" s="91"/>
    </row>
    <row r="2942" spans="3:4" ht="12.95" customHeight="1">
      <c r="C2942" s="91"/>
      <c r="D2942" s="91"/>
    </row>
    <row r="2943" spans="3:4" ht="12.95" customHeight="1">
      <c r="C2943" s="91"/>
      <c r="D2943" s="91"/>
    </row>
    <row r="2944" spans="3:4" ht="12.95" customHeight="1">
      <c r="C2944" s="91"/>
      <c r="D2944" s="91"/>
    </row>
    <row r="2945" spans="3:4" ht="12.95" customHeight="1">
      <c r="C2945" s="91"/>
      <c r="D2945" s="91"/>
    </row>
    <row r="2946" spans="3:4" ht="12.95" customHeight="1">
      <c r="C2946" s="91"/>
      <c r="D2946" s="91"/>
    </row>
    <row r="2947" spans="3:4" ht="12.95" customHeight="1">
      <c r="C2947" s="91"/>
      <c r="D2947" s="91"/>
    </row>
    <row r="2948" spans="3:4" ht="12.95" customHeight="1">
      <c r="C2948" s="91"/>
      <c r="D2948" s="91"/>
    </row>
    <row r="2949" spans="3:4" ht="12.95" customHeight="1">
      <c r="C2949" s="91"/>
      <c r="D2949" s="91"/>
    </row>
    <row r="2950" spans="3:4" ht="12.95" customHeight="1">
      <c r="C2950" s="91"/>
      <c r="D2950" s="91"/>
    </row>
    <row r="2951" spans="3:4" ht="12.95" customHeight="1">
      <c r="C2951" s="91"/>
      <c r="D2951" s="91"/>
    </row>
    <row r="2952" spans="3:4" ht="12.95" customHeight="1">
      <c r="C2952" s="91"/>
      <c r="D2952" s="91"/>
    </row>
    <row r="2953" spans="3:4" ht="12.95" customHeight="1">
      <c r="C2953" s="91"/>
      <c r="D2953" s="91"/>
    </row>
    <row r="2954" spans="3:4" ht="12.95" customHeight="1">
      <c r="C2954" s="91"/>
      <c r="D2954" s="91"/>
    </row>
    <row r="2955" spans="3:4" ht="12.95" customHeight="1">
      <c r="C2955" s="91"/>
      <c r="D2955" s="91"/>
    </row>
    <row r="2956" spans="3:4" ht="12.95" customHeight="1">
      <c r="C2956" s="91"/>
      <c r="D2956" s="91"/>
    </row>
    <row r="2957" spans="3:4" ht="12.95" customHeight="1">
      <c r="C2957" s="91"/>
      <c r="D2957" s="91"/>
    </row>
    <row r="2958" spans="3:4" ht="12.95" customHeight="1">
      <c r="C2958" s="91"/>
      <c r="D2958" s="91"/>
    </row>
    <row r="2959" spans="3:4" ht="12.95" customHeight="1">
      <c r="C2959" s="91"/>
      <c r="D2959" s="91"/>
    </row>
    <row r="2960" spans="3:4" ht="12.95" customHeight="1">
      <c r="C2960" s="91"/>
      <c r="D2960" s="91"/>
    </row>
    <row r="2961" spans="3:4" ht="12.95" customHeight="1">
      <c r="C2961" s="91"/>
      <c r="D2961" s="91"/>
    </row>
    <row r="2962" spans="3:4" ht="12.95" customHeight="1">
      <c r="C2962" s="91"/>
      <c r="D2962" s="91"/>
    </row>
    <row r="2963" spans="3:4" ht="12.95" customHeight="1">
      <c r="C2963" s="91"/>
      <c r="D2963" s="91"/>
    </row>
    <row r="2964" spans="3:4" ht="12.95" customHeight="1">
      <c r="C2964" s="91"/>
      <c r="D2964" s="91"/>
    </row>
    <row r="2965" spans="3:4" ht="12.95" customHeight="1">
      <c r="C2965" s="91"/>
      <c r="D2965" s="91"/>
    </row>
    <row r="2966" spans="3:4" ht="12.95" customHeight="1">
      <c r="C2966" s="91"/>
      <c r="D2966" s="91"/>
    </row>
    <row r="2967" spans="3:4" ht="12.95" customHeight="1">
      <c r="C2967" s="91"/>
      <c r="D2967" s="91"/>
    </row>
    <row r="2968" spans="3:4" ht="12.95" customHeight="1">
      <c r="C2968" s="91"/>
      <c r="D2968" s="91"/>
    </row>
    <row r="2969" spans="3:4" ht="12.95" customHeight="1">
      <c r="C2969" s="91"/>
      <c r="D2969" s="91"/>
    </row>
    <row r="2970" spans="3:4" ht="12.95" customHeight="1">
      <c r="C2970" s="91"/>
      <c r="D2970" s="91"/>
    </row>
    <row r="2971" spans="3:4" ht="12.95" customHeight="1">
      <c r="C2971" s="91"/>
      <c r="D2971" s="91"/>
    </row>
    <row r="2972" spans="3:4" ht="12.95" customHeight="1">
      <c r="C2972" s="91"/>
      <c r="D2972" s="91"/>
    </row>
    <row r="2973" spans="3:4" ht="12.95" customHeight="1">
      <c r="C2973" s="91"/>
      <c r="D2973" s="91"/>
    </row>
    <row r="2974" spans="3:4" ht="12.95" customHeight="1">
      <c r="C2974" s="91"/>
      <c r="D2974" s="91"/>
    </row>
    <row r="2975" spans="3:4" ht="12.95" customHeight="1">
      <c r="C2975" s="91"/>
      <c r="D2975" s="91"/>
    </row>
    <row r="2976" spans="3:4" ht="12.95" customHeight="1">
      <c r="C2976" s="91"/>
      <c r="D2976" s="91"/>
    </row>
    <row r="2977" spans="3:4" ht="12.95" customHeight="1">
      <c r="C2977" s="91"/>
      <c r="D2977" s="91"/>
    </row>
    <row r="2978" spans="3:4" ht="12.95" customHeight="1">
      <c r="C2978" s="91"/>
      <c r="D2978" s="91"/>
    </row>
    <row r="2979" spans="3:4" ht="12.95" customHeight="1">
      <c r="C2979" s="91"/>
      <c r="D2979" s="91"/>
    </row>
    <row r="2980" spans="3:4" ht="12.95" customHeight="1">
      <c r="C2980" s="91"/>
      <c r="D2980" s="91"/>
    </row>
    <row r="2981" spans="3:4" ht="12.95" customHeight="1">
      <c r="C2981" s="91"/>
      <c r="D2981" s="91"/>
    </row>
    <row r="2982" spans="3:4" ht="12.95" customHeight="1">
      <c r="C2982" s="91"/>
      <c r="D2982" s="91"/>
    </row>
    <row r="2983" spans="3:4" ht="12.95" customHeight="1">
      <c r="C2983" s="91"/>
      <c r="D2983" s="91"/>
    </row>
    <row r="2984" spans="3:4" ht="12.95" customHeight="1">
      <c r="C2984" s="91"/>
      <c r="D2984" s="91"/>
    </row>
    <row r="2985" spans="3:4" ht="12.95" customHeight="1">
      <c r="C2985" s="91"/>
      <c r="D2985" s="91"/>
    </row>
    <row r="2986" spans="3:4" ht="12.95" customHeight="1">
      <c r="C2986" s="91"/>
      <c r="D2986" s="91"/>
    </row>
    <row r="2987" spans="3:4" ht="12.95" customHeight="1">
      <c r="C2987" s="91"/>
      <c r="D2987" s="91"/>
    </row>
    <row r="2988" spans="3:4" ht="12.95" customHeight="1">
      <c r="C2988" s="91"/>
      <c r="D2988" s="91"/>
    </row>
    <row r="2989" spans="3:4" ht="12.95" customHeight="1">
      <c r="C2989" s="91"/>
      <c r="D2989" s="91"/>
    </row>
    <row r="2990" spans="3:4" ht="12.95" customHeight="1">
      <c r="C2990" s="91"/>
      <c r="D2990" s="91"/>
    </row>
    <row r="2991" spans="3:4" ht="12.95" customHeight="1">
      <c r="C2991" s="91"/>
      <c r="D2991" s="91"/>
    </row>
    <row r="2992" spans="3:4" ht="12.95" customHeight="1">
      <c r="C2992" s="91"/>
      <c r="D2992" s="91"/>
    </row>
    <row r="2993" spans="3:4" ht="12.95" customHeight="1">
      <c r="C2993" s="91"/>
      <c r="D2993" s="91"/>
    </row>
    <row r="2994" spans="3:4" ht="12.95" customHeight="1">
      <c r="C2994" s="91"/>
      <c r="D2994" s="91"/>
    </row>
    <row r="2995" spans="3:4" ht="12.95" customHeight="1">
      <c r="C2995" s="91"/>
      <c r="D2995" s="91"/>
    </row>
    <row r="2996" spans="3:4" ht="12.95" customHeight="1">
      <c r="C2996" s="91"/>
      <c r="D2996" s="91"/>
    </row>
    <row r="2997" spans="3:4" ht="12.95" customHeight="1">
      <c r="C2997" s="91"/>
      <c r="D2997" s="91"/>
    </row>
    <row r="2998" spans="3:4" ht="12.95" customHeight="1">
      <c r="C2998" s="91"/>
      <c r="D2998" s="91"/>
    </row>
    <row r="2999" spans="3:4" ht="12.95" customHeight="1">
      <c r="C2999" s="91"/>
      <c r="D2999" s="91"/>
    </row>
    <row r="3000" spans="3:4" ht="12.95" customHeight="1">
      <c r="C3000" s="91"/>
      <c r="D3000" s="91"/>
    </row>
    <row r="3001" spans="3:4" ht="12.95" customHeight="1">
      <c r="C3001" s="91"/>
      <c r="D3001" s="91"/>
    </row>
    <row r="3002" spans="3:4" ht="12.95" customHeight="1">
      <c r="C3002" s="91"/>
      <c r="D3002" s="91"/>
    </row>
    <row r="3003" spans="3:4" ht="12.95" customHeight="1">
      <c r="C3003" s="91"/>
      <c r="D3003" s="91"/>
    </row>
    <row r="3004" spans="3:4" ht="12.95" customHeight="1">
      <c r="C3004" s="91"/>
      <c r="D3004" s="91"/>
    </row>
    <row r="3005" spans="3:4" ht="12.95" customHeight="1">
      <c r="C3005" s="91"/>
      <c r="D3005" s="91"/>
    </row>
    <row r="3006" spans="3:4" ht="12.95" customHeight="1">
      <c r="C3006" s="91"/>
      <c r="D3006" s="91"/>
    </row>
    <row r="3007" spans="3:4" ht="12.95" customHeight="1">
      <c r="C3007" s="91"/>
      <c r="D3007" s="91"/>
    </row>
    <row r="3008" spans="3:4" ht="12.95" customHeight="1">
      <c r="C3008" s="91"/>
      <c r="D3008" s="91"/>
    </row>
    <row r="3009" spans="3:4" ht="12.95" customHeight="1">
      <c r="C3009" s="91"/>
      <c r="D3009" s="91"/>
    </row>
    <row r="3010" spans="3:4" ht="12.95" customHeight="1">
      <c r="C3010" s="91"/>
      <c r="D3010" s="91"/>
    </row>
    <row r="3011" spans="3:4" ht="12.95" customHeight="1">
      <c r="C3011" s="91"/>
      <c r="D3011" s="91"/>
    </row>
    <row r="3012" spans="3:4" ht="12.95" customHeight="1">
      <c r="C3012" s="91"/>
      <c r="D3012" s="91"/>
    </row>
    <row r="3013" spans="3:4" ht="12.95" customHeight="1">
      <c r="C3013" s="91"/>
      <c r="D3013" s="91"/>
    </row>
    <row r="3014" spans="3:4" ht="12.95" customHeight="1">
      <c r="C3014" s="91"/>
      <c r="D3014" s="91"/>
    </row>
    <row r="3015" spans="3:4" ht="12.95" customHeight="1">
      <c r="C3015" s="91"/>
      <c r="D3015" s="91"/>
    </row>
    <row r="3016" spans="3:4" ht="12.95" customHeight="1">
      <c r="C3016" s="91"/>
      <c r="D3016" s="91"/>
    </row>
    <row r="3017" spans="3:4" ht="12.95" customHeight="1">
      <c r="C3017" s="91"/>
      <c r="D3017" s="91"/>
    </row>
    <row r="3018" spans="3:4" ht="12.95" customHeight="1">
      <c r="C3018" s="91"/>
      <c r="D3018" s="91"/>
    </row>
    <row r="3019" spans="3:4" ht="12.95" customHeight="1">
      <c r="C3019" s="91"/>
      <c r="D3019" s="91"/>
    </row>
    <row r="3020" spans="3:4" ht="12.95" customHeight="1">
      <c r="C3020" s="91"/>
      <c r="D3020" s="91"/>
    </row>
    <row r="3021" spans="3:4" ht="12.95" customHeight="1">
      <c r="C3021" s="91"/>
      <c r="D3021" s="91"/>
    </row>
    <row r="3022" spans="3:4" ht="12.95" customHeight="1">
      <c r="C3022" s="91"/>
      <c r="D3022" s="91"/>
    </row>
    <row r="3023" spans="3:4" ht="12.95" customHeight="1">
      <c r="C3023" s="91"/>
      <c r="D3023" s="91"/>
    </row>
    <row r="3024" spans="3:4" ht="12.95" customHeight="1">
      <c r="C3024" s="91"/>
      <c r="D3024" s="91"/>
    </row>
    <row r="3025" spans="3:4" ht="12.95" customHeight="1">
      <c r="C3025" s="91"/>
      <c r="D3025" s="91"/>
    </row>
    <row r="3026" spans="3:4" ht="12.95" customHeight="1">
      <c r="C3026" s="91"/>
      <c r="D3026" s="91"/>
    </row>
    <row r="3027" spans="3:4" ht="12.95" customHeight="1">
      <c r="C3027" s="91"/>
      <c r="D3027" s="91"/>
    </row>
    <row r="3028" spans="3:4" ht="12.95" customHeight="1">
      <c r="C3028" s="91"/>
      <c r="D3028" s="91"/>
    </row>
    <row r="3029" spans="3:4" ht="12.95" customHeight="1">
      <c r="C3029" s="91"/>
      <c r="D3029" s="91"/>
    </row>
    <row r="3030" spans="3:4" ht="12.95" customHeight="1">
      <c r="C3030" s="91"/>
      <c r="D3030" s="91"/>
    </row>
    <row r="3031" spans="3:4" ht="12.95" customHeight="1">
      <c r="C3031" s="91"/>
      <c r="D3031" s="91"/>
    </row>
    <row r="3032" spans="3:4" ht="12.95" customHeight="1">
      <c r="C3032" s="91"/>
      <c r="D3032" s="91"/>
    </row>
    <row r="3033" spans="3:4" ht="12.95" customHeight="1">
      <c r="C3033" s="91"/>
      <c r="D3033" s="91"/>
    </row>
    <row r="3034" spans="3:4" ht="12.95" customHeight="1">
      <c r="C3034" s="91"/>
      <c r="D3034" s="91"/>
    </row>
    <row r="3035" spans="3:4" ht="12.95" customHeight="1">
      <c r="C3035" s="91"/>
      <c r="D3035" s="91"/>
    </row>
    <row r="3036" spans="3:4" ht="12.95" customHeight="1">
      <c r="C3036" s="91"/>
      <c r="D3036" s="91"/>
    </row>
    <row r="3037" spans="3:4" ht="12.95" customHeight="1">
      <c r="C3037" s="91"/>
      <c r="D3037" s="91"/>
    </row>
    <row r="3038" spans="3:4" ht="12.95" customHeight="1">
      <c r="C3038" s="91"/>
      <c r="D3038" s="91"/>
    </row>
    <row r="3039" spans="3:4" ht="12.95" customHeight="1">
      <c r="C3039" s="91"/>
      <c r="D3039" s="91"/>
    </row>
    <row r="3040" spans="3:4" ht="12.95" customHeight="1">
      <c r="C3040" s="91"/>
      <c r="D3040" s="91"/>
    </row>
    <row r="3041" spans="3:4" ht="12.95" customHeight="1">
      <c r="C3041" s="91"/>
      <c r="D3041" s="91"/>
    </row>
    <row r="3042" spans="3:4" ht="12.95" customHeight="1">
      <c r="C3042" s="91"/>
      <c r="D3042" s="91"/>
    </row>
    <row r="3043" spans="3:4" ht="12.95" customHeight="1">
      <c r="C3043" s="91"/>
      <c r="D3043" s="91"/>
    </row>
    <row r="3044" spans="3:4" ht="12.95" customHeight="1">
      <c r="C3044" s="91"/>
      <c r="D3044" s="91"/>
    </row>
    <row r="3045" spans="3:4" ht="12.95" customHeight="1">
      <c r="C3045" s="91"/>
      <c r="D3045" s="91"/>
    </row>
    <row r="3046" spans="3:4" ht="12.95" customHeight="1">
      <c r="C3046" s="91"/>
      <c r="D3046" s="91"/>
    </row>
    <row r="3047" spans="3:4" ht="12.95" customHeight="1">
      <c r="C3047" s="91"/>
      <c r="D3047" s="91"/>
    </row>
    <row r="3048" spans="3:4" ht="12.95" customHeight="1">
      <c r="C3048" s="91"/>
      <c r="D3048" s="91"/>
    </row>
    <row r="3049" spans="3:4" ht="12.95" customHeight="1">
      <c r="C3049" s="91"/>
      <c r="D3049" s="91"/>
    </row>
    <row r="3050" spans="3:4" ht="12.95" customHeight="1">
      <c r="C3050" s="91"/>
      <c r="D3050" s="91"/>
    </row>
    <row r="3051" spans="3:4" ht="12.95" customHeight="1">
      <c r="C3051" s="91"/>
      <c r="D3051" s="91"/>
    </row>
    <row r="3052" spans="3:4" ht="12.95" customHeight="1">
      <c r="C3052" s="91"/>
      <c r="D3052" s="91"/>
    </row>
    <row r="3053" spans="3:4" ht="12.95" customHeight="1">
      <c r="C3053" s="91"/>
      <c r="D3053" s="91"/>
    </row>
    <row r="3054" spans="3:4" ht="12.95" customHeight="1">
      <c r="C3054" s="91"/>
      <c r="D3054" s="91"/>
    </row>
    <row r="3055" spans="3:4" ht="12.95" customHeight="1">
      <c r="C3055" s="91"/>
      <c r="D3055" s="91"/>
    </row>
    <row r="3056" spans="3:4" ht="12.95" customHeight="1">
      <c r="C3056" s="91"/>
      <c r="D3056" s="91"/>
    </row>
    <row r="3057" spans="3:4" ht="12.95" customHeight="1">
      <c r="C3057" s="91"/>
      <c r="D3057" s="91"/>
    </row>
    <row r="3058" spans="3:4" ht="12.95" customHeight="1">
      <c r="C3058" s="91"/>
      <c r="D3058" s="91"/>
    </row>
    <row r="3059" spans="3:4" ht="12.95" customHeight="1">
      <c r="C3059" s="91"/>
      <c r="D3059" s="91"/>
    </row>
    <row r="3060" spans="3:4" ht="12.95" customHeight="1">
      <c r="C3060" s="91"/>
      <c r="D3060" s="91"/>
    </row>
    <row r="3061" spans="3:4" ht="12.95" customHeight="1">
      <c r="C3061" s="91"/>
      <c r="D3061" s="91"/>
    </row>
    <row r="3062" spans="3:4" ht="12.95" customHeight="1">
      <c r="C3062" s="91"/>
      <c r="D3062" s="91"/>
    </row>
    <row r="3063" spans="3:4" ht="12.95" customHeight="1">
      <c r="C3063" s="91"/>
      <c r="D3063" s="91"/>
    </row>
    <row r="3064" spans="3:4" ht="12.95" customHeight="1">
      <c r="C3064" s="91"/>
      <c r="D3064" s="91"/>
    </row>
    <row r="3065" spans="3:4" ht="12.95" customHeight="1">
      <c r="C3065" s="91"/>
      <c r="D3065" s="91"/>
    </row>
    <row r="3066" spans="3:4" ht="12.95" customHeight="1">
      <c r="C3066" s="91"/>
      <c r="D3066" s="91"/>
    </row>
    <row r="3067" spans="3:4" ht="12.95" customHeight="1">
      <c r="C3067" s="91"/>
      <c r="D3067" s="91"/>
    </row>
    <row r="3068" spans="3:4" ht="12.95" customHeight="1">
      <c r="C3068" s="91"/>
      <c r="D3068" s="91"/>
    </row>
    <row r="3069" spans="3:4" ht="12.95" customHeight="1">
      <c r="C3069" s="91"/>
      <c r="D3069" s="91"/>
    </row>
    <row r="3070" spans="3:4" ht="12.95" customHeight="1">
      <c r="C3070" s="91"/>
      <c r="D3070" s="91"/>
    </row>
    <row r="3071" spans="3:4" ht="12.95" customHeight="1">
      <c r="C3071" s="91"/>
      <c r="D3071" s="91"/>
    </row>
    <row r="3072" spans="3:4" ht="12.95" customHeight="1">
      <c r="C3072" s="91"/>
      <c r="D3072" s="91"/>
    </row>
    <row r="3073" spans="3:4" ht="12.95" customHeight="1">
      <c r="C3073" s="91"/>
      <c r="D3073" s="91"/>
    </row>
    <row r="3074" spans="3:4" ht="12.95" customHeight="1">
      <c r="C3074" s="91"/>
      <c r="D3074" s="91"/>
    </row>
    <row r="3075" spans="3:4" ht="12.95" customHeight="1">
      <c r="C3075" s="91"/>
      <c r="D3075" s="91"/>
    </row>
    <row r="3076" spans="3:4" ht="12.95" customHeight="1">
      <c r="C3076" s="91"/>
      <c r="D3076" s="91"/>
    </row>
    <row r="3077" spans="3:4" ht="12.95" customHeight="1">
      <c r="C3077" s="91"/>
      <c r="D3077" s="91"/>
    </row>
    <row r="3078" spans="3:4" ht="12.95" customHeight="1">
      <c r="C3078" s="91"/>
      <c r="D3078" s="91"/>
    </row>
    <row r="3079" spans="3:4" ht="12.95" customHeight="1">
      <c r="C3079" s="91"/>
      <c r="D3079" s="91"/>
    </row>
    <row r="3080" spans="3:4" ht="12.95" customHeight="1">
      <c r="C3080" s="91"/>
      <c r="D3080" s="91"/>
    </row>
    <row r="3081" spans="3:4" ht="12.95" customHeight="1">
      <c r="C3081" s="91"/>
      <c r="D3081" s="91"/>
    </row>
    <row r="3082" spans="3:4" ht="12.95" customHeight="1">
      <c r="C3082" s="91"/>
      <c r="D3082" s="91"/>
    </row>
    <row r="3083" spans="3:4" ht="12.95" customHeight="1">
      <c r="C3083" s="91"/>
      <c r="D3083" s="91"/>
    </row>
    <row r="3084" spans="3:4" ht="12.95" customHeight="1">
      <c r="C3084" s="91"/>
      <c r="D3084" s="91"/>
    </row>
    <row r="3085" spans="3:4" ht="12.95" customHeight="1">
      <c r="C3085" s="91"/>
      <c r="D3085" s="91"/>
    </row>
    <row r="3086" spans="3:4" ht="12.95" customHeight="1">
      <c r="C3086" s="91"/>
      <c r="D3086" s="91"/>
    </row>
    <row r="3087" spans="3:4" ht="12.95" customHeight="1">
      <c r="C3087" s="91"/>
      <c r="D3087" s="91"/>
    </row>
    <row r="3088" spans="3:4" ht="12.95" customHeight="1">
      <c r="C3088" s="91"/>
      <c r="D3088" s="91"/>
    </row>
    <row r="3089" spans="3:4" ht="12.95" customHeight="1">
      <c r="C3089" s="91"/>
      <c r="D3089" s="91"/>
    </row>
    <row r="3090" spans="3:4" ht="12.95" customHeight="1">
      <c r="C3090" s="91"/>
      <c r="D3090" s="91"/>
    </row>
    <row r="3091" spans="3:4" ht="12.95" customHeight="1">
      <c r="C3091" s="91"/>
      <c r="D3091" s="91"/>
    </row>
    <row r="3092" spans="3:4" ht="12.95" customHeight="1">
      <c r="C3092" s="91"/>
      <c r="D3092" s="91"/>
    </row>
    <row r="3093" spans="3:4" ht="12.95" customHeight="1">
      <c r="C3093" s="91"/>
      <c r="D3093" s="91"/>
    </row>
    <row r="3094" spans="3:4" ht="12.95" customHeight="1">
      <c r="C3094" s="91"/>
      <c r="D3094" s="91"/>
    </row>
    <row r="3095" spans="3:4" ht="12.95" customHeight="1">
      <c r="C3095" s="91"/>
      <c r="D3095" s="91"/>
    </row>
    <row r="3096" spans="3:4" ht="12.95" customHeight="1">
      <c r="C3096" s="91"/>
      <c r="D3096" s="91"/>
    </row>
    <row r="3097" spans="3:4" ht="12.95" customHeight="1">
      <c r="C3097" s="91"/>
      <c r="D3097" s="91"/>
    </row>
    <row r="3098" spans="3:4" ht="12.95" customHeight="1">
      <c r="C3098" s="91"/>
      <c r="D3098" s="91"/>
    </row>
    <row r="3099" spans="3:4" ht="12.95" customHeight="1">
      <c r="C3099" s="91"/>
      <c r="D3099" s="91"/>
    </row>
    <row r="3100" spans="3:4" ht="12.95" customHeight="1">
      <c r="C3100" s="91"/>
      <c r="D3100" s="91"/>
    </row>
    <row r="3101" spans="3:4" ht="12.95" customHeight="1">
      <c r="C3101" s="91"/>
      <c r="D3101" s="91"/>
    </row>
    <row r="3102" spans="3:4" ht="12.95" customHeight="1">
      <c r="C3102" s="91"/>
      <c r="D3102" s="91"/>
    </row>
    <row r="3103" spans="3:4" ht="12.95" customHeight="1">
      <c r="C3103" s="91"/>
      <c r="D3103" s="91"/>
    </row>
    <row r="3104" spans="3:4" ht="12.95" customHeight="1">
      <c r="C3104" s="91"/>
      <c r="D3104" s="91"/>
    </row>
    <row r="3105" spans="3:4" ht="12.95" customHeight="1">
      <c r="C3105" s="91"/>
      <c r="D3105" s="91"/>
    </row>
    <row r="3106" spans="3:4" ht="12.95" customHeight="1">
      <c r="C3106" s="91"/>
      <c r="D3106" s="91"/>
    </row>
    <row r="3107" spans="3:4" ht="12.95" customHeight="1">
      <c r="C3107" s="91"/>
      <c r="D3107" s="91"/>
    </row>
    <row r="3108" spans="3:4" ht="12.95" customHeight="1">
      <c r="C3108" s="91"/>
      <c r="D3108" s="91"/>
    </row>
    <row r="3109" spans="3:4" ht="12.95" customHeight="1">
      <c r="C3109" s="91"/>
      <c r="D3109" s="91"/>
    </row>
    <row r="3110" spans="3:4" ht="12.95" customHeight="1">
      <c r="C3110" s="91"/>
      <c r="D3110" s="91"/>
    </row>
    <row r="3111" spans="3:4" ht="12.95" customHeight="1">
      <c r="C3111" s="91"/>
      <c r="D3111" s="91"/>
    </row>
    <row r="3112" spans="3:4" ht="12.95" customHeight="1">
      <c r="C3112" s="91"/>
      <c r="D3112" s="91"/>
    </row>
    <row r="3113" spans="3:4" ht="12.95" customHeight="1">
      <c r="C3113" s="91"/>
      <c r="D3113" s="91"/>
    </row>
    <row r="3114" spans="3:4" ht="12.95" customHeight="1">
      <c r="C3114" s="91"/>
      <c r="D3114" s="91"/>
    </row>
    <row r="3115" spans="3:4" ht="12.95" customHeight="1">
      <c r="C3115" s="91"/>
      <c r="D3115" s="91"/>
    </row>
    <row r="3116" spans="3:4" ht="12.95" customHeight="1">
      <c r="C3116" s="91"/>
      <c r="D3116" s="91"/>
    </row>
    <row r="3117" spans="3:4" ht="12.95" customHeight="1">
      <c r="C3117" s="91"/>
      <c r="D3117" s="91"/>
    </row>
    <row r="3118" spans="3:4" ht="12.95" customHeight="1">
      <c r="C3118" s="91"/>
      <c r="D3118" s="91"/>
    </row>
    <row r="3119" spans="3:4" ht="12.95" customHeight="1">
      <c r="C3119" s="91"/>
      <c r="D3119" s="91"/>
    </row>
    <row r="3120" spans="3:4" ht="12.95" customHeight="1">
      <c r="C3120" s="91"/>
      <c r="D3120" s="91"/>
    </row>
    <row r="3121" spans="3:4" ht="12.95" customHeight="1">
      <c r="C3121" s="91"/>
      <c r="D3121" s="91"/>
    </row>
    <row r="3122" spans="3:4" ht="12.95" customHeight="1">
      <c r="C3122" s="91"/>
      <c r="D3122" s="91"/>
    </row>
    <row r="3123" spans="3:4" ht="12.95" customHeight="1">
      <c r="C3123" s="91"/>
      <c r="D3123" s="91"/>
    </row>
    <row r="3124" spans="3:4" ht="12.95" customHeight="1">
      <c r="C3124" s="91"/>
      <c r="D3124" s="91"/>
    </row>
    <row r="3125" spans="3:4" ht="12.95" customHeight="1">
      <c r="C3125" s="91"/>
      <c r="D3125" s="91"/>
    </row>
    <row r="3126" spans="3:4" ht="12.95" customHeight="1">
      <c r="C3126" s="91"/>
      <c r="D3126" s="91"/>
    </row>
    <row r="3127" spans="3:4" ht="12.95" customHeight="1">
      <c r="C3127" s="91"/>
      <c r="D3127" s="91"/>
    </row>
    <row r="3128" spans="3:4" ht="12.95" customHeight="1">
      <c r="C3128" s="91"/>
      <c r="D3128" s="91"/>
    </row>
    <row r="3129" spans="3:4" ht="12.95" customHeight="1">
      <c r="C3129" s="91"/>
      <c r="D3129" s="91"/>
    </row>
    <row r="3130" spans="3:4" ht="12.95" customHeight="1">
      <c r="C3130" s="91"/>
      <c r="D3130" s="91"/>
    </row>
    <row r="3131" spans="3:4" ht="12.95" customHeight="1">
      <c r="C3131" s="91"/>
      <c r="D3131" s="91"/>
    </row>
    <row r="3132" spans="3:4" ht="12.95" customHeight="1">
      <c r="C3132" s="91"/>
      <c r="D3132" s="91"/>
    </row>
    <row r="3133" spans="3:4" ht="12.95" customHeight="1">
      <c r="C3133" s="91"/>
      <c r="D3133" s="91"/>
    </row>
    <row r="3134" spans="3:4" ht="12.95" customHeight="1">
      <c r="C3134" s="91"/>
      <c r="D3134" s="91"/>
    </row>
    <row r="3135" spans="3:4" ht="12.95" customHeight="1">
      <c r="C3135" s="91"/>
      <c r="D3135" s="91"/>
    </row>
    <row r="3136" spans="3:4" ht="12.95" customHeight="1">
      <c r="C3136" s="91"/>
      <c r="D3136" s="91"/>
    </row>
    <row r="3137" spans="3:4" ht="12.95" customHeight="1">
      <c r="C3137" s="91"/>
      <c r="D3137" s="91"/>
    </row>
    <row r="3138" spans="3:4" ht="12.95" customHeight="1">
      <c r="C3138" s="91"/>
      <c r="D3138" s="91"/>
    </row>
    <row r="3139" spans="3:4" ht="12.95" customHeight="1">
      <c r="C3139" s="91"/>
      <c r="D3139" s="91"/>
    </row>
    <row r="3140" spans="3:4" ht="12.95" customHeight="1">
      <c r="C3140" s="91"/>
      <c r="D3140" s="91"/>
    </row>
    <row r="3141" spans="3:4" ht="12.95" customHeight="1">
      <c r="C3141" s="91"/>
      <c r="D3141" s="91"/>
    </row>
    <row r="3142" spans="3:4" ht="12.95" customHeight="1">
      <c r="C3142" s="91"/>
      <c r="D3142" s="91"/>
    </row>
    <row r="3143" spans="3:4" ht="12.95" customHeight="1">
      <c r="C3143" s="91"/>
      <c r="D3143" s="91"/>
    </row>
    <row r="3144" spans="3:4" ht="12.95" customHeight="1">
      <c r="C3144" s="91"/>
      <c r="D3144" s="91"/>
    </row>
    <row r="3145" spans="3:4" ht="12.95" customHeight="1">
      <c r="C3145" s="91"/>
      <c r="D3145" s="91"/>
    </row>
    <row r="3146" spans="3:4" ht="12.95" customHeight="1">
      <c r="C3146" s="91"/>
      <c r="D3146" s="91"/>
    </row>
    <row r="3147" spans="3:4" ht="12.95" customHeight="1">
      <c r="C3147" s="91"/>
      <c r="D3147" s="91"/>
    </row>
    <row r="3148" spans="3:4" ht="12.95" customHeight="1">
      <c r="C3148" s="91"/>
      <c r="D3148" s="91"/>
    </row>
    <row r="3149" spans="3:4" ht="12.95" customHeight="1">
      <c r="C3149" s="91"/>
      <c r="D3149" s="91"/>
    </row>
    <row r="3150" spans="3:4" ht="12.95" customHeight="1">
      <c r="C3150" s="91"/>
      <c r="D3150" s="91"/>
    </row>
    <row r="3151" spans="3:4" ht="12.95" customHeight="1">
      <c r="C3151" s="91"/>
      <c r="D3151" s="91"/>
    </row>
    <row r="3152" spans="3:4" ht="12.95" customHeight="1">
      <c r="C3152" s="91"/>
      <c r="D3152" s="91"/>
    </row>
    <row r="3153" spans="3:4" ht="12.95" customHeight="1">
      <c r="C3153" s="91"/>
      <c r="D3153" s="91"/>
    </row>
    <row r="3154" spans="3:4" ht="12.95" customHeight="1">
      <c r="C3154" s="91"/>
      <c r="D3154" s="91"/>
    </row>
    <row r="3155" spans="3:4" ht="12.95" customHeight="1">
      <c r="C3155" s="91"/>
      <c r="D3155" s="91"/>
    </row>
    <row r="3156" spans="3:4" ht="12.95" customHeight="1">
      <c r="C3156" s="91"/>
      <c r="D3156" s="91"/>
    </row>
    <row r="3157" spans="3:4" ht="12.95" customHeight="1">
      <c r="C3157" s="91"/>
      <c r="D3157" s="91"/>
    </row>
    <row r="3158" spans="3:4" ht="12.95" customHeight="1">
      <c r="C3158" s="91"/>
      <c r="D3158" s="91"/>
    </row>
    <row r="3159" spans="3:4" ht="12.95" customHeight="1">
      <c r="C3159" s="91"/>
      <c r="D3159" s="91"/>
    </row>
    <row r="3160" spans="3:4" ht="12.95" customHeight="1">
      <c r="C3160" s="91"/>
      <c r="D3160" s="91"/>
    </row>
    <row r="3161" spans="3:4" ht="12.95" customHeight="1">
      <c r="C3161" s="91"/>
      <c r="D3161" s="91"/>
    </row>
    <row r="3162" spans="3:4" ht="12.95" customHeight="1">
      <c r="C3162" s="91"/>
      <c r="D3162" s="91"/>
    </row>
    <row r="3163" spans="3:4" ht="12.95" customHeight="1">
      <c r="C3163" s="91"/>
      <c r="D3163" s="91"/>
    </row>
    <row r="3164" spans="3:4" ht="12.95" customHeight="1">
      <c r="C3164" s="91"/>
      <c r="D3164" s="91"/>
    </row>
    <row r="3165" spans="3:4" ht="12.95" customHeight="1">
      <c r="C3165" s="91"/>
      <c r="D3165" s="91"/>
    </row>
    <row r="3166" spans="3:4" ht="12.95" customHeight="1">
      <c r="C3166" s="91"/>
      <c r="D3166" s="91"/>
    </row>
    <row r="3167" spans="3:4" ht="12.95" customHeight="1">
      <c r="C3167" s="91"/>
      <c r="D3167" s="91"/>
    </row>
    <row r="3168" spans="3:4" ht="12.95" customHeight="1">
      <c r="C3168" s="91"/>
      <c r="D3168" s="91"/>
    </row>
    <row r="3169" spans="3:4" ht="12.95" customHeight="1">
      <c r="C3169" s="91"/>
      <c r="D3169" s="91"/>
    </row>
    <row r="3170" spans="3:4" ht="12.95" customHeight="1">
      <c r="C3170" s="91"/>
      <c r="D3170" s="91"/>
    </row>
    <row r="3171" spans="3:4" ht="12.95" customHeight="1">
      <c r="C3171" s="91"/>
      <c r="D3171" s="91"/>
    </row>
    <row r="3172" spans="3:4" ht="12.95" customHeight="1">
      <c r="C3172" s="91"/>
      <c r="D3172" s="91"/>
    </row>
    <row r="3173" spans="3:4" ht="12.95" customHeight="1">
      <c r="C3173" s="91"/>
      <c r="D3173" s="91"/>
    </row>
    <row r="3174" spans="3:4" ht="12.95" customHeight="1">
      <c r="C3174" s="91"/>
      <c r="D3174" s="91"/>
    </row>
    <row r="3175" spans="3:4" ht="12.95" customHeight="1">
      <c r="C3175" s="91"/>
      <c r="D3175" s="91"/>
    </row>
    <row r="3176" spans="3:4" ht="12.95" customHeight="1">
      <c r="C3176" s="91"/>
      <c r="D3176" s="91"/>
    </row>
    <row r="3177" spans="3:4" ht="12.95" customHeight="1">
      <c r="C3177" s="91"/>
      <c r="D3177" s="91"/>
    </row>
    <row r="3178" spans="3:4" ht="12.95" customHeight="1">
      <c r="C3178" s="91"/>
      <c r="D3178" s="91"/>
    </row>
    <row r="3179" spans="3:4" ht="12.95" customHeight="1">
      <c r="C3179" s="91"/>
      <c r="D3179" s="91"/>
    </row>
    <row r="3180" spans="3:4" ht="12.95" customHeight="1">
      <c r="C3180" s="91"/>
      <c r="D3180" s="91"/>
    </row>
    <row r="3181" spans="3:4" ht="12.95" customHeight="1">
      <c r="C3181" s="91"/>
      <c r="D3181" s="91"/>
    </row>
    <row r="3182" spans="3:4" ht="12.95" customHeight="1">
      <c r="C3182" s="91"/>
      <c r="D3182" s="91"/>
    </row>
    <row r="3183" spans="3:4" ht="12.95" customHeight="1">
      <c r="C3183" s="91"/>
      <c r="D3183" s="91"/>
    </row>
    <row r="3184" spans="3:4" ht="12.95" customHeight="1">
      <c r="C3184" s="91"/>
      <c r="D3184" s="91"/>
    </row>
    <row r="3185" spans="3:4" ht="12.95" customHeight="1">
      <c r="C3185" s="91"/>
      <c r="D3185" s="91"/>
    </row>
    <row r="3186" spans="3:4" ht="12.95" customHeight="1">
      <c r="C3186" s="91"/>
      <c r="D3186" s="91"/>
    </row>
    <row r="3187" spans="3:4" ht="12.95" customHeight="1">
      <c r="C3187" s="91"/>
      <c r="D3187" s="91"/>
    </row>
    <row r="3188" spans="3:4" ht="12.95" customHeight="1">
      <c r="C3188" s="91"/>
      <c r="D3188" s="91"/>
    </row>
    <row r="3189" spans="3:4" ht="12.95" customHeight="1">
      <c r="C3189" s="91"/>
      <c r="D3189" s="91"/>
    </row>
    <row r="3190" spans="3:4" ht="12.95" customHeight="1">
      <c r="C3190" s="91"/>
      <c r="D3190" s="91"/>
    </row>
    <row r="3191" spans="3:4" ht="12.95" customHeight="1">
      <c r="C3191" s="91"/>
      <c r="D3191" s="91"/>
    </row>
    <row r="3192" spans="3:4" ht="12.95" customHeight="1">
      <c r="C3192" s="91"/>
      <c r="D3192" s="91"/>
    </row>
    <row r="3193" spans="3:4" ht="12.95" customHeight="1">
      <c r="C3193" s="91"/>
      <c r="D3193" s="91"/>
    </row>
    <row r="3194" spans="3:4" ht="12.95" customHeight="1">
      <c r="C3194" s="91"/>
      <c r="D3194" s="91"/>
    </row>
    <row r="3195" spans="3:4" ht="12.95" customHeight="1">
      <c r="C3195" s="91"/>
      <c r="D3195" s="91"/>
    </row>
    <row r="3196" spans="3:4" ht="12.95" customHeight="1">
      <c r="C3196" s="91"/>
      <c r="D3196" s="91"/>
    </row>
    <row r="3197" spans="3:4" ht="12.95" customHeight="1">
      <c r="C3197" s="91"/>
      <c r="D3197" s="91"/>
    </row>
    <row r="3198" spans="3:4" ht="12.95" customHeight="1">
      <c r="C3198" s="91"/>
      <c r="D3198" s="91"/>
    </row>
    <row r="3199" spans="3:4" ht="12.95" customHeight="1">
      <c r="C3199" s="91"/>
      <c r="D3199" s="91"/>
    </row>
    <row r="3200" spans="3:4" ht="12.95" customHeight="1">
      <c r="C3200" s="91"/>
      <c r="D3200" s="91"/>
    </row>
    <row r="3201" spans="3:4" ht="12.95" customHeight="1">
      <c r="C3201" s="91"/>
      <c r="D3201" s="91"/>
    </row>
    <row r="3202" spans="3:4" ht="12.95" customHeight="1">
      <c r="C3202" s="91"/>
      <c r="D3202" s="91"/>
    </row>
    <row r="3203" spans="3:4" ht="12.95" customHeight="1">
      <c r="C3203" s="91"/>
      <c r="D3203" s="91"/>
    </row>
    <row r="3204" spans="3:4" ht="12.95" customHeight="1">
      <c r="C3204" s="91"/>
      <c r="D3204" s="91"/>
    </row>
    <row r="3205" spans="3:4" ht="12.95" customHeight="1">
      <c r="C3205" s="91"/>
      <c r="D3205" s="91"/>
    </row>
    <row r="3206" spans="3:4" ht="12.95" customHeight="1">
      <c r="C3206" s="91"/>
      <c r="D3206" s="91"/>
    </row>
    <row r="3207" spans="3:4" ht="12.95" customHeight="1">
      <c r="C3207" s="91"/>
      <c r="D3207" s="91"/>
    </row>
    <row r="3208" spans="3:4" ht="12.95" customHeight="1">
      <c r="C3208" s="91"/>
      <c r="D3208" s="91"/>
    </row>
    <row r="3209" spans="3:4" ht="12.95" customHeight="1">
      <c r="C3209" s="91"/>
      <c r="D3209" s="91"/>
    </row>
    <row r="3210" spans="3:4" ht="12.95" customHeight="1">
      <c r="C3210" s="91"/>
      <c r="D3210" s="91"/>
    </row>
    <row r="3211" spans="3:4" ht="12.95" customHeight="1">
      <c r="C3211" s="91"/>
      <c r="D3211" s="91"/>
    </row>
    <row r="3212" spans="3:4" ht="12.95" customHeight="1">
      <c r="C3212" s="91"/>
      <c r="D3212" s="91"/>
    </row>
    <row r="3213" spans="3:4" ht="12.95" customHeight="1">
      <c r="C3213" s="91"/>
      <c r="D3213" s="91"/>
    </row>
    <row r="3214" spans="3:4" ht="12.95" customHeight="1">
      <c r="C3214" s="91"/>
      <c r="D3214" s="91"/>
    </row>
    <row r="3215" spans="3:4" ht="12.95" customHeight="1">
      <c r="C3215" s="91"/>
      <c r="D3215" s="91"/>
    </row>
    <row r="3216" spans="3:4" ht="12.95" customHeight="1">
      <c r="C3216" s="91"/>
      <c r="D3216" s="91"/>
    </row>
    <row r="3217" spans="3:4" ht="12.95" customHeight="1">
      <c r="C3217" s="91"/>
      <c r="D3217" s="91"/>
    </row>
    <row r="3218" spans="3:4" ht="12.95" customHeight="1">
      <c r="C3218" s="91"/>
      <c r="D3218" s="91"/>
    </row>
    <row r="3219" spans="3:4" ht="12.95" customHeight="1">
      <c r="C3219" s="91"/>
      <c r="D3219" s="91"/>
    </row>
    <row r="3220" spans="3:4" ht="12.95" customHeight="1">
      <c r="C3220" s="91"/>
      <c r="D3220" s="91"/>
    </row>
    <row r="3221" spans="3:4" ht="12.95" customHeight="1">
      <c r="C3221" s="91"/>
      <c r="D3221" s="91"/>
    </row>
    <row r="3222" spans="3:4" ht="12.95" customHeight="1">
      <c r="C3222" s="91"/>
      <c r="D3222" s="91"/>
    </row>
    <row r="3223" spans="3:4" ht="12.95" customHeight="1">
      <c r="C3223" s="91"/>
      <c r="D3223" s="91"/>
    </row>
    <row r="3224" spans="3:4" ht="12.95" customHeight="1">
      <c r="C3224" s="91"/>
      <c r="D3224" s="91"/>
    </row>
    <row r="3225" spans="3:4" ht="12.95" customHeight="1">
      <c r="C3225" s="91"/>
      <c r="D3225" s="91"/>
    </row>
    <row r="3226" spans="3:4" ht="12.95" customHeight="1">
      <c r="C3226" s="91"/>
      <c r="D3226" s="91"/>
    </row>
    <row r="3227" spans="3:4" ht="12.95" customHeight="1">
      <c r="C3227" s="91"/>
      <c r="D3227" s="91"/>
    </row>
    <row r="3228" spans="3:4" ht="12.95" customHeight="1">
      <c r="C3228" s="91"/>
      <c r="D3228" s="91"/>
    </row>
    <row r="3229" spans="3:4" ht="12.95" customHeight="1">
      <c r="C3229" s="91"/>
      <c r="D3229" s="91"/>
    </row>
    <row r="3230" spans="3:4" ht="12.95" customHeight="1">
      <c r="C3230" s="91"/>
      <c r="D3230" s="91"/>
    </row>
    <row r="3231" spans="3:4" ht="12.95" customHeight="1">
      <c r="C3231" s="91"/>
      <c r="D3231" s="91"/>
    </row>
    <row r="3232" spans="3:4" ht="12.95" customHeight="1">
      <c r="C3232" s="91"/>
      <c r="D3232" s="91"/>
    </row>
    <row r="3233" spans="3:4" ht="12.95" customHeight="1">
      <c r="C3233" s="91"/>
      <c r="D3233" s="91"/>
    </row>
    <row r="3234" spans="3:4" ht="12.95" customHeight="1">
      <c r="C3234" s="91"/>
      <c r="D3234" s="91"/>
    </row>
    <row r="3235" spans="3:4" ht="12.95" customHeight="1">
      <c r="C3235" s="91"/>
      <c r="D3235" s="91"/>
    </row>
    <row r="3236" spans="3:4" ht="12.95" customHeight="1">
      <c r="C3236" s="91"/>
      <c r="D3236" s="91"/>
    </row>
    <row r="3237" spans="3:4" ht="12.95" customHeight="1">
      <c r="C3237" s="91"/>
      <c r="D3237" s="91"/>
    </row>
    <row r="3238" spans="3:4" ht="12.95" customHeight="1">
      <c r="C3238" s="91"/>
      <c r="D3238" s="91"/>
    </row>
    <row r="3239" spans="3:4" ht="12.95" customHeight="1">
      <c r="C3239" s="91"/>
      <c r="D3239" s="91"/>
    </row>
    <row r="3240" spans="3:4" ht="12.95" customHeight="1">
      <c r="C3240" s="91"/>
      <c r="D3240" s="91"/>
    </row>
    <row r="3241" spans="3:4" ht="12.95" customHeight="1">
      <c r="C3241" s="91"/>
      <c r="D3241" s="91"/>
    </row>
    <row r="3242" spans="3:4" ht="12.95" customHeight="1">
      <c r="C3242" s="91"/>
      <c r="D3242" s="91"/>
    </row>
    <row r="3243" spans="3:4" ht="12.95" customHeight="1">
      <c r="C3243" s="91"/>
      <c r="D3243" s="91"/>
    </row>
    <row r="3244" spans="3:4" ht="12.95" customHeight="1">
      <c r="C3244" s="91"/>
      <c r="D3244" s="91"/>
    </row>
    <row r="3245" spans="3:4" ht="12.95" customHeight="1">
      <c r="C3245" s="91"/>
      <c r="D3245" s="91"/>
    </row>
    <row r="3246" spans="3:4" ht="12.95" customHeight="1">
      <c r="C3246" s="91"/>
      <c r="D3246" s="91"/>
    </row>
    <row r="3247" spans="3:4" ht="12.95" customHeight="1">
      <c r="C3247" s="91"/>
      <c r="D3247" s="91"/>
    </row>
    <row r="3248" spans="3:4" ht="12.95" customHeight="1">
      <c r="C3248" s="91"/>
      <c r="D3248" s="91"/>
    </row>
    <row r="3249" spans="3:4" ht="12.95" customHeight="1">
      <c r="C3249" s="91"/>
      <c r="D3249" s="91"/>
    </row>
    <row r="3250" spans="3:4" ht="12.95" customHeight="1">
      <c r="C3250" s="91"/>
      <c r="D3250" s="91"/>
    </row>
    <row r="3251" spans="3:4" ht="12.95" customHeight="1">
      <c r="C3251" s="91"/>
      <c r="D3251" s="91"/>
    </row>
    <row r="3252" spans="3:4" ht="12.95" customHeight="1">
      <c r="C3252" s="91"/>
      <c r="D3252" s="91"/>
    </row>
    <row r="3253" spans="3:4" ht="12.95" customHeight="1">
      <c r="C3253" s="91"/>
      <c r="D3253" s="91"/>
    </row>
    <row r="3254" spans="3:4" ht="12.95" customHeight="1">
      <c r="C3254" s="91"/>
      <c r="D3254" s="91"/>
    </row>
    <row r="3255" spans="3:4" ht="12.95" customHeight="1">
      <c r="C3255" s="91"/>
      <c r="D3255" s="91"/>
    </row>
    <row r="3256" spans="3:4" ht="12.95" customHeight="1">
      <c r="C3256" s="91"/>
      <c r="D3256" s="91"/>
    </row>
    <row r="3257" spans="3:4" ht="12.95" customHeight="1">
      <c r="C3257" s="91"/>
      <c r="D3257" s="91"/>
    </row>
    <row r="3258" spans="3:4" ht="12.95" customHeight="1">
      <c r="C3258" s="91"/>
      <c r="D3258" s="91"/>
    </row>
    <row r="3259" spans="3:4" ht="12.95" customHeight="1">
      <c r="C3259" s="91"/>
      <c r="D3259" s="91"/>
    </row>
    <row r="3260" spans="3:4" ht="12.95" customHeight="1">
      <c r="C3260" s="91"/>
      <c r="D3260" s="91"/>
    </row>
    <row r="3261" spans="3:4" ht="12.95" customHeight="1">
      <c r="C3261" s="91"/>
      <c r="D3261" s="91"/>
    </row>
    <row r="3262" spans="3:4" ht="12.95" customHeight="1">
      <c r="C3262" s="91"/>
      <c r="D3262" s="91"/>
    </row>
    <row r="3263" spans="3:4" ht="12.95" customHeight="1">
      <c r="C3263" s="91"/>
      <c r="D3263" s="91"/>
    </row>
    <row r="3264" spans="3:4" ht="12.95" customHeight="1">
      <c r="C3264" s="91"/>
      <c r="D3264" s="91"/>
    </row>
    <row r="3265" spans="3:4" ht="12.95" customHeight="1">
      <c r="C3265" s="91"/>
      <c r="D3265" s="91"/>
    </row>
    <row r="3266" spans="3:4" ht="12.95" customHeight="1">
      <c r="C3266" s="91"/>
      <c r="D3266" s="91"/>
    </row>
    <row r="3267" spans="3:4" ht="12.95" customHeight="1">
      <c r="C3267" s="91"/>
      <c r="D3267" s="91"/>
    </row>
    <row r="3268" spans="3:4" ht="12.95" customHeight="1">
      <c r="C3268" s="91"/>
      <c r="D3268" s="91"/>
    </row>
    <row r="3269" spans="3:4" ht="12.95" customHeight="1">
      <c r="C3269" s="91"/>
      <c r="D3269" s="91"/>
    </row>
    <row r="3270" spans="3:4" ht="12.95" customHeight="1">
      <c r="C3270" s="91"/>
      <c r="D3270" s="91"/>
    </row>
    <row r="3271" spans="3:4" ht="12.95" customHeight="1">
      <c r="C3271" s="91"/>
      <c r="D3271" s="91"/>
    </row>
    <row r="3272" spans="3:4" ht="12.95" customHeight="1">
      <c r="C3272" s="91"/>
      <c r="D3272" s="91"/>
    </row>
    <row r="3273" spans="3:4" ht="12.95" customHeight="1">
      <c r="C3273" s="91"/>
      <c r="D3273" s="91"/>
    </row>
    <row r="3274" spans="3:4" ht="12.95" customHeight="1">
      <c r="C3274" s="91"/>
      <c r="D3274" s="91"/>
    </row>
    <row r="3275" spans="3:4" ht="12.95" customHeight="1">
      <c r="C3275" s="91"/>
      <c r="D3275" s="91"/>
    </row>
    <row r="3276" spans="3:4" ht="12.95" customHeight="1">
      <c r="C3276" s="91"/>
      <c r="D3276" s="91"/>
    </row>
    <row r="3277" spans="3:4" ht="12.95" customHeight="1">
      <c r="C3277" s="91"/>
      <c r="D3277" s="91"/>
    </row>
    <row r="3278" spans="3:4" ht="12.95" customHeight="1">
      <c r="C3278" s="91"/>
      <c r="D3278" s="91"/>
    </row>
    <row r="3279" spans="3:4" ht="12.95" customHeight="1">
      <c r="C3279" s="91"/>
      <c r="D3279" s="91"/>
    </row>
    <row r="3280" spans="3:4" ht="12.95" customHeight="1">
      <c r="C3280" s="91"/>
      <c r="D3280" s="91"/>
    </row>
    <row r="3281" spans="3:4" ht="12.95" customHeight="1">
      <c r="C3281" s="91"/>
      <c r="D3281" s="91"/>
    </row>
    <row r="3282" spans="3:4" ht="12.95" customHeight="1">
      <c r="C3282" s="91"/>
      <c r="D3282" s="91"/>
    </row>
    <row r="3283" spans="3:4" ht="12.95" customHeight="1">
      <c r="C3283" s="91"/>
      <c r="D3283" s="91"/>
    </row>
    <row r="3284" spans="3:4" ht="12.95" customHeight="1">
      <c r="C3284" s="91"/>
      <c r="D3284" s="91"/>
    </row>
    <row r="3285" spans="3:4" ht="12.95" customHeight="1">
      <c r="C3285" s="91"/>
      <c r="D3285" s="91"/>
    </row>
    <row r="3286" spans="3:4" ht="12.95" customHeight="1">
      <c r="C3286" s="91"/>
      <c r="D3286" s="91"/>
    </row>
    <row r="3287" spans="3:4" ht="12.95" customHeight="1">
      <c r="C3287" s="91"/>
      <c r="D3287" s="91"/>
    </row>
    <row r="3288" spans="3:4" ht="12.95" customHeight="1">
      <c r="C3288" s="91"/>
      <c r="D3288" s="91"/>
    </row>
    <row r="3289" spans="3:4" ht="12.95" customHeight="1">
      <c r="C3289" s="91"/>
      <c r="D3289" s="91"/>
    </row>
    <row r="3290" spans="3:4" ht="12.95" customHeight="1">
      <c r="C3290" s="91"/>
      <c r="D3290" s="91"/>
    </row>
    <row r="3291" spans="3:4" ht="12.95" customHeight="1">
      <c r="C3291" s="91"/>
      <c r="D3291" s="91"/>
    </row>
    <row r="3292" spans="3:4" ht="12.95" customHeight="1">
      <c r="C3292" s="91"/>
      <c r="D3292" s="91"/>
    </row>
  </sheetData>
  <protectedRanges>
    <protectedRange sqref="A265:D272" name="Range1"/>
  </protectedRanges>
  <sortState xmlns:xlrd2="http://schemas.microsoft.com/office/spreadsheetml/2017/richdata2" ref="A21:U282">
    <sortCondition ref="C21:C282"/>
  </sortState>
  <phoneticPr fontId="7" type="noConversion"/>
  <hyperlinks>
    <hyperlink ref="H64140" r:id="rId1" display="http://vsolj.cetus-net.org/bulletin.html" xr:uid="{00000000-0004-0000-0000-000000000000}"/>
    <hyperlink ref="H64133" r:id="rId2" display="https://www.aavso.org/ejaavso" xr:uid="{00000000-0004-0000-0000-000001000000}"/>
    <hyperlink ref="I64140" r:id="rId3" display="http://vsolj.cetus-net.org/bulletin.html" xr:uid="{00000000-0004-0000-0000-000002000000}"/>
    <hyperlink ref="AQ57791" r:id="rId4" display="http://cdsbib.u-strasbg.fr/cgi-bin/cdsbib?1990RMxAA..21..381G" xr:uid="{00000000-0004-0000-0000-000003000000}"/>
    <hyperlink ref="H64137" r:id="rId5" display="https://www.aavso.org/ejaavso" xr:uid="{00000000-0004-0000-0000-000004000000}"/>
    <hyperlink ref="AP5155" r:id="rId6" display="http://cdsbib.u-strasbg.fr/cgi-bin/cdsbib?1990RMxAA..21..381G" xr:uid="{00000000-0004-0000-0000-000005000000}"/>
    <hyperlink ref="AP5158" r:id="rId7" display="http://cdsbib.u-strasbg.fr/cgi-bin/cdsbib?1990RMxAA..21..381G" xr:uid="{00000000-0004-0000-0000-000006000000}"/>
    <hyperlink ref="AP5156" r:id="rId8" display="http://cdsbib.u-strasbg.fr/cgi-bin/cdsbib?1990RMxAA..21..381G" xr:uid="{00000000-0004-0000-0000-000007000000}"/>
    <hyperlink ref="AP5140" r:id="rId9" display="http://cdsbib.u-strasbg.fr/cgi-bin/cdsbib?1990RMxAA..21..381G" xr:uid="{00000000-0004-0000-0000-000008000000}"/>
    <hyperlink ref="AQ5369" r:id="rId10" display="http://cdsbib.u-strasbg.fr/cgi-bin/cdsbib?1990RMxAA..21..381G" xr:uid="{00000000-0004-0000-0000-000009000000}"/>
    <hyperlink ref="AQ5373" r:id="rId11" display="http://cdsbib.u-strasbg.fr/cgi-bin/cdsbib?1990RMxAA..21..381G" xr:uid="{00000000-0004-0000-0000-00000A000000}"/>
    <hyperlink ref="AQ65053" r:id="rId12" display="http://cdsbib.u-strasbg.fr/cgi-bin/cdsbib?1990RMxAA..21..381G" xr:uid="{00000000-0004-0000-0000-00000B000000}"/>
    <hyperlink ref="I2261" r:id="rId13" display="http://vsolj.cetus-net.org/bulletin.html" xr:uid="{00000000-0004-0000-0000-00000C000000}"/>
    <hyperlink ref="H2261" r:id="rId14" display="http://vsolj.cetus-net.org/bulletin.html" xr:uid="{00000000-0004-0000-0000-00000D000000}"/>
    <hyperlink ref="AQ182" r:id="rId15" display="http://cdsbib.u-strasbg.fr/cgi-bin/cdsbib?1990RMxAA..21..381G" xr:uid="{00000000-0004-0000-0000-00000E000000}"/>
    <hyperlink ref="AQ181" r:id="rId16" display="http://cdsbib.u-strasbg.fr/cgi-bin/cdsbib?1990RMxAA..21..381G" xr:uid="{00000000-0004-0000-0000-00000F000000}"/>
    <hyperlink ref="AP3431" r:id="rId17" display="http://cdsbib.u-strasbg.fr/cgi-bin/cdsbib?1990RMxAA..21..381G" xr:uid="{00000000-0004-0000-0000-000010000000}"/>
    <hyperlink ref="AP3449" r:id="rId18" display="http://cdsbib.u-strasbg.fr/cgi-bin/cdsbib?1990RMxAA..21..381G" xr:uid="{00000000-0004-0000-0000-000011000000}"/>
    <hyperlink ref="AP3450" r:id="rId19" display="http://cdsbib.u-strasbg.fr/cgi-bin/cdsbib?1990RMxAA..21..381G" xr:uid="{00000000-0004-0000-0000-000012000000}"/>
    <hyperlink ref="AP344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47" sqref="A147:C229"/>
    </sheetView>
  </sheetViews>
  <sheetFormatPr defaultRowHeight="12.75"/>
  <cols>
    <col min="1" max="1" width="19.7109375" style="19" customWidth="1"/>
    <col min="2" max="2" width="4.42578125" style="28" customWidth="1"/>
    <col min="3" max="3" width="12.7109375" style="19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9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39" t="s">
        <v>156</v>
      </c>
      <c r="I1" s="40" t="s">
        <v>157</v>
      </c>
      <c r="J1" s="41" t="s">
        <v>158</v>
      </c>
    </row>
    <row r="2" spans="1:16">
      <c r="I2" s="42" t="s">
        <v>159</v>
      </c>
      <c r="J2" s="43" t="s">
        <v>129</v>
      </c>
    </row>
    <row r="3" spans="1:16">
      <c r="A3" s="44" t="s">
        <v>160</v>
      </c>
      <c r="I3" s="42" t="s">
        <v>161</v>
      </c>
      <c r="J3" s="43" t="s">
        <v>56</v>
      </c>
    </row>
    <row r="4" spans="1:16">
      <c r="I4" s="42" t="s">
        <v>162</v>
      </c>
      <c r="J4" s="43" t="s">
        <v>56</v>
      </c>
    </row>
    <row r="5" spans="1:16" ht="13.5" thickBot="1">
      <c r="I5" s="45" t="s">
        <v>67</v>
      </c>
      <c r="J5" s="46" t="s">
        <v>163</v>
      </c>
    </row>
    <row r="10" spans="1:16" ht="13.5" thickBot="1"/>
    <row r="11" spans="1:16" ht="12.75" customHeight="1" thickBot="1">
      <c r="A11" s="19" t="str">
        <f t="shared" ref="A11:A74" si="0">P11</f>
        <v> BBS 23 </v>
      </c>
      <c r="B11" s="20" t="str">
        <f t="shared" ref="B11:B74" si="1">IF(H11=INT(H11),"I","II")</f>
        <v>II</v>
      </c>
      <c r="C11" s="19">
        <f t="shared" ref="C11:C74" si="2">1*G11</f>
        <v>42568.370999999999</v>
      </c>
      <c r="D11" s="28" t="str">
        <f t="shared" ref="D11:D74" si="3">VLOOKUP(F11,I$1:J$5,2,FALSE)</f>
        <v>vis</v>
      </c>
      <c r="E11" s="47">
        <f>VLOOKUP(C11,Active!C$21:E$966,3,FALSE)</f>
        <v>-5037.5439454736825</v>
      </c>
      <c r="F11" s="20" t="s">
        <v>67</v>
      </c>
      <c r="G11" s="28" t="str">
        <f t="shared" ref="G11:G74" si="4">MID(I11,3,LEN(I11)-3)</f>
        <v>42568.371</v>
      </c>
      <c r="H11" s="19">
        <f t="shared" ref="H11:H74" si="5">1*K11</f>
        <v>-5037.5</v>
      </c>
      <c r="I11" s="48" t="s">
        <v>288</v>
      </c>
      <c r="J11" s="49" t="s">
        <v>289</v>
      </c>
      <c r="K11" s="48">
        <v>-5037.5</v>
      </c>
      <c r="L11" s="48" t="s">
        <v>239</v>
      </c>
      <c r="M11" s="49" t="s">
        <v>222</v>
      </c>
      <c r="N11" s="49"/>
      <c r="O11" s="50" t="s">
        <v>290</v>
      </c>
      <c r="P11" s="50" t="s">
        <v>291</v>
      </c>
    </row>
    <row r="12" spans="1:16" ht="12.75" customHeight="1" thickBot="1">
      <c r="A12" s="19" t="str">
        <f t="shared" si="0"/>
        <v> BBS 27 </v>
      </c>
      <c r="B12" s="20" t="str">
        <f t="shared" si="1"/>
        <v>II</v>
      </c>
      <c r="C12" s="19">
        <f t="shared" si="2"/>
        <v>42887.351000000002</v>
      </c>
      <c r="D12" s="28" t="str">
        <f t="shared" si="3"/>
        <v>vis</v>
      </c>
      <c r="E12" s="47">
        <f>VLOOKUP(C12,Active!C$21:E$966,3,FALSE)</f>
        <v>-4383.5413936786545</v>
      </c>
      <c r="F12" s="20" t="s">
        <v>67</v>
      </c>
      <c r="G12" s="28" t="str">
        <f t="shared" si="4"/>
        <v>42887.351</v>
      </c>
      <c r="H12" s="19">
        <f t="shared" si="5"/>
        <v>-4383.5</v>
      </c>
      <c r="I12" s="48" t="s">
        <v>299</v>
      </c>
      <c r="J12" s="49" t="s">
        <v>300</v>
      </c>
      <c r="K12" s="48">
        <v>-4383.5</v>
      </c>
      <c r="L12" s="48" t="s">
        <v>301</v>
      </c>
      <c r="M12" s="49" t="s">
        <v>222</v>
      </c>
      <c r="N12" s="49"/>
      <c r="O12" s="50" t="s">
        <v>290</v>
      </c>
      <c r="P12" s="50" t="s">
        <v>302</v>
      </c>
    </row>
    <row r="13" spans="1:16" ht="12.75" customHeight="1" thickBot="1">
      <c r="A13" s="19" t="str">
        <f t="shared" si="0"/>
        <v>IBVS 2344 </v>
      </c>
      <c r="B13" s="20" t="str">
        <f t="shared" si="1"/>
        <v>I</v>
      </c>
      <c r="C13" s="19">
        <f t="shared" si="2"/>
        <v>45025.358</v>
      </c>
      <c r="D13" s="28" t="str">
        <f t="shared" si="3"/>
        <v>vis</v>
      </c>
      <c r="E13" s="47">
        <f>VLOOKUP(C13,Active!C$21:E$966,3,FALSE)</f>
        <v>0</v>
      </c>
      <c r="F13" s="20" t="s">
        <v>67</v>
      </c>
      <c r="G13" s="28" t="str">
        <f t="shared" si="4"/>
        <v>45025.358</v>
      </c>
      <c r="H13" s="19">
        <f t="shared" si="5"/>
        <v>0</v>
      </c>
      <c r="I13" s="48" t="s">
        <v>322</v>
      </c>
      <c r="J13" s="49" t="s">
        <v>323</v>
      </c>
      <c r="K13" s="48">
        <v>0</v>
      </c>
      <c r="L13" s="48" t="s">
        <v>186</v>
      </c>
      <c r="M13" s="49" t="s">
        <v>295</v>
      </c>
      <c r="N13" s="49" t="s">
        <v>296</v>
      </c>
      <c r="O13" s="50" t="s">
        <v>324</v>
      </c>
      <c r="P13" s="51" t="s">
        <v>325</v>
      </c>
    </row>
    <row r="14" spans="1:16" ht="12.75" customHeight="1" thickBot="1">
      <c r="A14" s="19" t="str">
        <f t="shared" si="0"/>
        <v>IBVS 2344 </v>
      </c>
      <c r="B14" s="20" t="str">
        <f t="shared" si="1"/>
        <v>II</v>
      </c>
      <c r="C14" s="19">
        <f t="shared" si="2"/>
        <v>45025.595000000001</v>
      </c>
      <c r="D14" s="28" t="str">
        <f t="shared" si="3"/>
        <v>vis</v>
      </c>
      <c r="E14" s="47">
        <f>VLOOKUP(C14,Active!C$21:E$966,3,FALSE)</f>
        <v>0.48591950835810166</v>
      </c>
      <c r="F14" s="20" t="s">
        <v>67</v>
      </c>
      <c r="G14" s="28" t="str">
        <f t="shared" si="4"/>
        <v>45025.595</v>
      </c>
      <c r="H14" s="19">
        <f t="shared" si="5"/>
        <v>0.5</v>
      </c>
      <c r="I14" s="48" t="s">
        <v>326</v>
      </c>
      <c r="J14" s="49" t="s">
        <v>327</v>
      </c>
      <c r="K14" s="48">
        <v>0.5</v>
      </c>
      <c r="L14" s="48" t="s">
        <v>207</v>
      </c>
      <c r="M14" s="49" t="s">
        <v>295</v>
      </c>
      <c r="N14" s="49" t="s">
        <v>296</v>
      </c>
      <c r="O14" s="50" t="s">
        <v>324</v>
      </c>
      <c r="P14" s="51" t="s">
        <v>325</v>
      </c>
    </row>
    <row r="15" spans="1:16" ht="12.75" customHeight="1" thickBot="1">
      <c r="A15" s="19" t="str">
        <f t="shared" si="0"/>
        <v>BAVM 38 </v>
      </c>
      <c r="B15" s="20" t="str">
        <f t="shared" si="1"/>
        <v>II</v>
      </c>
      <c r="C15" s="19">
        <f t="shared" si="2"/>
        <v>45383.612000000001</v>
      </c>
      <c r="D15" s="28" t="str">
        <f t="shared" si="3"/>
        <v>vis</v>
      </c>
      <c r="E15" s="47">
        <f>VLOOKUP(C15,Active!C$21:E$966,3,FALSE)</f>
        <v>734.52577023880553</v>
      </c>
      <c r="F15" s="20" t="s">
        <v>67</v>
      </c>
      <c r="G15" s="28" t="str">
        <f t="shared" si="4"/>
        <v>45383.612</v>
      </c>
      <c r="H15" s="19">
        <f t="shared" si="5"/>
        <v>734.5</v>
      </c>
      <c r="I15" s="48" t="s">
        <v>343</v>
      </c>
      <c r="J15" s="49" t="s">
        <v>344</v>
      </c>
      <c r="K15" s="48">
        <v>734.5</v>
      </c>
      <c r="L15" s="48" t="s">
        <v>274</v>
      </c>
      <c r="M15" s="49" t="s">
        <v>222</v>
      </c>
      <c r="N15" s="49"/>
      <c r="O15" s="50" t="s">
        <v>345</v>
      </c>
      <c r="P15" s="51" t="s">
        <v>346</v>
      </c>
    </row>
    <row r="16" spans="1:16" ht="12.75" customHeight="1" thickBot="1">
      <c r="A16" s="19" t="str">
        <f t="shared" si="0"/>
        <v> BBS 65 </v>
      </c>
      <c r="B16" s="20" t="str">
        <f t="shared" si="1"/>
        <v>I</v>
      </c>
      <c r="C16" s="19">
        <f t="shared" si="2"/>
        <v>45404.32</v>
      </c>
      <c r="D16" s="28" t="str">
        <f t="shared" si="3"/>
        <v>vis</v>
      </c>
      <c r="E16" s="47">
        <f>VLOOKUP(C16,Active!C$21:E$966,3,FALSE)</f>
        <v>776.9832435680753</v>
      </c>
      <c r="F16" s="20" t="s">
        <v>67</v>
      </c>
      <c r="G16" s="28" t="str">
        <f t="shared" si="4"/>
        <v>45404.320</v>
      </c>
      <c r="H16" s="19">
        <f t="shared" si="5"/>
        <v>777</v>
      </c>
      <c r="I16" s="48" t="s">
        <v>347</v>
      </c>
      <c r="J16" s="49" t="s">
        <v>348</v>
      </c>
      <c r="K16" s="48">
        <v>777</v>
      </c>
      <c r="L16" s="48" t="s">
        <v>174</v>
      </c>
      <c r="M16" s="49" t="s">
        <v>222</v>
      </c>
      <c r="N16" s="49"/>
      <c r="O16" s="50" t="s">
        <v>290</v>
      </c>
      <c r="P16" s="50" t="s">
        <v>349</v>
      </c>
    </row>
    <row r="17" spans="1:16" ht="12.75" customHeight="1" thickBot="1">
      <c r="A17" s="19" t="str">
        <f t="shared" si="0"/>
        <v>BAVM 38 </v>
      </c>
      <c r="B17" s="20" t="str">
        <f t="shared" si="1"/>
        <v>I</v>
      </c>
      <c r="C17" s="19">
        <f t="shared" si="2"/>
        <v>45714.538</v>
      </c>
      <c r="D17" s="28" t="str">
        <f t="shared" si="3"/>
        <v>vis</v>
      </c>
      <c r="E17" s="47">
        <f>VLOOKUP(C17,Active!C$21:E$966,3,FALSE)</f>
        <v>1413.0211256069131</v>
      </c>
      <c r="F17" s="20" t="s">
        <v>67</v>
      </c>
      <c r="G17" s="28" t="str">
        <f t="shared" si="4"/>
        <v>45714.538</v>
      </c>
      <c r="H17" s="19">
        <f t="shared" si="5"/>
        <v>1413</v>
      </c>
      <c r="I17" s="48" t="s">
        <v>350</v>
      </c>
      <c r="J17" s="49" t="s">
        <v>351</v>
      </c>
      <c r="K17" s="48">
        <v>1413</v>
      </c>
      <c r="L17" s="48" t="s">
        <v>352</v>
      </c>
      <c r="M17" s="49" t="s">
        <v>222</v>
      </c>
      <c r="N17" s="49"/>
      <c r="O17" s="50" t="s">
        <v>345</v>
      </c>
      <c r="P17" s="51" t="s">
        <v>346</v>
      </c>
    </row>
    <row r="18" spans="1:16" ht="12.75" customHeight="1" thickBot="1">
      <c r="A18" s="19" t="str">
        <f t="shared" si="0"/>
        <v>BAVM 38 </v>
      </c>
      <c r="B18" s="20" t="str">
        <f t="shared" si="1"/>
        <v>I</v>
      </c>
      <c r="C18" s="19">
        <f t="shared" si="2"/>
        <v>45715.497000000003</v>
      </c>
      <c r="D18" s="28" t="str">
        <f t="shared" si="3"/>
        <v>vis</v>
      </c>
      <c r="E18" s="47">
        <f>VLOOKUP(C18,Active!C$21:E$966,3,FALSE)</f>
        <v>1414.9873568664689</v>
      </c>
      <c r="F18" s="20" t="s">
        <v>67</v>
      </c>
      <c r="G18" s="28" t="str">
        <f t="shared" si="4"/>
        <v>45715.497</v>
      </c>
      <c r="H18" s="19">
        <f t="shared" si="5"/>
        <v>1415</v>
      </c>
      <c r="I18" s="48" t="s">
        <v>353</v>
      </c>
      <c r="J18" s="49" t="s">
        <v>354</v>
      </c>
      <c r="K18" s="48">
        <v>1415</v>
      </c>
      <c r="L18" s="48" t="s">
        <v>189</v>
      </c>
      <c r="M18" s="49" t="s">
        <v>222</v>
      </c>
      <c r="N18" s="49"/>
      <c r="O18" s="50" t="s">
        <v>345</v>
      </c>
      <c r="P18" s="51" t="s">
        <v>346</v>
      </c>
    </row>
    <row r="19" spans="1:16" ht="12.75" customHeight="1" thickBot="1">
      <c r="A19" s="19" t="str">
        <f t="shared" si="0"/>
        <v> PASP 98.691 </v>
      </c>
      <c r="B19" s="20" t="str">
        <f t="shared" si="1"/>
        <v>II</v>
      </c>
      <c r="C19" s="19">
        <f t="shared" si="2"/>
        <v>45732.815399999999</v>
      </c>
      <c r="D19" s="28" t="str">
        <f t="shared" si="3"/>
        <v>vis</v>
      </c>
      <c r="E19" s="47">
        <f>VLOOKUP(C19,Active!C$21:E$966,3,FALSE)</f>
        <v>1450.4951560796001</v>
      </c>
      <c r="F19" s="20" t="s">
        <v>67</v>
      </c>
      <c r="G19" s="28" t="str">
        <f t="shared" si="4"/>
        <v>45732.8154</v>
      </c>
      <c r="H19" s="19">
        <f t="shared" si="5"/>
        <v>1450.5</v>
      </c>
      <c r="I19" s="48" t="s">
        <v>355</v>
      </c>
      <c r="J19" s="49" t="s">
        <v>356</v>
      </c>
      <c r="K19" s="48">
        <v>1450.5</v>
      </c>
      <c r="L19" s="48" t="s">
        <v>357</v>
      </c>
      <c r="M19" s="49" t="s">
        <v>295</v>
      </c>
      <c r="N19" s="49" t="s">
        <v>296</v>
      </c>
      <c r="O19" s="50" t="s">
        <v>358</v>
      </c>
      <c r="P19" s="50" t="s">
        <v>359</v>
      </c>
    </row>
    <row r="20" spans="1:16" ht="12.75" customHeight="1" thickBot="1">
      <c r="A20" s="19" t="str">
        <f t="shared" si="0"/>
        <v>BAVM 38 </v>
      </c>
      <c r="B20" s="20" t="str">
        <f t="shared" si="1"/>
        <v>I</v>
      </c>
      <c r="C20" s="19">
        <f t="shared" si="2"/>
        <v>45779.397100000002</v>
      </c>
      <c r="D20" s="28" t="str">
        <f t="shared" si="3"/>
        <v>vis</v>
      </c>
      <c r="E20" s="47">
        <f>VLOOKUP(C20,Active!C$21:E$966,3,FALSE)</f>
        <v>1546.0013027563566</v>
      </c>
      <c r="F20" s="20" t="s">
        <v>67</v>
      </c>
      <c r="G20" s="28" t="str">
        <f t="shared" si="4"/>
        <v>45779.3971</v>
      </c>
      <c r="H20" s="19">
        <f t="shared" si="5"/>
        <v>1546</v>
      </c>
      <c r="I20" s="48" t="s">
        <v>360</v>
      </c>
      <c r="J20" s="49" t="s">
        <v>361</v>
      </c>
      <c r="K20" s="48">
        <v>1546</v>
      </c>
      <c r="L20" s="48" t="s">
        <v>362</v>
      </c>
      <c r="M20" s="49" t="s">
        <v>295</v>
      </c>
      <c r="N20" s="49" t="s">
        <v>67</v>
      </c>
      <c r="O20" s="50" t="s">
        <v>331</v>
      </c>
      <c r="P20" s="51" t="s">
        <v>346</v>
      </c>
    </row>
    <row r="21" spans="1:16" ht="12.75" customHeight="1" thickBot="1">
      <c r="A21" s="19" t="str">
        <f t="shared" si="0"/>
        <v>BAVM 38 </v>
      </c>
      <c r="B21" s="20" t="str">
        <f t="shared" si="1"/>
        <v>I</v>
      </c>
      <c r="C21" s="19">
        <f t="shared" si="2"/>
        <v>45817.43</v>
      </c>
      <c r="D21" s="28" t="str">
        <f t="shared" si="3"/>
        <v>vis</v>
      </c>
      <c r="E21" s="47">
        <f>VLOOKUP(C21,Active!C$21:E$966,3,FALSE)</f>
        <v>1623.9799022051113</v>
      </c>
      <c r="F21" s="20" t="s">
        <v>67</v>
      </c>
      <c r="G21" s="28" t="str">
        <f t="shared" si="4"/>
        <v>45817.430</v>
      </c>
      <c r="H21" s="19">
        <f t="shared" si="5"/>
        <v>1624</v>
      </c>
      <c r="I21" s="48" t="s">
        <v>363</v>
      </c>
      <c r="J21" s="49" t="s">
        <v>364</v>
      </c>
      <c r="K21" s="48">
        <v>1624</v>
      </c>
      <c r="L21" s="48" t="s">
        <v>365</v>
      </c>
      <c r="M21" s="49" t="s">
        <v>222</v>
      </c>
      <c r="N21" s="49"/>
      <c r="O21" s="50" t="s">
        <v>260</v>
      </c>
      <c r="P21" s="51" t="s">
        <v>346</v>
      </c>
    </row>
    <row r="22" spans="1:16" ht="12.75" customHeight="1" thickBot="1">
      <c r="A22" s="19" t="str">
        <f t="shared" si="0"/>
        <v> PASP 98.691 </v>
      </c>
      <c r="B22" s="20" t="str">
        <f t="shared" si="1"/>
        <v>I</v>
      </c>
      <c r="C22" s="19">
        <f t="shared" si="2"/>
        <v>46079.840700000001</v>
      </c>
      <c r="D22" s="28" t="str">
        <f t="shared" si="3"/>
        <v>vis</v>
      </c>
      <c r="E22" s="47">
        <f>VLOOKUP(C22,Active!C$21:E$966,3,FALSE)</f>
        <v>2161.998798118078</v>
      </c>
      <c r="F22" s="20" t="s">
        <v>67</v>
      </c>
      <c r="G22" s="28" t="str">
        <f t="shared" si="4"/>
        <v>46079.8407</v>
      </c>
      <c r="H22" s="19">
        <f t="shared" si="5"/>
        <v>2162</v>
      </c>
      <c r="I22" s="48" t="s">
        <v>366</v>
      </c>
      <c r="J22" s="49" t="s">
        <v>367</v>
      </c>
      <c r="K22" s="48">
        <v>2162</v>
      </c>
      <c r="L22" s="48" t="s">
        <v>368</v>
      </c>
      <c r="M22" s="49" t="s">
        <v>295</v>
      </c>
      <c r="N22" s="49" t="s">
        <v>296</v>
      </c>
      <c r="O22" s="50" t="s">
        <v>358</v>
      </c>
      <c r="P22" s="50" t="s">
        <v>359</v>
      </c>
    </row>
    <row r="23" spans="1:16" ht="12.75" customHeight="1" thickBot="1">
      <c r="A23" s="19" t="str">
        <f t="shared" si="0"/>
        <v>BAVM 39 </v>
      </c>
      <c r="B23" s="20" t="str">
        <f t="shared" si="1"/>
        <v>I</v>
      </c>
      <c r="C23" s="19">
        <f t="shared" si="2"/>
        <v>46114.470999999998</v>
      </c>
      <c r="D23" s="28" t="str">
        <f t="shared" si="3"/>
        <v>vis</v>
      </c>
      <c r="E23" s="47">
        <f>VLOOKUP(C23,Active!C$21:E$966,3,FALSE)</f>
        <v>2233.0010696380014</v>
      </c>
      <c r="F23" s="20" t="s">
        <v>67</v>
      </c>
      <c r="G23" s="28" t="str">
        <f t="shared" si="4"/>
        <v>46114.471</v>
      </c>
      <c r="H23" s="19">
        <f t="shared" si="5"/>
        <v>2233</v>
      </c>
      <c r="I23" s="48" t="s">
        <v>369</v>
      </c>
      <c r="J23" s="49" t="s">
        <v>370</v>
      </c>
      <c r="K23" s="48">
        <v>2233</v>
      </c>
      <c r="L23" s="48" t="s">
        <v>204</v>
      </c>
      <c r="M23" s="49" t="s">
        <v>165</v>
      </c>
      <c r="N23" s="49"/>
      <c r="O23" s="50" t="s">
        <v>334</v>
      </c>
      <c r="P23" s="51" t="s">
        <v>371</v>
      </c>
    </row>
    <row r="24" spans="1:16" ht="12.75" customHeight="1" thickBot="1">
      <c r="A24" s="19" t="str">
        <f t="shared" si="0"/>
        <v> BBS 76 </v>
      </c>
      <c r="B24" s="20" t="str">
        <f t="shared" si="1"/>
        <v>I</v>
      </c>
      <c r="C24" s="19">
        <f t="shared" si="2"/>
        <v>46174.464</v>
      </c>
      <c r="D24" s="28" t="str">
        <f t="shared" si="3"/>
        <v>vis</v>
      </c>
      <c r="E24" s="47">
        <f>VLOOKUP(C24,Active!C$21:E$966,3,FALSE)</f>
        <v>2356.0043146371868</v>
      </c>
      <c r="F24" s="20" t="s">
        <v>67</v>
      </c>
      <c r="G24" s="28" t="str">
        <f t="shared" si="4"/>
        <v>46174.464</v>
      </c>
      <c r="H24" s="19">
        <f t="shared" si="5"/>
        <v>2356</v>
      </c>
      <c r="I24" s="48" t="s">
        <v>376</v>
      </c>
      <c r="J24" s="49" t="s">
        <v>377</v>
      </c>
      <c r="K24" s="48">
        <v>2356</v>
      </c>
      <c r="L24" s="48" t="s">
        <v>378</v>
      </c>
      <c r="M24" s="49" t="s">
        <v>222</v>
      </c>
      <c r="N24" s="49"/>
      <c r="O24" s="50" t="s">
        <v>379</v>
      </c>
      <c r="P24" s="50" t="s">
        <v>380</v>
      </c>
    </row>
    <row r="25" spans="1:16" ht="12.75" customHeight="1" thickBot="1">
      <c r="A25" s="19" t="str">
        <f t="shared" si="0"/>
        <v> BBS 76 </v>
      </c>
      <c r="B25" s="20" t="str">
        <f t="shared" si="1"/>
        <v>I</v>
      </c>
      <c r="C25" s="19">
        <f t="shared" si="2"/>
        <v>46175.442999999999</v>
      </c>
      <c r="D25" s="28" t="str">
        <f t="shared" si="3"/>
        <v>vis</v>
      </c>
      <c r="E25" s="47">
        <f>VLOOKUP(C25,Active!C$21:E$966,3,FALSE)</f>
        <v>2358.0115517624204</v>
      </c>
      <c r="F25" s="20" t="str">
        <f>LEFT(M25,1)</f>
        <v>V</v>
      </c>
      <c r="G25" s="28" t="str">
        <f t="shared" si="4"/>
        <v>46175.443</v>
      </c>
      <c r="H25" s="19">
        <f t="shared" si="5"/>
        <v>2358</v>
      </c>
      <c r="I25" s="48" t="s">
        <v>381</v>
      </c>
      <c r="J25" s="49" t="s">
        <v>382</v>
      </c>
      <c r="K25" s="48">
        <v>2358</v>
      </c>
      <c r="L25" s="48" t="s">
        <v>168</v>
      </c>
      <c r="M25" s="49" t="s">
        <v>222</v>
      </c>
      <c r="N25" s="49"/>
      <c r="O25" s="50" t="s">
        <v>379</v>
      </c>
      <c r="P25" s="50" t="s">
        <v>380</v>
      </c>
    </row>
    <row r="26" spans="1:16" ht="12.75" customHeight="1" thickBot="1">
      <c r="A26" s="19" t="str">
        <f t="shared" si="0"/>
        <v> BBS 76 </v>
      </c>
      <c r="B26" s="20" t="str">
        <f t="shared" si="1"/>
        <v>I</v>
      </c>
      <c r="C26" s="19">
        <f t="shared" si="2"/>
        <v>46176.402000000002</v>
      </c>
      <c r="D26" s="28" t="str">
        <f t="shared" si="3"/>
        <v>vis</v>
      </c>
      <c r="E26" s="47">
        <f>VLOOKUP(C26,Active!C$21:E$966,3,FALSE)</f>
        <v>2359.9777830219759</v>
      </c>
      <c r="F26" s="20" t="str">
        <f>LEFT(M26,1)</f>
        <v>V</v>
      </c>
      <c r="G26" s="28" t="str">
        <f t="shared" si="4"/>
        <v>46176.402</v>
      </c>
      <c r="H26" s="19">
        <f t="shared" si="5"/>
        <v>2360</v>
      </c>
      <c r="I26" s="48" t="s">
        <v>383</v>
      </c>
      <c r="J26" s="49" t="s">
        <v>384</v>
      </c>
      <c r="K26" s="48">
        <v>2360</v>
      </c>
      <c r="L26" s="48" t="s">
        <v>305</v>
      </c>
      <c r="M26" s="49" t="s">
        <v>222</v>
      </c>
      <c r="N26" s="49"/>
      <c r="O26" s="50" t="s">
        <v>385</v>
      </c>
      <c r="P26" s="50" t="s">
        <v>380</v>
      </c>
    </row>
    <row r="27" spans="1:16" ht="12.75" customHeight="1" thickBot="1">
      <c r="A27" s="19" t="str">
        <f t="shared" si="0"/>
        <v> BBS 76 </v>
      </c>
      <c r="B27" s="20" t="str">
        <f t="shared" si="1"/>
        <v>I</v>
      </c>
      <c r="C27" s="19">
        <f t="shared" si="2"/>
        <v>46176.411</v>
      </c>
      <c r="D27" s="28" t="str">
        <f t="shared" si="3"/>
        <v>vis</v>
      </c>
      <c r="E27" s="47">
        <f>VLOOKUP(C27,Active!C$21:E$966,3,FALSE)</f>
        <v>2359.9962356615301</v>
      </c>
      <c r="F27" s="20" t="str">
        <f>LEFT(M27,1)</f>
        <v>V</v>
      </c>
      <c r="G27" s="28" t="str">
        <f t="shared" si="4"/>
        <v>46176.411</v>
      </c>
      <c r="H27" s="19">
        <f t="shared" si="5"/>
        <v>2360</v>
      </c>
      <c r="I27" s="48" t="s">
        <v>386</v>
      </c>
      <c r="J27" s="49" t="s">
        <v>387</v>
      </c>
      <c r="K27" s="48">
        <v>2360</v>
      </c>
      <c r="L27" s="48" t="s">
        <v>279</v>
      </c>
      <c r="M27" s="49" t="s">
        <v>222</v>
      </c>
      <c r="N27" s="49"/>
      <c r="O27" s="50" t="s">
        <v>379</v>
      </c>
      <c r="P27" s="50" t="s">
        <v>380</v>
      </c>
    </row>
    <row r="28" spans="1:16" ht="12.75" customHeight="1" thickBot="1">
      <c r="A28" s="19" t="str">
        <f t="shared" si="0"/>
        <v>BAVM 39 </v>
      </c>
      <c r="B28" s="20" t="str">
        <f t="shared" si="1"/>
        <v>I</v>
      </c>
      <c r="C28" s="19">
        <f t="shared" si="2"/>
        <v>46177.387199999997</v>
      </c>
      <c r="D28" s="28" t="str">
        <f t="shared" si="3"/>
        <v>PE</v>
      </c>
      <c r="E28" s="47">
        <f>VLOOKUP(C28,Active!C$21:E$966,3,FALSE)</f>
        <v>2361.9977319655636</v>
      </c>
      <c r="F28" s="20" t="str">
        <f>LEFT(M28,1)</f>
        <v>E</v>
      </c>
      <c r="G28" s="28" t="str">
        <f t="shared" si="4"/>
        <v>46177.3872</v>
      </c>
      <c r="H28" s="19">
        <f t="shared" si="5"/>
        <v>2362</v>
      </c>
      <c r="I28" s="48" t="s">
        <v>388</v>
      </c>
      <c r="J28" s="49" t="s">
        <v>389</v>
      </c>
      <c r="K28" s="48">
        <v>2362</v>
      </c>
      <c r="L28" s="48" t="s">
        <v>390</v>
      </c>
      <c r="M28" s="49" t="s">
        <v>295</v>
      </c>
      <c r="N28" s="49" t="s">
        <v>67</v>
      </c>
      <c r="O28" s="50" t="s">
        <v>391</v>
      </c>
      <c r="P28" s="51" t="s">
        <v>371</v>
      </c>
    </row>
    <row r="29" spans="1:16" ht="12.75" customHeight="1" thickBot="1">
      <c r="A29" s="19" t="str">
        <f t="shared" si="0"/>
        <v> BBS 79 </v>
      </c>
      <c r="B29" s="20" t="str">
        <f t="shared" si="1"/>
        <v>II</v>
      </c>
      <c r="C29" s="19">
        <f t="shared" si="2"/>
        <v>46506.364000000001</v>
      </c>
      <c r="D29" s="28" t="str">
        <f t="shared" si="3"/>
        <v>vis</v>
      </c>
      <c r="E29" s="47">
        <f>VLOOKUP(C29,Active!C$21:E$966,3,FALSE)</f>
        <v>3036.496655664112</v>
      </c>
      <c r="F29" s="20" t="str">
        <f>LEFT(M29,1)</f>
        <v>V</v>
      </c>
      <c r="G29" s="28" t="str">
        <f t="shared" si="4"/>
        <v>46506.364</v>
      </c>
      <c r="H29" s="19">
        <f t="shared" si="5"/>
        <v>3036.5</v>
      </c>
      <c r="I29" s="48" t="s">
        <v>392</v>
      </c>
      <c r="J29" s="49" t="s">
        <v>393</v>
      </c>
      <c r="K29" s="48">
        <v>3036.5</v>
      </c>
      <c r="L29" s="48" t="s">
        <v>279</v>
      </c>
      <c r="M29" s="49" t="s">
        <v>222</v>
      </c>
      <c r="N29" s="49"/>
      <c r="O29" s="50" t="s">
        <v>379</v>
      </c>
      <c r="P29" s="50" t="s">
        <v>394</v>
      </c>
    </row>
    <row r="30" spans="1:16" ht="12.75" customHeight="1" thickBot="1">
      <c r="A30" s="19" t="str">
        <f t="shared" si="0"/>
        <v>BAVM 46 </v>
      </c>
      <c r="B30" s="20" t="str">
        <f t="shared" si="1"/>
        <v>I</v>
      </c>
      <c r="C30" s="19">
        <f t="shared" si="2"/>
        <v>46850.461000000003</v>
      </c>
      <c r="D30" s="28" t="str">
        <f t="shared" si="3"/>
        <v>vis</v>
      </c>
      <c r="E30" s="47">
        <f>VLOOKUP(C30,Active!C$21:E$966,3,FALSE)</f>
        <v>3741.9964238784596</v>
      </c>
      <c r="F30" s="20" t="s">
        <v>67</v>
      </c>
      <c r="G30" s="28" t="str">
        <f t="shared" si="4"/>
        <v>46850.461</v>
      </c>
      <c r="H30" s="19">
        <f t="shared" si="5"/>
        <v>3742</v>
      </c>
      <c r="I30" s="48" t="s">
        <v>398</v>
      </c>
      <c r="J30" s="49" t="s">
        <v>399</v>
      </c>
      <c r="K30" s="48">
        <v>3742</v>
      </c>
      <c r="L30" s="48" t="s">
        <v>279</v>
      </c>
      <c r="M30" s="49" t="s">
        <v>165</v>
      </c>
      <c r="N30" s="49"/>
      <c r="O30" s="50" t="s">
        <v>315</v>
      </c>
      <c r="P30" s="51" t="s">
        <v>400</v>
      </c>
    </row>
    <row r="31" spans="1:16" ht="12.75" customHeight="1" thickBot="1">
      <c r="A31" s="19" t="str">
        <f t="shared" si="0"/>
        <v> BBS 84 </v>
      </c>
      <c r="B31" s="20" t="str">
        <f t="shared" si="1"/>
        <v>I</v>
      </c>
      <c r="C31" s="19">
        <f t="shared" si="2"/>
        <v>46892.411999999997</v>
      </c>
      <c r="D31" s="28" t="str">
        <f t="shared" si="3"/>
        <v>vis</v>
      </c>
      <c r="E31" s="47">
        <f>VLOOKUP(C31,Active!C$21:E$966,3,FALSE)</f>
        <v>3828.0082774440398</v>
      </c>
      <c r="F31" s="20" t="s">
        <v>67</v>
      </c>
      <c r="G31" s="28" t="str">
        <f t="shared" si="4"/>
        <v>46892.412</v>
      </c>
      <c r="H31" s="19">
        <f t="shared" si="5"/>
        <v>3828</v>
      </c>
      <c r="I31" s="48" t="s">
        <v>401</v>
      </c>
      <c r="J31" s="49" t="s">
        <v>402</v>
      </c>
      <c r="K31" s="48">
        <v>3828</v>
      </c>
      <c r="L31" s="48" t="s">
        <v>403</v>
      </c>
      <c r="M31" s="49" t="s">
        <v>222</v>
      </c>
      <c r="N31" s="49"/>
      <c r="O31" s="50" t="s">
        <v>379</v>
      </c>
      <c r="P31" s="50" t="s">
        <v>404</v>
      </c>
    </row>
    <row r="32" spans="1:16" ht="12.75" customHeight="1" thickBot="1">
      <c r="A32" s="19" t="str">
        <f t="shared" si="0"/>
        <v> BBS 84 </v>
      </c>
      <c r="B32" s="20" t="str">
        <f t="shared" si="1"/>
        <v>II</v>
      </c>
      <c r="C32" s="19">
        <f t="shared" si="2"/>
        <v>46903.375</v>
      </c>
      <c r="D32" s="28" t="str">
        <f t="shared" si="3"/>
        <v>vis</v>
      </c>
      <c r="E32" s="47">
        <f>VLOOKUP(C32,Active!C$21:E$966,3,FALSE)</f>
        <v>3850.4856427187624</v>
      </c>
      <c r="F32" s="20" t="s">
        <v>67</v>
      </c>
      <c r="G32" s="28" t="str">
        <f t="shared" si="4"/>
        <v>46903.375</v>
      </c>
      <c r="H32" s="19">
        <f t="shared" si="5"/>
        <v>3850.5</v>
      </c>
      <c r="I32" s="48" t="s">
        <v>405</v>
      </c>
      <c r="J32" s="49" t="s">
        <v>406</v>
      </c>
      <c r="K32" s="48">
        <v>3850.5</v>
      </c>
      <c r="L32" s="48" t="s">
        <v>207</v>
      </c>
      <c r="M32" s="49" t="s">
        <v>222</v>
      </c>
      <c r="N32" s="49"/>
      <c r="O32" s="50" t="s">
        <v>379</v>
      </c>
      <c r="P32" s="50" t="s">
        <v>404</v>
      </c>
    </row>
    <row r="33" spans="1:16" ht="12.75" customHeight="1" thickBot="1">
      <c r="A33" s="19" t="str">
        <f t="shared" si="0"/>
        <v> BBS 85 </v>
      </c>
      <c r="B33" s="20" t="str">
        <f t="shared" si="1"/>
        <v>I</v>
      </c>
      <c r="C33" s="19">
        <f t="shared" si="2"/>
        <v>46910.45</v>
      </c>
      <c r="D33" s="28" t="str">
        <f t="shared" si="3"/>
        <v>vis</v>
      </c>
      <c r="E33" s="47">
        <f>VLOOKUP(C33,Active!C$21:E$966,3,FALSE)</f>
        <v>3864.9914677044917</v>
      </c>
      <c r="F33" s="20" t="s">
        <v>67</v>
      </c>
      <c r="G33" s="28" t="str">
        <f t="shared" si="4"/>
        <v>46910.450</v>
      </c>
      <c r="H33" s="19">
        <f t="shared" si="5"/>
        <v>3865</v>
      </c>
      <c r="I33" s="48" t="s">
        <v>407</v>
      </c>
      <c r="J33" s="49" t="s">
        <v>408</v>
      </c>
      <c r="K33" s="48">
        <v>3865</v>
      </c>
      <c r="L33" s="48" t="s">
        <v>409</v>
      </c>
      <c r="M33" s="49" t="s">
        <v>222</v>
      </c>
      <c r="N33" s="49"/>
      <c r="O33" s="50" t="s">
        <v>410</v>
      </c>
      <c r="P33" s="50" t="s">
        <v>411</v>
      </c>
    </row>
    <row r="34" spans="1:16" ht="12.75" customHeight="1" thickBot="1">
      <c r="A34" s="19" t="str">
        <f t="shared" si="0"/>
        <v>IBVS 3355 </v>
      </c>
      <c r="B34" s="20" t="str">
        <f t="shared" si="1"/>
        <v>I</v>
      </c>
      <c r="C34" s="19">
        <f t="shared" si="2"/>
        <v>46910.4568</v>
      </c>
      <c r="D34" s="28" t="str">
        <f t="shared" si="3"/>
        <v>vis</v>
      </c>
      <c r="E34" s="47">
        <f>VLOOKUP(C34,Active!C$21:E$966,3,FALSE)</f>
        <v>3865.0054096988301</v>
      </c>
      <c r="F34" s="20" t="s">
        <v>67</v>
      </c>
      <c r="G34" s="28" t="str">
        <f t="shared" si="4"/>
        <v>46910.4568</v>
      </c>
      <c r="H34" s="19">
        <f t="shared" si="5"/>
        <v>3865</v>
      </c>
      <c r="I34" s="48" t="s">
        <v>412</v>
      </c>
      <c r="J34" s="49" t="s">
        <v>413</v>
      </c>
      <c r="K34" s="48">
        <v>3865</v>
      </c>
      <c r="L34" s="48" t="s">
        <v>414</v>
      </c>
      <c r="M34" s="49" t="s">
        <v>295</v>
      </c>
      <c r="N34" s="49" t="s">
        <v>296</v>
      </c>
      <c r="O34" s="50" t="s">
        <v>415</v>
      </c>
      <c r="P34" s="51" t="s">
        <v>416</v>
      </c>
    </row>
    <row r="35" spans="1:16" ht="12.75" customHeight="1" thickBot="1">
      <c r="A35" s="19" t="str">
        <f t="shared" si="0"/>
        <v>BAVM 56 </v>
      </c>
      <c r="B35" s="20" t="str">
        <f t="shared" si="1"/>
        <v>I</v>
      </c>
      <c r="C35" s="19">
        <f t="shared" si="2"/>
        <v>47207.489000000001</v>
      </c>
      <c r="D35" s="28" t="str">
        <f t="shared" si="3"/>
        <v>vis</v>
      </c>
      <c r="E35" s="47">
        <f>VLOOKUP(C35,Active!C$21:E$966,3,FALSE)</f>
        <v>4474.0085345508278</v>
      </c>
      <c r="F35" s="20" t="s">
        <v>67</v>
      </c>
      <c r="G35" s="28" t="str">
        <f t="shared" si="4"/>
        <v>47207.489</v>
      </c>
      <c r="H35" s="19">
        <f t="shared" si="5"/>
        <v>4474</v>
      </c>
      <c r="I35" s="48" t="s">
        <v>417</v>
      </c>
      <c r="J35" s="49" t="s">
        <v>418</v>
      </c>
      <c r="K35" s="48">
        <v>4474</v>
      </c>
      <c r="L35" s="48" t="s">
        <v>403</v>
      </c>
      <c r="M35" s="49" t="s">
        <v>165</v>
      </c>
      <c r="N35" s="49"/>
      <c r="O35" s="50" t="s">
        <v>419</v>
      </c>
      <c r="P35" s="51" t="s">
        <v>420</v>
      </c>
    </row>
    <row r="36" spans="1:16" ht="12.75" customHeight="1" thickBot="1">
      <c r="A36" s="19" t="str">
        <f t="shared" si="0"/>
        <v> BBS 87 </v>
      </c>
      <c r="B36" s="20" t="str">
        <f t="shared" si="1"/>
        <v>I</v>
      </c>
      <c r="C36" s="19">
        <f t="shared" si="2"/>
        <v>47208.459000000003</v>
      </c>
      <c r="D36" s="28" t="str">
        <f t="shared" si="3"/>
        <v>vis</v>
      </c>
      <c r="E36" s="47">
        <f>VLOOKUP(C36,Active!C$21:E$966,3,FALSE)</f>
        <v>4475.9973190365063</v>
      </c>
      <c r="F36" s="20" t="s">
        <v>67</v>
      </c>
      <c r="G36" s="28" t="str">
        <f t="shared" si="4"/>
        <v>47208.459</v>
      </c>
      <c r="H36" s="19">
        <f t="shared" si="5"/>
        <v>4476</v>
      </c>
      <c r="I36" s="48" t="s">
        <v>421</v>
      </c>
      <c r="J36" s="49" t="s">
        <v>422</v>
      </c>
      <c r="K36" s="48">
        <v>4476</v>
      </c>
      <c r="L36" s="48" t="s">
        <v>294</v>
      </c>
      <c r="M36" s="49" t="s">
        <v>222</v>
      </c>
      <c r="N36" s="49"/>
      <c r="O36" s="50" t="s">
        <v>423</v>
      </c>
      <c r="P36" s="50" t="s">
        <v>424</v>
      </c>
    </row>
    <row r="37" spans="1:16" ht="12.75" customHeight="1" thickBot="1">
      <c r="A37" s="19" t="str">
        <f t="shared" si="0"/>
        <v>BAVM 56 </v>
      </c>
      <c r="B37" s="20" t="str">
        <f t="shared" si="1"/>
        <v>I</v>
      </c>
      <c r="C37" s="19">
        <f t="shared" si="2"/>
        <v>47212.362000000001</v>
      </c>
      <c r="D37" s="28" t="str">
        <f t="shared" si="3"/>
        <v>vis</v>
      </c>
      <c r="E37" s="47">
        <f>VLOOKUP(C37,Active!C$21:E$966,3,FALSE)</f>
        <v>4483.9996137247472</v>
      </c>
      <c r="F37" s="20" t="s">
        <v>67</v>
      </c>
      <c r="G37" s="28" t="str">
        <f t="shared" si="4"/>
        <v>47212.362</v>
      </c>
      <c r="H37" s="19">
        <f t="shared" si="5"/>
        <v>4484</v>
      </c>
      <c r="I37" s="48" t="s">
        <v>425</v>
      </c>
      <c r="J37" s="49" t="s">
        <v>426</v>
      </c>
      <c r="K37" s="48">
        <v>4484</v>
      </c>
      <c r="L37" s="48" t="s">
        <v>427</v>
      </c>
      <c r="M37" s="49" t="s">
        <v>165</v>
      </c>
      <c r="N37" s="49"/>
      <c r="O37" s="50" t="s">
        <v>419</v>
      </c>
      <c r="P37" s="51" t="s">
        <v>420</v>
      </c>
    </row>
    <row r="38" spans="1:16" ht="12.75" customHeight="1" thickBot="1">
      <c r="A38" s="19" t="str">
        <f t="shared" si="0"/>
        <v> BBS 88 </v>
      </c>
      <c r="B38" s="20" t="str">
        <f t="shared" si="1"/>
        <v>I</v>
      </c>
      <c r="C38" s="19">
        <f t="shared" si="2"/>
        <v>47230.400999999998</v>
      </c>
      <c r="D38" s="28" t="str">
        <f t="shared" si="3"/>
        <v>vis</v>
      </c>
      <c r="E38" s="47">
        <f>VLOOKUP(C38,Active!C$21:E$966,3,FALSE)</f>
        <v>4520.9848542784757</v>
      </c>
      <c r="F38" s="20" t="s">
        <v>67</v>
      </c>
      <c r="G38" s="28" t="str">
        <f t="shared" si="4"/>
        <v>47230.401</v>
      </c>
      <c r="H38" s="19">
        <f t="shared" si="5"/>
        <v>4521</v>
      </c>
      <c r="I38" s="48" t="s">
        <v>428</v>
      </c>
      <c r="J38" s="49" t="s">
        <v>429</v>
      </c>
      <c r="K38" s="48">
        <v>4521</v>
      </c>
      <c r="L38" s="48" t="s">
        <v>207</v>
      </c>
      <c r="M38" s="49" t="s">
        <v>222</v>
      </c>
      <c r="N38" s="49"/>
      <c r="O38" s="50" t="s">
        <v>379</v>
      </c>
      <c r="P38" s="50" t="s">
        <v>430</v>
      </c>
    </row>
    <row r="39" spans="1:16" ht="12.75" customHeight="1" thickBot="1">
      <c r="A39" s="19" t="str">
        <f t="shared" si="0"/>
        <v> BBS 88 </v>
      </c>
      <c r="B39" s="20" t="str">
        <f t="shared" si="1"/>
        <v>II</v>
      </c>
      <c r="C39" s="19">
        <f t="shared" si="2"/>
        <v>47237.474999999999</v>
      </c>
      <c r="D39" s="28" t="str">
        <f t="shared" si="3"/>
        <v>vis</v>
      </c>
      <c r="E39" s="47">
        <f>VLOOKUP(C39,Active!C$21:E$966,3,FALSE)</f>
        <v>4535.4886289709284</v>
      </c>
      <c r="F39" s="20" t="s">
        <v>67</v>
      </c>
      <c r="G39" s="28" t="str">
        <f t="shared" si="4"/>
        <v>47237.475</v>
      </c>
      <c r="H39" s="19">
        <f t="shared" si="5"/>
        <v>4535.5</v>
      </c>
      <c r="I39" s="48" t="s">
        <v>431</v>
      </c>
      <c r="J39" s="49" t="s">
        <v>432</v>
      </c>
      <c r="K39" s="48">
        <v>4535.5</v>
      </c>
      <c r="L39" s="48" t="s">
        <v>189</v>
      </c>
      <c r="M39" s="49" t="s">
        <v>222</v>
      </c>
      <c r="N39" s="49"/>
      <c r="O39" s="50" t="s">
        <v>423</v>
      </c>
      <c r="P39" s="50" t="s">
        <v>430</v>
      </c>
    </row>
    <row r="40" spans="1:16" ht="12.75" customHeight="1" thickBot="1">
      <c r="A40" s="19" t="str">
        <f t="shared" si="0"/>
        <v>BAVM 56 </v>
      </c>
      <c r="B40" s="20" t="str">
        <f t="shared" si="1"/>
        <v>II</v>
      </c>
      <c r="C40" s="19">
        <f t="shared" si="2"/>
        <v>47238.466</v>
      </c>
      <c r="D40" s="28" t="str">
        <f t="shared" si="3"/>
        <v>vis</v>
      </c>
      <c r="E40" s="47">
        <f>VLOOKUP(C40,Active!C$21:E$966,3,FALSE)</f>
        <v>4537.520469615577</v>
      </c>
      <c r="F40" s="20" t="s">
        <v>67</v>
      </c>
      <c r="G40" s="28" t="str">
        <f t="shared" si="4"/>
        <v>47238.466</v>
      </c>
      <c r="H40" s="19">
        <f t="shared" si="5"/>
        <v>4537.5</v>
      </c>
      <c r="I40" s="48" t="s">
        <v>433</v>
      </c>
      <c r="J40" s="49" t="s">
        <v>434</v>
      </c>
      <c r="K40" s="48">
        <v>4537.5</v>
      </c>
      <c r="L40" s="48" t="s">
        <v>352</v>
      </c>
      <c r="M40" s="49" t="s">
        <v>165</v>
      </c>
      <c r="N40" s="49"/>
      <c r="O40" s="50" t="s">
        <v>419</v>
      </c>
      <c r="P40" s="51" t="s">
        <v>420</v>
      </c>
    </row>
    <row r="41" spans="1:16" ht="12.75" customHeight="1" thickBot="1">
      <c r="A41" s="19" t="str">
        <f t="shared" si="0"/>
        <v> BBS 88 </v>
      </c>
      <c r="B41" s="20" t="str">
        <f t="shared" si="1"/>
        <v>II</v>
      </c>
      <c r="C41" s="19">
        <f t="shared" si="2"/>
        <v>47239.428</v>
      </c>
      <c r="D41" s="28" t="str">
        <f t="shared" si="3"/>
        <v>vis</v>
      </c>
      <c r="E41" s="47">
        <f>VLOOKUP(C41,Active!C$21:E$966,3,FALSE)</f>
        <v>4539.4928517549788</v>
      </c>
      <c r="F41" s="20" t="s">
        <v>67</v>
      </c>
      <c r="G41" s="28" t="str">
        <f t="shared" si="4"/>
        <v>47239.428</v>
      </c>
      <c r="H41" s="19">
        <f t="shared" si="5"/>
        <v>4539.5</v>
      </c>
      <c r="I41" s="48" t="s">
        <v>435</v>
      </c>
      <c r="J41" s="49" t="s">
        <v>436</v>
      </c>
      <c r="K41" s="48">
        <v>4539.5</v>
      </c>
      <c r="L41" s="48" t="s">
        <v>164</v>
      </c>
      <c r="M41" s="49" t="s">
        <v>222</v>
      </c>
      <c r="N41" s="49"/>
      <c r="O41" s="50" t="s">
        <v>423</v>
      </c>
      <c r="P41" s="50" t="s">
        <v>430</v>
      </c>
    </row>
    <row r="42" spans="1:16" ht="12.75" customHeight="1" thickBot="1">
      <c r="A42" s="19" t="str">
        <f t="shared" si="0"/>
        <v> BBS 88 </v>
      </c>
      <c r="B42" s="20" t="str">
        <f t="shared" si="1"/>
        <v>I</v>
      </c>
      <c r="C42" s="19">
        <f t="shared" si="2"/>
        <v>47252.355000000003</v>
      </c>
      <c r="D42" s="28" t="str">
        <f t="shared" si="3"/>
        <v>vis</v>
      </c>
      <c r="E42" s="47">
        <f>VLOOKUP(C42,Active!C$21:E$966,3,FALSE)</f>
        <v>4565.9969930398756</v>
      </c>
      <c r="F42" s="20" t="s">
        <v>67</v>
      </c>
      <c r="G42" s="28" t="str">
        <f t="shared" si="4"/>
        <v>47252.355</v>
      </c>
      <c r="H42" s="19">
        <f t="shared" si="5"/>
        <v>4566</v>
      </c>
      <c r="I42" s="48" t="s">
        <v>437</v>
      </c>
      <c r="J42" s="49" t="s">
        <v>438</v>
      </c>
      <c r="K42" s="48">
        <v>4566</v>
      </c>
      <c r="L42" s="48" t="s">
        <v>294</v>
      </c>
      <c r="M42" s="49" t="s">
        <v>222</v>
      </c>
      <c r="N42" s="49"/>
      <c r="O42" s="50" t="s">
        <v>439</v>
      </c>
      <c r="P42" s="50" t="s">
        <v>430</v>
      </c>
    </row>
    <row r="43" spans="1:16" ht="12.75" customHeight="1" thickBot="1">
      <c r="A43" s="19" t="str">
        <f t="shared" si="0"/>
        <v> BBS 88 </v>
      </c>
      <c r="B43" s="20" t="str">
        <f t="shared" si="1"/>
        <v>I</v>
      </c>
      <c r="C43" s="19">
        <f t="shared" si="2"/>
        <v>47267.485999999997</v>
      </c>
      <c r="D43" s="28" t="str">
        <f t="shared" si="3"/>
        <v>vis</v>
      </c>
      <c r="E43" s="47">
        <f>VLOOKUP(C43,Active!C$21:E$966,3,FALSE)</f>
        <v>4597.0199807231365</v>
      </c>
      <c r="F43" s="20" t="s">
        <v>67</v>
      </c>
      <c r="G43" s="28" t="str">
        <f t="shared" si="4"/>
        <v>47267.486</v>
      </c>
      <c r="H43" s="19">
        <f t="shared" si="5"/>
        <v>4597</v>
      </c>
      <c r="I43" s="48" t="s">
        <v>440</v>
      </c>
      <c r="J43" s="49" t="s">
        <v>441</v>
      </c>
      <c r="K43" s="48">
        <v>4597</v>
      </c>
      <c r="L43" s="48" t="s">
        <v>352</v>
      </c>
      <c r="M43" s="49" t="s">
        <v>222</v>
      </c>
      <c r="N43" s="49"/>
      <c r="O43" s="50" t="s">
        <v>423</v>
      </c>
      <c r="P43" s="50" t="s">
        <v>430</v>
      </c>
    </row>
    <row r="44" spans="1:16" ht="12.75" customHeight="1" thickBot="1">
      <c r="A44" s="19" t="str">
        <f t="shared" si="0"/>
        <v> BBS 88 </v>
      </c>
      <c r="B44" s="20" t="str">
        <f t="shared" si="1"/>
        <v>I</v>
      </c>
      <c r="C44" s="19">
        <f t="shared" si="2"/>
        <v>47270.417000000001</v>
      </c>
      <c r="D44" s="28" t="str">
        <f t="shared" si="3"/>
        <v>vis</v>
      </c>
      <c r="E44" s="47">
        <f>VLOOKUP(C44,Active!C$21:E$966,3,FALSE)</f>
        <v>4603.0293903391439</v>
      </c>
      <c r="F44" s="20" t="s">
        <v>67</v>
      </c>
      <c r="G44" s="28" t="str">
        <f t="shared" si="4"/>
        <v>47270.417</v>
      </c>
      <c r="H44" s="19">
        <f t="shared" si="5"/>
        <v>4603</v>
      </c>
      <c r="I44" s="48" t="s">
        <v>442</v>
      </c>
      <c r="J44" s="49" t="s">
        <v>443</v>
      </c>
      <c r="K44" s="48">
        <v>4603</v>
      </c>
      <c r="L44" s="48" t="s">
        <v>444</v>
      </c>
      <c r="M44" s="49" t="s">
        <v>222</v>
      </c>
      <c r="N44" s="49"/>
      <c r="O44" s="50" t="s">
        <v>423</v>
      </c>
      <c r="P44" s="50" t="s">
        <v>430</v>
      </c>
    </row>
    <row r="45" spans="1:16" ht="12.75" customHeight="1" thickBot="1">
      <c r="A45" s="19" t="str">
        <f t="shared" si="0"/>
        <v> BRNO 30 </v>
      </c>
      <c r="B45" s="20" t="str">
        <f t="shared" si="1"/>
        <v>I</v>
      </c>
      <c r="C45" s="19">
        <f t="shared" si="2"/>
        <v>47526.463000000003</v>
      </c>
      <c r="D45" s="28" t="str">
        <f t="shared" si="3"/>
        <v>vis</v>
      </c>
      <c r="E45" s="47">
        <f>VLOOKUP(C45,Active!C$21:E$966,3,FALSE)</f>
        <v>5127.9987845861478</v>
      </c>
      <c r="F45" s="20" t="s">
        <v>67</v>
      </c>
      <c r="G45" s="28" t="str">
        <f t="shared" si="4"/>
        <v>47526.463</v>
      </c>
      <c r="H45" s="19">
        <f t="shared" si="5"/>
        <v>5128</v>
      </c>
      <c r="I45" s="48" t="s">
        <v>445</v>
      </c>
      <c r="J45" s="49" t="s">
        <v>446</v>
      </c>
      <c r="K45" s="48">
        <v>5128</v>
      </c>
      <c r="L45" s="48" t="s">
        <v>294</v>
      </c>
      <c r="M45" s="49" t="s">
        <v>222</v>
      </c>
      <c r="N45" s="49"/>
      <c r="O45" s="50" t="s">
        <v>447</v>
      </c>
      <c r="P45" s="50" t="s">
        <v>448</v>
      </c>
    </row>
    <row r="46" spans="1:16" ht="12.75" customHeight="1" thickBot="1">
      <c r="A46" s="19" t="str">
        <f t="shared" si="0"/>
        <v> BBS 91 </v>
      </c>
      <c r="B46" s="20" t="str">
        <f t="shared" si="1"/>
        <v>I</v>
      </c>
      <c r="C46" s="19">
        <f t="shared" si="2"/>
        <v>47587.44</v>
      </c>
      <c r="D46" s="28" t="str">
        <f t="shared" si="3"/>
        <v>vis</v>
      </c>
      <c r="E46" s="47">
        <f>VLOOKUP(C46,Active!C$21:E$966,3,FALSE)</f>
        <v>5253.0195181769823</v>
      </c>
      <c r="F46" s="20" t="s">
        <v>67</v>
      </c>
      <c r="G46" s="28" t="str">
        <f t="shared" si="4"/>
        <v>47587.440</v>
      </c>
      <c r="H46" s="19">
        <f t="shared" si="5"/>
        <v>5253</v>
      </c>
      <c r="I46" s="48" t="s">
        <v>449</v>
      </c>
      <c r="J46" s="49" t="s">
        <v>450</v>
      </c>
      <c r="K46" s="48">
        <v>5253</v>
      </c>
      <c r="L46" s="48" t="s">
        <v>352</v>
      </c>
      <c r="M46" s="49" t="s">
        <v>222</v>
      </c>
      <c r="N46" s="49"/>
      <c r="O46" s="50" t="s">
        <v>423</v>
      </c>
      <c r="P46" s="50" t="s">
        <v>451</v>
      </c>
    </row>
    <row r="47" spans="1:16" ht="12.75" customHeight="1" thickBot="1">
      <c r="A47" s="19" t="str">
        <f t="shared" si="0"/>
        <v> BBS 91 </v>
      </c>
      <c r="B47" s="20" t="str">
        <f t="shared" si="1"/>
        <v>II</v>
      </c>
      <c r="C47" s="19">
        <f t="shared" si="2"/>
        <v>47597.434000000001</v>
      </c>
      <c r="D47" s="28" t="str">
        <f t="shared" si="3"/>
        <v>vis</v>
      </c>
      <c r="E47" s="47">
        <f>VLOOKUP(C47,Active!C$21:E$966,3,FALSE)</f>
        <v>5273.510149259303</v>
      </c>
      <c r="F47" s="20" t="s">
        <v>67</v>
      </c>
      <c r="G47" s="28" t="str">
        <f t="shared" si="4"/>
        <v>47597.434</v>
      </c>
      <c r="H47" s="19">
        <f t="shared" si="5"/>
        <v>5273.5</v>
      </c>
      <c r="I47" s="48" t="s">
        <v>452</v>
      </c>
      <c r="J47" s="49" t="s">
        <v>453</v>
      </c>
      <c r="K47" s="48">
        <v>5273.5</v>
      </c>
      <c r="L47" s="48" t="s">
        <v>218</v>
      </c>
      <c r="M47" s="49" t="s">
        <v>222</v>
      </c>
      <c r="N47" s="49"/>
      <c r="O47" s="50" t="s">
        <v>423</v>
      </c>
      <c r="P47" s="50" t="s">
        <v>451</v>
      </c>
    </row>
    <row r="48" spans="1:16" ht="12.75" customHeight="1" thickBot="1">
      <c r="A48" s="19" t="str">
        <f t="shared" si="0"/>
        <v>IBVS 3760 </v>
      </c>
      <c r="B48" s="20" t="str">
        <f t="shared" si="1"/>
        <v>I</v>
      </c>
      <c r="C48" s="19">
        <f t="shared" si="2"/>
        <v>47609.383399999999</v>
      </c>
      <c r="D48" s="28" t="str">
        <f t="shared" si="3"/>
        <v>vis</v>
      </c>
      <c r="E48" s="47">
        <f>VLOOKUP(C48,Active!C$21:E$966,3,FALSE)</f>
        <v>5298.0099238295516</v>
      </c>
      <c r="F48" s="20" t="s">
        <v>67</v>
      </c>
      <c r="G48" s="28" t="str">
        <f t="shared" si="4"/>
        <v>47609.3834</v>
      </c>
      <c r="H48" s="19">
        <f t="shared" si="5"/>
        <v>5298</v>
      </c>
      <c r="I48" s="48" t="s">
        <v>454</v>
      </c>
      <c r="J48" s="49" t="s">
        <v>455</v>
      </c>
      <c r="K48" s="48">
        <v>5298</v>
      </c>
      <c r="L48" s="48" t="s">
        <v>456</v>
      </c>
      <c r="M48" s="49" t="s">
        <v>295</v>
      </c>
      <c r="N48" s="49" t="s">
        <v>457</v>
      </c>
      <c r="O48" s="50" t="s">
        <v>458</v>
      </c>
      <c r="P48" s="51" t="s">
        <v>459</v>
      </c>
    </row>
    <row r="49" spans="1:16" ht="12.75" customHeight="1" thickBot="1">
      <c r="A49" s="19" t="str">
        <f t="shared" si="0"/>
        <v> BBS 94 </v>
      </c>
      <c r="B49" s="20" t="str">
        <f t="shared" si="1"/>
        <v>I</v>
      </c>
      <c r="C49" s="19">
        <f t="shared" si="2"/>
        <v>47929.358</v>
      </c>
      <c r="D49" s="28" t="str">
        <f t="shared" si="3"/>
        <v>vis</v>
      </c>
      <c r="E49" s="47">
        <f>VLOOKUP(C49,Active!C$21:E$966,3,FALSE)</f>
        <v>5954.0516973250442</v>
      </c>
      <c r="F49" s="20" t="s">
        <v>67</v>
      </c>
      <c r="G49" s="28" t="str">
        <f t="shared" si="4"/>
        <v>47929.358</v>
      </c>
      <c r="H49" s="19">
        <f t="shared" si="5"/>
        <v>5954</v>
      </c>
      <c r="I49" s="48" t="s">
        <v>477</v>
      </c>
      <c r="J49" s="49" t="s">
        <v>478</v>
      </c>
      <c r="K49" s="48">
        <v>5954</v>
      </c>
      <c r="L49" s="48" t="s">
        <v>479</v>
      </c>
      <c r="M49" s="49" t="s">
        <v>222</v>
      </c>
      <c r="N49" s="49"/>
      <c r="O49" s="50" t="s">
        <v>423</v>
      </c>
      <c r="P49" s="50" t="s">
        <v>480</v>
      </c>
    </row>
    <row r="50" spans="1:16" ht="12.75" customHeight="1" thickBot="1">
      <c r="A50" s="19" t="str">
        <f t="shared" si="0"/>
        <v> BBS 94 </v>
      </c>
      <c r="B50" s="20" t="str">
        <f t="shared" si="1"/>
        <v>I</v>
      </c>
      <c r="C50" s="19">
        <f t="shared" si="2"/>
        <v>47968.364999999998</v>
      </c>
      <c r="D50" s="28" t="str">
        <f t="shared" si="3"/>
        <v>vis</v>
      </c>
      <c r="E50" s="47">
        <f>VLOOKUP(C50,Active!C$21:E$966,3,FALSE)</f>
        <v>6034.0274874619399</v>
      </c>
      <c r="F50" s="20" t="s">
        <v>67</v>
      </c>
      <c r="G50" s="28" t="str">
        <f t="shared" si="4"/>
        <v>47968.365</v>
      </c>
      <c r="H50" s="19">
        <f t="shared" si="5"/>
        <v>6034</v>
      </c>
      <c r="I50" s="48" t="s">
        <v>483</v>
      </c>
      <c r="J50" s="49" t="s">
        <v>484</v>
      </c>
      <c r="K50" s="48">
        <v>6034</v>
      </c>
      <c r="L50" s="48" t="s">
        <v>274</v>
      </c>
      <c r="M50" s="49" t="s">
        <v>222</v>
      </c>
      <c r="N50" s="49"/>
      <c r="O50" s="50" t="s">
        <v>423</v>
      </c>
      <c r="P50" s="50" t="s">
        <v>480</v>
      </c>
    </row>
    <row r="51" spans="1:16" ht="12.75" customHeight="1" thickBot="1">
      <c r="A51" s="19" t="str">
        <f t="shared" si="0"/>
        <v> BBS 94 </v>
      </c>
      <c r="B51" s="20" t="str">
        <f t="shared" si="1"/>
        <v>I</v>
      </c>
      <c r="C51" s="19">
        <f t="shared" si="2"/>
        <v>47970.315000000002</v>
      </c>
      <c r="D51" s="28" t="str">
        <f t="shared" si="3"/>
        <v>vis</v>
      </c>
      <c r="E51" s="47">
        <f>VLOOKUP(C51,Active!C$21:E$966,3,FALSE)</f>
        <v>6038.0255593661441</v>
      </c>
      <c r="F51" s="20" t="s">
        <v>67</v>
      </c>
      <c r="G51" s="28" t="str">
        <f t="shared" si="4"/>
        <v>47970.315</v>
      </c>
      <c r="H51" s="19">
        <f t="shared" si="5"/>
        <v>6038</v>
      </c>
      <c r="I51" s="48" t="s">
        <v>485</v>
      </c>
      <c r="J51" s="49" t="s">
        <v>486</v>
      </c>
      <c r="K51" s="48">
        <v>6038</v>
      </c>
      <c r="L51" s="48" t="s">
        <v>487</v>
      </c>
      <c r="M51" s="49" t="s">
        <v>222</v>
      </c>
      <c r="N51" s="49"/>
      <c r="O51" s="50" t="s">
        <v>488</v>
      </c>
      <c r="P51" s="50" t="s">
        <v>480</v>
      </c>
    </row>
    <row r="52" spans="1:16" ht="12.75" customHeight="1" thickBot="1">
      <c r="A52" s="19" t="str">
        <f t="shared" si="0"/>
        <v> BBS 95 </v>
      </c>
      <c r="B52" s="20" t="str">
        <f t="shared" si="1"/>
        <v>II</v>
      </c>
      <c r="C52" s="19">
        <f t="shared" si="2"/>
        <v>48017.364000000001</v>
      </c>
      <c r="D52" s="28" t="str">
        <f t="shared" si="3"/>
        <v>vis</v>
      </c>
      <c r="E52" s="47">
        <f>VLOOKUP(C52,Active!C$21:E$966,3,FALSE)</f>
        <v>6134.4898080946014</v>
      </c>
      <c r="F52" s="20" t="s">
        <v>67</v>
      </c>
      <c r="G52" s="28" t="str">
        <f t="shared" si="4"/>
        <v>48017.364</v>
      </c>
      <c r="H52" s="19">
        <f t="shared" si="5"/>
        <v>6134.5</v>
      </c>
      <c r="I52" s="48" t="s">
        <v>489</v>
      </c>
      <c r="J52" s="49" t="s">
        <v>490</v>
      </c>
      <c r="K52" s="48">
        <v>6134.5</v>
      </c>
      <c r="L52" s="48" t="s">
        <v>491</v>
      </c>
      <c r="M52" s="49" t="s">
        <v>222</v>
      </c>
      <c r="N52" s="49"/>
      <c r="O52" s="50" t="s">
        <v>423</v>
      </c>
      <c r="P52" s="50" t="s">
        <v>492</v>
      </c>
    </row>
    <row r="53" spans="1:16" ht="12.75" customHeight="1" thickBot="1">
      <c r="A53" s="19" t="str">
        <f t="shared" si="0"/>
        <v> BBS 97 </v>
      </c>
      <c r="B53" s="20" t="str">
        <f t="shared" si="1"/>
        <v>I</v>
      </c>
      <c r="C53" s="19">
        <f t="shared" si="2"/>
        <v>48348.311999999998</v>
      </c>
      <c r="D53" s="28" t="str">
        <f t="shared" si="3"/>
        <v>vis</v>
      </c>
      <c r="E53" s="47">
        <f>VLOOKUP(C53,Active!C$21:E$966,3,FALSE)</f>
        <v>6813.0302699149561</v>
      </c>
      <c r="F53" s="20" t="s">
        <v>67</v>
      </c>
      <c r="G53" s="28" t="str">
        <f t="shared" si="4"/>
        <v>48348.312</v>
      </c>
      <c r="H53" s="19">
        <f t="shared" si="5"/>
        <v>6813</v>
      </c>
      <c r="I53" s="48" t="s">
        <v>493</v>
      </c>
      <c r="J53" s="49" t="s">
        <v>494</v>
      </c>
      <c r="K53" s="48">
        <v>6813</v>
      </c>
      <c r="L53" s="48" t="s">
        <v>180</v>
      </c>
      <c r="M53" s="49" t="s">
        <v>222</v>
      </c>
      <c r="N53" s="49"/>
      <c r="O53" s="50" t="s">
        <v>423</v>
      </c>
      <c r="P53" s="50" t="s">
        <v>495</v>
      </c>
    </row>
    <row r="54" spans="1:16" ht="12.75" customHeight="1" thickBot="1">
      <c r="A54" s="19" t="str">
        <f t="shared" si="0"/>
        <v> BBS 97 </v>
      </c>
      <c r="B54" s="20" t="str">
        <f t="shared" si="1"/>
        <v>I</v>
      </c>
      <c r="C54" s="19">
        <f t="shared" si="2"/>
        <v>48362.462</v>
      </c>
      <c r="D54" s="28" t="str">
        <f t="shared" si="3"/>
        <v>vis</v>
      </c>
      <c r="E54" s="47">
        <f>VLOOKUP(C54,Active!C$21:E$966,3,FALSE)</f>
        <v>6842.0419198864292</v>
      </c>
      <c r="F54" s="20" t="s">
        <v>67</v>
      </c>
      <c r="G54" s="28" t="str">
        <f t="shared" si="4"/>
        <v>48362.462</v>
      </c>
      <c r="H54" s="19">
        <f t="shared" si="5"/>
        <v>6842</v>
      </c>
      <c r="I54" s="48" t="s">
        <v>496</v>
      </c>
      <c r="J54" s="49" t="s">
        <v>497</v>
      </c>
      <c r="K54" s="48">
        <v>6842</v>
      </c>
      <c r="L54" s="48" t="s">
        <v>196</v>
      </c>
      <c r="M54" s="49" t="s">
        <v>222</v>
      </c>
      <c r="N54" s="49"/>
      <c r="O54" s="50" t="s">
        <v>423</v>
      </c>
      <c r="P54" s="50" t="s">
        <v>495</v>
      </c>
    </row>
    <row r="55" spans="1:16" ht="12.75" customHeight="1" thickBot="1">
      <c r="A55" s="19" t="str">
        <f t="shared" si="0"/>
        <v> BBS 98 </v>
      </c>
      <c r="B55" s="20" t="str">
        <f t="shared" si="1"/>
        <v>I</v>
      </c>
      <c r="C55" s="19">
        <f t="shared" si="2"/>
        <v>48385.375</v>
      </c>
      <c r="D55" s="28" t="str">
        <f t="shared" si="3"/>
        <v>vis</v>
      </c>
      <c r="E55" s="47">
        <f>VLOOKUP(C55,Active!C$21:E$966,3,FALSE)</f>
        <v>6889.0202899073702</v>
      </c>
      <c r="F55" s="20" t="s">
        <v>67</v>
      </c>
      <c r="G55" s="28" t="str">
        <f t="shared" si="4"/>
        <v>48385.375</v>
      </c>
      <c r="H55" s="19">
        <f t="shared" si="5"/>
        <v>6889</v>
      </c>
      <c r="I55" s="48" t="s">
        <v>498</v>
      </c>
      <c r="J55" s="49" t="s">
        <v>499</v>
      </c>
      <c r="K55" s="48">
        <v>6889</v>
      </c>
      <c r="L55" s="48" t="s">
        <v>352</v>
      </c>
      <c r="M55" s="49" t="s">
        <v>222</v>
      </c>
      <c r="N55" s="49"/>
      <c r="O55" s="50" t="s">
        <v>423</v>
      </c>
      <c r="P55" s="50" t="s">
        <v>500</v>
      </c>
    </row>
    <row r="56" spans="1:16" ht="12.75" customHeight="1" thickBot="1">
      <c r="A56" s="19" t="str">
        <f t="shared" si="0"/>
        <v> BBS 100 </v>
      </c>
      <c r="B56" s="20" t="str">
        <f t="shared" si="1"/>
        <v>I</v>
      </c>
      <c r="C56" s="19">
        <f t="shared" si="2"/>
        <v>48680.4545</v>
      </c>
      <c r="D56" s="28" t="str">
        <f t="shared" si="3"/>
        <v>vis</v>
      </c>
      <c r="E56" s="47">
        <f>VLOOKUP(C56,Active!C$21:E$966,3,FALSE)</f>
        <v>7494.0198070633014</v>
      </c>
      <c r="F56" s="20" t="s">
        <v>67</v>
      </c>
      <c r="G56" s="28" t="str">
        <f t="shared" si="4"/>
        <v>48680.4545</v>
      </c>
      <c r="H56" s="19">
        <f t="shared" si="5"/>
        <v>7494</v>
      </c>
      <c r="I56" s="48" t="s">
        <v>501</v>
      </c>
      <c r="J56" s="49" t="s">
        <v>502</v>
      </c>
      <c r="K56" s="48">
        <v>7494</v>
      </c>
      <c r="L56" s="48" t="s">
        <v>503</v>
      </c>
      <c r="M56" s="49" t="s">
        <v>295</v>
      </c>
      <c r="N56" s="49" t="s">
        <v>296</v>
      </c>
      <c r="O56" s="50" t="s">
        <v>290</v>
      </c>
      <c r="P56" s="50" t="s">
        <v>504</v>
      </c>
    </row>
    <row r="57" spans="1:16" ht="12.75" customHeight="1" thickBot="1">
      <c r="A57" s="19" t="str">
        <f t="shared" si="0"/>
        <v>BAVM 60 </v>
      </c>
      <c r="B57" s="20" t="str">
        <f t="shared" si="1"/>
        <v>I</v>
      </c>
      <c r="C57" s="19">
        <f t="shared" si="2"/>
        <v>48683.381000000001</v>
      </c>
      <c r="D57" s="28" t="str">
        <f t="shared" si="3"/>
        <v>vis</v>
      </c>
      <c r="E57" s="47">
        <f>VLOOKUP(C57,Active!C$21:E$966,3,FALSE)</f>
        <v>7500.019990359523</v>
      </c>
      <c r="F57" s="20" t="s">
        <v>67</v>
      </c>
      <c r="G57" s="28" t="str">
        <f t="shared" si="4"/>
        <v>48683.381</v>
      </c>
      <c r="H57" s="19">
        <f t="shared" si="5"/>
        <v>7500</v>
      </c>
      <c r="I57" s="48" t="s">
        <v>505</v>
      </c>
      <c r="J57" s="49" t="s">
        <v>506</v>
      </c>
      <c r="K57" s="48">
        <v>7500</v>
      </c>
      <c r="L57" s="48" t="s">
        <v>352</v>
      </c>
      <c r="M57" s="49" t="s">
        <v>222</v>
      </c>
      <c r="N57" s="49"/>
      <c r="O57" s="50" t="s">
        <v>507</v>
      </c>
      <c r="P57" s="51" t="s">
        <v>508</v>
      </c>
    </row>
    <row r="58" spans="1:16" ht="12.75" customHeight="1" thickBot="1">
      <c r="A58" s="19" t="str">
        <f t="shared" si="0"/>
        <v>BAVM 60 </v>
      </c>
      <c r="B58" s="20" t="str">
        <f t="shared" si="1"/>
        <v>II</v>
      </c>
      <c r="C58" s="19">
        <f t="shared" si="2"/>
        <v>48733.375999999997</v>
      </c>
      <c r="D58" s="28" t="str">
        <f t="shared" si="3"/>
        <v>vis</v>
      </c>
      <c r="E58" s="47">
        <f>VLOOKUP(C58,Active!C$21:E$966,3,FALSE)</f>
        <v>7602.5244031032353</v>
      </c>
      <c r="F58" s="20" t="s">
        <v>67</v>
      </c>
      <c r="G58" s="28" t="str">
        <f t="shared" si="4"/>
        <v>48733.3760</v>
      </c>
      <c r="H58" s="19">
        <f t="shared" si="5"/>
        <v>7602.5</v>
      </c>
      <c r="I58" s="48" t="s">
        <v>509</v>
      </c>
      <c r="J58" s="49" t="s">
        <v>510</v>
      </c>
      <c r="K58" s="48">
        <v>7602.5</v>
      </c>
      <c r="L58" s="48" t="s">
        <v>511</v>
      </c>
      <c r="M58" s="49" t="s">
        <v>295</v>
      </c>
      <c r="N58" s="49" t="s">
        <v>457</v>
      </c>
      <c r="O58" s="50" t="s">
        <v>391</v>
      </c>
      <c r="P58" s="51" t="s">
        <v>508</v>
      </c>
    </row>
    <row r="59" spans="1:16" ht="12.75" customHeight="1" thickBot="1">
      <c r="A59" s="19" t="str">
        <f t="shared" si="0"/>
        <v>BAVM 60 </v>
      </c>
      <c r="B59" s="20" t="str">
        <f t="shared" si="1"/>
        <v>II</v>
      </c>
      <c r="C59" s="19">
        <f t="shared" si="2"/>
        <v>48733.38</v>
      </c>
      <c r="D59" s="28" t="str">
        <f t="shared" si="3"/>
        <v>vis</v>
      </c>
      <c r="E59" s="47">
        <f>VLOOKUP(C59,Active!C$21:E$966,3,FALSE)</f>
        <v>7602.5326042763736</v>
      </c>
      <c r="F59" s="20" t="s">
        <v>67</v>
      </c>
      <c r="G59" s="28" t="str">
        <f t="shared" si="4"/>
        <v>48733.380</v>
      </c>
      <c r="H59" s="19">
        <f t="shared" si="5"/>
        <v>7602.5</v>
      </c>
      <c r="I59" s="48" t="s">
        <v>512</v>
      </c>
      <c r="J59" s="49" t="s">
        <v>513</v>
      </c>
      <c r="K59" s="48">
        <v>7602.5</v>
      </c>
      <c r="L59" s="48" t="s">
        <v>514</v>
      </c>
      <c r="M59" s="49" t="s">
        <v>295</v>
      </c>
      <c r="N59" s="49" t="s">
        <v>463</v>
      </c>
      <c r="O59" s="50" t="s">
        <v>391</v>
      </c>
      <c r="P59" s="51" t="s">
        <v>508</v>
      </c>
    </row>
    <row r="60" spans="1:16" ht="12.75" customHeight="1" thickBot="1">
      <c r="A60" s="19" t="str">
        <f t="shared" si="0"/>
        <v> BBS 101 </v>
      </c>
      <c r="B60" s="20" t="str">
        <f t="shared" si="1"/>
        <v>I</v>
      </c>
      <c r="C60" s="19">
        <f t="shared" si="2"/>
        <v>48763.372000000003</v>
      </c>
      <c r="D60" s="28" t="str">
        <f t="shared" si="3"/>
        <v>vis</v>
      </c>
      <c r="E60" s="47">
        <f>VLOOKUP(C60,Active!C$21:E$966,3,FALSE)</f>
        <v>7664.0250004561967</v>
      </c>
      <c r="F60" s="20" t="s">
        <v>67</v>
      </c>
      <c r="G60" s="28" t="str">
        <f t="shared" si="4"/>
        <v>48763.372</v>
      </c>
      <c r="H60" s="19">
        <f t="shared" si="5"/>
        <v>7664</v>
      </c>
      <c r="I60" s="48" t="s">
        <v>515</v>
      </c>
      <c r="J60" s="49" t="s">
        <v>516</v>
      </c>
      <c r="K60" s="48">
        <v>7664</v>
      </c>
      <c r="L60" s="48" t="s">
        <v>487</v>
      </c>
      <c r="M60" s="49" t="s">
        <v>222</v>
      </c>
      <c r="N60" s="49"/>
      <c r="O60" s="50" t="s">
        <v>423</v>
      </c>
      <c r="P60" s="50" t="s">
        <v>517</v>
      </c>
    </row>
    <row r="61" spans="1:16" ht="12.75" customHeight="1" thickBot="1">
      <c r="A61" s="19" t="str">
        <f t="shared" si="0"/>
        <v>BAVM 62 </v>
      </c>
      <c r="B61" s="20" t="str">
        <f t="shared" si="1"/>
        <v>II</v>
      </c>
      <c r="C61" s="19">
        <f t="shared" si="2"/>
        <v>49004.557200000003</v>
      </c>
      <c r="D61" s="28" t="str">
        <f t="shared" si="3"/>
        <v>vis</v>
      </c>
      <c r="E61" s="47">
        <f>VLOOKUP(C61,Active!C$21:E$966,3,FALSE)</f>
        <v>8158.5253962653151</v>
      </c>
      <c r="F61" s="20" t="s">
        <v>67</v>
      </c>
      <c r="G61" s="28" t="str">
        <f t="shared" si="4"/>
        <v>49004.5572</v>
      </c>
      <c r="H61" s="19">
        <f t="shared" si="5"/>
        <v>8158.5</v>
      </c>
      <c r="I61" s="48" t="s">
        <v>518</v>
      </c>
      <c r="J61" s="49" t="s">
        <v>519</v>
      </c>
      <c r="K61" s="48">
        <v>8158.5</v>
      </c>
      <c r="L61" s="48" t="s">
        <v>520</v>
      </c>
      <c r="M61" s="49" t="s">
        <v>295</v>
      </c>
      <c r="N61" s="49" t="s">
        <v>521</v>
      </c>
      <c r="O61" s="50" t="s">
        <v>391</v>
      </c>
      <c r="P61" s="51" t="s">
        <v>522</v>
      </c>
    </row>
    <row r="62" spans="1:16" ht="12.75" customHeight="1" thickBot="1">
      <c r="A62" s="19" t="str">
        <f t="shared" si="0"/>
        <v> BBS 103 </v>
      </c>
      <c r="B62" s="20" t="str">
        <f t="shared" si="1"/>
        <v>I</v>
      </c>
      <c r="C62" s="19">
        <f t="shared" si="2"/>
        <v>49059.425000000003</v>
      </c>
      <c r="D62" s="28" t="str">
        <f t="shared" si="3"/>
        <v>vis</v>
      </c>
      <c r="E62" s="47">
        <f>VLOOKUP(C62,Active!C$21:E$966,3,FALSE)</f>
        <v>8271.0204781242992</v>
      </c>
      <c r="F62" s="20" t="s">
        <v>67</v>
      </c>
      <c r="G62" s="28" t="str">
        <f t="shared" si="4"/>
        <v>49059.425</v>
      </c>
      <c r="H62" s="19">
        <f t="shared" si="5"/>
        <v>8271</v>
      </c>
      <c r="I62" s="48" t="s">
        <v>523</v>
      </c>
      <c r="J62" s="49" t="s">
        <v>524</v>
      </c>
      <c r="K62" s="48">
        <v>8271</v>
      </c>
      <c r="L62" s="48" t="s">
        <v>352</v>
      </c>
      <c r="M62" s="49" t="s">
        <v>222</v>
      </c>
      <c r="N62" s="49"/>
      <c r="O62" s="50" t="s">
        <v>423</v>
      </c>
      <c r="P62" s="50" t="s">
        <v>525</v>
      </c>
    </row>
    <row r="63" spans="1:16" ht="12.75" customHeight="1" thickBot="1">
      <c r="A63" s="19" t="str">
        <f t="shared" si="0"/>
        <v>BAVM 68 </v>
      </c>
      <c r="B63" s="20" t="str">
        <f t="shared" si="1"/>
        <v>I</v>
      </c>
      <c r="C63" s="19">
        <f t="shared" si="2"/>
        <v>49400.357799999998</v>
      </c>
      <c r="D63" s="28" t="str">
        <f t="shared" si="3"/>
        <v>vis</v>
      </c>
      <c r="E63" s="47">
        <f>VLOOKUP(C63,Active!C$21:E$966,3,FALSE)</f>
        <v>8970.0327083287593</v>
      </c>
      <c r="F63" s="20" t="s">
        <v>67</v>
      </c>
      <c r="G63" s="28" t="str">
        <f t="shared" si="4"/>
        <v>49400.3578</v>
      </c>
      <c r="H63" s="19">
        <f t="shared" si="5"/>
        <v>8970</v>
      </c>
      <c r="I63" s="48" t="s">
        <v>526</v>
      </c>
      <c r="J63" s="49" t="s">
        <v>527</v>
      </c>
      <c r="K63" s="48">
        <v>8970</v>
      </c>
      <c r="L63" s="48" t="s">
        <v>528</v>
      </c>
      <c r="M63" s="49" t="s">
        <v>295</v>
      </c>
      <c r="N63" s="49" t="s">
        <v>48</v>
      </c>
      <c r="O63" s="50" t="s">
        <v>391</v>
      </c>
      <c r="P63" s="51" t="s">
        <v>529</v>
      </c>
    </row>
    <row r="64" spans="1:16" ht="12.75" customHeight="1" thickBot="1">
      <c r="A64" s="19" t="str">
        <f t="shared" si="0"/>
        <v>BAVM 68 </v>
      </c>
      <c r="B64" s="20" t="str">
        <f t="shared" si="1"/>
        <v>I</v>
      </c>
      <c r="C64" s="19">
        <f t="shared" si="2"/>
        <v>49400.358</v>
      </c>
      <c r="D64" s="28" t="str">
        <f t="shared" si="3"/>
        <v>vis</v>
      </c>
      <c r="E64" s="47">
        <f>VLOOKUP(C64,Active!C$21:E$966,3,FALSE)</f>
        <v>8970.0331183874205</v>
      </c>
      <c r="F64" s="20" t="s">
        <v>67</v>
      </c>
      <c r="G64" s="28" t="str">
        <f t="shared" si="4"/>
        <v>49400.3580</v>
      </c>
      <c r="H64" s="19">
        <f t="shared" si="5"/>
        <v>8970</v>
      </c>
      <c r="I64" s="48" t="s">
        <v>530</v>
      </c>
      <c r="J64" s="49" t="s">
        <v>527</v>
      </c>
      <c r="K64" s="48">
        <v>8970</v>
      </c>
      <c r="L64" s="48" t="s">
        <v>531</v>
      </c>
      <c r="M64" s="49" t="s">
        <v>295</v>
      </c>
      <c r="N64" s="49" t="s">
        <v>463</v>
      </c>
      <c r="O64" s="50" t="s">
        <v>391</v>
      </c>
      <c r="P64" s="51" t="s">
        <v>529</v>
      </c>
    </row>
    <row r="65" spans="1:16" ht="12.75" customHeight="1" thickBot="1">
      <c r="A65" s="19" t="str">
        <f t="shared" si="0"/>
        <v>BAVM 68 </v>
      </c>
      <c r="B65" s="20" t="str">
        <f t="shared" si="1"/>
        <v>I</v>
      </c>
      <c r="C65" s="19">
        <f t="shared" si="2"/>
        <v>49401.3321</v>
      </c>
      <c r="D65" s="28" t="str">
        <f t="shared" si="3"/>
        <v>vis</v>
      </c>
      <c r="E65" s="47">
        <f>VLOOKUP(C65,Active!C$21:E$966,3,FALSE)</f>
        <v>8972.0303090755606</v>
      </c>
      <c r="F65" s="20" t="s">
        <v>67</v>
      </c>
      <c r="G65" s="28" t="str">
        <f t="shared" si="4"/>
        <v>49401.3321</v>
      </c>
      <c r="H65" s="19">
        <f t="shared" si="5"/>
        <v>8972</v>
      </c>
      <c r="I65" s="48" t="s">
        <v>532</v>
      </c>
      <c r="J65" s="49" t="s">
        <v>533</v>
      </c>
      <c r="K65" s="48">
        <v>8972</v>
      </c>
      <c r="L65" s="48" t="s">
        <v>534</v>
      </c>
      <c r="M65" s="49" t="s">
        <v>295</v>
      </c>
      <c r="N65" s="49" t="s">
        <v>521</v>
      </c>
      <c r="O65" s="50" t="s">
        <v>535</v>
      </c>
      <c r="P65" s="51" t="s">
        <v>529</v>
      </c>
    </row>
    <row r="66" spans="1:16" ht="12.75" customHeight="1" thickBot="1">
      <c r="A66" s="19" t="str">
        <f t="shared" si="0"/>
        <v> BBS 108 </v>
      </c>
      <c r="B66" s="20" t="str">
        <f t="shared" si="1"/>
        <v>I</v>
      </c>
      <c r="C66" s="19">
        <f t="shared" si="2"/>
        <v>49417.411</v>
      </c>
      <c r="D66" s="28" t="str">
        <f t="shared" si="3"/>
        <v>vis</v>
      </c>
      <c r="E66" s="47">
        <f>VLOOKUP(C66,Active!C$21:E$966,3,FALSE)</f>
        <v>9004.9967697629309</v>
      </c>
      <c r="F66" s="20" t="s">
        <v>67</v>
      </c>
      <c r="G66" s="28" t="str">
        <f t="shared" si="4"/>
        <v>49417.411</v>
      </c>
      <c r="H66" s="19">
        <f t="shared" si="5"/>
        <v>9005</v>
      </c>
      <c r="I66" s="48" t="s">
        <v>536</v>
      </c>
      <c r="J66" s="49" t="s">
        <v>537</v>
      </c>
      <c r="K66" s="48">
        <v>9005</v>
      </c>
      <c r="L66" s="48" t="s">
        <v>279</v>
      </c>
      <c r="M66" s="49" t="s">
        <v>222</v>
      </c>
      <c r="N66" s="49"/>
      <c r="O66" s="50" t="s">
        <v>538</v>
      </c>
      <c r="P66" s="50" t="s">
        <v>539</v>
      </c>
    </row>
    <row r="67" spans="1:16" ht="12.75" customHeight="1" thickBot="1">
      <c r="A67" s="19" t="str">
        <f t="shared" si="0"/>
        <v> BBS 106 </v>
      </c>
      <c r="B67" s="20" t="str">
        <f t="shared" si="1"/>
        <v>I</v>
      </c>
      <c r="C67" s="19">
        <f t="shared" si="2"/>
        <v>49417.425000000003</v>
      </c>
      <c r="D67" s="28" t="str">
        <f t="shared" si="3"/>
        <v>vis</v>
      </c>
      <c r="E67" s="47">
        <f>VLOOKUP(C67,Active!C$21:E$966,3,FALSE)</f>
        <v>9005.0254738689164</v>
      </c>
      <c r="F67" s="20" t="s">
        <v>67</v>
      </c>
      <c r="G67" s="28" t="str">
        <f t="shared" si="4"/>
        <v>49417.425</v>
      </c>
      <c r="H67" s="19">
        <f t="shared" si="5"/>
        <v>9005</v>
      </c>
      <c r="I67" s="48" t="s">
        <v>540</v>
      </c>
      <c r="J67" s="49" t="s">
        <v>541</v>
      </c>
      <c r="K67" s="48">
        <v>9005</v>
      </c>
      <c r="L67" s="48" t="s">
        <v>487</v>
      </c>
      <c r="M67" s="49" t="s">
        <v>222</v>
      </c>
      <c r="N67" s="49"/>
      <c r="O67" s="50" t="s">
        <v>542</v>
      </c>
      <c r="P67" s="50" t="s">
        <v>543</v>
      </c>
    </row>
    <row r="68" spans="1:16" ht="12.75" customHeight="1" thickBot="1">
      <c r="A68" s="19" t="str">
        <f t="shared" si="0"/>
        <v> BBS 106 </v>
      </c>
      <c r="B68" s="20" t="str">
        <f t="shared" si="1"/>
        <v>I</v>
      </c>
      <c r="C68" s="19">
        <f t="shared" si="2"/>
        <v>49421.332000000002</v>
      </c>
      <c r="D68" s="28" t="str">
        <f t="shared" si="3"/>
        <v>vis</v>
      </c>
      <c r="E68" s="47">
        <f>VLOOKUP(C68,Active!C$21:E$966,3,FALSE)</f>
        <v>9013.0359697302938</v>
      </c>
      <c r="F68" s="20" t="s">
        <v>67</v>
      </c>
      <c r="G68" s="28" t="str">
        <f t="shared" si="4"/>
        <v>49421.332</v>
      </c>
      <c r="H68" s="19">
        <f t="shared" si="5"/>
        <v>9013</v>
      </c>
      <c r="I68" s="48" t="s">
        <v>544</v>
      </c>
      <c r="J68" s="49" t="s">
        <v>545</v>
      </c>
      <c r="K68" s="48">
        <v>9013</v>
      </c>
      <c r="L68" s="48" t="s">
        <v>546</v>
      </c>
      <c r="M68" s="49" t="s">
        <v>222</v>
      </c>
      <c r="N68" s="49"/>
      <c r="O68" s="50" t="s">
        <v>423</v>
      </c>
      <c r="P68" s="50" t="s">
        <v>543</v>
      </c>
    </row>
    <row r="69" spans="1:16" ht="12.75" customHeight="1" thickBot="1">
      <c r="A69" s="19" t="str">
        <f t="shared" si="0"/>
        <v> BBS 106 </v>
      </c>
      <c r="B69" s="20" t="str">
        <f t="shared" si="1"/>
        <v>I</v>
      </c>
      <c r="C69" s="19">
        <f t="shared" si="2"/>
        <v>49431.552000000003</v>
      </c>
      <c r="D69" s="28" t="str">
        <f t="shared" si="3"/>
        <v>vis</v>
      </c>
      <c r="E69" s="47">
        <f>VLOOKUP(C69,Active!C$21:E$966,3,FALSE)</f>
        <v>9033.9899670948507</v>
      </c>
      <c r="F69" s="20" t="s">
        <v>67</v>
      </c>
      <c r="G69" s="28" t="str">
        <f t="shared" si="4"/>
        <v>49431.552</v>
      </c>
      <c r="H69" s="19">
        <f t="shared" si="5"/>
        <v>9034</v>
      </c>
      <c r="I69" s="48" t="s">
        <v>547</v>
      </c>
      <c r="J69" s="49" t="s">
        <v>548</v>
      </c>
      <c r="K69" s="48">
        <v>9034</v>
      </c>
      <c r="L69" s="48" t="s">
        <v>491</v>
      </c>
      <c r="M69" s="49" t="s">
        <v>222</v>
      </c>
      <c r="N69" s="49"/>
      <c r="O69" s="50" t="s">
        <v>542</v>
      </c>
      <c r="P69" s="50" t="s">
        <v>543</v>
      </c>
    </row>
    <row r="70" spans="1:16" ht="12.75" customHeight="1" thickBot="1">
      <c r="A70" s="19" t="str">
        <f t="shared" si="0"/>
        <v> BBS 108 </v>
      </c>
      <c r="B70" s="20" t="str">
        <f t="shared" si="1"/>
        <v>I</v>
      </c>
      <c r="C70" s="19">
        <f t="shared" si="2"/>
        <v>49431.553999999996</v>
      </c>
      <c r="D70" s="28" t="str">
        <f t="shared" si="3"/>
        <v>vis</v>
      </c>
      <c r="E70" s="47">
        <f>VLOOKUP(C70,Active!C$21:E$966,3,FALSE)</f>
        <v>9033.994067681404</v>
      </c>
      <c r="F70" s="20" t="s">
        <v>67</v>
      </c>
      <c r="G70" s="28" t="str">
        <f t="shared" si="4"/>
        <v>49431.554</v>
      </c>
      <c r="H70" s="19">
        <f t="shared" si="5"/>
        <v>9034</v>
      </c>
      <c r="I70" s="48" t="s">
        <v>549</v>
      </c>
      <c r="J70" s="49" t="s">
        <v>550</v>
      </c>
      <c r="K70" s="48">
        <v>9034</v>
      </c>
      <c r="L70" s="48" t="s">
        <v>164</v>
      </c>
      <c r="M70" s="49" t="s">
        <v>222</v>
      </c>
      <c r="N70" s="49"/>
      <c r="O70" s="50" t="s">
        <v>538</v>
      </c>
      <c r="P70" s="50" t="s">
        <v>539</v>
      </c>
    </row>
    <row r="71" spans="1:16" ht="12.75" customHeight="1" thickBot="1">
      <c r="A71" s="19" t="str">
        <f t="shared" si="0"/>
        <v>BAVM 68 </v>
      </c>
      <c r="B71" s="20" t="str">
        <f t="shared" si="1"/>
        <v>I</v>
      </c>
      <c r="C71" s="19">
        <f t="shared" si="2"/>
        <v>49439.375899999999</v>
      </c>
      <c r="D71" s="28" t="str">
        <f t="shared" si="3"/>
        <v>vis</v>
      </c>
      <c r="E71" s="47">
        <f>VLOOKUP(C71,Active!C$21:E$966,3,FALSE)</f>
        <v>9050.0312567211167</v>
      </c>
      <c r="F71" s="20" t="s">
        <v>67</v>
      </c>
      <c r="G71" s="28" t="str">
        <f t="shared" si="4"/>
        <v>49439.3759</v>
      </c>
      <c r="H71" s="19">
        <f t="shared" si="5"/>
        <v>9050</v>
      </c>
      <c r="I71" s="48" t="s">
        <v>551</v>
      </c>
      <c r="J71" s="49" t="s">
        <v>552</v>
      </c>
      <c r="K71" s="48">
        <v>9050</v>
      </c>
      <c r="L71" s="48" t="s">
        <v>553</v>
      </c>
      <c r="M71" s="49" t="s">
        <v>295</v>
      </c>
      <c r="N71" s="49" t="s">
        <v>457</v>
      </c>
      <c r="O71" s="50" t="s">
        <v>391</v>
      </c>
      <c r="P71" s="51" t="s">
        <v>529</v>
      </c>
    </row>
    <row r="72" spans="1:16" ht="12.75" customHeight="1" thickBot="1">
      <c r="A72" s="19" t="str">
        <f t="shared" si="0"/>
        <v>BAVM 68 </v>
      </c>
      <c r="B72" s="20" t="str">
        <f t="shared" si="1"/>
        <v>I</v>
      </c>
      <c r="C72" s="19">
        <f t="shared" si="2"/>
        <v>49439.376600000003</v>
      </c>
      <c r="D72" s="28" t="str">
        <f t="shared" si="3"/>
        <v>vis</v>
      </c>
      <c r="E72" s="47">
        <f>VLOOKUP(C72,Active!C$21:E$966,3,FALSE)</f>
        <v>9050.0326919264226</v>
      </c>
      <c r="F72" s="20" t="s">
        <v>67</v>
      </c>
      <c r="G72" s="28" t="str">
        <f t="shared" si="4"/>
        <v>49439.3766</v>
      </c>
      <c r="H72" s="19">
        <f t="shared" si="5"/>
        <v>9050</v>
      </c>
      <c r="I72" s="48" t="s">
        <v>554</v>
      </c>
      <c r="J72" s="49" t="s">
        <v>555</v>
      </c>
      <c r="K72" s="48">
        <v>9050</v>
      </c>
      <c r="L72" s="48" t="s">
        <v>556</v>
      </c>
      <c r="M72" s="49" t="s">
        <v>295</v>
      </c>
      <c r="N72" s="49" t="s">
        <v>463</v>
      </c>
      <c r="O72" s="50" t="s">
        <v>391</v>
      </c>
      <c r="P72" s="51" t="s">
        <v>529</v>
      </c>
    </row>
    <row r="73" spans="1:16" ht="12.75" customHeight="1" thickBot="1">
      <c r="A73" s="19" t="str">
        <f t="shared" si="0"/>
        <v>BAVM 91 </v>
      </c>
      <c r="B73" s="20" t="str">
        <f t="shared" si="1"/>
        <v>I</v>
      </c>
      <c r="C73" s="19">
        <f t="shared" si="2"/>
        <v>49756.404799999997</v>
      </c>
      <c r="D73" s="28" t="str">
        <f t="shared" si="3"/>
        <v>vis</v>
      </c>
      <c r="E73" s="47">
        <f>VLOOKUP(C73,Active!C$21:E$966,3,FALSE)</f>
        <v>9700.0334812893234</v>
      </c>
      <c r="F73" s="20" t="s">
        <v>67</v>
      </c>
      <c r="G73" s="28" t="str">
        <f t="shared" si="4"/>
        <v>49756.4048</v>
      </c>
      <c r="H73" s="19">
        <f t="shared" si="5"/>
        <v>9700</v>
      </c>
      <c r="I73" s="48" t="s">
        <v>557</v>
      </c>
      <c r="J73" s="49" t="s">
        <v>558</v>
      </c>
      <c r="K73" s="48">
        <v>9700</v>
      </c>
      <c r="L73" s="48" t="s">
        <v>559</v>
      </c>
      <c r="M73" s="49" t="s">
        <v>295</v>
      </c>
      <c r="N73" s="49" t="s">
        <v>457</v>
      </c>
      <c r="O73" s="50" t="s">
        <v>391</v>
      </c>
      <c r="P73" s="51" t="s">
        <v>560</v>
      </c>
    </row>
    <row r="74" spans="1:16" ht="12.75" customHeight="1" thickBot="1">
      <c r="A74" s="19" t="str">
        <f t="shared" si="0"/>
        <v> BBS 108 </v>
      </c>
      <c r="B74" s="20" t="str">
        <f t="shared" si="1"/>
        <v>I</v>
      </c>
      <c r="C74" s="19">
        <f t="shared" si="2"/>
        <v>49776.402099999999</v>
      </c>
      <c r="D74" s="28" t="str">
        <f t="shared" si="3"/>
        <v>vis</v>
      </c>
      <c r="E74" s="47">
        <f>VLOOKUP(C74,Active!C$21:E$966,3,FALSE)</f>
        <v>9741.0338111815199</v>
      </c>
      <c r="F74" s="20" t="s">
        <v>67</v>
      </c>
      <c r="G74" s="28" t="str">
        <f t="shared" si="4"/>
        <v>49776.4021</v>
      </c>
      <c r="H74" s="19">
        <f t="shared" si="5"/>
        <v>9741</v>
      </c>
      <c r="I74" s="48" t="s">
        <v>564</v>
      </c>
      <c r="J74" s="49" t="s">
        <v>565</v>
      </c>
      <c r="K74" s="48">
        <v>9741</v>
      </c>
      <c r="L74" s="48" t="s">
        <v>566</v>
      </c>
      <c r="M74" s="49" t="s">
        <v>295</v>
      </c>
      <c r="N74" s="49" t="s">
        <v>48</v>
      </c>
      <c r="O74" s="50" t="s">
        <v>290</v>
      </c>
      <c r="P74" s="50" t="s">
        <v>539</v>
      </c>
    </row>
    <row r="75" spans="1:16" ht="12.75" customHeight="1" thickBot="1">
      <c r="A75" s="19" t="str">
        <f t="shared" ref="A75:A138" si="6">P75</f>
        <v> BBS 108 </v>
      </c>
      <c r="B75" s="20" t="str">
        <f t="shared" ref="B75:B138" si="7">IF(H75=INT(H75),"I","II")</f>
        <v>I</v>
      </c>
      <c r="C75" s="19">
        <f t="shared" ref="C75:C138" si="8">1*G75</f>
        <v>49778.36</v>
      </c>
      <c r="D75" s="28" t="str">
        <f t="shared" ref="D75:D138" si="9">VLOOKUP(F75,I$1:J$5,2,FALSE)</f>
        <v>vis</v>
      </c>
      <c r="E75" s="47">
        <f>VLOOKUP(C75,Active!C$21:E$966,3,FALSE)</f>
        <v>9745.0480804026629</v>
      </c>
      <c r="F75" s="20" t="s">
        <v>67</v>
      </c>
      <c r="G75" s="28" t="str">
        <f t="shared" ref="G75:G138" si="10">MID(I75,3,LEN(I75)-3)</f>
        <v>49778.360</v>
      </c>
      <c r="H75" s="19">
        <f t="shared" ref="H75:H138" si="11">1*K75</f>
        <v>9745</v>
      </c>
      <c r="I75" s="48" t="s">
        <v>567</v>
      </c>
      <c r="J75" s="49" t="s">
        <v>568</v>
      </c>
      <c r="K75" s="48">
        <v>9745</v>
      </c>
      <c r="L75" s="48" t="s">
        <v>569</v>
      </c>
      <c r="M75" s="49" t="s">
        <v>222</v>
      </c>
      <c r="N75" s="49"/>
      <c r="O75" s="50" t="s">
        <v>423</v>
      </c>
      <c r="P75" s="50" t="s">
        <v>539</v>
      </c>
    </row>
    <row r="76" spans="1:16" ht="12.75" customHeight="1" thickBot="1">
      <c r="A76" s="19" t="str">
        <f t="shared" si="6"/>
        <v> BBS 110 </v>
      </c>
      <c r="B76" s="20" t="str">
        <f t="shared" si="7"/>
        <v>I</v>
      </c>
      <c r="C76" s="19">
        <f t="shared" si="8"/>
        <v>49797.377999999997</v>
      </c>
      <c r="D76" s="28" t="str">
        <f t="shared" si="9"/>
        <v>vis</v>
      </c>
      <c r="E76" s="47">
        <f>VLOOKUP(C76,Active!C$21:E$966,3,FALSE)</f>
        <v>9784.0405580816241</v>
      </c>
      <c r="F76" s="20" t="s">
        <v>67</v>
      </c>
      <c r="G76" s="28" t="str">
        <f t="shared" si="10"/>
        <v>49797.378</v>
      </c>
      <c r="H76" s="19">
        <f t="shared" si="11"/>
        <v>9784</v>
      </c>
      <c r="I76" s="48" t="s">
        <v>570</v>
      </c>
      <c r="J76" s="49" t="s">
        <v>571</v>
      </c>
      <c r="K76" s="48">
        <v>9784</v>
      </c>
      <c r="L76" s="48" t="s">
        <v>196</v>
      </c>
      <c r="M76" s="49" t="s">
        <v>222</v>
      </c>
      <c r="N76" s="49"/>
      <c r="O76" s="50" t="s">
        <v>572</v>
      </c>
      <c r="P76" s="50" t="s">
        <v>573</v>
      </c>
    </row>
    <row r="77" spans="1:16" ht="12.75" customHeight="1" thickBot="1">
      <c r="A77" s="19" t="str">
        <f t="shared" si="6"/>
        <v> BBS 109 </v>
      </c>
      <c r="B77" s="20" t="str">
        <f t="shared" si="7"/>
        <v>I</v>
      </c>
      <c r="C77" s="19">
        <f t="shared" si="8"/>
        <v>49817.375999999997</v>
      </c>
      <c r="D77" s="28" t="str">
        <f t="shared" si="9"/>
        <v>vis</v>
      </c>
      <c r="E77" s="47">
        <f>VLOOKUP(C77,Active!C$21:E$966,3,FALSE)</f>
        <v>9825.0423231791119</v>
      </c>
      <c r="F77" s="20" t="s">
        <v>67</v>
      </c>
      <c r="G77" s="28" t="str">
        <f t="shared" si="10"/>
        <v>49817.376</v>
      </c>
      <c r="H77" s="19">
        <f t="shared" si="11"/>
        <v>9825</v>
      </c>
      <c r="I77" s="48" t="s">
        <v>574</v>
      </c>
      <c r="J77" s="49" t="s">
        <v>575</v>
      </c>
      <c r="K77" s="48">
        <v>9825</v>
      </c>
      <c r="L77" s="48" t="s">
        <v>576</v>
      </c>
      <c r="M77" s="49" t="s">
        <v>222</v>
      </c>
      <c r="N77" s="49"/>
      <c r="O77" s="50" t="s">
        <v>423</v>
      </c>
      <c r="P77" s="50" t="s">
        <v>577</v>
      </c>
    </row>
    <row r="78" spans="1:16" ht="12.75" customHeight="1" thickBot="1">
      <c r="A78" s="19" t="str">
        <f t="shared" si="6"/>
        <v> BBS 109 </v>
      </c>
      <c r="B78" s="20" t="str">
        <f t="shared" si="7"/>
        <v>I</v>
      </c>
      <c r="C78" s="19">
        <f t="shared" si="8"/>
        <v>49836.392</v>
      </c>
      <c r="D78" s="28" t="str">
        <f t="shared" si="9"/>
        <v>vis</v>
      </c>
      <c r="E78" s="47">
        <f>VLOOKUP(C78,Active!C$21:E$966,3,FALSE)</f>
        <v>9864.0307002715199</v>
      </c>
      <c r="F78" s="20" t="s">
        <v>67</v>
      </c>
      <c r="G78" s="28" t="str">
        <f t="shared" si="10"/>
        <v>49836.392</v>
      </c>
      <c r="H78" s="19">
        <f t="shared" si="11"/>
        <v>9864</v>
      </c>
      <c r="I78" s="48" t="s">
        <v>578</v>
      </c>
      <c r="J78" s="49" t="s">
        <v>579</v>
      </c>
      <c r="K78" s="48">
        <v>9864</v>
      </c>
      <c r="L78" s="48" t="s">
        <v>180</v>
      </c>
      <c r="M78" s="49" t="s">
        <v>222</v>
      </c>
      <c r="N78" s="49"/>
      <c r="O78" s="50" t="s">
        <v>423</v>
      </c>
      <c r="P78" s="50" t="s">
        <v>577</v>
      </c>
    </row>
    <row r="79" spans="1:16" ht="12.75" customHeight="1" thickBot="1">
      <c r="A79" s="19" t="str">
        <f t="shared" si="6"/>
        <v>BAVM 91 </v>
      </c>
      <c r="B79" s="20" t="str">
        <f t="shared" si="7"/>
        <v>I</v>
      </c>
      <c r="C79" s="19">
        <f t="shared" si="8"/>
        <v>50137.327700000002</v>
      </c>
      <c r="D79" s="28" t="str">
        <f t="shared" si="9"/>
        <v>vis</v>
      </c>
      <c r="E79" s="47">
        <f>VLOOKUP(C79,Active!C$21:E$966,3,FALSE)</f>
        <v>10481.037144958404</v>
      </c>
      <c r="F79" s="20" t="s">
        <v>67</v>
      </c>
      <c r="G79" s="28" t="str">
        <f t="shared" si="10"/>
        <v>50137.3277</v>
      </c>
      <c r="H79" s="19">
        <f t="shared" si="11"/>
        <v>10481</v>
      </c>
      <c r="I79" s="48" t="s">
        <v>580</v>
      </c>
      <c r="J79" s="49" t="s">
        <v>581</v>
      </c>
      <c r="K79" s="48">
        <v>10481</v>
      </c>
      <c r="L79" s="48" t="s">
        <v>582</v>
      </c>
      <c r="M79" s="49" t="s">
        <v>295</v>
      </c>
      <c r="N79" s="49" t="s">
        <v>48</v>
      </c>
      <c r="O79" s="50" t="s">
        <v>391</v>
      </c>
      <c r="P79" s="51" t="s">
        <v>560</v>
      </c>
    </row>
    <row r="80" spans="1:16" ht="12.75" customHeight="1" thickBot="1">
      <c r="A80" s="19" t="str">
        <f t="shared" si="6"/>
        <v>BAVM 91 </v>
      </c>
      <c r="B80" s="20" t="str">
        <f t="shared" si="7"/>
        <v>II</v>
      </c>
      <c r="C80" s="19">
        <f t="shared" si="8"/>
        <v>50137.570200000002</v>
      </c>
      <c r="D80" s="28" t="str">
        <f t="shared" si="9"/>
        <v>vis</v>
      </c>
      <c r="E80" s="47">
        <f>VLOOKUP(C80,Active!C$21:E$966,3,FALSE)</f>
        <v>10481.534341079823</v>
      </c>
      <c r="F80" s="20" t="s">
        <v>67</v>
      </c>
      <c r="G80" s="28" t="str">
        <f t="shared" si="10"/>
        <v>50137.5702</v>
      </c>
      <c r="H80" s="19">
        <f t="shared" si="11"/>
        <v>10481.5</v>
      </c>
      <c r="I80" s="48" t="s">
        <v>583</v>
      </c>
      <c r="J80" s="49" t="s">
        <v>584</v>
      </c>
      <c r="K80" s="48">
        <v>10481.5</v>
      </c>
      <c r="L80" s="48" t="s">
        <v>585</v>
      </c>
      <c r="M80" s="49" t="s">
        <v>295</v>
      </c>
      <c r="N80" s="49" t="s">
        <v>457</v>
      </c>
      <c r="O80" s="50" t="s">
        <v>391</v>
      </c>
      <c r="P80" s="51" t="s">
        <v>560</v>
      </c>
    </row>
    <row r="81" spans="1:16" ht="12.75" customHeight="1" thickBot="1">
      <c r="A81" s="19" t="str">
        <f t="shared" si="6"/>
        <v> BBS 111 </v>
      </c>
      <c r="B81" s="20" t="str">
        <f t="shared" si="7"/>
        <v>I</v>
      </c>
      <c r="C81" s="19">
        <f t="shared" si="8"/>
        <v>50152.434000000001</v>
      </c>
      <c r="D81" s="28" t="str">
        <f t="shared" si="9"/>
        <v>vis</v>
      </c>
      <c r="E81" s="47">
        <f>VLOOKUP(C81,Active!C$21:E$966,3,FALSE)</f>
        <v>10512.009490397557</v>
      </c>
      <c r="F81" s="20" t="s">
        <v>67</v>
      </c>
      <c r="G81" s="28" t="str">
        <f t="shared" si="10"/>
        <v>50152.434</v>
      </c>
      <c r="H81" s="19">
        <f t="shared" si="11"/>
        <v>10512</v>
      </c>
      <c r="I81" s="48" t="s">
        <v>589</v>
      </c>
      <c r="J81" s="49" t="s">
        <v>590</v>
      </c>
      <c r="K81" s="48">
        <v>10512</v>
      </c>
      <c r="L81" s="48" t="s">
        <v>218</v>
      </c>
      <c r="M81" s="49" t="s">
        <v>222</v>
      </c>
      <c r="N81" s="49"/>
      <c r="O81" s="50" t="s">
        <v>423</v>
      </c>
      <c r="P81" s="50" t="s">
        <v>591</v>
      </c>
    </row>
    <row r="82" spans="1:16" ht="12.75" customHeight="1" thickBot="1">
      <c r="A82" s="19" t="str">
        <f t="shared" si="6"/>
        <v>BAVM 99 </v>
      </c>
      <c r="B82" s="20" t="str">
        <f t="shared" si="7"/>
        <v>I</v>
      </c>
      <c r="C82" s="19">
        <f t="shared" si="8"/>
        <v>50175.374199999998</v>
      </c>
      <c r="D82" s="28" t="str">
        <f t="shared" si="9"/>
        <v>vis</v>
      </c>
      <c r="E82" s="47">
        <f>VLOOKUP(C82,Active!C$21:E$966,3,FALSE)</f>
        <v>10559.043628395821</v>
      </c>
      <c r="F82" s="20" t="s">
        <v>67</v>
      </c>
      <c r="G82" s="28" t="str">
        <f t="shared" si="10"/>
        <v>50175.3742</v>
      </c>
      <c r="H82" s="19">
        <f t="shared" si="11"/>
        <v>10559</v>
      </c>
      <c r="I82" s="48" t="s">
        <v>592</v>
      </c>
      <c r="J82" s="49" t="s">
        <v>593</v>
      </c>
      <c r="K82" s="48">
        <v>10559</v>
      </c>
      <c r="L82" s="48" t="s">
        <v>594</v>
      </c>
      <c r="M82" s="49" t="s">
        <v>295</v>
      </c>
      <c r="N82" s="49" t="s">
        <v>521</v>
      </c>
      <c r="O82" s="50" t="s">
        <v>595</v>
      </c>
      <c r="P82" s="51" t="s">
        <v>596</v>
      </c>
    </row>
    <row r="83" spans="1:16" ht="12.75" customHeight="1" thickBot="1">
      <c r="A83" s="19" t="str">
        <f t="shared" si="6"/>
        <v> BBS 112 </v>
      </c>
      <c r="B83" s="20" t="str">
        <f t="shared" si="7"/>
        <v>I</v>
      </c>
      <c r="C83" s="19">
        <f t="shared" si="8"/>
        <v>50192.438000000002</v>
      </c>
      <c r="D83" s="28" t="str">
        <f t="shared" si="9"/>
        <v>vis</v>
      </c>
      <c r="E83" s="47">
        <f>VLOOKUP(C83,Active!C$21:E$966,3,FALSE)</f>
        <v>10594.029422938809</v>
      </c>
      <c r="F83" s="20" t="s">
        <v>67</v>
      </c>
      <c r="G83" s="28" t="str">
        <f t="shared" si="10"/>
        <v>50192.438</v>
      </c>
      <c r="H83" s="19">
        <f t="shared" si="11"/>
        <v>10594</v>
      </c>
      <c r="I83" s="48" t="s">
        <v>597</v>
      </c>
      <c r="J83" s="49" t="s">
        <v>598</v>
      </c>
      <c r="K83" s="48">
        <v>10594</v>
      </c>
      <c r="L83" s="48" t="s">
        <v>444</v>
      </c>
      <c r="M83" s="49" t="s">
        <v>222</v>
      </c>
      <c r="N83" s="49"/>
      <c r="O83" s="50" t="s">
        <v>423</v>
      </c>
      <c r="P83" s="50" t="s">
        <v>599</v>
      </c>
    </row>
    <row r="84" spans="1:16" ht="12.75" customHeight="1" thickBot="1">
      <c r="A84" s="19" t="str">
        <f t="shared" si="6"/>
        <v>BAVM 93 </v>
      </c>
      <c r="B84" s="20" t="str">
        <f t="shared" si="7"/>
        <v>I</v>
      </c>
      <c r="C84" s="19">
        <f t="shared" si="8"/>
        <v>50195.37</v>
      </c>
      <c r="D84" s="28" t="str">
        <f t="shared" si="9"/>
        <v>vis</v>
      </c>
      <c r="E84" s="47">
        <f>VLOOKUP(C84,Active!C$21:E$966,3,FALSE)</f>
        <v>10600.040882848092</v>
      </c>
      <c r="F84" s="20" t="s">
        <v>67</v>
      </c>
      <c r="G84" s="28" t="str">
        <f t="shared" si="10"/>
        <v>50195.370</v>
      </c>
      <c r="H84" s="19">
        <f t="shared" si="11"/>
        <v>10600</v>
      </c>
      <c r="I84" s="48" t="s">
        <v>600</v>
      </c>
      <c r="J84" s="49" t="s">
        <v>601</v>
      </c>
      <c r="K84" s="48">
        <v>10600</v>
      </c>
      <c r="L84" s="48" t="s">
        <v>196</v>
      </c>
      <c r="M84" s="49" t="s">
        <v>222</v>
      </c>
      <c r="N84" s="49"/>
      <c r="O84" s="50" t="s">
        <v>602</v>
      </c>
      <c r="P84" s="51" t="s">
        <v>603</v>
      </c>
    </row>
    <row r="85" spans="1:16" ht="12.75" customHeight="1" thickBot="1">
      <c r="A85" s="19" t="str">
        <f t="shared" si="6"/>
        <v> BBS 114 </v>
      </c>
      <c r="B85" s="20" t="str">
        <f t="shared" si="7"/>
        <v>I</v>
      </c>
      <c r="C85" s="19">
        <f t="shared" si="8"/>
        <v>50514.35</v>
      </c>
      <c r="D85" s="28" t="str">
        <f t="shared" si="9"/>
        <v>vis</v>
      </c>
      <c r="E85" s="47">
        <f>VLOOKUP(C85,Active!C$21:E$966,3,FALSE)</f>
        <v>11254.043434643107</v>
      </c>
      <c r="F85" s="20" t="s">
        <v>67</v>
      </c>
      <c r="G85" s="28" t="str">
        <f t="shared" si="10"/>
        <v>50514.350</v>
      </c>
      <c r="H85" s="19">
        <f t="shared" si="11"/>
        <v>11254</v>
      </c>
      <c r="I85" s="48" t="s">
        <v>604</v>
      </c>
      <c r="J85" s="49" t="s">
        <v>605</v>
      </c>
      <c r="K85" s="48">
        <v>11254</v>
      </c>
      <c r="L85" s="48" t="s">
        <v>576</v>
      </c>
      <c r="M85" s="49" t="s">
        <v>222</v>
      </c>
      <c r="N85" s="49"/>
      <c r="O85" s="50" t="s">
        <v>423</v>
      </c>
      <c r="P85" s="50" t="s">
        <v>606</v>
      </c>
    </row>
    <row r="86" spans="1:16" ht="12.75" customHeight="1" thickBot="1">
      <c r="A86" s="19" t="str">
        <f t="shared" si="6"/>
        <v> BBS 115 </v>
      </c>
      <c r="B86" s="20" t="str">
        <f t="shared" si="7"/>
        <v>I</v>
      </c>
      <c r="C86" s="19">
        <f t="shared" si="8"/>
        <v>50570.44</v>
      </c>
      <c r="D86" s="28" t="str">
        <f t="shared" si="9"/>
        <v>vis</v>
      </c>
      <c r="E86" s="47">
        <f>VLOOKUP(C86,Active!C$21:E$966,3,FALSE)</f>
        <v>11369.044384954052</v>
      </c>
      <c r="F86" s="20" t="s">
        <v>67</v>
      </c>
      <c r="G86" s="28" t="str">
        <f t="shared" si="10"/>
        <v>50570.440</v>
      </c>
      <c r="H86" s="19">
        <f t="shared" si="11"/>
        <v>11369</v>
      </c>
      <c r="I86" s="48" t="s">
        <v>607</v>
      </c>
      <c r="J86" s="49" t="s">
        <v>608</v>
      </c>
      <c r="K86" s="48">
        <v>11369</v>
      </c>
      <c r="L86" s="48" t="s">
        <v>609</v>
      </c>
      <c r="M86" s="49" t="s">
        <v>222</v>
      </c>
      <c r="N86" s="49"/>
      <c r="O86" s="50" t="s">
        <v>423</v>
      </c>
      <c r="P86" s="50" t="s">
        <v>610</v>
      </c>
    </row>
    <row r="87" spans="1:16" ht="12.75" customHeight="1" thickBot="1">
      <c r="A87" s="19" t="str">
        <f t="shared" si="6"/>
        <v> BBS 115 </v>
      </c>
      <c r="B87" s="20" t="str">
        <f t="shared" si="7"/>
        <v>I</v>
      </c>
      <c r="C87" s="19">
        <f t="shared" si="8"/>
        <v>50571.409</v>
      </c>
      <c r="D87" s="28" t="str">
        <f t="shared" si="9"/>
        <v>vis</v>
      </c>
      <c r="E87" s="47">
        <f>VLOOKUP(C87,Active!C$21:E$966,3,FALSE)</f>
        <v>11371.031119146437</v>
      </c>
      <c r="F87" s="20" t="s">
        <v>67</v>
      </c>
      <c r="G87" s="28" t="str">
        <f t="shared" si="10"/>
        <v>50571.409</v>
      </c>
      <c r="H87" s="19">
        <f t="shared" si="11"/>
        <v>11371</v>
      </c>
      <c r="I87" s="48" t="s">
        <v>611</v>
      </c>
      <c r="J87" s="49" t="s">
        <v>612</v>
      </c>
      <c r="K87" s="48">
        <v>11371</v>
      </c>
      <c r="L87" s="48" t="s">
        <v>180</v>
      </c>
      <c r="M87" s="49" t="s">
        <v>222</v>
      </c>
      <c r="N87" s="49"/>
      <c r="O87" s="50" t="s">
        <v>423</v>
      </c>
      <c r="P87" s="50" t="s">
        <v>610</v>
      </c>
    </row>
    <row r="88" spans="1:16" ht="12.75" customHeight="1" thickBot="1">
      <c r="A88" s="19" t="str">
        <f t="shared" si="6"/>
        <v> BBS 117 </v>
      </c>
      <c r="B88" s="20" t="str">
        <f t="shared" si="7"/>
        <v>I</v>
      </c>
      <c r="C88" s="19">
        <f t="shared" si="8"/>
        <v>50871.37</v>
      </c>
      <c r="D88" s="28" t="str">
        <f t="shared" si="9"/>
        <v>vis</v>
      </c>
      <c r="E88" s="47">
        <f>VLOOKUP(C88,Active!C$21:E$966,3,FALSE)</f>
        <v>11986.039142969212</v>
      </c>
      <c r="F88" s="20" t="s">
        <v>67</v>
      </c>
      <c r="G88" s="28" t="str">
        <f t="shared" si="10"/>
        <v>50871.370</v>
      </c>
      <c r="H88" s="19">
        <f t="shared" si="11"/>
        <v>11986</v>
      </c>
      <c r="I88" s="48" t="s">
        <v>613</v>
      </c>
      <c r="J88" s="49" t="s">
        <v>614</v>
      </c>
      <c r="K88" s="48">
        <v>11986</v>
      </c>
      <c r="L88" s="48" t="s">
        <v>615</v>
      </c>
      <c r="M88" s="49" t="s">
        <v>222</v>
      </c>
      <c r="N88" s="49"/>
      <c r="O88" s="50" t="s">
        <v>423</v>
      </c>
      <c r="P88" s="50" t="s">
        <v>616</v>
      </c>
    </row>
    <row r="89" spans="1:16" ht="12.75" customHeight="1" thickBot="1">
      <c r="A89" s="19" t="str">
        <f t="shared" si="6"/>
        <v>BAVM 117 </v>
      </c>
      <c r="B89" s="20" t="str">
        <f t="shared" si="7"/>
        <v>I</v>
      </c>
      <c r="C89" s="19">
        <f t="shared" si="8"/>
        <v>51163.528700000003</v>
      </c>
      <c r="D89" s="28" t="str">
        <f t="shared" si="9"/>
        <v>vis</v>
      </c>
      <c r="E89" s="47">
        <f>VLOOKUP(C89,Active!C$21:E$966,3,FALSE)</f>
        <v>12585.050163500644</v>
      </c>
      <c r="F89" s="20" t="s">
        <v>67</v>
      </c>
      <c r="G89" s="28" t="str">
        <f t="shared" si="10"/>
        <v>51163.5287</v>
      </c>
      <c r="H89" s="19">
        <f t="shared" si="11"/>
        <v>12585</v>
      </c>
      <c r="I89" s="48" t="s">
        <v>617</v>
      </c>
      <c r="J89" s="49" t="s">
        <v>618</v>
      </c>
      <c r="K89" s="48">
        <v>12585</v>
      </c>
      <c r="L89" s="48" t="s">
        <v>619</v>
      </c>
      <c r="M89" s="49" t="s">
        <v>295</v>
      </c>
      <c r="N89" s="49" t="s">
        <v>67</v>
      </c>
      <c r="O89" s="50" t="s">
        <v>268</v>
      </c>
      <c r="P89" s="51" t="s">
        <v>620</v>
      </c>
    </row>
    <row r="90" spans="1:16" ht="12.75" customHeight="1" thickBot="1">
      <c r="A90" s="19" t="str">
        <f t="shared" si="6"/>
        <v>BAVM 128 </v>
      </c>
      <c r="B90" s="20" t="str">
        <f t="shared" si="7"/>
        <v>I</v>
      </c>
      <c r="C90" s="19">
        <f t="shared" si="8"/>
        <v>51222.546399999999</v>
      </c>
      <c r="D90" s="28" t="str">
        <f t="shared" si="9"/>
        <v>vis</v>
      </c>
      <c r="E90" s="47">
        <f>VLOOKUP(C90,Active!C$21:E$966,3,FALSE)</f>
        <v>12706.053757459735</v>
      </c>
      <c r="F90" s="20" t="s">
        <v>67</v>
      </c>
      <c r="G90" s="28" t="str">
        <f t="shared" si="10"/>
        <v>51222.5464</v>
      </c>
      <c r="H90" s="19">
        <f t="shared" si="11"/>
        <v>12706</v>
      </c>
      <c r="I90" s="48" t="s">
        <v>621</v>
      </c>
      <c r="J90" s="49" t="s">
        <v>622</v>
      </c>
      <c r="K90" s="48">
        <v>12706</v>
      </c>
      <c r="L90" s="48" t="s">
        <v>623</v>
      </c>
      <c r="M90" s="49" t="s">
        <v>295</v>
      </c>
      <c r="N90" s="49" t="s">
        <v>624</v>
      </c>
      <c r="O90" s="50" t="s">
        <v>595</v>
      </c>
      <c r="P90" s="51" t="s">
        <v>625</v>
      </c>
    </row>
    <row r="91" spans="1:16" ht="12.75" customHeight="1" thickBot="1">
      <c r="A91" s="19" t="str">
        <f t="shared" si="6"/>
        <v>IBVS 5040 </v>
      </c>
      <c r="B91" s="20" t="str">
        <f t="shared" si="7"/>
        <v>I</v>
      </c>
      <c r="C91" s="19">
        <f t="shared" si="8"/>
        <v>51629.807000000001</v>
      </c>
      <c r="D91" s="28" t="str">
        <f t="shared" si="9"/>
        <v>vis</v>
      </c>
      <c r="E91" s="47">
        <f>VLOOKUP(C91,Active!C$21:E$966,3,FALSE)</f>
        <v>13541.057430560157</v>
      </c>
      <c r="F91" s="20" t="s">
        <v>67</v>
      </c>
      <c r="G91" s="28" t="str">
        <f t="shared" si="10"/>
        <v>51629.807</v>
      </c>
      <c r="H91" s="19">
        <f t="shared" si="11"/>
        <v>13541</v>
      </c>
      <c r="I91" s="48" t="s">
        <v>632</v>
      </c>
      <c r="J91" s="49" t="s">
        <v>633</v>
      </c>
      <c r="K91" s="48" t="s">
        <v>634</v>
      </c>
      <c r="L91" s="48" t="s">
        <v>635</v>
      </c>
      <c r="M91" s="49" t="s">
        <v>295</v>
      </c>
      <c r="N91" s="49" t="s">
        <v>296</v>
      </c>
      <c r="O91" s="50" t="s">
        <v>636</v>
      </c>
      <c r="P91" s="51" t="s">
        <v>637</v>
      </c>
    </row>
    <row r="92" spans="1:16" ht="12.75" customHeight="1" thickBot="1">
      <c r="A92" s="19" t="str">
        <f t="shared" si="6"/>
        <v>BAVM 152 </v>
      </c>
      <c r="B92" s="20" t="str">
        <f t="shared" si="7"/>
        <v>I</v>
      </c>
      <c r="C92" s="19">
        <f t="shared" si="8"/>
        <v>51937.570299999999</v>
      </c>
      <c r="D92" s="28" t="str">
        <f t="shared" si="9"/>
        <v>vis</v>
      </c>
      <c r="E92" s="47">
        <f>VLOOKUP(C92,Active!C$21:E$966,3,FALSE)</f>
        <v>14172.062457674258</v>
      </c>
      <c r="F92" s="20" t="s">
        <v>67</v>
      </c>
      <c r="G92" s="28" t="str">
        <f t="shared" si="10"/>
        <v>51937.5703</v>
      </c>
      <c r="H92" s="19">
        <f t="shared" si="11"/>
        <v>14172</v>
      </c>
      <c r="I92" s="48" t="s">
        <v>638</v>
      </c>
      <c r="J92" s="49" t="s">
        <v>639</v>
      </c>
      <c r="K92" s="48" t="s">
        <v>640</v>
      </c>
      <c r="L92" s="48" t="s">
        <v>641</v>
      </c>
      <c r="M92" s="49" t="s">
        <v>295</v>
      </c>
      <c r="N92" s="49" t="s">
        <v>463</v>
      </c>
      <c r="O92" s="50" t="s">
        <v>391</v>
      </c>
      <c r="P92" s="51" t="s">
        <v>642</v>
      </c>
    </row>
    <row r="93" spans="1:16" ht="12.75" customHeight="1" thickBot="1">
      <c r="A93" s="19" t="str">
        <f t="shared" si="6"/>
        <v>IBVS 5230 </v>
      </c>
      <c r="B93" s="20" t="str">
        <f t="shared" si="7"/>
        <v>I</v>
      </c>
      <c r="C93" s="19">
        <f t="shared" si="8"/>
        <v>52274.595500000003</v>
      </c>
      <c r="D93" s="28" t="str">
        <f t="shared" si="9"/>
        <v>vis</v>
      </c>
      <c r="E93" s="47">
        <f>VLOOKUP(C93,Active!C$21:E$966,3,FALSE)</f>
        <v>14863.062961841384</v>
      </c>
      <c r="F93" s="20" t="s">
        <v>67</v>
      </c>
      <c r="G93" s="28" t="str">
        <f t="shared" si="10"/>
        <v>52274.5955</v>
      </c>
      <c r="H93" s="19">
        <f t="shared" si="11"/>
        <v>14863</v>
      </c>
      <c r="I93" s="48" t="s">
        <v>647</v>
      </c>
      <c r="J93" s="49" t="s">
        <v>648</v>
      </c>
      <c r="K93" s="48" t="s">
        <v>649</v>
      </c>
      <c r="L93" s="48" t="s">
        <v>650</v>
      </c>
      <c r="M93" s="49" t="s">
        <v>295</v>
      </c>
      <c r="N93" s="49" t="s">
        <v>457</v>
      </c>
      <c r="O93" s="50" t="s">
        <v>651</v>
      </c>
      <c r="P93" s="51" t="s">
        <v>652</v>
      </c>
    </row>
    <row r="94" spans="1:16" ht="12.75" customHeight="1" thickBot="1">
      <c r="A94" s="19" t="str">
        <f t="shared" si="6"/>
        <v>BAVM 158 </v>
      </c>
      <c r="B94" s="20" t="str">
        <f t="shared" si="7"/>
        <v>I</v>
      </c>
      <c r="C94" s="19">
        <f t="shared" si="8"/>
        <v>52322.394800000002</v>
      </c>
      <c r="D94" s="28" t="str">
        <f t="shared" si="9"/>
        <v>vis</v>
      </c>
      <c r="E94" s="47">
        <f>VLOOKUP(C94,Active!C$21:E$966,3,FALSE)</f>
        <v>14961.065545620977</v>
      </c>
      <c r="F94" s="20" t="s">
        <v>67</v>
      </c>
      <c r="G94" s="28" t="str">
        <f t="shared" si="10"/>
        <v>52322.3948</v>
      </c>
      <c r="H94" s="19">
        <f t="shared" si="11"/>
        <v>14961</v>
      </c>
      <c r="I94" s="48" t="s">
        <v>653</v>
      </c>
      <c r="J94" s="49" t="s">
        <v>654</v>
      </c>
      <c r="K94" s="48" t="s">
        <v>655</v>
      </c>
      <c r="L94" s="48" t="s">
        <v>656</v>
      </c>
      <c r="M94" s="49" t="s">
        <v>295</v>
      </c>
      <c r="N94" s="49" t="s">
        <v>624</v>
      </c>
      <c r="O94" s="50" t="s">
        <v>657</v>
      </c>
      <c r="P94" s="51" t="s">
        <v>658</v>
      </c>
    </row>
    <row r="95" spans="1:16" ht="12.75" customHeight="1" thickBot="1">
      <c r="A95" s="19" t="str">
        <f t="shared" si="6"/>
        <v>BAVM 152 </v>
      </c>
      <c r="B95" s="20" t="str">
        <f t="shared" si="7"/>
        <v>I</v>
      </c>
      <c r="C95" s="19">
        <f t="shared" si="8"/>
        <v>52337.514300000003</v>
      </c>
      <c r="D95" s="28" t="str">
        <f t="shared" si="9"/>
        <v>vis</v>
      </c>
      <c r="E95" s="47">
        <f>VLOOKUP(C95,Active!C$21:E$966,3,FALSE)</f>
        <v>14992.064954931484</v>
      </c>
      <c r="F95" s="20" t="s">
        <v>67</v>
      </c>
      <c r="G95" s="28" t="str">
        <f t="shared" si="10"/>
        <v>52337.5143</v>
      </c>
      <c r="H95" s="19">
        <f t="shared" si="11"/>
        <v>14992</v>
      </c>
      <c r="I95" s="48" t="s">
        <v>659</v>
      </c>
      <c r="J95" s="49" t="s">
        <v>660</v>
      </c>
      <c r="K95" s="48" t="s">
        <v>661</v>
      </c>
      <c r="L95" s="48" t="s">
        <v>662</v>
      </c>
      <c r="M95" s="49" t="s">
        <v>295</v>
      </c>
      <c r="N95" s="49" t="s">
        <v>624</v>
      </c>
      <c r="O95" s="50" t="s">
        <v>391</v>
      </c>
      <c r="P95" s="51" t="s">
        <v>642</v>
      </c>
    </row>
    <row r="96" spans="1:16" ht="12.75" customHeight="1" thickBot="1">
      <c r="A96" s="19" t="str">
        <f t="shared" si="6"/>
        <v> JAAVSO 39;94 </v>
      </c>
      <c r="B96" s="20" t="str">
        <f t="shared" si="7"/>
        <v>I</v>
      </c>
      <c r="C96" s="19">
        <f t="shared" si="8"/>
        <v>52397.621800000001</v>
      </c>
      <c r="D96" s="28" t="str">
        <f t="shared" si="9"/>
        <v>vis</v>
      </c>
      <c r="E96" s="47">
        <f>VLOOKUP(C96,Active!C$21:E$966,3,FALSE)</f>
        <v>15115.302958511702</v>
      </c>
      <c r="F96" s="20" t="s">
        <v>67</v>
      </c>
      <c r="G96" s="28" t="str">
        <f t="shared" si="10"/>
        <v>52397.6218</v>
      </c>
      <c r="H96" s="19">
        <f t="shared" si="11"/>
        <v>15115</v>
      </c>
      <c r="I96" s="48" t="s">
        <v>669</v>
      </c>
      <c r="J96" s="49" t="s">
        <v>670</v>
      </c>
      <c r="K96" s="48" t="s">
        <v>671</v>
      </c>
      <c r="L96" s="48" t="s">
        <v>672</v>
      </c>
      <c r="M96" s="49" t="s">
        <v>673</v>
      </c>
      <c r="N96" s="49" t="s">
        <v>674</v>
      </c>
      <c r="O96" s="50" t="s">
        <v>675</v>
      </c>
      <c r="P96" s="50" t="s">
        <v>676</v>
      </c>
    </row>
    <row r="97" spans="1:16" ht="12.75" customHeight="1" thickBot="1">
      <c r="A97" s="19" t="str">
        <f t="shared" si="6"/>
        <v>BAVM 172 </v>
      </c>
      <c r="B97" s="20" t="str">
        <f t="shared" si="7"/>
        <v>I</v>
      </c>
      <c r="C97" s="19">
        <f t="shared" si="8"/>
        <v>52680.392699999997</v>
      </c>
      <c r="D97" s="28" t="str">
        <f t="shared" si="9"/>
        <v>vis</v>
      </c>
      <c r="E97" s="47">
        <f>VLOOKUP(C97,Active!C$21:E$966,3,FALSE)</f>
        <v>15695.066235749686</v>
      </c>
      <c r="F97" s="20" t="s">
        <v>67</v>
      </c>
      <c r="G97" s="28" t="str">
        <f t="shared" si="10"/>
        <v>52680.3927</v>
      </c>
      <c r="H97" s="19">
        <f t="shared" si="11"/>
        <v>15695</v>
      </c>
      <c r="I97" s="48" t="s">
        <v>682</v>
      </c>
      <c r="J97" s="49" t="s">
        <v>683</v>
      </c>
      <c r="K97" s="48" t="s">
        <v>684</v>
      </c>
      <c r="L97" s="48" t="s">
        <v>685</v>
      </c>
      <c r="M97" s="49" t="s">
        <v>295</v>
      </c>
      <c r="N97" s="49" t="s">
        <v>624</v>
      </c>
      <c r="O97" s="50" t="s">
        <v>657</v>
      </c>
      <c r="P97" s="51" t="s">
        <v>686</v>
      </c>
    </row>
    <row r="98" spans="1:16" ht="12.75" customHeight="1" thickBot="1">
      <c r="A98" s="19" t="str">
        <f t="shared" si="6"/>
        <v>IBVS 5676 </v>
      </c>
      <c r="B98" s="20" t="str">
        <f t="shared" si="7"/>
        <v>I</v>
      </c>
      <c r="C98" s="19">
        <f t="shared" si="8"/>
        <v>52692.587800000001</v>
      </c>
      <c r="D98" s="28" t="str">
        <f t="shared" si="9"/>
        <v>vis</v>
      </c>
      <c r="E98" s="47">
        <f>VLOOKUP(C98,Active!C$21:E$966,3,FALSE)</f>
        <v>15720.069767379877</v>
      </c>
      <c r="F98" s="20" t="s">
        <v>67</v>
      </c>
      <c r="G98" s="28" t="str">
        <f t="shared" si="10"/>
        <v>52692.5878</v>
      </c>
      <c r="H98" s="19">
        <f t="shared" si="11"/>
        <v>15720</v>
      </c>
      <c r="I98" s="48" t="s">
        <v>687</v>
      </c>
      <c r="J98" s="49" t="s">
        <v>688</v>
      </c>
      <c r="K98" s="48" t="s">
        <v>689</v>
      </c>
      <c r="L98" s="48" t="s">
        <v>690</v>
      </c>
      <c r="M98" s="49" t="s">
        <v>295</v>
      </c>
      <c r="N98" s="49" t="s">
        <v>296</v>
      </c>
      <c r="O98" s="50" t="s">
        <v>691</v>
      </c>
      <c r="P98" s="51" t="s">
        <v>692</v>
      </c>
    </row>
    <row r="99" spans="1:16" ht="12.75" customHeight="1" thickBot="1">
      <c r="A99" s="19" t="str">
        <f t="shared" si="6"/>
        <v>BAVM 158 </v>
      </c>
      <c r="B99" s="20" t="str">
        <f t="shared" si="7"/>
        <v>I</v>
      </c>
      <c r="C99" s="19">
        <f t="shared" si="8"/>
        <v>52721.363299999997</v>
      </c>
      <c r="D99" s="28" t="str">
        <f t="shared" si="9"/>
        <v>vis</v>
      </c>
      <c r="E99" s="47">
        <f>VLOOKUP(C99,Active!C$21:E$966,3,FALSE)</f>
        <v>15779.067981779448</v>
      </c>
      <c r="F99" s="20" t="s">
        <v>67</v>
      </c>
      <c r="G99" s="28" t="str">
        <f t="shared" si="10"/>
        <v>52721.3633</v>
      </c>
      <c r="H99" s="19">
        <f t="shared" si="11"/>
        <v>15779</v>
      </c>
      <c r="I99" s="48" t="s">
        <v>698</v>
      </c>
      <c r="J99" s="49" t="s">
        <v>699</v>
      </c>
      <c r="K99" s="48" t="s">
        <v>700</v>
      </c>
      <c r="L99" s="48" t="s">
        <v>701</v>
      </c>
      <c r="M99" s="49" t="s">
        <v>295</v>
      </c>
      <c r="N99" s="49" t="s">
        <v>624</v>
      </c>
      <c r="O99" s="50" t="s">
        <v>391</v>
      </c>
      <c r="P99" s="51" t="s">
        <v>658</v>
      </c>
    </row>
    <row r="100" spans="1:16" ht="12.75" customHeight="1" thickBot="1">
      <c r="A100" s="19" t="str">
        <f t="shared" si="6"/>
        <v>BAVM 158 </v>
      </c>
      <c r="B100" s="20" t="str">
        <f t="shared" si="7"/>
        <v>II</v>
      </c>
      <c r="C100" s="19">
        <f t="shared" si="8"/>
        <v>52721.609600000003</v>
      </c>
      <c r="D100" s="28" t="str">
        <f t="shared" si="9"/>
        <v>vis</v>
      </c>
      <c r="E100" s="47">
        <f>VLOOKUP(C100,Active!C$21:E$966,3,FALSE)</f>
        <v>15779.57296901536</v>
      </c>
      <c r="F100" s="20" t="s">
        <v>67</v>
      </c>
      <c r="G100" s="28" t="str">
        <f t="shared" si="10"/>
        <v>52721.6096</v>
      </c>
      <c r="H100" s="19">
        <f t="shared" si="11"/>
        <v>15779.5</v>
      </c>
      <c r="I100" s="48" t="s">
        <v>702</v>
      </c>
      <c r="J100" s="49" t="s">
        <v>703</v>
      </c>
      <c r="K100" s="48" t="s">
        <v>704</v>
      </c>
      <c r="L100" s="48" t="s">
        <v>705</v>
      </c>
      <c r="M100" s="49" t="s">
        <v>295</v>
      </c>
      <c r="N100" s="49" t="s">
        <v>624</v>
      </c>
      <c r="O100" s="50" t="s">
        <v>391</v>
      </c>
      <c r="P100" s="51" t="s">
        <v>658</v>
      </c>
    </row>
    <row r="101" spans="1:16" ht="12.75" customHeight="1" thickBot="1">
      <c r="A101" s="19" t="str">
        <f t="shared" si="6"/>
        <v>IBVS 6153 </v>
      </c>
      <c r="B101" s="20" t="str">
        <f t="shared" si="7"/>
        <v>I</v>
      </c>
      <c r="C101" s="19">
        <f t="shared" si="8"/>
        <v>53034.491900000001</v>
      </c>
      <c r="D101" s="28" t="str">
        <f t="shared" si="9"/>
        <v>vis</v>
      </c>
      <c r="E101" s="47">
        <f>VLOOKUP(C101,Active!C$21:E$966,3,FALSE)</f>
        <v>16421.073447451294</v>
      </c>
      <c r="F101" s="20" t="s">
        <v>67</v>
      </c>
      <c r="G101" s="28" t="str">
        <f t="shared" si="10"/>
        <v>53034.4919</v>
      </c>
      <c r="H101" s="19">
        <f t="shared" si="11"/>
        <v>16421</v>
      </c>
      <c r="I101" s="48" t="s">
        <v>714</v>
      </c>
      <c r="J101" s="49" t="s">
        <v>715</v>
      </c>
      <c r="K101" s="48" t="s">
        <v>716</v>
      </c>
      <c r="L101" s="48" t="s">
        <v>717</v>
      </c>
      <c r="M101" s="49" t="s">
        <v>673</v>
      </c>
      <c r="N101" s="49" t="s">
        <v>718</v>
      </c>
      <c r="O101" s="50" t="s">
        <v>719</v>
      </c>
      <c r="P101" s="51" t="s">
        <v>720</v>
      </c>
    </row>
    <row r="102" spans="1:16" ht="12.75" customHeight="1" thickBot="1">
      <c r="A102" s="19" t="str">
        <f t="shared" si="6"/>
        <v>IBVS 6153 </v>
      </c>
      <c r="B102" s="20" t="str">
        <f t="shared" si="7"/>
        <v>I</v>
      </c>
      <c r="C102" s="19">
        <f t="shared" si="8"/>
        <v>53036.443599999999</v>
      </c>
      <c r="D102" s="28" t="str">
        <f t="shared" si="9"/>
        <v>vis</v>
      </c>
      <c r="E102" s="47">
        <f>VLOOKUP(C102,Active!C$21:E$966,3,FALSE)</f>
        <v>16425.075004854069</v>
      </c>
      <c r="F102" s="20" t="s">
        <v>67</v>
      </c>
      <c r="G102" s="28" t="str">
        <f t="shared" si="10"/>
        <v>53036.4436</v>
      </c>
      <c r="H102" s="19">
        <f t="shared" si="11"/>
        <v>16425</v>
      </c>
      <c r="I102" s="48" t="s">
        <v>721</v>
      </c>
      <c r="J102" s="49" t="s">
        <v>722</v>
      </c>
      <c r="K102" s="48" t="s">
        <v>723</v>
      </c>
      <c r="L102" s="48" t="s">
        <v>724</v>
      </c>
      <c r="M102" s="49" t="s">
        <v>673</v>
      </c>
      <c r="N102" s="49" t="s">
        <v>718</v>
      </c>
      <c r="O102" s="50" t="s">
        <v>719</v>
      </c>
      <c r="P102" s="51" t="s">
        <v>720</v>
      </c>
    </row>
    <row r="103" spans="1:16" ht="12.75" customHeight="1" thickBot="1">
      <c r="A103" s="19" t="str">
        <f t="shared" si="6"/>
        <v>IBVS 6153 </v>
      </c>
      <c r="B103" s="20" t="str">
        <f t="shared" si="7"/>
        <v>II</v>
      </c>
      <c r="C103" s="19">
        <f t="shared" si="8"/>
        <v>53036.686500000003</v>
      </c>
      <c r="D103" s="28" t="str">
        <f t="shared" si="9"/>
        <v>vis</v>
      </c>
      <c r="E103" s="47">
        <f>VLOOKUP(C103,Active!C$21:E$966,3,FALSE)</f>
        <v>16425.573021092809</v>
      </c>
      <c r="F103" s="20" t="s">
        <v>67</v>
      </c>
      <c r="G103" s="28" t="str">
        <f t="shared" si="10"/>
        <v>53036.6865</v>
      </c>
      <c r="H103" s="19">
        <f t="shared" si="11"/>
        <v>16425.5</v>
      </c>
      <c r="I103" s="48" t="s">
        <v>725</v>
      </c>
      <c r="J103" s="49" t="s">
        <v>726</v>
      </c>
      <c r="K103" s="48" t="s">
        <v>727</v>
      </c>
      <c r="L103" s="48" t="s">
        <v>705</v>
      </c>
      <c r="M103" s="49" t="s">
        <v>673</v>
      </c>
      <c r="N103" s="49" t="s">
        <v>718</v>
      </c>
      <c r="O103" s="50" t="s">
        <v>719</v>
      </c>
      <c r="P103" s="51" t="s">
        <v>720</v>
      </c>
    </row>
    <row r="104" spans="1:16" ht="12.75" customHeight="1" thickBot="1">
      <c r="A104" s="19" t="str">
        <f t="shared" si="6"/>
        <v>BAVM 172 </v>
      </c>
      <c r="B104" s="20" t="str">
        <f t="shared" si="7"/>
        <v>II</v>
      </c>
      <c r="C104" s="19">
        <f t="shared" si="8"/>
        <v>53040.589399999997</v>
      </c>
      <c r="D104" s="28" t="str">
        <f t="shared" si="9"/>
        <v>vis</v>
      </c>
      <c r="E104" s="47">
        <f>VLOOKUP(C104,Active!C$21:E$966,3,FALSE)</f>
        <v>16433.575110751714</v>
      </c>
      <c r="F104" s="20" t="s">
        <v>67</v>
      </c>
      <c r="G104" s="28" t="str">
        <f t="shared" si="10"/>
        <v>53040.5894</v>
      </c>
      <c r="H104" s="19">
        <f t="shared" si="11"/>
        <v>16433.5</v>
      </c>
      <c r="I104" s="48" t="s">
        <v>728</v>
      </c>
      <c r="J104" s="49" t="s">
        <v>729</v>
      </c>
      <c r="K104" s="48" t="s">
        <v>730</v>
      </c>
      <c r="L104" s="48" t="s">
        <v>724</v>
      </c>
      <c r="M104" s="49" t="s">
        <v>295</v>
      </c>
      <c r="N104" s="49" t="s">
        <v>624</v>
      </c>
      <c r="O104" s="50" t="s">
        <v>391</v>
      </c>
      <c r="P104" s="51" t="s">
        <v>686</v>
      </c>
    </row>
    <row r="105" spans="1:16" ht="12.75" customHeight="1" thickBot="1">
      <c r="A105" s="19" t="str">
        <f t="shared" si="6"/>
        <v>IBVS 6153 </v>
      </c>
      <c r="B105" s="20" t="str">
        <f t="shared" si="7"/>
        <v>I</v>
      </c>
      <c r="C105" s="19">
        <f t="shared" si="8"/>
        <v>53051.563499999997</v>
      </c>
      <c r="D105" s="28" t="str">
        <f t="shared" si="9"/>
        <v>vis</v>
      </c>
      <c r="E105" s="47">
        <f>VLOOKUP(C105,Active!C$21:E$966,3,FALSE)</f>
        <v>16456.075234281881</v>
      </c>
      <c r="F105" s="20" t="s">
        <v>67</v>
      </c>
      <c r="G105" s="28" t="str">
        <f t="shared" si="10"/>
        <v>53051.5635</v>
      </c>
      <c r="H105" s="19">
        <f t="shared" si="11"/>
        <v>16456</v>
      </c>
      <c r="I105" s="48" t="s">
        <v>731</v>
      </c>
      <c r="J105" s="49" t="s">
        <v>732</v>
      </c>
      <c r="K105" s="48" t="s">
        <v>733</v>
      </c>
      <c r="L105" s="48" t="s">
        <v>734</v>
      </c>
      <c r="M105" s="49" t="s">
        <v>673</v>
      </c>
      <c r="N105" s="49" t="s">
        <v>718</v>
      </c>
      <c r="O105" s="50" t="s">
        <v>719</v>
      </c>
      <c r="P105" s="51" t="s">
        <v>720</v>
      </c>
    </row>
    <row r="106" spans="1:16" ht="12.75" customHeight="1" thickBot="1">
      <c r="A106" s="19" t="str">
        <f t="shared" si="6"/>
        <v>BAVM 172 </v>
      </c>
      <c r="B106" s="20" t="str">
        <f t="shared" si="7"/>
        <v>II</v>
      </c>
      <c r="C106" s="19">
        <f t="shared" si="8"/>
        <v>53079.609900000003</v>
      </c>
      <c r="D106" s="28" t="str">
        <f t="shared" si="9"/>
        <v>vis</v>
      </c>
      <c r="E106" s="47">
        <f>VLOOKUP(C106,Active!C$21:E$966,3,FALSE)</f>
        <v>16513.578579847963</v>
      </c>
      <c r="F106" s="20" t="s">
        <v>67</v>
      </c>
      <c r="G106" s="28" t="str">
        <f t="shared" si="10"/>
        <v>53079.6099</v>
      </c>
      <c r="H106" s="19">
        <f t="shared" si="11"/>
        <v>16513.5</v>
      </c>
      <c r="I106" s="48" t="s">
        <v>735</v>
      </c>
      <c r="J106" s="49" t="s">
        <v>736</v>
      </c>
      <c r="K106" s="48" t="s">
        <v>737</v>
      </c>
      <c r="L106" s="48" t="s">
        <v>738</v>
      </c>
      <c r="M106" s="49" t="s">
        <v>295</v>
      </c>
      <c r="N106" s="49" t="s">
        <v>624</v>
      </c>
      <c r="O106" s="50" t="s">
        <v>391</v>
      </c>
      <c r="P106" s="51" t="s">
        <v>686</v>
      </c>
    </row>
    <row r="107" spans="1:16" ht="12.75" customHeight="1" thickBot="1">
      <c r="A107" s="19" t="str">
        <f t="shared" si="6"/>
        <v> JAAVSO 39;94 </v>
      </c>
      <c r="B107" s="20" t="str">
        <f t="shared" si="7"/>
        <v>I</v>
      </c>
      <c r="C107" s="19">
        <f t="shared" si="8"/>
        <v>53359.813300000002</v>
      </c>
      <c r="D107" s="28" t="str">
        <f t="shared" si="9"/>
        <v>vis</v>
      </c>
      <c r="E107" s="47">
        <f>VLOOKUP(C107,Active!C$21:E$966,3,FALSE)</f>
        <v>17088.077729078759</v>
      </c>
      <c r="F107" s="20" t="s">
        <v>67</v>
      </c>
      <c r="G107" s="28" t="str">
        <f t="shared" si="10"/>
        <v>53359.8133</v>
      </c>
      <c r="H107" s="19">
        <f t="shared" si="11"/>
        <v>17088</v>
      </c>
      <c r="I107" s="48" t="s">
        <v>739</v>
      </c>
      <c r="J107" s="49" t="s">
        <v>740</v>
      </c>
      <c r="K107" s="48" t="s">
        <v>741</v>
      </c>
      <c r="L107" s="48" t="s">
        <v>742</v>
      </c>
      <c r="M107" s="49" t="s">
        <v>673</v>
      </c>
      <c r="N107" s="49" t="s">
        <v>674</v>
      </c>
      <c r="O107" s="50" t="s">
        <v>675</v>
      </c>
      <c r="P107" s="50" t="s">
        <v>676</v>
      </c>
    </row>
    <row r="108" spans="1:16" ht="12.75" customHeight="1" thickBot="1">
      <c r="A108" s="19" t="str">
        <f t="shared" si="6"/>
        <v>IBVS 5649 </v>
      </c>
      <c r="B108" s="20" t="str">
        <f t="shared" si="7"/>
        <v>II</v>
      </c>
      <c r="C108" s="19">
        <f t="shared" si="8"/>
        <v>53379.570800000001</v>
      </c>
      <c r="D108" s="28" t="str">
        <f t="shared" si="9"/>
        <v>vis</v>
      </c>
      <c r="E108" s="47">
        <f>VLOOKUP(C108,Active!C$21:E$966,3,FALSE)</f>
        <v>17128.586398641397</v>
      </c>
      <c r="F108" s="20" t="s">
        <v>67</v>
      </c>
      <c r="G108" s="28" t="str">
        <f t="shared" si="10"/>
        <v>53379.5708</v>
      </c>
      <c r="H108" s="19">
        <f t="shared" si="11"/>
        <v>17128.5</v>
      </c>
      <c r="I108" s="48" t="s">
        <v>743</v>
      </c>
      <c r="J108" s="49" t="s">
        <v>744</v>
      </c>
      <c r="K108" s="48" t="s">
        <v>745</v>
      </c>
      <c r="L108" s="48" t="s">
        <v>746</v>
      </c>
      <c r="M108" s="49" t="s">
        <v>295</v>
      </c>
      <c r="N108" s="49" t="s">
        <v>296</v>
      </c>
      <c r="O108" s="50" t="s">
        <v>747</v>
      </c>
      <c r="P108" s="51" t="s">
        <v>748</v>
      </c>
    </row>
    <row r="109" spans="1:16" ht="12.75" customHeight="1" thickBot="1">
      <c r="A109" s="19" t="str">
        <f t="shared" si="6"/>
        <v>BAVM 178 </v>
      </c>
      <c r="B109" s="20" t="str">
        <f t="shared" si="7"/>
        <v>II</v>
      </c>
      <c r="C109" s="19">
        <f t="shared" si="8"/>
        <v>53381.516600000003</v>
      </c>
      <c r="D109" s="28" t="str">
        <f t="shared" si="9"/>
        <v>vis</v>
      </c>
      <c r="E109" s="47">
        <f>VLOOKUP(C109,Active!C$21:E$966,3,FALSE)</f>
        <v>17132.575859313802</v>
      </c>
      <c r="F109" s="20" t="s">
        <v>67</v>
      </c>
      <c r="G109" s="28" t="str">
        <f t="shared" si="10"/>
        <v>53381.5166</v>
      </c>
      <c r="H109" s="19">
        <f t="shared" si="11"/>
        <v>17132.5</v>
      </c>
      <c r="I109" s="48" t="s">
        <v>749</v>
      </c>
      <c r="J109" s="49" t="s">
        <v>750</v>
      </c>
      <c r="K109" s="48" t="s">
        <v>751</v>
      </c>
      <c r="L109" s="48" t="s">
        <v>752</v>
      </c>
      <c r="M109" s="49" t="s">
        <v>673</v>
      </c>
      <c r="N109" s="49" t="s">
        <v>624</v>
      </c>
      <c r="O109" s="50" t="s">
        <v>753</v>
      </c>
      <c r="P109" s="51" t="s">
        <v>754</v>
      </c>
    </row>
    <row r="110" spans="1:16" ht="12.75" customHeight="1" thickBot="1">
      <c r="A110" s="19" t="str">
        <f t="shared" si="6"/>
        <v>IBVS 5843 </v>
      </c>
      <c r="B110" s="20" t="str">
        <f t="shared" si="7"/>
        <v>II</v>
      </c>
      <c r="C110" s="19">
        <f t="shared" si="8"/>
        <v>53390.781799999997</v>
      </c>
      <c r="D110" s="28" t="str">
        <f t="shared" si="9"/>
        <v>vis</v>
      </c>
      <c r="E110" s="47">
        <f>VLOOKUP(C110,Active!C$21:E$966,3,FALSE)</f>
        <v>17151.572236650587</v>
      </c>
      <c r="F110" s="20" t="s">
        <v>67</v>
      </c>
      <c r="G110" s="28" t="str">
        <f t="shared" si="10"/>
        <v>53390.7818</v>
      </c>
      <c r="H110" s="19">
        <f t="shared" si="11"/>
        <v>17151.5</v>
      </c>
      <c r="I110" s="48" t="s">
        <v>755</v>
      </c>
      <c r="J110" s="49" t="s">
        <v>756</v>
      </c>
      <c r="K110" s="48" t="s">
        <v>757</v>
      </c>
      <c r="L110" s="48" t="s">
        <v>709</v>
      </c>
      <c r="M110" s="49" t="s">
        <v>673</v>
      </c>
      <c r="N110" s="49" t="s">
        <v>624</v>
      </c>
      <c r="O110" s="50" t="s">
        <v>758</v>
      </c>
      <c r="P110" s="51" t="s">
        <v>759</v>
      </c>
    </row>
    <row r="111" spans="1:16" ht="12.75" customHeight="1" thickBot="1">
      <c r="A111" s="19" t="str">
        <f t="shared" si="6"/>
        <v>BAVM 173 </v>
      </c>
      <c r="B111" s="20" t="str">
        <f t="shared" si="7"/>
        <v>I</v>
      </c>
      <c r="C111" s="19">
        <f t="shared" si="8"/>
        <v>53409.562100000003</v>
      </c>
      <c r="D111" s="28" t="str">
        <f t="shared" si="9"/>
        <v>vis</v>
      </c>
      <c r="E111" s="47">
        <f>VLOOKUP(C111,Active!C$21:E$966,3,FALSE)</f>
        <v>17190.077359615912</v>
      </c>
      <c r="F111" s="20" t="s">
        <v>67</v>
      </c>
      <c r="G111" s="28" t="str">
        <f t="shared" si="10"/>
        <v>53409.5621</v>
      </c>
      <c r="H111" s="19">
        <f t="shared" si="11"/>
        <v>17190</v>
      </c>
      <c r="I111" s="48" t="s">
        <v>760</v>
      </c>
      <c r="J111" s="49" t="s">
        <v>761</v>
      </c>
      <c r="K111" s="48" t="s">
        <v>762</v>
      </c>
      <c r="L111" s="48" t="s">
        <v>763</v>
      </c>
      <c r="M111" s="49" t="s">
        <v>295</v>
      </c>
      <c r="N111" s="49" t="s">
        <v>624</v>
      </c>
      <c r="O111" s="50" t="s">
        <v>764</v>
      </c>
      <c r="P111" s="51" t="s">
        <v>765</v>
      </c>
    </row>
    <row r="112" spans="1:16" ht="12.75" customHeight="1" thickBot="1">
      <c r="A112" s="19" t="str">
        <f t="shared" si="6"/>
        <v>BAVM 173 </v>
      </c>
      <c r="B112" s="20" t="str">
        <f t="shared" si="7"/>
        <v>I</v>
      </c>
      <c r="C112" s="19">
        <f t="shared" si="8"/>
        <v>53410.5389</v>
      </c>
      <c r="D112" s="28" t="str">
        <f t="shared" si="9"/>
        <v>vis</v>
      </c>
      <c r="E112" s="47">
        <f>VLOOKUP(C112,Active!C$21:E$966,3,FALSE)</f>
        <v>17192.080086095913</v>
      </c>
      <c r="F112" s="20" t="s">
        <v>67</v>
      </c>
      <c r="G112" s="28" t="str">
        <f t="shared" si="10"/>
        <v>53410.5389</v>
      </c>
      <c r="H112" s="19">
        <f t="shared" si="11"/>
        <v>17192</v>
      </c>
      <c r="I112" s="48" t="s">
        <v>766</v>
      </c>
      <c r="J112" s="49" t="s">
        <v>767</v>
      </c>
      <c r="K112" s="48" t="s">
        <v>768</v>
      </c>
      <c r="L112" s="48" t="s">
        <v>769</v>
      </c>
      <c r="M112" s="49" t="s">
        <v>295</v>
      </c>
      <c r="N112" s="49" t="s">
        <v>624</v>
      </c>
      <c r="O112" s="50" t="s">
        <v>764</v>
      </c>
      <c r="P112" s="51" t="s">
        <v>765</v>
      </c>
    </row>
    <row r="113" spans="1:16" ht="12.75" customHeight="1" thickBot="1">
      <c r="A113" s="19" t="str">
        <f t="shared" si="6"/>
        <v>BAVM 173 </v>
      </c>
      <c r="B113" s="20" t="str">
        <f t="shared" si="7"/>
        <v>II</v>
      </c>
      <c r="C113" s="19">
        <f t="shared" si="8"/>
        <v>53445.4107</v>
      </c>
      <c r="D113" s="28" t="str">
        <f t="shared" si="9"/>
        <v>vis</v>
      </c>
      <c r="E113" s="47">
        <f>VLOOKUP(C113,Active!C$21:E$966,3,FALSE)</f>
        <v>17263.577503443983</v>
      </c>
      <c r="F113" s="20" t="s">
        <v>67</v>
      </c>
      <c r="G113" s="28" t="str">
        <f t="shared" si="10"/>
        <v>53445.4107</v>
      </c>
      <c r="H113" s="19">
        <f t="shared" si="11"/>
        <v>17263.5</v>
      </c>
      <c r="I113" s="48" t="s">
        <v>776</v>
      </c>
      <c r="J113" s="49" t="s">
        <v>777</v>
      </c>
      <c r="K113" s="48" t="s">
        <v>778</v>
      </c>
      <c r="L113" s="48" t="s">
        <v>779</v>
      </c>
      <c r="M113" s="49" t="s">
        <v>295</v>
      </c>
      <c r="N113" s="49" t="s">
        <v>624</v>
      </c>
      <c r="O113" s="50" t="s">
        <v>391</v>
      </c>
      <c r="P113" s="51" t="s">
        <v>765</v>
      </c>
    </row>
    <row r="114" spans="1:16" ht="12.75" customHeight="1" thickBot="1">
      <c r="A114" s="19" t="str">
        <f t="shared" si="6"/>
        <v>BAVM 173 </v>
      </c>
      <c r="B114" s="20" t="str">
        <f t="shared" si="7"/>
        <v>I</v>
      </c>
      <c r="C114" s="19">
        <f t="shared" si="8"/>
        <v>53451.504099999998</v>
      </c>
      <c r="D114" s="28" t="str">
        <f t="shared" si="9"/>
        <v>vis</v>
      </c>
      <c r="E114" s="47">
        <f>VLOOKUP(C114,Active!C$21:E$966,3,FALSE)</f>
        <v>17276.070760541937</v>
      </c>
      <c r="F114" s="20" t="s">
        <v>67</v>
      </c>
      <c r="G114" s="28" t="str">
        <f t="shared" si="10"/>
        <v>53451.5041</v>
      </c>
      <c r="H114" s="19">
        <f t="shared" si="11"/>
        <v>17276</v>
      </c>
      <c r="I114" s="48" t="s">
        <v>780</v>
      </c>
      <c r="J114" s="49" t="s">
        <v>781</v>
      </c>
      <c r="K114" s="48" t="s">
        <v>782</v>
      </c>
      <c r="L114" s="48" t="s">
        <v>783</v>
      </c>
      <c r="M114" s="49" t="s">
        <v>295</v>
      </c>
      <c r="N114" s="49" t="s">
        <v>624</v>
      </c>
      <c r="O114" s="50" t="s">
        <v>391</v>
      </c>
      <c r="P114" s="51" t="s">
        <v>765</v>
      </c>
    </row>
    <row r="115" spans="1:16" ht="12.75" customHeight="1" thickBot="1">
      <c r="A115" s="19" t="str">
        <f t="shared" si="6"/>
        <v>BAVM 178 </v>
      </c>
      <c r="B115" s="20" t="str">
        <f t="shared" si="7"/>
        <v>I</v>
      </c>
      <c r="C115" s="19">
        <f t="shared" si="8"/>
        <v>53683.671399999999</v>
      </c>
      <c r="D115" s="28" t="str">
        <f t="shared" si="9"/>
        <v>vis</v>
      </c>
      <c r="E115" s="47">
        <f>VLOOKUP(C115,Active!C$21:E$966,3,FALSE)</f>
        <v>17752.081816543447</v>
      </c>
      <c r="F115" s="20" t="s">
        <v>67</v>
      </c>
      <c r="G115" s="28" t="str">
        <f t="shared" si="10"/>
        <v>53683.6714</v>
      </c>
      <c r="H115" s="19">
        <f t="shared" si="11"/>
        <v>17752</v>
      </c>
      <c r="I115" s="48" t="s">
        <v>784</v>
      </c>
      <c r="J115" s="49" t="s">
        <v>785</v>
      </c>
      <c r="K115" s="48" t="s">
        <v>786</v>
      </c>
      <c r="L115" s="48" t="s">
        <v>787</v>
      </c>
      <c r="M115" s="49" t="s">
        <v>673</v>
      </c>
      <c r="N115" s="49" t="s">
        <v>521</v>
      </c>
      <c r="O115" s="50" t="s">
        <v>535</v>
      </c>
      <c r="P115" s="51" t="s">
        <v>754</v>
      </c>
    </row>
    <row r="116" spans="1:16" ht="12.75" customHeight="1" thickBot="1">
      <c r="A116" s="19" t="str">
        <f t="shared" si="6"/>
        <v>BAVM 186 </v>
      </c>
      <c r="B116" s="20" t="str">
        <f t="shared" si="7"/>
        <v>I</v>
      </c>
      <c r="C116" s="19">
        <f t="shared" si="8"/>
        <v>53749.513700000003</v>
      </c>
      <c r="D116" s="28" t="str">
        <f t="shared" si="9"/>
        <v>vis</v>
      </c>
      <c r="E116" s="47">
        <f>VLOOKUP(C116,Active!C$21:E$966,3,FALSE)</f>
        <v>17887.077842049923</v>
      </c>
      <c r="F116" s="20" t="s">
        <v>67</v>
      </c>
      <c r="G116" s="28" t="str">
        <f t="shared" si="10"/>
        <v>53749.5137</v>
      </c>
      <c r="H116" s="19">
        <f t="shared" si="11"/>
        <v>17887</v>
      </c>
      <c r="I116" s="48" t="s">
        <v>794</v>
      </c>
      <c r="J116" s="49" t="s">
        <v>795</v>
      </c>
      <c r="K116" s="48" t="s">
        <v>796</v>
      </c>
      <c r="L116" s="48" t="s">
        <v>797</v>
      </c>
      <c r="M116" s="49" t="s">
        <v>673</v>
      </c>
      <c r="N116" s="49" t="s">
        <v>624</v>
      </c>
      <c r="O116" s="50" t="s">
        <v>657</v>
      </c>
      <c r="P116" s="51" t="s">
        <v>798</v>
      </c>
    </row>
    <row r="117" spans="1:16" ht="13.5" thickBot="1">
      <c r="A117" s="19" t="str">
        <f t="shared" si="6"/>
        <v>BAVM 178 </v>
      </c>
      <c r="B117" s="20" t="str">
        <f t="shared" si="7"/>
        <v>I</v>
      </c>
      <c r="C117" s="19">
        <f t="shared" si="8"/>
        <v>53814.385000000002</v>
      </c>
      <c r="D117" s="28" t="str">
        <f t="shared" si="9"/>
        <v>vis</v>
      </c>
      <c r="E117" s="47">
        <f>VLOOKUP(C117,Active!C$21:E$966,3,FALSE)</f>
        <v>18020.083032777427</v>
      </c>
      <c r="F117" s="20" t="s">
        <v>67</v>
      </c>
      <c r="G117" s="28" t="str">
        <f t="shared" si="10"/>
        <v>53814.3850</v>
      </c>
      <c r="H117" s="19">
        <f t="shared" si="11"/>
        <v>18020</v>
      </c>
      <c r="I117" s="48" t="s">
        <v>799</v>
      </c>
      <c r="J117" s="49" t="s">
        <v>800</v>
      </c>
      <c r="K117" s="48" t="s">
        <v>801</v>
      </c>
      <c r="L117" s="48" t="s">
        <v>802</v>
      </c>
      <c r="M117" s="49" t="s">
        <v>673</v>
      </c>
      <c r="N117" s="49" t="s">
        <v>624</v>
      </c>
      <c r="O117" s="50" t="s">
        <v>391</v>
      </c>
      <c r="P117" s="51" t="s">
        <v>754</v>
      </c>
    </row>
    <row r="118" spans="1:16" ht="13.5" thickBot="1">
      <c r="A118" s="19" t="str">
        <f t="shared" si="6"/>
        <v>IBVS 5893 </v>
      </c>
      <c r="B118" s="20" t="str">
        <f t="shared" si="7"/>
        <v>I</v>
      </c>
      <c r="C118" s="19">
        <f t="shared" si="8"/>
        <v>54086.5432</v>
      </c>
      <c r="D118" s="28" t="str">
        <f t="shared" si="9"/>
        <v>vis</v>
      </c>
      <c r="E118" s="47">
        <f>VLOOKUP(C118,Active!C$21:E$966,3,FALSE)</f>
        <v>18578.087162478158</v>
      </c>
      <c r="F118" s="20" t="s">
        <v>67</v>
      </c>
      <c r="G118" s="28" t="str">
        <f t="shared" si="10"/>
        <v>54086.5432</v>
      </c>
      <c r="H118" s="19">
        <f t="shared" si="11"/>
        <v>18578</v>
      </c>
      <c r="I118" s="48" t="s">
        <v>809</v>
      </c>
      <c r="J118" s="49" t="s">
        <v>810</v>
      </c>
      <c r="K118" s="48" t="s">
        <v>811</v>
      </c>
      <c r="L118" s="48" t="s">
        <v>812</v>
      </c>
      <c r="M118" s="49" t="s">
        <v>673</v>
      </c>
      <c r="N118" s="49" t="s">
        <v>157</v>
      </c>
      <c r="O118" s="50" t="s">
        <v>813</v>
      </c>
      <c r="P118" s="51" t="s">
        <v>814</v>
      </c>
    </row>
    <row r="119" spans="1:16" ht="13.5" thickBot="1">
      <c r="A119" s="19" t="str">
        <f t="shared" si="6"/>
        <v>BAVM 201 </v>
      </c>
      <c r="B119" s="20" t="str">
        <f t="shared" si="7"/>
        <v>I</v>
      </c>
      <c r="C119" s="19">
        <f t="shared" si="8"/>
        <v>54149.462200000002</v>
      </c>
      <c r="D119" s="28" t="str">
        <f t="shared" si="9"/>
        <v>vis</v>
      </c>
      <c r="E119" s="47">
        <f>VLOOKUP(C119,Active!C$21:E$966,3,FALSE)</f>
        <v>18707.08956562692</v>
      </c>
      <c r="F119" s="20" t="s">
        <v>67</v>
      </c>
      <c r="G119" s="28" t="str">
        <f t="shared" si="10"/>
        <v>54149.4622</v>
      </c>
      <c r="H119" s="19">
        <f t="shared" si="11"/>
        <v>18707</v>
      </c>
      <c r="I119" s="48" t="s">
        <v>821</v>
      </c>
      <c r="J119" s="49" t="s">
        <v>822</v>
      </c>
      <c r="K119" s="48" t="s">
        <v>823</v>
      </c>
      <c r="L119" s="48" t="s">
        <v>824</v>
      </c>
      <c r="M119" s="49" t="s">
        <v>673</v>
      </c>
      <c r="N119" s="49" t="s">
        <v>624</v>
      </c>
      <c r="O119" s="50" t="s">
        <v>825</v>
      </c>
      <c r="P119" s="51" t="s">
        <v>826</v>
      </c>
    </row>
    <row r="120" spans="1:16" ht="13.5" thickBot="1">
      <c r="A120" s="19" t="str">
        <f t="shared" si="6"/>
        <v>OEJV 0074 </v>
      </c>
      <c r="B120" s="20" t="str">
        <f t="shared" si="7"/>
        <v>I</v>
      </c>
      <c r="C120" s="19">
        <f t="shared" si="8"/>
        <v>54174.33569</v>
      </c>
      <c r="D120" s="28" t="str">
        <f t="shared" si="9"/>
        <v>vis</v>
      </c>
      <c r="E120" s="47">
        <f>VLOOKUP(C120,Active!C$21:E$966,3,FALSE)</f>
        <v>18758.087515128602</v>
      </c>
      <c r="F120" s="20" t="s">
        <v>67</v>
      </c>
      <c r="G120" s="28" t="str">
        <f t="shared" si="10"/>
        <v>54174.33569</v>
      </c>
      <c r="H120" s="19">
        <f t="shared" si="11"/>
        <v>18758</v>
      </c>
      <c r="I120" s="48" t="s">
        <v>827</v>
      </c>
      <c r="J120" s="49" t="s">
        <v>828</v>
      </c>
      <c r="K120" s="48" t="s">
        <v>829</v>
      </c>
      <c r="L120" s="48" t="s">
        <v>830</v>
      </c>
      <c r="M120" s="49" t="s">
        <v>673</v>
      </c>
      <c r="N120" s="49" t="s">
        <v>831</v>
      </c>
      <c r="O120" s="50" t="s">
        <v>832</v>
      </c>
      <c r="P120" s="51" t="s">
        <v>833</v>
      </c>
    </row>
    <row r="121" spans="1:16" ht="13.5" thickBot="1">
      <c r="A121" s="19" t="str">
        <f t="shared" si="6"/>
        <v>BAVM 186 </v>
      </c>
      <c r="B121" s="20" t="str">
        <f t="shared" si="7"/>
        <v>II</v>
      </c>
      <c r="C121" s="19">
        <f t="shared" si="8"/>
        <v>54174.584999999999</v>
      </c>
      <c r="D121" s="28" t="str">
        <f t="shared" si="9"/>
        <v>vis</v>
      </c>
      <c r="E121" s="47">
        <f>VLOOKUP(C121,Active!C$21:E$966,3,FALSE)</f>
        <v>18758.598673747285</v>
      </c>
      <c r="F121" s="20" t="s">
        <v>67</v>
      </c>
      <c r="G121" s="28" t="str">
        <f t="shared" si="10"/>
        <v>54174.5850</v>
      </c>
      <c r="H121" s="19">
        <f t="shared" si="11"/>
        <v>18758.5</v>
      </c>
      <c r="I121" s="48" t="s">
        <v>834</v>
      </c>
      <c r="J121" s="49" t="s">
        <v>835</v>
      </c>
      <c r="K121" s="48" t="s">
        <v>836</v>
      </c>
      <c r="L121" s="48" t="s">
        <v>837</v>
      </c>
      <c r="M121" s="49" t="s">
        <v>673</v>
      </c>
      <c r="N121" s="49" t="s">
        <v>624</v>
      </c>
      <c r="O121" s="50" t="s">
        <v>391</v>
      </c>
      <c r="P121" s="51" t="s">
        <v>798</v>
      </c>
    </row>
    <row r="122" spans="1:16" ht="13.5" thickBot="1">
      <c r="A122" s="19" t="str">
        <f t="shared" si="6"/>
        <v>OEJV 0074 </v>
      </c>
      <c r="B122" s="20" t="str">
        <f t="shared" si="7"/>
        <v>I</v>
      </c>
      <c r="C122" s="19">
        <f t="shared" si="8"/>
        <v>54193.356749999999</v>
      </c>
      <c r="D122" s="28" t="str">
        <f t="shared" si="9"/>
        <v>vis</v>
      </c>
      <c r="E122" s="47">
        <f>VLOOKUP(C122,Active!C$21:E$966,3,FALSE)</f>
        <v>18797.086266705021</v>
      </c>
      <c r="F122" s="20" t="s">
        <v>67</v>
      </c>
      <c r="G122" s="28" t="str">
        <f t="shared" si="10"/>
        <v>54193.35675</v>
      </c>
      <c r="H122" s="19">
        <f t="shared" si="11"/>
        <v>18797</v>
      </c>
      <c r="I122" s="48" t="s">
        <v>838</v>
      </c>
      <c r="J122" s="49" t="s">
        <v>839</v>
      </c>
      <c r="K122" s="48" t="s">
        <v>840</v>
      </c>
      <c r="L122" s="48" t="s">
        <v>841</v>
      </c>
      <c r="M122" s="49" t="s">
        <v>673</v>
      </c>
      <c r="N122" s="49" t="s">
        <v>831</v>
      </c>
      <c r="O122" s="50" t="s">
        <v>832</v>
      </c>
      <c r="P122" s="51" t="s">
        <v>833</v>
      </c>
    </row>
    <row r="123" spans="1:16" ht="13.5" thickBot="1">
      <c r="A123" s="19" t="str">
        <f t="shared" si="6"/>
        <v>BAVM 186 </v>
      </c>
      <c r="B123" s="20" t="str">
        <f t="shared" si="7"/>
        <v>II</v>
      </c>
      <c r="C123" s="19">
        <f t="shared" si="8"/>
        <v>54199.456400000003</v>
      </c>
      <c r="D123" s="28" t="str">
        <f t="shared" si="9"/>
        <v>vis</v>
      </c>
      <c r="E123" s="47">
        <f>VLOOKUP(C123,Active!C$21:E$966,3,FALSE)</f>
        <v>18809.592338136015</v>
      </c>
      <c r="F123" s="20" t="s">
        <v>67</v>
      </c>
      <c r="G123" s="28" t="str">
        <f t="shared" si="10"/>
        <v>54199.4564</v>
      </c>
      <c r="H123" s="19">
        <f t="shared" si="11"/>
        <v>18809.5</v>
      </c>
      <c r="I123" s="48" t="s">
        <v>842</v>
      </c>
      <c r="J123" s="49" t="s">
        <v>843</v>
      </c>
      <c r="K123" s="48" t="s">
        <v>844</v>
      </c>
      <c r="L123" s="48" t="s">
        <v>845</v>
      </c>
      <c r="M123" s="49" t="s">
        <v>673</v>
      </c>
      <c r="N123" s="49" t="s">
        <v>624</v>
      </c>
      <c r="O123" s="50" t="s">
        <v>391</v>
      </c>
      <c r="P123" s="51" t="s">
        <v>798</v>
      </c>
    </row>
    <row r="124" spans="1:16" ht="13.5" thickBot="1">
      <c r="A124" s="19" t="str">
        <f t="shared" si="6"/>
        <v>IBVS 5887 </v>
      </c>
      <c r="B124" s="20" t="str">
        <f t="shared" si="7"/>
        <v>II</v>
      </c>
      <c r="C124" s="19">
        <f t="shared" si="8"/>
        <v>54499.413500000002</v>
      </c>
      <c r="D124" s="28" t="str">
        <f t="shared" si="9"/>
        <v>vis</v>
      </c>
      <c r="E124" s="47">
        <f>VLOOKUP(C124,Active!C$21:E$966,3,FALSE)</f>
        <v>19424.592365814973</v>
      </c>
      <c r="F124" s="20" t="s">
        <v>67</v>
      </c>
      <c r="G124" s="28" t="str">
        <f t="shared" si="10"/>
        <v>54499.4135</v>
      </c>
      <c r="H124" s="19">
        <f t="shared" si="11"/>
        <v>19424.5</v>
      </c>
      <c r="I124" s="48" t="s">
        <v>846</v>
      </c>
      <c r="J124" s="49" t="s">
        <v>847</v>
      </c>
      <c r="K124" s="48" t="s">
        <v>848</v>
      </c>
      <c r="L124" s="48" t="s">
        <v>849</v>
      </c>
      <c r="M124" s="49" t="s">
        <v>295</v>
      </c>
      <c r="N124" s="49" t="s">
        <v>463</v>
      </c>
      <c r="O124" s="50" t="s">
        <v>850</v>
      </c>
      <c r="P124" s="51" t="s">
        <v>851</v>
      </c>
    </row>
    <row r="125" spans="1:16" ht="13.5" thickBot="1">
      <c r="A125" s="19" t="str">
        <f t="shared" si="6"/>
        <v>BAVM 209 </v>
      </c>
      <c r="B125" s="20" t="str">
        <f t="shared" si="7"/>
        <v>I</v>
      </c>
      <c r="C125" s="19">
        <f t="shared" si="8"/>
        <v>54509.412300000004</v>
      </c>
      <c r="D125" s="28" t="str">
        <f t="shared" si="9"/>
        <v>vis</v>
      </c>
      <c r="E125" s="47">
        <f>VLOOKUP(C125,Active!C$21:E$966,3,FALSE)</f>
        <v>19445.092838305063</v>
      </c>
      <c r="F125" s="20" t="s">
        <v>67</v>
      </c>
      <c r="G125" s="28" t="str">
        <f t="shared" si="10"/>
        <v>54509.4123</v>
      </c>
      <c r="H125" s="19">
        <f t="shared" si="11"/>
        <v>19445</v>
      </c>
      <c r="I125" s="48" t="s">
        <v>852</v>
      </c>
      <c r="J125" s="49" t="s">
        <v>853</v>
      </c>
      <c r="K125" s="48" t="s">
        <v>854</v>
      </c>
      <c r="L125" s="48" t="s">
        <v>855</v>
      </c>
      <c r="M125" s="49" t="s">
        <v>673</v>
      </c>
      <c r="N125" s="49" t="s">
        <v>624</v>
      </c>
      <c r="O125" s="50" t="s">
        <v>856</v>
      </c>
      <c r="P125" s="51" t="s">
        <v>857</v>
      </c>
    </row>
    <row r="126" spans="1:16" ht="13.5" thickBot="1">
      <c r="A126" s="19" t="str">
        <f t="shared" si="6"/>
        <v>IBVS 5875 </v>
      </c>
      <c r="B126" s="20" t="str">
        <f t="shared" si="7"/>
        <v>II</v>
      </c>
      <c r="C126" s="19">
        <f t="shared" si="8"/>
        <v>54527.702499999999</v>
      </c>
      <c r="D126" s="28" t="str">
        <f t="shared" si="9"/>
        <v>vis</v>
      </c>
      <c r="E126" s="47">
        <f>VLOOKUP(C126,Active!C$21:E$966,3,FALSE)</f>
        <v>19482.59311253178</v>
      </c>
      <c r="F126" s="20" t="s">
        <v>67</v>
      </c>
      <c r="G126" s="28" t="str">
        <f t="shared" si="10"/>
        <v>54527.7025</v>
      </c>
      <c r="H126" s="19">
        <f t="shared" si="11"/>
        <v>19482.5</v>
      </c>
      <c r="I126" s="48" t="s">
        <v>858</v>
      </c>
      <c r="J126" s="49" t="s">
        <v>859</v>
      </c>
      <c r="K126" s="48" t="s">
        <v>860</v>
      </c>
      <c r="L126" s="48" t="s">
        <v>861</v>
      </c>
      <c r="M126" s="49" t="s">
        <v>673</v>
      </c>
      <c r="N126" s="49" t="s">
        <v>157</v>
      </c>
      <c r="O126" s="50" t="s">
        <v>696</v>
      </c>
      <c r="P126" s="51" t="s">
        <v>862</v>
      </c>
    </row>
    <row r="127" spans="1:16" ht="13.5" thickBot="1">
      <c r="A127" s="19" t="str">
        <f t="shared" si="6"/>
        <v>BAVM 201 </v>
      </c>
      <c r="B127" s="20" t="str">
        <f t="shared" si="7"/>
        <v>I</v>
      </c>
      <c r="C127" s="19">
        <f t="shared" si="8"/>
        <v>54531.359100000001</v>
      </c>
      <c r="D127" s="28" t="str">
        <f t="shared" si="9"/>
        <v>vis</v>
      </c>
      <c r="E127" s="47">
        <f>VLOOKUP(C127,Active!C$21:E$966,3,FALSE)</f>
        <v>19490.090214954802</v>
      </c>
      <c r="F127" s="20" t="s">
        <v>67</v>
      </c>
      <c r="G127" s="28" t="str">
        <f t="shared" si="10"/>
        <v>54531.3591</v>
      </c>
      <c r="H127" s="19">
        <f t="shared" si="11"/>
        <v>19490</v>
      </c>
      <c r="I127" s="48" t="s">
        <v>863</v>
      </c>
      <c r="J127" s="49" t="s">
        <v>864</v>
      </c>
      <c r="K127" s="48" t="s">
        <v>865</v>
      </c>
      <c r="L127" s="48" t="s">
        <v>866</v>
      </c>
      <c r="M127" s="49" t="s">
        <v>673</v>
      </c>
      <c r="N127" s="49" t="s">
        <v>624</v>
      </c>
      <c r="O127" s="50" t="s">
        <v>391</v>
      </c>
      <c r="P127" s="51" t="s">
        <v>826</v>
      </c>
    </row>
    <row r="128" spans="1:16" ht="13.5" thickBot="1">
      <c r="A128" s="19" t="str">
        <f t="shared" si="6"/>
        <v>BAVM 201 </v>
      </c>
      <c r="B128" s="20" t="str">
        <f t="shared" si="7"/>
        <v>II</v>
      </c>
      <c r="C128" s="19">
        <f t="shared" si="8"/>
        <v>54531.6054</v>
      </c>
      <c r="D128" s="28" t="str">
        <f t="shared" si="9"/>
        <v>vis</v>
      </c>
      <c r="E128" s="47">
        <f>VLOOKUP(C128,Active!C$21:E$966,3,FALSE)</f>
        <v>19490.5952021907</v>
      </c>
      <c r="F128" s="20" t="s">
        <v>67</v>
      </c>
      <c r="G128" s="28" t="str">
        <f t="shared" si="10"/>
        <v>54531.6054</v>
      </c>
      <c r="H128" s="19">
        <f t="shared" si="11"/>
        <v>19490.5</v>
      </c>
      <c r="I128" s="48" t="s">
        <v>867</v>
      </c>
      <c r="J128" s="49" t="s">
        <v>868</v>
      </c>
      <c r="K128" s="48" t="s">
        <v>869</v>
      </c>
      <c r="L128" s="48" t="s">
        <v>870</v>
      </c>
      <c r="M128" s="49" t="s">
        <v>673</v>
      </c>
      <c r="N128" s="49" t="s">
        <v>624</v>
      </c>
      <c r="O128" s="50" t="s">
        <v>391</v>
      </c>
      <c r="P128" s="51" t="s">
        <v>826</v>
      </c>
    </row>
    <row r="129" spans="1:16" ht="13.5" thickBot="1">
      <c r="A129" s="19" t="str">
        <f t="shared" si="6"/>
        <v>OEJV 0116 </v>
      </c>
      <c r="B129" s="20" t="str">
        <f t="shared" si="7"/>
        <v>II</v>
      </c>
      <c r="C129" s="19">
        <f t="shared" si="8"/>
        <v>54828.637999999999</v>
      </c>
      <c r="D129" s="28" t="str">
        <f t="shared" si="9"/>
        <v>vis</v>
      </c>
      <c r="E129" s="47">
        <f>VLOOKUP(C129,Active!C$21:E$966,3,FALSE)</f>
        <v>20099.599147160003</v>
      </c>
      <c r="F129" s="20" t="s">
        <v>67</v>
      </c>
      <c r="G129" s="28" t="str">
        <f t="shared" si="10"/>
        <v>54828.638</v>
      </c>
      <c r="H129" s="19">
        <f t="shared" si="11"/>
        <v>20099.5</v>
      </c>
      <c r="I129" s="48" t="s">
        <v>871</v>
      </c>
      <c r="J129" s="49" t="s">
        <v>872</v>
      </c>
      <c r="K129" s="48" t="s">
        <v>873</v>
      </c>
      <c r="L129" s="48" t="s">
        <v>874</v>
      </c>
      <c r="M129" s="49" t="s">
        <v>673</v>
      </c>
      <c r="N129" s="49" t="s">
        <v>521</v>
      </c>
      <c r="O129" s="50" t="s">
        <v>379</v>
      </c>
      <c r="P129" s="51" t="s">
        <v>875</v>
      </c>
    </row>
    <row r="130" spans="1:16" ht="13.5" thickBot="1">
      <c r="A130" s="19" t="str">
        <f t="shared" si="6"/>
        <v>BAVM 209 </v>
      </c>
      <c r="B130" s="20" t="str">
        <f t="shared" si="7"/>
        <v>II</v>
      </c>
      <c r="C130" s="19">
        <f t="shared" si="8"/>
        <v>54831.563399999999</v>
      </c>
      <c r="D130" s="28" t="str">
        <f t="shared" si="9"/>
        <v>vis</v>
      </c>
      <c r="E130" s="47">
        <f>VLOOKUP(C130,Active!C$21:E$966,3,FALSE)</f>
        <v>20105.59707513361</v>
      </c>
      <c r="F130" s="20" t="s">
        <v>67</v>
      </c>
      <c r="G130" s="28" t="str">
        <f t="shared" si="10"/>
        <v>54831.5634</v>
      </c>
      <c r="H130" s="19">
        <f t="shared" si="11"/>
        <v>20105.5</v>
      </c>
      <c r="I130" s="48" t="s">
        <v>876</v>
      </c>
      <c r="J130" s="49" t="s">
        <v>877</v>
      </c>
      <c r="K130" s="48" t="s">
        <v>878</v>
      </c>
      <c r="L130" s="48" t="s">
        <v>879</v>
      </c>
      <c r="M130" s="49" t="s">
        <v>673</v>
      </c>
      <c r="N130" s="49" t="s">
        <v>880</v>
      </c>
      <c r="O130" s="50" t="s">
        <v>856</v>
      </c>
      <c r="P130" s="51" t="s">
        <v>857</v>
      </c>
    </row>
    <row r="131" spans="1:16" ht="13.5" thickBot="1">
      <c r="A131" s="19" t="str">
        <f t="shared" si="6"/>
        <v>IBVS 5894 </v>
      </c>
      <c r="B131" s="20" t="str">
        <f t="shared" si="7"/>
        <v>II</v>
      </c>
      <c r="C131" s="19">
        <f t="shared" si="8"/>
        <v>54860.826800000003</v>
      </c>
      <c r="D131" s="28" t="str">
        <f t="shared" si="9"/>
        <v>vis</v>
      </c>
      <c r="E131" s="47">
        <f>VLOOKUP(C131,Active!C$21:E$966,3,FALSE)</f>
        <v>20165.595627626561</v>
      </c>
      <c r="F131" s="20" t="s">
        <v>67</v>
      </c>
      <c r="G131" s="28" t="str">
        <f t="shared" si="10"/>
        <v>54860.8268</v>
      </c>
      <c r="H131" s="19">
        <f t="shared" si="11"/>
        <v>20165.5</v>
      </c>
      <c r="I131" s="48" t="s">
        <v>881</v>
      </c>
      <c r="J131" s="49" t="s">
        <v>882</v>
      </c>
      <c r="K131" s="48" t="s">
        <v>883</v>
      </c>
      <c r="L131" s="48" t="s">
        <v>884</v>
      </c>
      <c r="M131" s="49" t="s">
        <v>673</v>
      </c>
      <c r="N131" s="49" t="s">
        <v>67</v>
      </c>
      <c r="O131" s="50" t="s">
        <v>290</v>
      </c>
      <c r="P131" s="51" t="s">
        <v>885</v>
      </c>
    </row>
    <row r="132" spans="1:16" ht="13.5" thickBot="1">
      <c r="A132" s="19" t="str">
        <f t="shared" si="6"/>
        <v>BAVM 209 </v>
      </c>
      <c r="B132" s="20" t="str">
        <f t="shared" si="7"/>
        <v>I</v>
      </c>
      <c r="C132" s="19">
        <f t="shared" si="8"/>
        <v>54908.383000000002</v>
      </c>
      <c r="D132" s="28" t="str">
        <f t="shared" si="9"/>
        <v>vis</v>
      </c>
      <c r="E132" s="47">
        <f>VLOOKUP(C132,Active!C$21:E$966,3,FALSE)</f>
        <v>20263.099785108763</v>
      </c>
      <c r="F132" s="20" t="s">
        <v>67</v>
      </c>
      <c r="G132" s="28" t="str">
        <f t="shared" si="10"/>
        <v>54908.3830</v>
      </c>
      <c r="H132" s="19">
        <f t="shared" si="11"/>
        <v>20263</v>
      </c>
      <c r="I132" s="48" t="s">
        <v>886</v>
      </c>
      <c r="J132" s="49" t="s">
        <v>887</v>
      </c>
      <c r="K132" s="48" t="s">
        <v>888</v>
      </c>
      <c r="L132" s="48" t="s">
        <v>889</v>
      </c>
      <c r="M132" s="49" t="s">
        <v>673</v>
      </c>
      <c r="N132" s="49" t="s">
        <v>521</v>
      </c>
      <c r="O132" s="50" t="s">
        <v>890</v>
      </c>
      <c r="P132" s="51" t="s">
        <v>857</v>
      </c>
    </row>
    <row r="133" spans="1:16" ht="13.5" thickBot="1">
      <c r="A133" s="19" t="str">
        <f t="shared" si="6"/>
        <v>IBVS 5945 </v>
      </c>
      <c r="B133" s="20" t="str">
        <f t="shared" si="7"/>
        <v>II</v>
      </c>
      <c r="C133" s="19">
        <f t="shared" si="8"/>
        <v>55243.703200000004</v>
      </c>
      <c r="D133" s="28" t="str">
        <f t="shared" si="9"/>
        <v>vis</v>
      </c>
      <c r="E133" s="47">
        <f>VLOOKUP(C133,Active!C$21:E$966,3,FALSE)</f>
        <v>20950.604539226322</v>
      </c>
      <c r="F133" s="20" t="s">
        <v>67</v>
      </c>
      <c r="G133" s="28" t="str">
        <f t="shared" si="10"/>
        <v>55243.7032</v>
      </c>
      <c r="H133" s="19">
        <f t="shared" si="11"/>
        <v>20950.5</v>
      </c>
      <c r="I133" s="48" t="s">
        <v>891</v>
      </c>
      <c r="J133" s="49" t="s">
        <v>892</v>
      </c>
      <c r="K133" s="48" t="s">
        <v>893</v>
      </c>
      <c r="L133" s="48" t="s">
        <v>894</v>
      </c>
      <c r="M133" s="49" t="s">
        <v>673</v>
      </c>
      <c r="N133" s="49" t="s">
        <v>67</v>
      </c>
      <c r="O133" s="50" t="s">
        <v>290</v>
      </c>
      <c r="P133" s="51" t="s">
        <v>895</v>
      </c>
    </row>
    <row r="134" spans="1:16" ht="13.5" thickBot="1">
      <c r="A134" s="19" t="str">
        <f t="shared" si="6"/>
        <v> JAAVSO 39;94 </v>
      </c>
      <c r="B134" s="20" t="str">
        <f t="shared" si="7"/>
        <v>II</v>
      </c>
      <c r="C134" s="19">
        <f t="shared" si="8"/>
        <v>55297.356699999997</v>
      </c>
      <c r="D134" s="28" t="str">
        <f t="shared" si="9"/>
        <v>vis</v>
      </c>
      <c r="E134" s="47">
        <f>VLOOKUP(C134,Active!C$21:E$966,3,FALSE)</f>
        <v>21060.609949950285</v>
      </c>
      <c r="F134" s="20" t="s">
        <v>67</v>
      </c>
      <c r="G134" s="28" t="str">
        <f t="shared" si="10"/>
        <v>55297.3567</v>
      </c>
      <c r="H134" s="19">
        <f t="shared" si="11"/>
        <v>21060.5</v>
      </c>
      <c r="I134" s="48" t="s">
        <v>908</v>
      </c>
      <c r="J134" s="49" t="s">
        <v>909</v>
      </c>
      <c r="K134" s="48" t="s">
        <v>910</v>
      </c>
      <c r="L134" s="48" t="s">
        <v>911</v>
      </c>
      <c r="M134" s="49" t="s">
        <v>673</v>
      </c>
      <c r="N134" s="49" t="s">
        <v>674</v>
      </c>
      <c r="O134" s="50" t="s">
        <v>912</v>
      </c>
      <c r="P134" s="50" t="s">
        <v>676</v>
      </c>
    </row>
    <row r="135" spans="1:16" ht="13.5" thickBot="1">
      <c r="A135" s="19" t="str">
        <f t="shared" si="6"/>
        <v> JAAVSO 39;94 </v>
      </c>
      <c r="B135" s="20" t="str">
        <f t="shared" si="7"/>
        <v>II</v>
      </c>
      <c r="C135" s="19">
        <f t="shared" si="8"/>
        <v>55297.358699999997</v>
      </c>
      <c r="D135" s="28" t="str">
        <f t="shared" si="9"/>
        <v>vis</v>
      </c>
      <c r="E135" s="47">
        <f>VLOOKUP(C135,Active!C$21:E$966,3,FALSE)</f>
        <v>21060.614050536853</v>
      </c>
      <c r="F135" s="20" t="s">
        <v>67</v>
      </c>
      <c r="G135" s="28" t="str">
        <f t="shared" si="10"/>
        <v>55297.3587</v>
      </c>
      <c r="H135" s="19">
        <f t="shared" si="11"/>
        <v>21060.5</v>
      </c>
      <c r="I135" s="48" t="s">
        <v>913</v>
      </c>
      <c r="J135" s="49" t="s">
        <v>914</v>
      </c>
      <c r="K135" s="48" t="s">
        <v>910</v>
      </c>
      <c r="L135" s="48" t="s">
        <v>915</v>
      </c>
      <c r="M135" s="49" t="s">
        <v>673</v>
      </c>
      <c r="N135" s="49" t="s">
        <v>674</v>
      </c>
      <c r="O135" s="50" t="s">
        <v>912</v>
      </c>
      <c r="P135" s="50" t="s">
        <v>676</v>
      </c>
    </row>
    <row r="136" spans="1:16" ht="13.5" thickBot="1">
      <c r="A136" s="19" t="str">
        <f t="shared" si="6"/>
        <v>IBVS 5997 </v>
      </c>
      <c r="B136" s="20" t="str">
        <f t="shared" si="7"/>
        <v>I</v>
      </c>
      <c r="C136" s="19">
        <f t="shared" si="8"/>
        <v>55601.459699999999</v>
      </c>
      <c r="D136" s="28" t="str">
        <f t="shared" si="9"/>
        <v>vis</v>
      </c>
      <c r="E136" s="47">
        <f>VLOOKUP(C136,Active!C$21:E$966,3,FALSE)</f>
        <v>21684.110288556225</v>
      </c>
      <c r="F136" s="20" t="s">
        <v>67</v>
      </c>
      <c r="G136" s="28" t="str">
        <f t="shared" si="10"/>
        <v>55601.4597</v>
      </c>
      <c r="H136" s="19">
        <f t="shared" si="11"/>
        <v>21684</v>
      </c>
      <c r="I136" s="48" t="s">
        <v>926</v>
      </c>
      <c r="J136" s="49" t="s">
        <v>927</v>
      </c>
      <c r="K136" s="48" t="s">
        <v>928</v>
      </c>
      <c r="L136" s="48" t="s">
        <v>929</v>
      </c>
      <c r="M136" s="49" t="s">
        <v>673</v>
      </c>
      <c r="N136" s="49" t="s">
        <v>831</v>
      </c>
      <c r="O136" s="50" t="s">
        <v>930</v>
      </c>
      <c r="P136" s="51" t="s">
        <v>931</v>
      </c>
    </row>
    <row r="137" spans="1:16" ht="13.5" thickBot="1">
      <c r="A137" s="19" t="str">
        <f t="shared" si="6"/>
        <v>IBVS 5992 </v>
      </c>
      <c r="B137" s="20" t="str">
        <f t="shared" si="7"/>
        <v>I</v>
      </c>
      <c r="C137" s="19">
        <f t="shared" si="8"/>
        <v>55649.7451</v>
      </c>
      <c r="D137" s="28" t="str">
        <f t="shared" si="9"/>
        <v>vis</v>
      </c>
      <c r="E137" s="47">
        <f>VLOOKUP(C137,Active!C$21:E$966,3,FALSE)</f>
        <v>21783.109519901274</v>
      </c>
      <c r="F137" s="20" t="s">
        <v>67</v>
      </c>
      <c r="G137" s="28" t="str">
        <f t="shared" si="10"/>
        <v>55649.7451</v>
      </c>
      <c r="H137" s="19">
        <f t="shared" si="11"/>
        <v>21783</v>
      </c>
      <c r="I137" s="48" t="s">
        <v>932</v>
      </c>
      <c r="J137" s="49" t="s">
        <v>933</v>
      </c>
      <c r="K137" s="48" t="s">
        <v>934</v>
      </c>
      <c r="L137" s="48" t="s">
        <v>935</v>
      </c>
      <c r="M137" s="49" t="s">
        <v>673</v>
      </c>
      <c r="N137" s="49" t="s">
        <v>67</v>
      </c>
      <c r="O137" s="50" t="s">
        <v>290</v>
      </c>
      <c r="P137" s="51" t="s">
        <v>936</v>
      </c>
    </row>
    <row r="138" spans="1:16" ht="13.5" thickBot="1">
      <c r="A138" s="19" t="str">
        <f t="shared" si="6"/>
        <v>IBVS 6050 </v>
      </c>
      <c r="B138" s="20" t="str">
        <f t="shared" si="7"/>
        <v>I</v>
      </c>
      <c r="C138" s="19">
        <f t="shared" si="8"/>
        <v>55945.803200000002</v>
      </c>
      <c r="D138" s="28" t="str">
        <f t="shared" si="9"/>
        <v>vis</v>
      </c>
      <c r="E138" s="47">
        <f>VLOOKUP(C138,Active!C$21:E$966,3,FALSE)</f>
        <v>22390.115454065133</v>
      </c>
      <c r="F138" s="20" t="s">
        <v>67</v>
      </c>
      <c r="G138" s="28" t="str">
        <f t="shared" si="10"/>
        <v>55945.8032</v>
      </c>
      <c r="H138" s="19">
        <f t="shared" si="11"/>
        <v>22390</v>
      </c>
      <c r="I138" s="48" t="s">
        <v>937</v>
      </c>
      <c r="J138" s="49" t="s">
        <v>938</v>
      </c>
      <c r="K138" s="48" t="s">
        <v>939</v>
      </c>
      <c r="L138" s="48" t="s">
        <v>940</v>
      </c>
      <c r="M138" s="49" t="s">
        <v>673</v>
      </c>
      <c r="N138" s="49" t="s">
        <v>157</v>
      </c>
      <c r="O138" s="50" t="s">
        <v>696</v>
      </c>
      <c r="P138" s="51" t="s">
        <v>941</v>
      </c>
    </row>
    <row r="139" spans="1:16" ht="13.5" thickBot="1">
      <c r="A139" s="19" t="str">
        <f t="shared" ref="A139:A202" si="12">P139</f>
        <v>IBVS 6029 </v>
      </c>
      <c r="B139" s="20" t="str">
        <f t="shared" ref="B139:B202" si="13">IF(H139=INT(H139),"I","II")</f>
        <v>II</v>
      </c>
      <c r="C139" s="19">
        <f t="shared" ref="C139:C202" si="14">1*G139</f>
        <v>55952.877800000002</v>
      </c>
      <c r="D139" s="28" t="str">
        <f t="shared" ref="D139:D202" si="15">VLOOKUP(F139,I$1:J$5,2,FALSE)</f>
        <v>vis</v>
      </c>
      <c r="E139" s="47">
        <f>VLOOKUP(C139,Active!C$21:E$966,3,FALSE)</f>
        <v>22404.620458933554</v>
      </c>
      <c r="F139" s="20" t="s">
        <v>67</v>
      </c>
      <c r="G139" s="28" t="str">
        <f t="shared" ref="G139:G202" si="16">MID(I139,3,LEN(I139)-3)</f>
        <v>55952.8778</v>
      </c>
      <c r="H139" s="19">
        <f t="shared" ref="H139:H202" si="17">1*K139</f>
        <v>22404.5</v>
      </c>
      <c r="I139" s="48" t="s">
        <v>942</v>
      </c>
      <c r="J139" s="49" t="s">
        <v>943</v>
      </c>
      <c r="K139" s="48" t="s">
        <v>944</v>
      </c>
      <c r="L139" s="48" t="s">
        <v>945</v>
      </c>
      <c r="M139" s="49" t="s">
        <v>673</v>
      </c>
      <c r="N139" s="49" t="s">
        <v>67</v>
      </c>
      <c r="O139" s="50" t="s">
        <v>290</v>
      </c>
      <c r="P139" s="51" t="s">
        <v>946</v>
      </c>
    </row>
    <row r="140" spans="1:16" ht="13.5" thickBot="1">
      <c r="A140" s="19" t="str">
        <f t="shared" si="12"/>
        <v>OEJV 0160 </v>
      </c>
      <c r="B140" s="20" t="str">
        <f t="shared" si="13"/>
        <v>I</v>
      </c>
      <c r="C140" s="19">
        <f t="shared" si="14"/>
        <v>56003.356890000003</v>
      </c>
      <c r="D140" s="28" t="str">
        <f t="shared" si="15"/>
        <v>vis</v>
      </c>
      <c r="E140" s="47">
        <f>VLOOKUP(C140,Active!C$21:E$966,3,FALSE)</f>
        <v>22508.117398153227</v>
      </c>
      <c r="F140" s="20" t="s">
        <v>67</v>
      </c>
      <c r="G140" s="28" t="str">
        <f t="shared" si="16"/>
        <v>56003.35689</v>
      </c>
      <c r="H140" s="19">
        <f t="shared" si="17"/>
        <v>22508</v>
      </c>
      <c r="I140" s="48" t="s">
        <v>964</v>
      </c>
      <c r="J140" s="49" t="s">
        <v>965</v>
      </c>
      <c r="K140" s="48" t="s">
        <v>966</v>
      </c>
      <c r="L140" s="48" t="s">
        <v>967</v>
      </c>
      <c r="M140" s="49" t="s">
        <v>673</v>
      </c>
      <c r="N140" s="49" t="s">
        <v>157</v>
      </c>
      <c r="O140" s="50" t="s">
        <v>968</v>
      </c>
      <c r="P140" s="51" t="s">
        <v>969</v>
      </c>
    </row>
    <row r="141" spans="1:16" ht="13.5" thickBot="1">
      <c r="A141" s="19" t="str">
        <f t="shared" si="12"/>
        <v>IBVS 6029 </v>
      </c>
      <c r="B141" s="20" t="str">
        <f t="shared" si="13"/>
        <v>II</v>
      </c>
      <c r="C141" s="19">
        <f t="shared" si="14"/>
        <v>56018.719700000001</v>
      </c>
      <c r="D141" s="28" t="str">
        <f t="shared" si="15"/>
        <v>vis</v>
      </c>
      <c r="E141" s="47">
        <f>VLOOKUP(C141,Active!C$21:E$966,3,FALSE)</f>
        <v>22539.615664322708</v>
      </c>
      <c r="F141" s="20" t="s">
        <v>67</v>
      </c>
      <c r="G141" s="28" t="str">
        <f t="shared" si="16"/>
        <v>56018.7197</v>
      </c>
      <c r="H141" s="19">
        <f t="shared" si="17"/>
        <v>22539.5</v>
      </c>
      <c r="I141" s="48" t="s">
        <v>970</v>
      </c>
      <c r="J141" s="49" t="s">
        <v>971</v>
      </c>
      <c r="K141" s="48" t="s">
        <v>972</v>
      </c>
      <c r="L141" s="48" t="s">
        <v>973</v>
      </c>
      <c r="M141" s="49" t="s">
        <v>673</v>
      </c>
      <c r="N141" s="49" t="s">
        <v>67</v>
      </c>
      <c r="O141" s="50" t="s">
        <v>290</v>
      </c>
      <c r="P141" s="51" t="s">
        <v>946</v>
      </c>
    </row>
    <row r="142" spans="1:16" ht="13.5" thickBot="1">
      <c r="A142" s="19" t="str">
        <f t="shared" si="12"/>
        <v>OEJV 0160 </v>
      </c>
      <c r="B142" s="20" t="str">
        <f t="shared" si="13"/>
        <v>I</v>
      </c>
      <c r="C142" s="19">
        <f t="shared" si="14"/>
        <v>56400.372889999999</v>
      </c>
      <c r="D142" s="28" t="str">
        <f t="shared" si="15"/>
        <v>vis</v>
      </c>
      <c r="E142" s="47">
        <f>VLOOKUP(C142,Active!C$21:E$966,3,FALSE)</f>
        <v>23322.116636674291</v>
      </c>
      <c r="F142" s="20" t="s">
        <v>67</v>
      </c>
      <c r="G142" s="28" t="str">
        <f t="shared" si="16"/>
        <v>56400.37289</v>
      </c>
      <c r="H142" s="19">
        <f t="shared" si="17"/>
        <v>23322</v>
      </c>
      <c r="I142" s="48" t="s">
        <v>974</v>
      </c>
      <c r="J142" s="49" t="s">
        <v>975</v>
      </c>
      <c r="K142" s="48" t="s">
        <v>976</v>
      </c>
      <c r="L142" s="48" t="s">
        <v>977</v>
      </c>
      <c r="M142" s="49" t="s">
        <v>673</v>
      </c>
      <c r="N142" s="49" t="s">
        <v>831</v>
      </c>
      <c r="O142" s="50" t="s">
        <v>978</v>
      </c>
      <c r="P142" s="51" t="s">
        <v>969</v>
      </c>
    </row>
    <row r="143" spans="1:16" ht="13.5" thickBot="1">
      <c r="A143" s="19" t="str">
        <f t="shared" si="12"/>
        <v>BAVM 238 </v>
      </c>
      <c r="B143" s="20" t="str">
        <f t="shared" si="13"/>
        <v>II</v>
      </c>
      <c r="C143" s="19">
        <f t="shared" si="14"/>
        <v>56723.503400000001</v>
      </c>
      <c r="D143" s="28" t="str">
        <f t="shared" si="15"/>
        <v>vis</v>
      </c>
      <c r="E143" s="47">
        <f>VLOOKUP(C143,Active!C$21:E$966,3,FALSE)</f>
        <v>23984.628951248334</v>
      </c>
      <c r="F143" s="20" t="s">
        <v>67</v>
      </c>
      <c r="G143" s="28" t="str">
        <f t="shared" si="16"/>
        <v>56723.5034</v>
      </c>
      <c r="H143" s="19">
        <f t="shared" si="17"/>
        <v>23984.5</v>
      </c>
      <c r="I143" s="48" t="s">
        <v>984</v>
      </c>
      <c r="J143" s="49" t="s">
        <v>985</v>
      </c>
      <c r="K143" s="48" t="s">
        <v>986</v>
      </c>
      <c r="L143" s="48" t="s">
        <v>982</v>
      </c>
      <c r="M143" s="49" t="s">
        <v>673</v>
      </c>
      <c r="N143" s="49" t="s">
        <v>624</v>
      </c>
      <c r="O143" s="50" t="s">
        <v>391</v>
      </c>
      <c r="P143" s="51" t="s">
        <v>987</v>
      </c>
    </row>
    <row r="144" spans="1:16" ht="13.5" thickBot="1">
      <c r="A144" s="19" t="str">
        <f t="shared" si="12"/>
        <v>BAVM 238 </v>
      </c>
      <c r="B144" s="20" t="str">
        <f t="shared" si="13"/>
        <v>II</v>
      </c>
      <c r="C144" s="19">
        <f t="shared" si="14"/>
        <v>56725.4548</v>
      </c>
      <c r="D144" s="28" t="str">
        <f t="shared" si="15"/>
        <v>vis</v>
      </c>
      <c r="E144" s="47">
        <f>VLOOKUP(C144,Active!C$21:E$966,3,FALSE)</f>
        <v>23988.629893563124</v>
      </c>
      <c r="F144" s="20" t="s">
        <v>67</v>
      </c>
      <c r="G144" s="28" t="str">
        <f t="shared" si="16"/>
        <v>56725.4548</v>
      </c>
      <c r="H144" s="19">
        <f t="shared" si="17"/>
        <v>23988.5</v>
      </c>
      <c r="I144" s="48" t="s">
        <v>988</v>
      </c>
      <c r="J144" s="49" t="s">
        <v>989</v>
      </c>
      <c r="K144" s="48" t="s">
        <v>990</v>
      </c>
      <c r="L144" s="48" t="s">
        <v>991</v>
      </c>
      <c r="M144" s="49" t="s">
        <v>673</v>
      </c>
      <c r="N144" s="49" t="s">
        <v>624</v>
      </c>
      <c r="O144" s="50" t="s">
        <v>391</v>
      </c>
      <c r="P144" s="51" t="s">
        <v>987</v>
      </c>
    </row>
    <row r="145" spans="1:16" ht="13.5" thickBot="1">
      <c r="A145" s="19" t="str">
        <f t="shared" si="12"/>
        <v>BAVM 238 </v>
      </c>
      <c r="B145" s="20" t="str">
        <f t="shared" si="13"/>
        <v>II</v>
      </c>
      <c r="C145" s="19">
        <f t="shared" si="14"/>
        <v>56726.430200000003</v>
      </c>
      <c r="D145" s="28" t="str">
        <f t="shared" si="15"/>
        <v>vis</v>
      </c>
      <c r="E145" s="47">
        <f>VLOOKUP(C145,Active!C$21:E$966,3,FALSE)</f>
        <v>23990.629749632542</v>
      </c>
      <c r="F145" s="20" t="s">
        <v>67</v>
      </c>
      <c r="G145" s="28" t="str">
        <f t="shared" si="16"/>
        <v>56726.4302</v>
      </c>
      <c r="H145" s="19">
        <f t="shared" si="17"/>
        <v>23990.5</v>
      </c>
      <c r="I145" s="48" t="s">
        <v>992</v>
      </c>
      <c r="J145" s="49" t="s">
        <v>993</v>
      </c>
      <c r="K145" s="48" t="s">
        <v>994</v>
      </c>
      <c r="L145" s="48" t="s">
        <v>995</v>
      </c>
      <c r="M145" s="49" t="s">
        <v>673</v>
      </c>
      <c r="N145" s="49" t="s">
        <v>624</v>
      </c>
      <c r="O145" s="50" t="s">
        <v>391</v>
      </c>
      <c r="P145" s="51" t="s">
        <v>987</v>
      </c>
    </row>
    <row r="146" spans="1:16" ht="13.5" thickBot="1">
      <c r="A146" s="19" t="str">
        <f t="shared" si="12"/>
        <v>OEJV 0172 </v>
      </c>
      <c r="B146" s="20" t="str">
        <f t="shared" si="13"/>
        <v>I</v>
      </c>
      <c r="C146" s="19">
        <f t="shared" si="14"/>
        <v>57024.68</v>
      </c>
      <c r="D146" s="28" t="str">
        <f t="shared" si="15"/>
        <v>vis</v>
      </c>
      <c r="E146" s="47">
        <f>VLOOKUP(C146,Active!C$21:E$966,3,FALSE)</f>
        <v>24602.129311587378</v>
      </c>
      <c r="F146" s="20" t="s">
        <v>67</v>
      </c>
      <c r="G146" s="28" t="str">
        <f t="shared" si="16"/>
        <v>57024.680</v>
      </c>
      <c r="H146" s="19">
        <f t="shared" si="17"/>
        <v>24602</v>
      </c>
      <c r="I146" s="48" t="s">
        <v>996</v>
      </c>
      <c r="J146" s="49" t="s">
        <v>997</v>
      </c>
      <c r="K146" s="48" t="s">
        <v>998</v>
      </c>
      <c r="L146" s="48" t="s">
        <v>999</v>
      </c>
      <c r="M146" s="49" t="s">
        <v>673</v>
      </c>
      <c r="N146" s="49" t="s">
        <v>521</v>
      </c>
      <c r="O146" s="50" t="s">
        <v>379</v>
      </c>
      <c r="P146" s="51" t="s">
        <v>1000</v>
      </c>
    </row>
    <row r="147" spans="1:16" ht="12.75" customHeight="1" thickBot="1">
      <c r="A147" s="19" t="str">
        <f t="shared" si="12"/>
        <v> PZ 6.138 </v>
      </c>
      <c r="B147" s="20" t="str">
        <f t="shared" si="13"/>
        <v>II</v>
      </c>
      <c r="C147" s="19">
        <f t="shared" si="14"/>
        <v>31162.224999999999</v>
      </c>
      <c r="D147" s="28" t="str">
        <f t="shared" si="15"/>
        <v>vis</v>
      </c>
      <c r="E147" s="47">
        <f>VLOOKUP(C147,Active!C$21:E$966,3,FALSE)</f>
        <v>-28423.488487910759</v>
      </c>
      <c r="F147" s="20" t="s">
        <v>67</v>
      </c>
      <c r="G147" s="28" t="str">
        <f t="shared" si="16"/>
        <v>31162.225</v>
      </c>
      <c r="H147" s="19">
        <f t="shared" si="17"/>
        <v>-28423.5</v>
      </c>
      <c r="I147" s="48" t="s">
        <v>166</v>
      </c>
      <c r="J147" s="49" t="s">
        <v>167</v>
      </c>
      <c r="K147" s="48">
        <v>-28423.5</v>
      </c>
      <c r="L147" s="48" t="s">
        <v>168</v>
      </c>
      <c r="M147" s="49" t="s">
        <v>169</v>
      </c>
      <c r="N147" s="49"/>
      <c r="O147" s="50" t="s">
        <v>170</v>
      </c>
      <c r="P147" s="50" t="s">
        <v>171</v>
      </c>
    </row>
    <row r="148" spans="1:16" ht="12.75" customHeight="1" thickBot="1">
      <c r="A148" s="19" t="str">
        <f t="shared" si="12"/>
        <v> PZ 6.138 </v>
      </c>
      <c r="B148" s="20" t="str">
        <f t="shared" si="13"/>
        <v>I</v>
      </c>
      <c r="C148" s="19">
        <f t="shared" si="14"/>
        <v>31162.455000000002</v>
      </c>
      <c r="D148" s="28" t="str">
        <f t="shared" si="15"/>
        <v>vis</v>
      </c>
      <c r="E148" s="47">
        <f>VLOOKUP(C148,Active!C$21:E$966,3,FALSE)</f>
        <v>-28423.016920455386</v>
      </c>
      <c r="F148" s="20" t="s">
        <v>67</v>
      </c>
      <c r="G148" s="28" t="str">
        <f t="shared" si="16"/>
        <v>31162.455</v>
      </c>
      <c r="H148" s="19">
        <f t="shared" si="17"/>
        <v>-28423</v>
      </c>
      <c r="I148" s="48" t="s">
        <v>172</v>
      </c>
      <c r="J148" s="49" t="s">
        <v>173</v>
      </c>
      <c r="K148" s="48">
        <v>-28423</v>
      </c>
      <c r="L148" s="48" t="s">
        <v>174</v>
      </c>
      <c r="M148" s="49" t="s">
        <v>169</v>
      </c>
      <c r="N148" s="49"/>
      <c r="O148" s="50" t="s">
        <v>170</v>
      </c>
      <c r="P148" s="50" t="s">
        <v>171</v>
      </c>
    </row>
    <row r="149" spans="1:16" ht="12.75" customHeight="1" thickBot="1">
      <c r="A149" s="19" t="str">
        <f t="shared" si="12"/>
        <v> PZ 6.138 </v>
      </c>
      <c r="B149" s="20" t="str">
        <f t="shared" si="13"/>
        <v>II</v>
      </c>
      <c r="C149" s="19">
        <f t="shared" si="14"/>
        <v>31163.178</v>
      </c>
      <c r="D149" s="28" t="str">
        <f t="shared" si="15"/>
        <v>vis</v>
      </c>
      <c r="E149" s="47">
        <f>VLOOKUP(C149,Active!C$21:E$966,3,FALSE)</f>
        <v>-28421.534558410909</v>
      </c>
      <c r="F149" s="20" t="s">
        <v>67</v>
      </c>
      <c r="G149" s="28" t="str">
        <f t="shared" si="16"/>
        <v>31163.178</v>
      </c>
      <c r="H149" s="19">
        <f t="shared" si="17"/>
        <v>-28421.5</v>
      </c>
      <c r="I149" s="48" t="s">
        <v>175</v>
      </c>
      <c r="J149" s="49" t="s">
        <v>176</v>
      </c>
      <c r="K149" s="48">
        <v>-28421.5</v>
      </c>
      <c r="L149" s="48" t="s">
        <v>177</v>
      </c>
      <c r="M149" s="49" t="s">
        <v>169</v>
      </c>
      <c r="N149" s="49"/>
      <c r="O149" s="50" t="s">
        <v>170</v>
      </c>
      <c r="P149" s="50" t="s">
        <v>171</v>
      </c>
    </row>
    <row r="150" spans="1:16" ht="12.75" customHeight="1" thickBot="1">
      <c r="A150" s="19" t="str">
        <f t="shared" si="12"/>
        <v> PZ 6.138 </v>
      </c>
      <c r="B150" s="20" t="str">
        <f t="shared" si="13"/>
        <v>II</v>
      </c>
      <c r="C150" s="19">
        <f t="shared" si="14"/>
        <v>31164.185000000001</v>
      </c>
      <c r="D150" s="28" t="str">
        <f t="shared" si="15"/>
        <v>vis</v>
      </c>
      <c r="E150" s="47">
        <f>VLOOKUP(C150,Active!C$21:E$966,3,FALSE)</f>
        <v>-28419.469913073714</v>
      </c>
      <c r="F150" s="20" t="s">
        <v>67</v>
      </c>
      <c r="G150" s="28" t="str">
        <f t="shared" si="16"/>
        <v>31164.185</v>
      </c>
      <c r="H150" s="19">
        <f t="shared" si="17"/>
        <v>-28419.5</v>
      </c>
      <c r="I150" s="48" t="s">
        <v>178</v>
      </c>
      <c r="J150" s="49" t="s">
        <v>179</v>
      </c>
      <c r="K150" s="48">
        <v>-28419.5</v>
      </c>
      <c r="L150" s="48" t="s">
        <v>180</v>
      </c>
      <c r="M150" s="49" t="s">
        <v>169</v>
      </c>
      <c r="N150" s="49"/>
      <c r="O150" s="50" t="s">
        <v>170</v>
      </c>
      <c r="P150" s="50" t="s">
        <v>171</v>
      </c>
    </row>
    <row r="151" spans="1:16" ht="12.75" customHeight="1" thickBot="1">
      <c r="A151" s="19" t="str">
        <f t="shared" si="12"/>
        <v> PZ 6.138 </v>
      </c>
      <c r="B151" s="20" t="str">
        <f t="shared" si="13"/>
        <v>I</v>
      </c>
      <c r="C151" s="19">
        <f t="shared" si="14"/>
        <v>31164.387999999999</v>
      </c>
      <c r="D151" s="28" t="str">
        <f t="shared" si="15"/>
        <v>vis</v>
      </c>
      <c r="E151" s="47">
        <f>VLOOKUP(C151,Active!C$21:E$966,3,FALSE)</f>
        <v>-28419.053703537025</v>
      </c>
      <c r="F151" s="20" t="s">
        <v>67</v>
      </c>
      <c r="G151" s="28" t="str">
        <f t="shared" si="16"/>
        <v>31164.388</v>
      </c>
      <c r="H151" s="19">
        <f t="shared" si="17"/>
        <v>-28419</v>
      </c>
      <c r="I151" s="48" t="s">
        <v>181</v>
      </c>
      <c r="J151" s="49" t="s">
        <v>182</v>
      </c>
      <c r="K151" s="48">
        <v>-28419</v>
      </c>
      <c r="L151" s="48" t="s">
        <v>183</v>
      </c>
      <c r="M151" s="49" t="s">
        <v>169</v>
      </c>
      <c r="N151" s="49"/>
      <c r="O151" s="50" t="s">
        <v>170</v>
      </c>
      <c r="P151" s="50" t="s">
        <v>171</v>
      </c>
    </row>
    <row r="152" spans="1:16" ht="12.75" customHeight="1" thickBot="1">
      <c r="A152" s="19" t="str">
        <f t="shared" si="12"/>
        <v> PZ 6.138 </v>
      </c>
      <c r="B152" s="20" t="str">
        <f t="shared" si="13"/>
        <v>I</v>
      </c>
      <c r="C152" s="19">
        <f t="shared" si="14"/>
        <v>31165.39</v>
      </c>
      <c r="D152" s="28" t="str">
        <f t="shared" si="15"/>
        <v>vis</v>
      </c>
      <c r="E152" s="47">
        <f>VLOOKUP(C152,Active!C$21:E$966,3,FALSE)</f>
        <v>-28416.999309666255</v>
      </c>
      <c r="F152" s="20" t="s">
        <v>67</v>
      </c>
      <c r="G152" s="28" t="str">
        <f t="shared" si="16"/>
        <v>31165.390</v>
      </c>
      <c r="H152" s="19">
        <f t="shared" si="17"/>
        <v>-28417</v>
      </c>
      <c r="I152" s="48" t="s">
        <v>184</v>
      </c>
      <c r="J152" s="49" t="s">
        <v>185</v>
      </c>
      <c r="K152" s="48">
        <v>-28417</v>
      </c>
      <c r="L152" s="48" t="s">
        <v>186</v>
      </c>
      <c r="M152" s="49" t="s">
        <v>169</v>
      </c>
      <c r="N152" s="49"/>
      <c r="O152" s="50" t="s">
        <v>170</v>
      </c>
      <c r="P152" s="50" t="s">
        <v>171</v>
      </c>
    </row>
    <row r="153" spans="1:16" ht="12.75" customHeight="1" thickBot="1">
      <c r="A153" s="19" t="str">
        <f t="shared" si="12"/>
        <v> PZ 6.138 </v>
      </c>
      <c r="B153" s="20" t="str">
        <f t="shared" si="13"/>
        <v>I</v>
      </c>
      <c r="C153" s="19">
        <f t="shared" si="14"/>
        <v>31169.286</v>
      </c>
      <c r="D153" s="28" t="str">
        <f t="shared" si="15"/>
        <v>vis</v>
      </c>
      <c r="E153" s="47">
        <f>VLOOKUP(C153,Active!C$21:E$966,3,FALSE)</f>
        <v>-28409.011367030998</v>
      </c>
      <c r="F153" s="20" t="s">
        <v>67</v>
      </c>
      <c r="G153" s="28" t="str">
        <f t="shared" si="16"/>
        <v>31169.286</v>
      </c>
      <c r="H153" s="19">
        <f t="shared" si="17"/>
        <v>-28409</v>
      </c>
      <c r="I153" s="48" t="s">
        <v>187</v>
      </c>
      <c r="J153" s="49" t="s">
        <v>188</v>
      </c>
      <c r="K153" s="48">
        <v>-28409</v>
      </c>
      <c r="L153" s="48" t="s">
        <v>189</v>
      </c>
      <c r="M153" s="49" t="s">
        <v>169</v>
      </c>
      <c r="N153" s="49"/>
      <c r="O153" s="50" t="s">
        <v>170</v>
      </c>
      <c r="P153" s="50" t="s">
        <v>171</v>
      </c>
    </row>
    <row r="154" spans="1:16" ht="12.75" customHeight="1" thickBot="1">
      <c r="A154" s="19" t="str">
        <f t="shared" si="12"/>
        <v> PZ 6.138 </v>
      </c>
      <c r="B154" s="20" t="str">
        <f t="shared" si="13"/>
        <v>I</v>
      </c>
      <c r="C154" s="19">
        <f t="shared" si="14"/>
        <v>31170.273000000001</v>
      </c>
      <c r="D154" s="28" t="str">
        <f t="shared" si="15"/>
        <v>vis</v>
      </c>
      <c r="E154" s="47">
        <f>VLOOKUP(C154,Active!C$21:E$966,3,FALSE)</f>
        <v>-28406.987727559488</v>
      </c>
      <c r="F154" s="20" t="s">
        <v>67</v>
      </c>
      <c r="G154" s="28" t="str">
        <f t="shared" si="16"/>
        <v>31170.273</v>
      </c>
      <c r="H154" s="19">
        <f t="shared" si="17"/>
        <v>-28407</v>
      </c>
      <c r="I154" s="48" t="s">
        <v>190</v>
      </c>
      <c r="J154" s="49" t="s">
        <v>191</v>
      </c>
      <c r="K154" s="48">
        <v>-28407</v>
      </c>
      <c r="L154" s="48" t="s">
        <v>168</v>
      </c>
      <c r="M154" s="49" t="s">
        <v>169</v>
      </c>
      <c r="N154" s="49"/>
      <c r="O154" s="50" t="s">
        <v>170</v>
      </c>
      <c r="P154" s="50" t="s">
        <v>171</v>
      </c>
    </row>
    <row r="155" spans="1:16" ht="12.75" customHeight="1" thickBot="1">
      <c r="A155" s="19" t="str">
        <f t="shared" si="12"/>
        <v> PZ 6.138 </v>
      </c>
      <c r="B155" s="20" t="str">
        <f t="shared" si="13"/>
        <v>II</v>
      </c>
      <c r="C155" s="19">
        <f t="shared" si="14"/>
        <v>31174.406999999999</v>
      </c>
      <c r="D155" s="28" t="str">
        <f t="shared" si="15"/>
        <v>vis</v>
      </c>
      <c r="E155" s="47">
        <f>VLOOKUP(C155,Active!C$21:E$966,3,FALSE)</f>
        <v>-28398.511815122598</v>
      </c>
      <c r="F155" s="20" t="s">
        <v>67</v>
      </c>
      <c r="G155" s="28" t="str">
        <f t="shared" si="16"/>
        <v>31174.407</v>
      </c>
      <c r="H155" s="19">
        <f t="shared" si="17"/>
        <v>-28398.5</v>
      </c>
      <c r="I155" s="48" t="s">
        <v>192</v>
      </c>
      <c r="J155" s="49" t="s">
        <v>193</v>
      </c>
      <c r="K155" s="48">
        <v>-28398.5</v>
      </c>
      <c r="L155" s="48" t="s">
        <v>189</v>
      </c>
      <c r="M155" s="49" t="s">
        <v>169</v>
      </c>
      <c r="N155" s="49"/>
      <c r="O155" s="50" t="s">
        <v>170</v>
      </c>
      <c r="P155" s="50" t="s">
        <v>171</v>
      </c>
    </row>
    <row r="156" spans="1:16" ht="12.75" customHeight="1" thickBot="1">
      <c r="A156" s="19" t="str">
        <f t="shared" si="12"/>
        <v> PZ 6.138 </v>
      </c>
      <c r="B156" s="20" t="str">
        <f t="shared" si="13"/>
        <v>II</v>
      </c>
      <c r="C156" s="19">
        <f t="shared" si="14"/>
        <v>31176.383999999998</v>
      </c>
      <c r="D156" s="28" t="str">
        <f t="shared" si="15"/>
        <v>vis</v>
      </c>
      <c r="E156" s="47">
        <f>VLOOKUP(C156,Active!C$21:E$966,3,FALSE)</f>
        <v>-28394.458385299731</v>
      </c>
      <c r="F156" s="20" t="s">
        <v>67</v>
      </c>
      <c r="G156" s="28" t="str">
        <f t="shared" si="16"/>
        <v>31176.384</v>
      </c>
      <c r="H156" s="19">
        <f t="shared" si="17"/>
        <v>-28394.5</v>
      </c>
      <c r="I156" s="48" t="s">
        <v>194</v>
      </c>
      <c r="J156" s="49" t="s">
        <v>195</v>
      </c>
      <c r="K156" s="48">
        <v>-28394.5</v>
      </c>
      <c r="L156" s="48" t="s">
        <v>196</v>
      </c>
      <c r="M156" s="49" t="s">
        <v>169</v>
      </c>
      <c r="N156" s="49"/>
      <c r="O156" s="50" t="s">
        <v>170</v>
      </c>
      <c r="P156" s="50" t="s">
        <v>171</v>
      </c>
    </row>
    <row r="157" spans="1:16" ht="12.75" customHeight="1" thickBot="1">
      <c r="A157" s="19" t="str">
        <f t="shared" si="12"/>
        <v> PZ 6.138 </v>
      </c>
      <c r="B157" s="20" t="str">
        <f t="shared" si="13"/>
        <v>II</v>
      </c>
      <c r="C157" s="19">
        <f t="shared" si="14"/>
        <v>31177.346000000001</v>
      </c>
      <c r="D157" s="28" t="str">
        <f t="shared" si="15"/>
        <v>vis</v>
      </c>
      <c r="E157" s="47">
        <f>VLOOKUP(C157,Active!C$21:E$966,3,FALSE)</f>
        <v>-28392.48600316032</v>
      </c>
      <c r="F157" s="20" t="s">
        <v>67</v>
      </c>
      <c r="G157" s="28" t="str">
        <f t="shared" si="16"/>
        <v>31177.346</v>
      </c>
      <c r="H157" s="19">
        <f t="shared" si="17"/>
        <v>-28392.5</v>
      </c>
      <c r="I157" s="48" t="s">
        <v>197</v>
      </c>
      <c r="J157" s="49" t="s">
        <v>198</v>
      </c>
      <c r="K157" s="48">
        <v>-28392.5</v>
      </c>
      <c r="L157" s="48" t="s">
        <v>199</v>
      </c>
      <c r="M157" s="49" t="s">
        <v>169</v>
      </c>
      <c r="N157" s="49"/>
      <c r="O157" s="50" t="s">
        <v>170</v>
      </c>
      <c r="P157" s="50" t="s">
        <v>171</v>
      </c>
    </row>
    <row r="158" spans="1:16" ht="12.75" customHeight="1" thickBot="1">
      <c r="A158" s="19" t="str">
        <f t="shared" si="12"/>
        <v> PZ 6.138 </v>
      </c>
      <c r="B158" s="20" t="str">
        <f t="shared" si="13"/>
        <v>II</v>
      </c>
      <c r="C158" s="19">
        <f t="shared" si="14"/>
        <v>31178.33</v>
      </c>
      <c r="D158" s="28" t="str">
        <f t="shared" si="15"/>
        <v>vis</v>
      </c>
      <c r="E158" s="47">
        <f>VLOOKUP(C158,Active!C$21:E$966,3,FALSE)</f>
        <v>-28390.468514568664</v>
      </c>
      <c r="F158" s="20" t="s">
        <v>67</v>
      </c>
      <c r="G158" s="28" t="str">
        <f t="shared" si="16"/>
        <v>31178.330</v>
      </c>
      <c r="H158" s="19">
        <f t="shared" si="17"/>
        <v>-28390.5</v>
      </c>
      <c r="I158" s="48" t="s">
        <v>200</v>
      </c>
      <c r="J158" s="49" t="s">
        <v>201</v>
      </c>
      <c r="K158" s="48">
        <v>-28390.5</v>
      </c>
      <c r="L158" s="48" t="s">
        <v>180</v>
      </c>
      <c r="M158" s="49" t="s">
        <v>169</v>
      </c>
      <c r="N158" s="49"/>
      <c r="O158" s="50" t="s">
        <v>170</v>
      </c>
      <c r="P158" s="50" t="s">
        <v>171</v>
      </c>
    </row>
    <row r="159" spans="1:16" ht="12.75" customHeight="1" thickBot="1">
      <c r="A159" s="19" t="str">
        <f t="shared" si="12"/>
        <v> PZ 6.138 </v>
      </c>
      <c r="B159" s="20" t="str">
        <f t="shared" si="13"/>
        <v>I</v>
      </c>
      <c r="C159" s="19">
        <f t="shared" si="14"/>
        <v>31194.167000000001</v>
      </c>
      <c r="D159" s="28" t="str">
        <f t="shared" si="15"/>
        <v>vis</v>
      </c>
      <c r="E159" s="47">
        <f>VLOOKUP(C159,Active!C$21:E$966,3,FALSE)</f>
        <v>-28357.998019826744</v>
      </c>
      <c r="F159" s="20" t="s">
        <v>67</v>
      </c>
      <c r="G159" s="28" t="str">
        <f t="shared" si="16"/>
        <v>31194.167</v>
      </c>
      <c r="H159" s="19">
        <f t="shared" si="17"/>
        <v>-28358</v>
      </c>
      <c r="I159" s="48" t="s">
        <v>202</v>
      </c>
      <c r="J159" s="49" t="s">
        <v>203</v>
      </c>
      <c r="K159" s="48">
        <v>-28358</v>
      </c>
      <c r="L159" s="48" t="s">
        <v>204</v>
      </c>
      <c r="M159" s="49" t="s">
        <v>169</v>
      </c>
      <c r="N159" s="49"/>
      <c r="O159" s="50" t="s">
        <v>170</v>
      </c>
      <c r="P159" s="50" t="s">
        <v>171</v>
      </c>
    </row>
    <row r="160" spans="1:16" ht="12.75" customHeight="1" thickBot="1">
      <c r="A160" s="19" t="str">
        <f t="shared" si="12"/>
        <v> PZ 6.138 </v>
      </c>
      <c r="B160" s="20" t="str">
        <f t="shared" si="13"/>
        <v>II</v>
      </c>
      <c r="C160" s="19">
        <f t="shared" si="14"/>
        <v>31262.198</v>
      </c>
      <c r="D160" s="28" t="str">
        <f t="shared" si="15"/>
        <v>vis</v>
      </c>
      <c r="E160" s="47">
        <f>VLOOKUP(C160,Active!C$21:E$966,3,FALSE)</f>
        <v>-28218.514517409145</v>
      </c>
      <c r="F160" s="20" t="s">
        <v>67</v>
      </c>
      <c r="G160" s="28" t="str">
        <f t="shared" si="16"/>
        <v>31262.198</v>
      </c>
      <c r="H160" s="19">
        <f t="shared" si="17"/>
        <v>-28218.5</v>
      </c>
      <c r="I160" s="48" t="s">
        <v>205</v>
      </c>
      <c r="J160" s="49" t="s">
        <v>206</v>
      </c>
      <c r="K160" s="48">
        <v>-28218.5</v>
      </c>
      <c r="L160" s="48" t="s">
        <v>207</v>
      </c>
      <c r="M160" s="49" t="s">
        <v>169</v>
      </c>
      <c r="N160" s="49"/>
      <c r="O160" s="50" t="s">
        <v>170</v>
      </c>
      <c r="P160" s="50" t="s">
        <v>171</v>
      </c>
    </row>
    <row r="161" spans="1:16" ht="12.75" customHeight="1" thickBot="1">
      <c r="A161" s="19" t="str">
        <f t="shared" si="12"/>
        <v> PZ 6.138 </v>
      </c>
      <c r="B161" s="20" t="str">
        <f t="shared" si="13"/>
        <v>I</v>
      </c>
      <c r="C161" s="19">
        <f t="shared" si="14"/>
        <v>31562.414000000001</v>
      </c>
      <c r="D161" s="28" t="str">
        <f t="shared" si="15"/>
        <v>vis</v>
      </c>
      <c r="E161" s="47">
        <f>VLOOKUP(C161,Active!C$21:E$966,3,FALSE)</f>
        <v>-27602.983668798905</v>
      </c>
      <c r="F161" s="20" t="s">
        <v>67</v>
      </c>
      <c r="G161" s="28" t="str">
        <f t="shared" si="16"/>
        <v>31562.414</v>
      </c>
      <c r="H161" s="19">
        <f t="shared" si="17"/>
        <v>-27603</v>
      </c>
      <c r="I161" s="48" t="s">
        <v>208</v>
      </c>
      <c r="J161" s="49" t="s">
        <v>209</v>
      </c>
      <c r="K161" s="48">
        <v>-27603</v>
      </c>
      <c r="L161" s="48" t="s">
        <v>210</v>
      </c>
      <c r="M161" s="49" t="s">
        <v>169</v>
      </c>
      <c r="N161" s="49"/>
      <c r="O161" s="50" t="s">
        <v>170</v>
      </c>
      <c r="P161" s="50" t="s">
        <v>171</v>
      </c>
    </row>
    <row r="162" spans="1:16" ht="12.75" customHeight="1" thickBot="1">
      <c r="A162" s="19" t="str">
        <f t="shared" si="12"/>
        <v> PZ 6.138 </v>
      </c>
      <c r="B162" s="20" t="str">
        <f t="shared" si="13"/>
        <v>I</v>
      </c>
      <c r="C162" s="19">
        <f t="shared" si="14"/>
        <v>31584.34</v>
      </c>
      <c r="D162" s="28" t="str">
        <f t="shared" si="15"/>
        <v>vis</v>
      </c>
      <c r="E162" s="47">
        <f>VLOOKUP(C162,Active!C$21:E$966,3,FALSE)</f>
        <v>-27558.028938249474</v>
      </c>
      <c r="F162" s="20" t="s">
        <v>67</v>
      </c>
      <c r="G162" s="28" t="str">
        <f t="shared" si="16"/>
        <v>31584.340</v>
      </c>
      <c r="H162" s="19">
        <f t="shared" si="17"/>
        <v>-27558</v>
      </c>
      <c r="I162" s="48" t="s">
        <v>211</v>
      </c>
      <c r="J162" s="49" t="s">
        <v>212</v>
      </c>
      <c r="K162" s="48">
        <v>-27558</v>
      </c>
      <c r="L162" s="48" t="s">
        <v>213</v>
      </c>
      <c r="M162" s="49" t="s">
        <v>169</v>
      </c>
      <c r="N162" s="49"/>
      <c r="O162" s="50" t="s">
        <v>170</v>
      </c>
      <c r="P162" s="50" t="s">
        <v>171</v>
      </c>
    </row>
    <row r="163" spans="1:16" ht="12.75" customHeight="1" thickBot="1">
      <c r="A163" s="19" t="str">
        <f t="shared" si="12"/>
        <v> PZ 6.138 </v>
      </c>
      <c r="B163" s="20" t="str">
        <f t="shared" si="13"/>
        <v>I</v>
      </c>
      <c r="C163" s="19">
        <f t="shared" si="14"/>
        <v>31585.327000000001</v>
      </c>
      <c r="D163" s="28" t="str">
        <f t="shared" si="15"/>
        <v>vis</v>
      </c>
      <c r="E163" s="47">
        <f>VLOOKUP(C163,Active!C$21:E$966,3,FALSE)</f>
        <v>-27556.005298777964</v>
      </c>
      <c r="F163" s="20" t="s">
        <v>67</v>
      </c>
      <c r="G163" s="28" t="str">
        <f t="shared" si="16"/>
        <v>31585.327</v>
      </c>
      <c r="H163" s="19">
        <f t="shared" si="17"/>
        <v>-27556</v>
      </c>
      <c r="I163" s="48" t="s">
        <v>214</v>
      </c>
      <c r="J163" s="49" t="s">
        <v>215</v>
      </c>
      <c r="K163" s="48">
        <v>-27556</v>
      </c>
      <c r="L163" s="48" t="s">
        <v>164</v>
      </c>
      <c r="M163" s="49" t="s">
        <v>169</v>
      </c>
      <c r="N163" s="49"/>
      <c r="O163" s="50" t="s">
        <v>170</v>
      </c>
      <c r="P163" s="50" t="s">
        <v>171</v>
      </c>
    </row>
    <row r="164" spans="1:16" ht="12.75" customHeight="1" thickBot="1">
      <c r="A164" s="19" t="str">
        <f t="shared" si="12"/>
        <v> PZ 6.138 </v>
      </c>
      <c r="B164" s="20" t="str">
        <f t="shared" si="13"/>
        <v>I</v>
      </c>
      <c r="C164" s="19">
        <f t="shared" si="14"/>
        <v>31586.31</v>
      </c>
      <c r="D164" s="28" t="str">
        <f t="shared" si="15"/>
        <v>vis</v>
      </c>
      <c r="E164" s="47">
        <f>VLOOKUP(C164,Active!C$21:E$966,3,FALSE)</f>
        <v>-27553.989860479593</v>
      </c>
      <c r="F164" s="20" t="s">
        <v>67</v>
      </c>
      <c r="G164" s="28" t="str">
        <f t="shared" si="16"/>
        <v>31586.310</v>
      </c>
      <c r="H164" s="19">
        <f t="shared" si="17"/>
        <v>-27554</v>
      </c>
      <c r="I164" s="48" t="s">
        <v>216</v>
      </c>
      <c r="J164" s="49" t="s">
        <v>217</v>
      </c>
      <c r="K164" s="48">
        <v>-27554</v>
      </c>
      <c r="L164" s="48" t="s">
        <v>218</v>
      </c>
      <c r="M164" s="49" t="s">
        <v>169</v>
      </c>
      <c r="N164" s="49"/>
      <c r="O164" s="50" t="s">
        <v>170</v>
      </c>
      <c r="P164" s="50" t="s">
        <v>171</v>
      </c>
    </row>
    <row r="165" spans="1:16" ht="12.75" customHeight="1" thickBot="1">
      <c r="A165" s="19" t="str">
        <f t="shared" si="12"/>
        <v> AJ 57.63 </v>
      </c>
      <c r="B165" s="20" t="str">
        <f t="shared" si="13"/>
        <v>II</v>
      </c>
      <c r="C165" s="19">
        <f t="shared" si="14"/>
        <v>33011.701999999997</v>
      </c>
      <c r="D165" s="28" t="str">
        <f t="shared" si="15"/>
        <v>vis</v>
      </c>
      <c r="E165" s="47">
        <f>VLOOKUP(C165,Active!C$21:E$966,3,FALSE)</f>
        <v>-24631.518215523145</v>
      </c>
      <c r="F165" s="20" t="s">
        <v>67</v>
      </c>
      <c r="G165" s="28" t="str">
        <f t="shared" si="16"/>
        <v>33011.702</v>
      </c>
      <c r="H165" s="19">
        <f t="shared" si="17"/>
        <v>-24631.5</v>
      </c>
      <c r="I165" s="48" t="s">
        <v>219</v>
      </c>
      <c r="J165" s="49" t="s">
        <v>220</v>
      </c>
      <c r="K165" s="48">
        <v>-24631.5</v>
      </c>
      <c r="L165" s="48" t="s">
        <v>221</v>
      </c>
      <c r="M165" s="49" t="s">
        <v>222</v>
      </c>
      <c r="N165" s="49"/>
      <c r="O165" s="50" t="s">
        <v>223</v>
      </c>
      <c r="P165" s="50" t="s">
        <v>224</v>
      </c>
    </row>
    <row r="166" spans="1:16" ht="12.75" customHeight="1" thickBot="1">
      <c r="A166" s="19" t="str">
        <f t="shared" si="12"/>
        <v> MVS 2.125 </v>
      </c>
      <c r="B166" s="20" t="str">
        <f t="shared" si="13"/>
        <v>I</v>
      </c>
      <c r="C166" s="19">
        <f t="shared" si="14"/>
        <v>36251.436999999998</v>
      </c>
      <c r="D166" s="28" t="str">
        <f t="shared" si="15"/>
        <v>vis</v>
      </c>
      <c r="E166" s="47">
        <f>VLOOKUP(C166,Active!C$21:E$966,3,FALSE)</f>
        <v>-17989.111302426259</v>
      </c>
      <c r="F166" s="20" t="s">
        <v>67</v>
      </c>
      <c r="G166" s="28" t="str">
        <f t="shared" si="16"/>
        <v>36251.437</v>
      </c>
      <c r="H166" s="19">
        <f t="shared" si="17"/>
        <v>-17989</v>
      </c>
      <c r="I166" s="48" t="s">
        <v>225</v>
      </c>
      <c r="J166" s="49" t="s">
        <v>226</v>
      </c>
      <c r="K166" s="48">
        <v>-17989</v>
      </c>
      <c r="L166" s="48" t="s">
        <v>227</v>
      </c>
      <c r="M166" s="49" t="s">
        <v>169</v>
      </c>
      <c r="N166" s="49"/>
      <c r="O166" s="50" t="s">
        <v>228</v>
      </c>
      <c r="P166" s="50" t="s">
        <v>229</v>
      </c>
    </row>
    <row r="167" spans="1:16" ht="12.75" customHeight="1" thickBot="1">
      <c r="A167" s="19" t="str">
        <f t="shared" si="12"/>
        <v> MVS 2.125 </v>
      </c>
      <c r="B167" s="20" t="str">
        <f t="shared" si="13"/>
        <v>I</v>
      </c>
      <c r="C167" s="19">
        <f t="shared" si="14"/>
        <v>36274.402999999998</v>
      </c>
      <c r="D167" s="28" t="str">
        <f t="shared" si="15"/>
        <v>vis</v>
      </c>
      <c r="E167" s="47">
        <f>VLOOKUP(C167,Active!C$21:E$966,3,FALSE)</f>
        <v>-17942.024266861259</v>
      </c>
      <c r="F167" s="20" t="s">
        <v>67</v>
      </c>
      <c r="G167" s="28" t="str">
        <f t="shared" si="16"/>
        <v>36274.403</v>
      </c>
      <c r="H167" s="19">
        <f t="shared" si="17"/>
        <v>-17942</v>
      </c>
      <c r="I167" s="48" t="s">
        <v>230</v>
      </c>
      <c r="J167" s="49" t="s">
        <v>231</v>
      </c>
      <c r="K167" s="48">
        <v>-17942</v>
      </c>
      <c r="L167" s="48" t="s">
        <v>232</v>
      </c>
      <c r="M167" s="49" t="s">
        <v>169</v>
      </c>
      <c r="N167" s="49"/>
      <c r="O167" s="50" t="s">
        <v>228</v>
      </c>
      <c r="P167" s="50" t="s">
        <v>229</v>
      </c>
    </row>
    <row r="168" spans="1:16" ht="12.75" customHeight="1" thickBot="1">
      <c r="A168" s="19" t="str">
        <f t="shared" si="12"/>
        <v> MVS 2.125 </v>
      </c>
      <c r="B168" s="20" t="str">
        <f t="shared" si="13"/>
        <v>II</v>
      </c>
      <c r="C168" s="19">
        <f t="shared" si="14"/>
        <v>36279.550999999999</v>
      </c>
      <c r="D168" s="28" t="str">
        <f t="shared" si="15"/>
        <v>vis</v>
      </c>
      <c r="E168" s="47">
        <f>VLOOKUP(C168,Active!C$21:E$966,3,FALSE)</f>
        <v>-17931.469357034181</v>
      </c>
      <c r="F168" s="20" t="s">
        <v>67</v>
      </c>
      <c r="G168" s="28" t="str">
        <f t="shared" si="16"/>
        <v>36279.551</v>
      </c>
      <c r="H168" s="19">
        <f t="shared" si="17"/>
        <v>-17931.5</v>
      </c>
      <c r="I168" s="48" t="s">
        <v>233</v>
      </c>
      <c r="J168" s="49" t="s">
        <v>234</v>
      </c>
      <c r="K168" s="48">
        <v>-17931.5</v>
      </c>
      <c r="L168" s="48" t="s">
        <v>180</v>
      </c>
      <c r="M168" s="49" t="s">
        <v>169</v>
      </c>
      <c r="N168" s="49"/>
      <c r="O168" s="50" t="s">
        <v>228</v>
      </c>
      <c r="P168" s="50" t="s">
        <v>229</v>
      </c>
    </row>
    <row r="169" spans="1:16" ht="12.75" customHeight="1" thickBot="1">
      <c r="A169" s="19" t="str">
        <f t="shared" si="12"/>
        <v> MVS 2.125 </v>
      </c>
      <c r="B169" s="20" t="str">
        <f t="shared" si="13"/>
        <v>II</v>
      </c>
      <c r="C169" s="19">
        <f t="shared" si="14"/>
        <v>36556.574999999997</v>
      </c>
      <c r="D169" s="28" t="str">
        <f t="shared" si="15"/>
        <v>vis</v>
      </c>
      <c r="E169" s="47">
        <f>VLOOKUP(C169,Active!C$21:E$966,3,FALSE)</f>
        <v>-17363.488910271179</v>
      </c>
      <c r="F169" s="20" t="s">
        <v>67</v>
      </c>
      <c r="G169" s="28" t="str">
        <f t="shared" si="16"/>
        <v>36556.575</v>
      </c>
      <c r="H169" s="19">
        <f t="shared" si="17"/>
        <v>-17363.5</v>
      </c>
      <c r="I169" s="48" t="s">
        <v>235</v>
      </c>
      <c r="J169" s="49" t="s">
        <v>236</v>
      </c>
      <c r="K169" s="48">
        <v>-17363.5</v>
      </c>
      <c r="L169" s="48" t="s">
        <v>218</v>
      </c>
      <c r="M169" s="49" t="s">
        <v>169</v>
      </c>
      <c r="N169" s="49"/>
      <c r="O169" s="50" t="s">
        <v>228</v>
      </c>
      <c r="P169" s="50" t="s">
        <v>229</v>
      </c>
    </row>
    <row r="170" spans="1:16" ht="12.75" customHeight="1" thickBot="1">
      <c r="A170" s="19" t="str">
        <f t="shared" si="12"/>
        <v> MVS 2.125 </v>
      </c>
      <c r="B170" s="20" t="str">
        <f t="shared" si="13"/>
        <v>II</v>
      </c>
      <c r="C170" s="19">
        <f t="shared" si="14"/>
        <v>36637.512999999999</v>
      </c>
      <c r="D170" s="28" t="str">
        <f t="shared" si="15"/>
        <v>vis</v>
      </c>
      <c r="E170" s="47">
        <f>VLOOKUP(C170,Active!C$21:E$966,3,FALSE)</f>
        <v>-17197.542272434363</v>
      </c>
      <c r="F170" s="20" t="s">
        <v>67</v>
      </c>
      <c r="G170" s="28" t="str">
        <f t="shared" si="16"/>
        <v>36637.513</v>
      </c>
      <c r="H170" s="19">
        <f t="shared" si="17"/>
        <v>-17197.5</v>
      </c>
      <c r="I170" s="48" t="s">
        <v>237</v>
      </c>
      <c r="J170" s="49" t="s">
        <v>238</v>
      </c>
      <c r="K170" s="48">
        <v>-17197.5</v>
      </c>
      <c r="L170" s="48" t="s">
        <v>239</v>
      </c>
      <c r="M170" s="49" t="s">
        <v>169</v>
      </c>
      <c r="N170" s="49"/>
      <c r="O170" s="50" t="s">
        <v>228</v>
      </c>
      <c r="P170" s="50" t="s">
        <v>229</v>
      </c>
    </row>
    <row r="171" spans="1:16" ht="12.75" customHeight="1" thickBot="1">
      <c r="A171" s="19" t="str">
        <f t="shared" si="12"/>
        <v> MVS 2.125 </v>
      </c>
      <c r="B171" s="20" t="str">
        <f t="shared" si="13"/>
        <v>II</v>
      </c>
      <c r="C171" s="19">
        <f t="shared" si="14"/>
        <v>36660.463000000003</v>
      </c>
      <c r="D171" s="28" t="str">
        <f t="shared" si="15"/>
        <v>vis</v>
      </c>
      <c r="E171" s="47">
        <f>VLOOKUP(C171,Active!C$21:E$966,3,FALSE)</f>
        <v>-17150.488041561901</v>
      </c>
      <c r="F171" s="20" t="s">
        <v>67</v>
      </c>
      <c r="G171" s="28" t="str">
        <f t="shared" si="16"/>
        <v>36660.463</v>
      </c>
      <c r="H171" s="19">
        <f t="shared" si="17"/>
        <v>-17150.5</v>
      </c>
      <c r="I171" s="48" t="s">
        <v>240</v>
      </c>
      <c r="J171" s="49" t="s">
        <v>241</v>
      </c>
      <c r="K171" s="48">
        <v>-17150.5</v>
      </c>
      <c r="L171" s="48" t="s">
        <v>168</v>
      </c>
      <c r="M171" s="49" t="s">
        <v>169</v>
      </c>
      <c r="N171" s="49"/>
      <c r="O171" s="50" t="s">
        <v>228</v>
      </c>
      <c r="P171" s="50" t="s">
        <v>229</v>
      </c>
    </row>
    <row r="172" spans="1:16" ht="12.75" customHeight="1" thickBot="1">
      <c r="A172" s="19" t="str">
        <f t="shared" si="12"/>
        <v> MVS 2.125 </v>
      </c>
      <c r="B172" s="20" t="str">
        <f t="shared" si="13"/>
        <v>I</v>
      </c>
      <c r="C172" s="19">
        <f t="shared" si="14"/>
        <v>36672.406999999999</v>
      </c>
      <c r="D172" s="28" t="str">
        <f t="shared" si="15"/>
        <v>vis</v>
      </c>
      <c r="E172" s="47">
        <f>VLOOKUP(C172,Active!C$21:E$966,3,FALSE)</f>
        <v>-17125.999338575388</v>
      </c>
      <c r="F172" s="20" t="s">
        <v>67</v>
      </c>
      <c r="G172" s="28" t="str">
        <f t="shared" si="16"/>
        <v>36672.407</v>
      </c>
      <c r="H172" s="19">
        <f t="shared" si="17"/>
        <v>-17126</v>
      </c>
      <c r="I172" s="48" t="s">
        <v>242</v>
      </c>
      <c r="J172" s="49" t="s">
        <v>243</v>
      </c>
      <c r="K172" s="48">
        <v>-17126</v>
      </c>
      <c r="L172" s="48" t="s">
        <v>186</v>
      </c>
      <c r="M172" s="49" t="s">
        <v>169</v>
      </c>
      <c r="N172" s="49"/>
      <c r="O172" s="50" t="s">
        <v>228</v>
      </c>
      <c r="P172" s="50" t="s">
        <v>229</v>
      </c>
    </row>
    <row r="173" spans="1:16" ht="12.75" customHeight="1" thickBot="1">
      <c r="A173" s="19" t="str">
        <f t="shared" si="12"/>
        <v> MVS 2.125 </v>
      </c>
      <c r="B173" s="20" t="str">
        <f t="shared" si="13"/>
        <v>II</v>
      </c>
      <c r="C173" s="19">
        <f t="shared" si="14"/>
        <v>37039.381000000001</v>
      </c>
      <c r="D173" s="28" t="str">
        <f t="shared" si="15"/>
        <v>vis</v>
      </c>
      <c r="E173" s="47">
        <f>VLOOKUP(C173,Active!C$21:E$966,3,FALSE)</f>
        <v>-16373.595010898332</v>
      </c>
      <c r="F173" s="20" t="s">
        <v>67</v>
      </c>
      <c r="G173" s="28" t="str">
        <f t="shared" si="16"/>
        <v>37039.381</v>
      </c>
      <c r="H173" s="19">
        <f t="shared" si="17"/>
        <v>-16373.5</v>
      </c>
      <c r="I173" s="48" t="s">
        <v>244</v>
      </c>
      <c r="J173" s="49" t="s">
        <v>245</v>
      </c>
      <c r="K173" s="48">
        <v>-16373.5</v>
      </c>
      <c r="L173" s="48" t="s">
        <v>246</v>
      </c>
      <c r="M173" s="49" t="s">
        <v>169</v>
      </c>
      <c r="N173" s="49"/>
      <c r="O173" s="50" t="s">
        <v>228</v>
      </c>
      <c r="P173" s="50" t="s">
        <v>229</v>
      </c>
    </row>
    <row r="174" spans="1:16" ht="12.75" customHeight="1" thickBot="1">
      <c r="A174" s="19" t="str">
        <f t="shared" si="12"/>
        <v> MVS 2.125 </v>
      </c>
      <c r="B174" s="20" t="str">
        <f t="shared" si="13"/>
        <v>I</v>
      </c>
      <c r="C174" s="19">
        <f t="shared" si="14"/>
        <v>37347.451999999997</v>
      </c>
      <c r="D174" s="28" t="str">
        <f t="shared" si="15"/>
        <v>vis</v>
      </c>
      <c r="E174" s="47">
        <f>VLOOKUP(C174,Active!C$21:E$966,3,FALSE)</f>
        <v>-15741.959108540688</v>
      </c>
      <c r="F174" s="20" t="s">
        <v>67</v>
      </c>
      <c r="G174" s="28" t="str">
        <f t="shared" si="16"/>
        <v>37347.452</v>
      </c>
      <c r="H174" s="19">
        <f t="shared" si="17"/>
        <v>-15742</v>
      </c>
      <c r="I174" s="48" t="s">
        <v>247</v>
      </c>
      <c r="J174" s="49" t="s">
        <v>248</v>
      </c>
      <c r="K174" s="48">
        <v>-15742</v>
      </c>
      <c r="L174" s="48" t="s">
        <v>196</v>
      </c>
      <c r="M174" s="49" t="s">
        <v>169</v>
      </c>
      <c r="N174" s="49"/>
      <c r="O174" s="50" t="s">
        <v>228</v>
      </c>
      <c r="P174" s="50" t="s">
        <v>229</v>
      </c>
    </row>
    <row r="175" spans="1:16" ht="12.75" customHeight="1" thickBot="1">
      <c r="A175" s="19" t="str">
        <f t="shared" si="12"/>
        <v>BAVM 15 </v>
      </c>
      <c r="B175" s="20" t="str">
        <f t="shared" si="13"/>
        <v>I</v>
      </c>
      <c r="C175" s="19">
        <f t="shared" si="14"/>
        <v>37366.425000000003</v>
      </c>
      <c r="D175" s="28" t="str">
        <f t="shared" si="15"/>
        <v>vis</v>
      </c>
      <c r="E175" s="47">
        <f>VLOOKUP(C175,Active!C$21:E$966,3,FALSE)</f>
        <v>-15703.058894059495</v>
      </c>
      <c r="F175" s="20" t="s">
        <v>67</v>
      </c>
      <c r="G175" s="28" t="str">
        <f t="shared" si="16"/>
        <v>37366.425</v>
      </c>
      <c r="H175" s="19">
        <f t="shared" si="17"/>
        <v>-15703</v>
      </c>
      <c r="I175" s="48" t="s">
        <v>249</v>
      </c>
      <c r="J175" s="49" t="s">
        <v>250</v>
      </c>
      <c r="K175" s="48">
        <v>-15703</v>
      </c>
      <c r="L175" s="48" t="s">
        <v>251</v>
      </c>
      <c r="M175" s="49" t="s">
        <v>222</v>
      </c>
      <c r="N175" s="49"/>
      <c r="O175" s="50" t="s">
        <v>252</v>
      </c>
      <c r="P175" s="51" t="s">
        <v>253</v>
      </c>
    </row>
    <row r="176" spans="1:16" ht="12.75" customHeight="1" thickBot="1">
      <c r="A176" s="19" t="str">
        <f t="shared" si="12"/>
        <v>BAVM 15 </v>
      </c>
      <c r="B176" s="20" t="str">
        <f t="shared" si="13"/>
        <v>I</v>
      </c>
      <c r="C176" s="19">
        <f t="shared" si="14"/>
        <v>37366.43</v>
      </c>
      <c r="D176" s="28" t="str">
        <f t="shared" si="15"/>
        <v>vis</v>
      </c>
      <c r="E176" s="47">
        <f>VLOOKUP(C176,Active!C$21:E$966,3,FALSE)</f>
        <v>-15703.048642593079</v>
      </c>
      <c r="F176" s="20" t="s">
        <v>67</v>
      </c>
      <c r="G176" s="28" t="str">
        <f t="shared" si="16"/>
        <v>37366.430</v>
      </c>
      <c r="H176" s="19">
        <f t="shared" si="17"/>
        <v>-15703</v>
      </c>
      <c r="I176" s="48" t="s">
        <v>254</v>
      </c>
      <c r="J176" s="49" t="s">
        <v>255</v>
      </c>
      <c r="K176" s="48">
        <v>-15703</v>
      </c>
      <c r="L176" s="48" t="s">
        <v>256</v>
      </c>
      <c r="M176" s="49" t="s">
        <v>222</v>
      </c>
      <c r="N176" s="49"/>
      <c r="O176" s="50" t="s">
        <v>257</v>
      </c>
      <c r="P176" s="51" t="s">
        <v>253</v>
      </c>
    </row>
    <row r="177" spans="1:16" ht="12.75" customHeight="1" thickBot="1">
      <c r="A177" s="19" t="str">
        <f t="shared" si="12"/>
        <v>BAVM 15 </v>
      </c>
      <c r="B177" s="20" t="str">
        <f t="shared" si="13"/>
        <v>I</v>
      </c>
      <c r="C177" s="19">
        <f t="shared" si="14"/>
        <v>37367.404999999999</v>
      </c>
      <c r="D177" s="28" t="str">
        <f t="shared" si="15"/>
        <v>vis</v>
      </c>
      <c r="E177" s="47">
        <f>VLOOKUP(C177,Active!C$21:E$966,3,FALSE)</f>
        <v>-15701.049606640985</v>
      </c>
      <c r="F177" s="20" t="s">
        <v>67</v>
      </c>
      <c r="G177" s="28" t="str">
        <f t="shared" si="16"/>
        <v>37367.405</v>
      </c>
      <c r="H177" s="19">
        <f t="shared" si="17"/>
        <v>-15701</v>
      </c>
      <c r="I177" s="48" t="s">
        <v>258</v>
      </c>
      <c r="J177" s="49" t="s">
        <v>259</v>
      </c>
      <c r="K177" s="48">
        <v>-15701</v>
      </c>
      <c r="L177" s="48" t="s">
        <v>256</v>
      </c>
      <c r="M177" s="49" t="s">
        <v>222</v>
      </c>
      <c r="N177" s="49"/>
      <c r="O177" s="50" t="s">
        <v>260</v>
      </c>
      <c r="P177" s="51" t="s">
        <v>253</v>
      </c>
    </row>
    <row r="178" spans="1:16" ht="12.75" customHeight="1" thickBot="1">
      <c r="A178" s="19" t="str">
        <f t="shared" si="12"/>
        <v>BAVM 15 </v>
      </c>
      <c r="B178" s="20" t="str">
        <f t="shared" si="13"/>
        <v>I</v>
      </c>
      <c r="C178" s="19">
        <f t="shared" si="14"/>
        <v>37367.404999999999</v>
      </c>
      <c r="D178" s="28" t="str">
        <f t="shared" si="15"/>
        <v>vis</v>
      </c>
      <c r="E178" s="47">
        <f>VLOOKUP(C178,Active!C$21:E$966,3,FALSE)</f>
        <v>-15701.049606640985</v>
      </c>
      <c r="F178" s="20" t="s">
        <v>67</v>
      </c>
      <c r="G178" s="28" t="str">
        <f t="shared" si="16"/>
        <v>37367.405</v>
      </c>
      <c r="H178" s="19">
        <f t="shared" si="17"/>
        <v>-15701</v>
      </c>
      <c r="I178" s="48" t="s">
        <v>258</v>
      </c>
      <c r="J178" s="49" t="s">
        <v>259</v>
      </c>
      <c r="K178" s="48">
        <v>-15701</v>
      </c>
      <c r="L178" s="48" t="s">
        <v>256</v>
      </c>
      <c r="M178" s="49" t="s">
        <v>222</v>
      </c>
      <c r="N178" s="49"/>
      <c r="O178" s="50" t="s">
        <v>257</v>
      </c>
      <c r="P178" s="51" t="s">
        <v>253</v>
      </c>
    </row>
    <row r="179" spans="1:16" ht="12.75" customHeight="1" thickBot="1">
      <c r="A179" s="19" t="str">
        <f t="shared" si="12"/>
        <v>BAVM 15 </v>
      </c>
      <c r="B179" s="20" t="str">
        <f t="shared" si="13"/>
        <v>I</v>
      </c>
      <c r="C179" s="19">
        <f t="shared" si="14"/>
        <v>37367.406000000003</v>
      </c>
      <c r="D179" s="28" t="str">
        <f t="shared" si="15"/>
        <v>vis</v>
      </c>
      <c r="E179" s="47">
        <f>VLOOKUP(C179,Active!C$21:E$966,3,FALSE)</f>
        <v>-15701.047556347694</v>
      </c>
      <c r="F179" s="20" t="s">
        <v>67</v>
      </c>
      <c r="G179" s="28" t="str">
        <f t="shared" si="16"/>
        <v>37367.406</v>
      </c>
      <c r="H179" s="19">
        <f t="shared" si="17"/>
        <v>-15701</v>
      </c>
      <c r="I179" s="48" t="s">
        <v>261</v>
      </c>
      <c r="J179" s="49" t="s">
        <v>262</v>
      </c>
      <c r="K179" s="48">
        <v>-15701</v>
      </c>
      <c r="L179" s="48" t="s">
        <v>263</v>
      </c>
      <c r="M179" s="49" t="s">
        <v>222</v>
      </c>
      <c r="N179" s="49"/>
      <c r="O179" s="50" t="s">
        <v>264</v>
      </c>
      <c r="P179" s="51" t="s">
        <v>253</v>
      </c>
    </row>
    <row r="180" spans="1:16" ht="12.75" customHeight="1" thickBot="1">
      <c r="A180" s="19" t="str">
        <f t="shared" si="12"/>
        <v>BAVM 15 </v>
      </c>
      <c r="B180" s="20" t="str">
        <f t="shared" si="13"/>
        <v>I</v>
      </c>
      <c r="C180" s="19">
        <f t="shared" si="14"/>
        <v>37367.406999999999</v>
      </c>
      <c r="D180" s="28" t="str">
        <f t="shared" si="15"/>
        <v>vis</v>
      </c>
      <c r="E180" s="47">
        <f>VLOOKUP(C180,Active!C$21:E$966,3,FALSE)</f>
        <v>-15701.045506054415</v>
      </c>
      <c r="F180" s="20" t="s">
        <v>67</v>
      </c>
      <c r="G180" s="28" t="str">
        <f t="shared" si="16"/>
        <v>37367.407</v>
      </c>
      <c r="H180" s="19">
        <f t="shared" si="17"/>
        <v>-15701</v>
      </c>
      <c r="I180" s="48" t="s">
        <v>265</v>
      </c>
      <c r="J180" s="49" t="s">
        <v>266</v>
      </c>
      <c r="K180" s="48">
        <v>-15701</v>
      </c>
      <c r="L180" s="48" t="s">
        <v>267</v>
      </c>
      <c r="M180" s="49" t="s">
        <v>222</v>
      </c>
      <c r="N180" s="49"/>
      <c r="O180" s="50" t="s">
        <v>268</v>
      </c>
      <c r="P180" s="51" t="s">
        <v>253</v>
      </c>
    </row>
    <row r="181" spans="1:16" ht="12.75" customHeight="1" thickBot="1">
      <c r="A181" s="19" t="str">
        <f t="shared" si="12"/>
        <v> MVS 2.125 </v>
      </c>
      <c r="B181" s="20" t="str">
        <f t="shared" si="13"/>
        <v>II</v>
      </c>
      <c r="C181" s="19">
        <f t="shared" si="14"/>
        <v>37375.438000000002</v>
      </c>
      <c r="D181" s="28" t="str">
        <f t="shared" si="15"/>
        <v>vis</v>
      </c>
      <c r="E181" s="47">
        <f>VLOOKUP(C181,Active!C$21:E$966,3,FALSE)</f>
        <v>-15684.579600688978</v>
      </c>
      <c r="F181" s="20" t="s">
        <v>67</v>
      </c>
      <c r="G181" s="28" t="str">
        <f t="shared" si="16"/>
        <v>37375.438</v>
      </c>
      <c r="H181" s="19">
        <f t="shared" si="17"/>
        <v>-15684.5</v>
      </c>
      <c r="I181" s="48" t="s">
        <v>269</v>
      </c>
      <c r="J181" s="49" t="s">
        <v>270</v>
      </c>
      <c r="K181" s="48">
        <v>-15684.5</v>
      </c>
      <c r="L181" s="48" t="s">
        <v>271</v>
      </c>
      <c r="M181" s="49" t="s">
        <v>169</v>
      </c>
      <c r="N181" s="49"/>
      <c r="O181" s="50" t="s">
        <v>228</v>
      </c>
      <c r="P181" s="50" t="s">
        <v>229</v>
      </c>
    </row>
    <row r="182" spans="1:16" ht="12.75" customHeight="1" thickBot="1">
      <c r="A182" s="19" t="str">
        <f t="shared" si="12"/>
        <v> MVS 2.125 </v>
      </c>
      <c r="B182" s="20" t="str">
        <f t="shared" si="13"/>
        <v>II</v>
      </c>
      <c r="C182" s="19">
        <f t="shared" si="14"/>
        <v>37650.572</v>
      </c>
      <c r="D182" s="28" t="str">
        <f t="shared" si="15"/>
        <v>vis</v>
      </c>
      <c r="E182" s="47">
        <f>VLOOKUP(C182,Active!C$21:E$966,3,FALSE)</f>
        <v>-15120.474208233118</v>
      </c>
      <c r="F182" s="20" t="s">
        <v>67</v>
      </c>
      <c r="G182" s="28" t="str">
        <f t="shared" si="16"/>
        <v>37650.572</v>
      </c>
      <c r="H182" s="19">
        <f t="shared" si="17"/>
        <v>-15120.5</v>
      </c>
      <c r="I182" s="48" t="s">
        <v>272</v>
      </c>
      <c r="J182" s="49" t="s">
        <v>273</v>
      </c>
      <c r="K182" s="48">
        <v>-15120.5</v>
      </c>
      <c r="L182" s="48" t="s">
        <v>274</v>
      </c>
      <c r="M182" s="49" t="s">
        <v>169</v>
      </c>
      <c r="N182" s="49"/>
      <c r="O182" s="50" t="s">
        <v>228</v>
      </c>
      <c r="P182" s="50" t="s">
        <v>229</v>
      </c>
    </row>
    <row r="183" spans="1:16" ht="12.75" customHeight="1" thickBot="1">
      <c r="A183" s="19" t="str">
        <f t="shared" si="12"/>
        <v> MVS 2.125 </v>
      </c>
      <c r="B183" s="20" t="str">
        <f t="shared" si="13"/>
        <v>II</v>
      </c>
      <c r="C183" s="19">
        <f t="shared" si="14"/>
        <v>37668.559999999998</v>
      </c>
      <c r="D183" s="28" t="str">
        <f t="shared" si="15"/>
        <v>vis</v>
      </c>
      <c r="E183" s="47">
        <f>VLOOKUP(C183,Active!C$21:E$966,3,FALSE)</f>
        <v>-15083.593532636882</v>
      </c>
      <c r="F183" s="20" t="s">
        <v>67</v>
      </c>
      <c r="G183" s="28" t="str">
        <f t="shared" si="16"/>
        <v>37668.560</v>
      </c>
      <c r="H183" s="19">
        <f t="shared" si="17"/>
        <v>-15083.5</v>
      </c>
      <c r="I183" s="48" t="s">
        <v>275</v>
      </c>
      <c r="J183" s="49" t="s">
        <v>276</v>
      </c>
      <c r="K183" s="48">
        <v>-15083.5</v>
      </c>
      <c r="L183" s="48" t="s">
        <v>246</v>
      </c>
      <c r="M183" s="49" t="s">
        <v>169</v>
      </c>
      <c r="N183" s="49"/>
      <c r="O183" s="50" t="s">
        <v>228</v>
      </c>
      <c r="P183" s="50" t="s">
        <v>229</v>
      </c>
    </row>
    <row r="184" spans="1:16" ht="12.75" customHeight="1" thickBot="1">
      <c r="A184" s="19" t="str">
        <f t="shared" si="12"/>
        <v> MVS 2.125 </v>
      </c>
      <c r="B184" s="20" t="str">
        <f t="shared" si="13"/>
        <v>I</v>
      </c>
      <c r="C184" s="19">
        <f t="shared" si="14"/>
        <v>37705.428</v>
      </c>
      <c r="D184" s="28" t="str">
        <f t="shared" si="15"/>
        <v>vis</v>
      </c>
      <c r="E184" s="47">
        <f>VLOOKUP(C184,Active!C$21:E$966,3,FALSE)</f>
        <v>-15008.003319834886</v>
      </c>
      <c r="F184" s="20" t="s">
        <v>67</v>
      </c>
      <c r="G184" s="28" t="str">
        <f t="shared" si="16"/>
        <v>37705.428</v>
      </c>
      <c r="H184" s="19">
        <f t="shared" si="17"/>
        <v>-15008</v>
      </c>
      <c r="I184" s="48" t="s">
        <v>277</v>
      </c>
      <c r="J184" s="49" t="s">
        <v>278</v>
      </c>
      <c r="K184" s="48">
        <v>-15008</v>
      </c>
      <c r="L184" s="48" t="s">
        <v>279</v>
      </c>
      <c r="M184" s="49" t="s">
        <v>169</v>
      </c>
      <c r="N184" s="49"/>
      <c r="O184" s="50" t="s">
        <v>228</v>
      </c>
      <c r="P184" s="50" t="s">
        <v>229</v>
      </c>
    </row>
    <row r="185" spans="1:16" ht="12.75" customHeight="1" thickBot="1">
      <c r="A185" s="19" t="str">
        <f t="shared" si="12"/>
        <v> AN 289.193 </v>
      </c>
      <c r="B185" s="20" t="str">
        <f t="shared" si="13"/>
        <v>I</v>
      </c>
      <c r="C185" s="19">
        <f t="shared" si="14"/>
        <v>38462.381000000001</v>
      </c>
      <c r="D185" s="28" t="str">
        <f t="shared" si="15"/>
        <v>vis</v>
      </c>
      <c r="E185" s="47">
        <f>VLOOKUP(C185,Active!C$21:E$966,3,FALSE)</f>
        <v>-13456.027667477692</v>
      </c>
      <c r="F185" s="20" t="s">
        <v>67</v>
      </c>
      <c r="G185" s="28" t="str">
        <f t="shared" si="16"/>
        <v>38462.381</v>
      </c>
      <c r="H185" s="19">
        <f t="shared" si="17"/>
        <v>-13456</v>
      </c>
      <c r="I185" s="48" t="s">
        <v>280</v>
      </c>
      <c r="J185" s="49" t="s">
        <v>281</v>
      </c>
      <c r="K185" s="48">
        <v>-13456</v>
      </c>
      <c r="L185" s="48" t="s">
        <v>282</v>
      </c>
      <c r="M185" s="49" t="s">
        <v>222</v>
      </c>
      <c r="N185" s="49"/>
      <c r="O185" s="50" t="s">
        <v>283</v>
      </c>
      <c r="P185" s="50" t="s">
        <v>284</v>
      </c>
    </row>
    <row r="186" spans="1:16" ht="12.75" customHeight="1" thickBot="1">
      <c r="A186" s="19" t="str">
        <f t="shared" si="12"/>
        <v> AN 289.193 </v>
      </c>
      <c r="B186" s="20" t="str">
        <f t="shared" si="13"/>
        <v>I</v>
      </c>
      <c r="C186" s="19">
        <f t="shared" si="14"/>
        <v>38462.387000000002</v>
      </c>
      <c r="D186" s="28" t="str">
        <f t="shared" si="15"/>
        <v>vis</v>
      </c>
      <c r="E186" s="47">
        <f>VLOOKUP(C186,Active!C$21:E$966,3,FALSE)</f>
        <v>-13456.015365717985</v>
      </c>
      <c r="F186" s="20" t="s">
        <v>67</v>
      </c>
      <c r="G186" s="28" t="str">
        <f t="shared" si="16"/>
        <v>38462.387</v>
      </c>
      <c r="H186" s="19">
        <f t="shared" si="17"/>
        <v>-13456</v>
      </c>
      <c r="I186" s="48" t="s">
        <v>285</v>
      </c>
      <c r="J186" s="49" t="s">
        <v>286</v>
      </c>
      <c r="K186" s="48">
        <v>-13456</v>
      </c>
      <c r="L186" s="48" t="s">
        <v>207</v>
      </c>
      <c r="M186" s="49" t="s">
        <v>222</v>
      </c>
      <c r="N186" s="49"/>
      <c r="O186" s="50" t="s">
        <v>287</v>
      </c>
      <c r="P186" s="50" t="s">
        <v>284</v>
      </c>
    </row>
    <row r="187" spans="1:16" ht="12.75" customHeight="1" thickBot="1">
      <c r="A187" s="19" t="str">
        <f t="shared" si="12"/>
        <v>IBVS 1358 </v>
      </c>
      <c r="B187" s="20" t="str">
        <f t="shared" si="13"/>
        <v>II</v>
      </c>
      <c r="C187" s="19">
        <f t="shared" si="14"/>
        <v>42886.394999999997</v>
      </c>
      <c r="D187" s="28" t="str">
        <f t="shared" si="15"/>
        <v>vis</v>
      </c>
      <c r="E187" s="47">
        <f>VLOOKUP(C187,Active!C$21:E$966,3,FALSE)</f>
        <v>-4385.5014740583638</v>
      </c>
      <c r="F187" s="20" t="s">
        <v>67</v>
      </c>
      <c r="G187" s="28" t="str">
        <f t="shared" si="16"/>
        <v>42886.395</v>
      </c>
      <c r="H187" s="19">
        <f t="shared" si="17"/>
        <v>-4385.5</v>
      </c>
      <c r="I187" s="48" t="s">
        <v>292</v>
      </c>
      <c r="J187" s="49" t="s">
        <v>293</v>
      </c>
      <c r="K187" s="48">
        <v>-4385.5</v>
      </c>
      <c r="L187" s="48" t="s">
        <v>294</v>
      </c>
      <c r="M187" s="49" t="s">
        <v>295</v>
      </c>
      <c r="N187" s="49" t="s">
        <v>296</v>
      </c>
      <c r="O187" s="50" t="s">
        <v>297</v>
      </c>
      <c r="P187" s="51" t="s">
        <v>298</v>
      </c>
    </row>
    <row r="188" spans="1:16" ht="12.75" customHeight="1" thickBot="1">
      <c r="A188" s="19" t="str">
        <f t="shared" si="12"/>
        <v>BAVM 29 </v>
      </c>
      <c r="B188" s="20" t="str">
        <f t="shared" si="13"/>
        <v>I</v>
      </c>
      <c r="C188" s="19">
        <f t="shared" si="14"/>
        <v>43214.387000000002</v>
      </c>
      <c r="D188" s="28" t="str">
        <f t="shared" si="15"/>
        <v>vis</v>
      </c>
      <c r="E188" s="47">
        <f>VLOOKUP(C188,Active!C$21:E$966,3,FALSE)</f>
        <v>-3713.0216791860948</v>
      </c>
      <c r="F188" s="20" t="s">
        <v>67</v>
      </c>
      <c r="G188" s="28" t="str">
        <f t="shared" si="16"/>
        <v>43214.387</v>
      </c>
      <c r="H188" s="19">
        <f t="shared" si="17"/>
        <v>-3713</v>
      </c>
      <c r="I188" s="48" t="s">
        <v>303</v>
      </c>
      <c r="J188" s="49" t="s">
        <v>304</v>
      </c>
      <c r="K188" s="48">
        <v>-3713</v>
      </c>
      <c r="L188" s="48" t="s">
        <v>305</v>
      </c>
      <c r="M188" s="49" t="s">
        <v>222</v>
      </c>
      <c r="N188" s="49"/>
      <c r="O188" s="50" t="s">
        <v>306</v>
      </c>
      <c r="P188" s="51" t="s">
        <v>307</v>
      </c>
    </row>
    <row r="189" spans="1:16" ht="13.5" thickBot="1">
      <c r="A189" s="19" t="str">
        <f t="shared" si="12"/>
        <v>BAVM 29 </v>
      </c>
      <c r="B189" s="20" t="str">
        <f t="shared" si="13"/>
        <v>II</v>
      </c>
      <c r="C189" s="19">
        <f t="shared" si="14"/>
        <v>43222.430999999997</v>
      </c>
      <c r="D189" s="28" t="str">
        <f t="shared" si="15"/>
        <v>vis</v>
      </c>
      <c r="E189" s="47">
        <f>VLOOKUP(C189,Active!C$21:E$966,3,FALSE)</f>
        <v>-3696.5291200079787</v>
      </c>
      <c r="F189" s="20" t="s">
        <v>67</v>
      </c>
      <c r="G189" s="28" t="str">
        <f t="shared" si="16"/>
        <v>43222.431</v>
      </c>
      <c r="H189" s="19">
        <f t="shared" si="17"/>
        <v>-3696.5</v>
      </c>
      <c r="I189" s="48" t="s">
        <v>308</v>
      </c>
      <c r="J189" s="49" t="s">
        <v>309</v>
      </c>
      <c r="K189" s="48">
        <v>-3696.5</v>
      </c>
      <c r="L189" s="48" t="s">
        <v>213</v>
      </c>
      <c r="M189" s="49" t="s">
        <v>222</v>
      </c>
      <c r="N189" s="49"/>
      <c r="O189" s="50" t="s">
        <v>306</v>
      </c>
      <c r="P189" s="51" t="s">
        <v>307</v>
      </c>
    </row>
    <row r="190" spans="1:16" ht="13.5" thickBot="1">
      <c r="A190" s="19" t="str">
        <f t="shared" si="12"/>
        <v> BBS 47 </v>
      </c>
      <c r="B190" s="20" t="str">
        <f t="shared" si="13"/>
        <v>I</v>
      </c>
      <c r="C190" s="19">
        <f t="shared" si="14"/>
        <v>44303.514999999999</v>
      </c>
      <c r="D190" s="28" t="str">
        <f t="shared" si="15"/>
        <v>vis</v>
      </c>
      <c r="E190" s="47">
        <f>VLOOKUP(C190,Active!C$21:E$966,3,FALSE)</f>
        <v>-1479.9898551488313</v>
      </c>
      <c r="F190" s="20" t="s">
        <v>67</v>
      </c>
      <c r="G190" s="28" t="str">
        <f t="shared" si="16"/>
        <v>44303.515</v>
      </c>
      <c r="H190" s="19">
        <f t="shared" si="17"/>
        <v>-1480</v>
      </c>
      <c r="I190" s="48" t="s">
        <v>310</v>
      </c>
      <c r="J190" s="49" t="s">
        <v>311</v>
      </c>
      <c r="K190" s="48">
        <v>-1480</v>
      </c>
      <c r="L190" s="48" t="s">
        <v>218</v>
      </c>
      <c r="M190" s="49" t="s">
        <v>222</v>
      </c>
      <c r="N190" s="49"/>
      <c r="O190" s="50" t="s">
        <v>290</v>
      </c>
      <c r="P190" s="50" t="s">
        <v>312</v>
      </c>
    </row>
    <row r="191" spans="1:16" ht="13.5" thickBot="1">
      <c r="A191" s="19" t="str">
        <f t="shared" si="12"/>
        <v>BAVM 34 </v>
      </c>
      <c r="B191" s="20" t="str">
        <f t="shared" si="13"/>
        <v>I</v>
      </c>
      <c r="C191" s="19">
        <f t="shared" si="14"/>
        <v>45021.449000000001</v>
      </c>
      <c r="D191" s="28" t="str">
        <f t="shared" si="15"/>
        <v>vis</v>
      </c>
      <c r="E191" s="47">
        <f>VLOOKUP(C191,Active!C$21:E$966,3,FALSE)</f>
        <v>-8.0145964479481808</v>
      </c>
      <c r="F191" s="20" t="s">
        <v>67</v>
      </c>
      <c r="G191" s="28" t="str">
        <f t="shared" si="16"/>
        <v>45021.449</v>
      </c>
      <c r="H191" s="19">
        <f t="shared" si="17"/>
        <v>-8</v>
      </c>
      <c r="I191" s="48" t="s">
        <v>313</v>
      </c>
      <c r="J191" s="49" t="s">
        <v>314</v>
      </c>
      <c r="K191" s="48">
        <v>-8</v>
      </c>
      <c r="L191" s="48" t="s">
        <v>207</v>
      </c>
      <c r="M191" s="49" t="s">
        <v>165</v>
      </c>
      <c r="N191" s="49"/>
      <c r="O191" s="50" t="s">
        <v>315</v>
      </c>
      <c r="P191" s="51" t="s">
        <v>316</v>
      </c>
    </row>
    <row r="192" spans="1:16" ht="13.5" thickBot="1">
      <c r="A192" s="19" t="str">
        <f t="shared" si="12"/>
        <v>BAVM 34 </v>
      </c>
      <c r="B192" s="20" t="str">
        <f t="shared" si="13"/>
        <v>I</v>
      </c>
      <c r="C192" s="19">
        <f t="shared" si="14"/>
        <v>45021.45</v>
      </c>
      <c r="D192" s="28" t="str">
        <f t="shared" si="15"/>
        <v>vis</v>
      </c>
      <c r="E192" s="47">
        <f>VLOOKUP(C192,Active!C$21:E$966,3,FALSE)</f>
        <v>-8.0125461546710195</v>
      </c>
      <c r="F192" s="20" t="s">
        <v>67</v>
      </c>
      <c r="G192" s="28" t="str">
        <f t="shared" si="16"/>
        <v>45021.450</v>
      </c>
      <c r="H192" s="19">
        <f t="shared" si="17"/>
        <v>-8</v>
      </c>
      <c r="I192" s="48" t="s">
        <v>317</v>
      </c>
      <c r="J192" s="49" t="s">
        <v>318</v>
      </c>
      <c r="K192" s="48">
        <v>-8</v>
      </c>
      <c r="L192" s="48" t="s">
        <v>189</v>
      </c>
      <c r="M192" s="49" t="s">
        <v>222</v>
      </c>
      <c r="N192" s="49"/>
      <c r="O192" s="50" t="s">
        <v>319</v>
      </c>
      <c r="P192" s="51" t="s">
        <v>316</v>
      </c>
    </row>
    <row r="193" spans="1:16" ht="13.5" thickBot="1">
      <c r="A193" s="19" t="str">
        <f t="shared" si="12"/>
        <v>BAVM 34 </v>
      </c>
      <c r="B193" s="20" t="str">
        <f t="shared" si="13"/>
        <v>I</v>
      </c>
      <c r="C193" s="19">
        <f t="shared" si="14"/>
        <v>45021.463000000003</v>
      </c>
      <c r="D193" s="28" t="str">
        <f t="shared" si="15"/>
        <v>vis</v>
      </c>
      <c r="E193" s="47">
        <f>VLOOKUP(C193,Active!C$21:E$966,3,FALSE)</f>
        <v>-7.9858923419634937</v>
      </c>
      <c r="F193" s="20" t="s">
        <v>67</v>
      </c>
      <c r="G193" s="28" t="str">
        <f t="shared" si="16"/>
        <v>45021.463</v>
      </c>
      <c r="H193" s="19">
        <f t="shared" si="17"/>
        <v>-8</v>
      </c>
      <c r="I193" s="48" t="s">
        <v>320</v>
      </c>
      <c r="J193" s="49" t="s">
        <v>321</v>
      </c>
      <c r="K193" s="48">
        <v>-8</v>
      </c>
      <c r="L193" s="48" t="s">
        <v>199</v>
      </c>
      <c r="M193" s="49" t="s">
        <v>222</v>
      </c>
      <c r="N193" s="49"/>
      <c r="O193" s="50" t="s">
        <v>260</v>
      </c>
      <c r="P193" s="51" t="s">
        <v>316</v>
      </c>
    </row>
    <row r="194" spans="1:16" ht="13.5" thickBot="1">
      <c r="A194" s="19" t="str">
        <f t="shared" si="12"/>
        <v>BAVM 34 </v>
      </c>
      <c r="B194" s="20" t="str">
        <f t="shared" si="13"/>
        <v>I</v>
      </c>
      <c r="C194" s="19">
        <f t="shared" si="14"/>
        <v>45044.370999999999</v>
      </c>
      <c r="D194" s="28" t="str">
        <f t="shared" si="15"/>
        <v>vis</v>
      </c>
      <c r="E194" s="47">
        <f>VLOOKUP(C194,Active!C$21:E$966,3,FALSE)</f>
        <v>38.98222621254655</v>
      </c>
      <c r="F194" s="20" t="s">
        <v>67</v>
      </c>
      <c r="G194" s="28" t="str">
        <f t="shared" si="16"/>
        <v>45044.3710</v>
      </c>
      <c r="H194" s="19">
        <f t="shared" si="17"/>
        <v>39</v>
      </c>
      <c r="I194" s="48" t="s">
        <v>328</v>
      </c>
      <c r="J194" s="49" t="s">
        <v>329</v>
      </c>
      <c r="K194" s="48">
        <v>39</v>
      </c>
      <c r="L194" s="48" t="s">
        <v>330</v>
      </c>
      <c r="M194" s="49" t="s">
        <v>295</v>
      </c>
      <c r="N194" s="49" t="s">
        <v>48</v>
      </c>
      <c r="O194" s="50" t="s">
        <v>331</v>
      </c>
      <c r="P194" s="51" t="s">
        <v>316</v>
      </c>
    </row>
    <row r="195" spans="1:16" ht="13.5" thickBot="1">
      <c r="A195" s="19" t="str">
        <f t="shared" si="12"/>
        <v>BAVM 34 </v>
      </c>
      <c r="B195" s="20" t="str">
        <f t="shared" si="13"/>
        <v>I</v>
      </c>
      <c r="C195" s="19">
        <f t="shared" si="14"/>
        <v>45044.379000000001</v>
      </c>
      <c r="D195" s="28" t="str">
        <f t="shared" si="15"/>
        <v>vis</v>
      </c>
      <c r="E195" s="47">
        <f>VLOOKUP(C195,Active!C$21:E$966,3,FALSE)</f>
        <v>38.998628558823512</v>
      </c>
      <c r="F195" s="20" t="s">
        <v>67</v>
      </c>
      <c r="G195" s="28" t="str">
        <f t="shared" si="16"/>
        <v>45044.379</v>
      </c>
      <c r="H195" s="19">
        <f t="shared" si="17"/>
        <v>39</v>
      </c>
      <c r="I195" s="48" t="s">
        <v>332</v>
      </c>
      <c r="J195" s="49" t="s">
        <v>333</v>
      </c>
      <c r="K195" s="48">
        <v>39</v>
      </c>
      <c r="L195" s="48" t="s">
        <v>294</v>
      </c>
      <c r="M195" s="49" t="s">
        <v>165</v>
      </c>
      <c r="N195" s="49"/>
      <c r="O195" s="50" t="s">
        <v>334</v>
      </c>
      <c r="P195" s="51" t="s">
        <v>316</v>
      </c>
    </row>
    <row r="196" spans="1:16" ht="13.5" thickBot="1">
      <c r="A196" s="19" t="str">
        <f t="shared" si="12"/>
        <v>BAVM 34 </v>
      </c>
      <c r="B196" s="20" t="str">
        <f t="shared" si="13"/>
        <v>II</v>
      </c>
      <c r="C196" s="19">
        <f t="shared" si="14"/>
        <v>45055.347500000003</v>
      </c>
      <c r="D196" s="28" t="str">
        <f t="shared" si="15"/>
        <v>vis</v>
      </c>
      <c r="E196" s="47">
        <f>VLOOKUP(C196,Active!C$21:E$966,3,FALSE)</f>
        <v>61.487270446607837</v>
      </c>
      <c r="F196" s="20" t="s">
        <v>67</v>
      </c>
      <c r="G196" s="28" t="str">
        <f t="shared" si="16"/>
        <v>45055.3475</v>
      </c>
      <c r="H196" s="19">
        <f t="shared" si="17"/>
        <v>61.5</v>
      </c>
      <c r="I196" s="48" t="s">
        <v>335</v>
      </c>
      <c r="J196" s="49" t="s">
        <v>336</v>
      </c>
      <c r="K196" s="48">
        <v>61.5</v>
      </c>
      <c r="L196" s="48" t="s">
        <v>337</v>
      </c>
      <c r="M196" s="49" t="s">
        <v>295</v>
      </c>
      <c r="N196" s="49" t="s">
        <v>48</v>
      </c>
      <c r="O196" s="50" t="s">
        <v>331</v>
      </c>
      <c r="P196" s="51" t="s">
        <v>316</v>
      </c>
    </row>
    <row r="197" spans="1:16" ht="13.5" thickBot="1">
      <c r="A197" s="19" t="str">
        <f t="shared" si="12"/>
        <v>BAVM 34 </v>
      </c>
      <c r="B197" s="20" t="str">
        <f t="shared" si="13"/>
        <v>I</v>
      </c>
      <c r="C197" s="19">
        <f t="shared" si="14"/>
        <v>45061.404999999999</v>
      </c>
      <c r="D197" s="28" t="str">
        <f t="shared" si="15"/>
        <v>vis</v>
      </c>
      <c r="E197" s="47">
        <f>VLOOKUP(C197,Active!C$21:E$966,3,FALSE)</f>
        <v>73.906922015656988</v>
      </c>
      <c r="F197" s="20" t="s">
        <v>67</v>
      </c>
      <c r="G197" s="28" t="str">
        <f t="shared" si="16"/>
        <v>45061.405</v>
      </c>
      <c r="H197" s="19">
        <f t="shared" si="17"/>
        <v>74</v>
      </c>
      <c r="I197" s="48" t="s">
        <v>338</v>
      </c>
      <c r="J197" s="49" t="s">
        <v>339</v>
      </c>
      <c r="K197" s="48">
        <v>74</v>
      </c>
      <c r="L197" s="48" t="s">
        <v>340</v>
      </c>
      <c r="M197" s="49" t="s">
        <v>222</v>
      </c>
      <c r="N197" s="49"/>
      <c r="O197" s="50" t="s">
        <v>260</v>
      </c>
      <c r="P197" s="51" t="s">
        <v>316</v>
      </c>
    </row>
    <row r="198" spans="1:16" ht="13.5" thickBot="1">
      <c r="A198" s="19" t="str">
        <f t="shared" si="12"/>
        <v>BAVM 34 </v>
      </c>
      <c r="B198" s="20" t="str">
        <f t="shared" si="13"/>
        <v>I</v>
      </c>
      <c r="C198" s="19">
        <f t="shared" si="14"/>
        <v>45061.411</v>
      </c>
      <c r="D198" s="28" t="str">
        <f t="shared" si="15"/>
        <v>vis</v>
      </c>
      <c r="E198" s="47">
        <f>VLOOKUP(C198,Active!C$21:E$966,3,FALSE)</f>
        <v>73.919223775364713</v>
      </c>
      <c r="F198" s="20" t="s">
        <v>67</v>
      </c>
      <c r="G198" s="28" t="str">
        <f t="shared" si="16"/>
        <v>45061.411</v>
      </c>
      <c r="H198" s="19">
        <f t="shared" si="17"/>
        <v>74</v>
      </c>
      <c r="I198" s="48" t="s">
        <v>341</v>
      </c>
      <c r="J198" s="49" t="s">
        <v>342</v>
      </c>
      <c r="K198" s="48">
        <v>74</v>
      </c>
      <c r="L198" s="48" t="s">
        <v>271</v>
      </c>
      <c r="M198" s="49" t="s">
        <v>222</v>
      </c>
      <c r="N198" s="49"/>
      <c r="O198" s="50" t="s">
        <v>319</v>
      </c>
      <c r="P198" s="51" t="s">
        <v>316</v>
      </c>
    </row>
    <row r="199" spans="1:16" ht="13.5" thickBot="1">
      <c r="A199" s="19" t="str">
        <f t="shared" si="12"/>
        <v>VSB 47 </v>
      </c>
      <c r="B199" s="20" t="str">
        <f t="shared" si="13"/>
        <v>I</v>
      </c>
      <c r="C199" s="19">
        <f t="shared" si="14"/>
        <v>46153.014999999999</v>
      </c>
      <c r="D199" s="28" t="str">
        <f t="shared" si="15"/>
        <v>vis</v>
      </c>
      <c r="E199" s="47">
        <f>VLOOKUP(C199,Active!C$21:E$966,3,FALSE)</f>
        <v>2312.0275739843191</v>
      </c>
      <c r="F199" s="20" t="s">
        <v>67</v>
      </c>
      <c r="G199" s="28" t="str">
        <f t="shared" si="16"/>
        <v>46153.015</v>
      </c>
      <c r="H199" s="19">
        <f t="shared" si="17"/>
        <v>2312</v>
      </c>
      <c r="I199" s="48" t="s">
        <v>372</v>
      </c>
      <c r="J199" s="49" t="s">
        <v>373</v>
      </c>
      <c r="K199" s="48">
        <v>2312</v>
      </c>
      <c r="L199" s="48" t="s">
        <v>274</v>
      </c>
      <c r="M199" s="49" t="s">
        <v>222</v>
      </c>
      <c r="N199" s="49"/>
      <c r="O199" s="50" t="s">
        <v>374</v>
      </c>
      <c r="P199" s="51" t="s">
        <v>375</v>
      </c>
    </row>
    <row r="200" spans="1:16" ht="13.5" thickBot="1">
      <c r="A200" s="19" t="str">
        <f t="shared" si="12"/>
        <v> BBS 80 </v>
      </c>
      <c r="B200" s="20" t="str">
        <f t="shared" si="13"/>
        <v>I</v>
      </c>
      <c r="C200" s="19">
        <f t="shared" si="14"/>
        <v>46535.377999999997</v>
      </c>
      <c r="D200" s="28" t="str">
        <f t="shared" si="15"/>
        <v>vis</v>
      </c>
      <c r="E200" s="47" t="e">
        <f>VLOOKUP(C200,Active!C$21:E$966,3,FALSE)</f>
        <v>#N/A</v>
      </c>
      <c r="F200" s="20" t="s">
        <v>67</v>
      </c>
      <c r="G200" s="28" t="str">
        <f t="shared" si="16"/>
        <v>46535.378</v>
      </c>
      <c r="H200" s="19">
        <f t="shared" si="17"/>
        <v>3096</v>
      </c>
      <c r="I200" s="48" t="s">
        <v>395</v>
      </c>
      <c r="J200" s="49" t="s">
        <v>396</v>
      </c>
      <c r="K200" s="48">
        <v>3096</v>
      </c>
      <c r="L200" s="48" t="s">
        <v>174</v>
      </c>
      <c r="M200" s="49" t="s">
        <v>222</v>
      </c>
      <c r="N200" s="49"/>
      <c r="O200" s="50" t="s">
        <v>379</v>
      </c>
      <c r="P200" s="50" t="s">
        <v>397</v>
      </c>
    </row>
    <row r="201" spans="1:16" ht="13.5" thickBot="1">
      <c r="A201" s="19" t="str">
        <f t="shared" si="12"/>
        <v>BAVM 52 </v>
      </c>
      <c r="B201" s="20" t="str">
        <f t="shared" si="13"/>
        <v>I</v>
      </c>
      <c r="C201" s="19">
        <f t="shared" si="14"/>
        <v>47609.385900000001</v>
      </c>
      <c r="D201" s="28" t="str">
        <f t="shared" si="15"/>
        <v>vis</v>
      </c>
      <c r="E201" s="47" t="e">
        <f>VLOOKUP(C201,Active!C$21:E$966,3,FALSE)</f>
        <v>#N/A</v>
      </c>
      <c r="F201" s="20" t="s">
        <v>67</v>
      </c>
      <c r="G201" s="28" t="str">
        <f t="shared" si="16"/>
        <v>47609.3859</v>
      </c>
      <c r="H201" s="19">
        <f t="shared" si="17"/>
        <v>5298</v>
      </c>
      <c r="I201" s="48" t="s">
        <v>460</v>
      </c>
      <c r="J201" s="49" t="s">
        <v>461</v>
      </c>
      <c r="K201" s="48">
        <v>5298</v>
      </c>
      <c r="L201" s="48" t="s">
        <v>462</v>
      </c>
      <c r="M201" s="49" t="s">
        <v>295</v>
      </c>
      <c r="N201" s="49" t="s">
        <v>463</v>
      </c>
      <c r="O201" s="50" t="s">
        <v>391</v>
      </c>
      <c r="P201" s="51" t="s">
        <v>464</v>
      </c>
    </row>
    <row r="202" spans="1:16" ht="13.5" thickBot="1">
      <c r="A202" s="19" t="str">
        <f t="shared" si="12"/>
        <v>BAVM 52 </v>
      </c>
      <c r="B202" s="20" t="str">
        <f t="shared" si="13"/>
        <v>I</v>
      </c>
      <c r="C202" s="19">
        <f t="shared" si="14"/>
        <v>47612.310599999997</v>
      </c>
      <c r="D202" s="28" t="str">
        <f t="shared" si="15"/>
        <v>vis</v>
      </c>
      <c r="E202" s="47" t="e">
        <f>VLOOKUP(C202,Active!C$21:E$966,3,FALSE)</f>
        <v>#N/A</v>
      </c>
      <c r="F202" s="20" t="s">
        <v>67</v>
      </c>
      <c r="G202" s="28" t="str">
        <f t="shared" si="16"/>
        <v>47612.3106</v>
      </c>
      <c r="H202" s="19">
        <f t="shared" si="17"/>
        <v>5304</v>
      </c>
      <c r="I202" s="48" t="s">
        <v>465</v>
      </c>
      <c r="J202" s="49" t="s">
        <v>466</v>
      </c>
      <c r="K202" s="48">
        <v>5304</v>
      </c>
      <c r="L202" s="48" t="s">
        <v>467</v>
      </c>
      <c r="M202" s="49" t="s">
        <v>295</v>
      </c>
      <c r="N202" s="49" t="s">
        <v>463</v>
      </c>
      <c r="O202" s="50" t="s">
        <v>391</v>
      </c>
      <c r="P202" s="51" t="s">
        <v>464</v>
      </c>
    </row>
    <row r="203" spans="1:16" ht="13.5" thickBot="1">
      <c r="A203" s="19" t="str">
        <f t="shared" ref="A203:A229" si="18">P203</f>
        <v>BAVM 52 </v>
      </c>
      <c r="B203" s="20" t="str">
        <f t="shared" ref="B203:B229" si="19">IF(H203=INT(H203),"I","II")</f>
        <v>II</v>
      </c>
      <c r="C203" s="19">
        <f t="shared" ref="C203:C229" si="20">1*G203</f>
        <v>47613.528599999998</v>
      </c>
      <c r="D203" s="28" t="str">
        <f t="shared" ref="D203:D229" si="21">VLOOKUP(F203,I$1:J$5,2,FALSE)</f>
        <v>vis</v>
      </c>
      <c r="E203" s="47" t="e">
        <f>VLOOKUP(C203,Active!C$21:E$966,3,FALSE)</f>
        <v>#N/A</v>
      </c>
      <c r="F203" s="20" t="s">
        <v>67</v>
      </c>
      <c r="G203" s="28" t="str">
        <f t="shared" ref="G203:G229" si="22">MID(I203,3,LEN(I203)-3)</f>
        <v>47613.5286</v>
      </c>
      <c r="H203" s="19">
        <f t="shared" ref="H203:H229" si="23">1*K203</f>
        <v>5306.5</v>
      </c>
      <c r="I203" s="48" t="s">
        <v>468</v>
      </c>
      <c r="J203" s="49" t="s">
        <v>469</v>
      </c>
      <c r="K203" s="48">
        <v>5306.5</v>
      </c>
      <c r="L203" s="48" t="s">
        <v>470</v>
      </c>
      <c r="M203" s="49" t="s">
        <v>295</v>
      </c>
      <c r="N203" s="49" t="s">
        <v>463</v>
      </c>
      <c r="O203" s="50" t="s">
        <v>391</v>
      </c>
      <c r="P203" s="51" t="s">
        <v>464</v>
      </c>
    </row>
    <row r="204" spans="1:16" ht="13.5" thickBot="1">
      <c r="A204" s="19" t="str">
        <f t="shared" si="18"/>
        <v>BAVM 52 </v>
      </c>
      <c r="B204" s="20" t="str">
        <f t="shared" si="19"/>
        <v>II</v>
      </c>
      <c r="C204" s="19">
        <f t="shared" si="20"/>
        <v>47614.505899999996</v>
      </c>
      <c r="D204" s="28" t="str">
        <f t="shared" si="21"/>
        <v>vis</v>
      </c>
      <c r="E204" s="47" t="e">
        <f>VLOOKUP(C204,Active!C$21:E$966,3,FALSE)</f>
        <v>#N/A</v>
      </c>
      <c r="F204" s="20" t="s">
        <v>67</v>
      </c>
      <c r="G204" s="28" t="str">
        <f t="shared" si="22"/>
        <v>47614.5059</v>
      </c>
      <c r="H204" s="19">
        <f t="shared" si="23"/>
        <v>5308.5</v>
      </c>
      <c r="I204" s="48" t="s">
        <v>471</v>
      </c>
      <c r="J204" s="49" t="s">
        <v>472</v>
      </c>
      <c r="K204" s="48">
        <v>5308.5</v>
      </c>
      <c r="L204" s="48" t="s">
        <v>473</v>
      </c>
      <c r="M204" s="49" t="s">
        <v>295</v>
      </c>
      <c r="N204" s="49" t="s">
        <v>463</v>
      </c>
      <c r="O204" s="50" t="s">
        <v>391</v>
      </c>
      <c r="P204" s="51" t="s">
        <v>464</v>
      </c>
    </row>
    <row r="205" spans="1:16" ht="13.5" thickBot="1">
      <c r="A205" s="19" t="str">
        <f t="shared" si="18"/>
        <v>BAVM 52 </v>
      </c>
      <c r="B205" s="20" t="str">
        <f t="shared" si="19"/>
        <v>II</v>
      </c>
      <c r="C205" s="19">
        <f t="shared" si="20"/>
        <v>47616.458200000001</v>
      </c>
      <c r="D205" s="28" t="str">
        <f t="shared" si="21"/>
        <v>vis</v>
      </c>
      <c r="E205" s="47" t="e">
        <f>VLOOKUP(C205,Active!C$21:E$966,3,FALSE)</f>
        <v>#N/A</v>
      </c>
      <c r="F205" s="20" t="s">
        <v>67</v>
      </c>
      <c r="G205" s="28" t="str">
        <f t="shared" si="22"/>
        <v>47616.4582</v>
      </c>
      <c r="H205" s="19">
        <f t="shared" si="23"/>
        <v>5312.5</v>
      </c>
      <c r="I205" s="48" t="s">
        <v>474</v>
      </c>
      <c r="J205" s="49" t="s">
        <v>475</v>
      </c>
      <c r="K205" s="48">
        <v>5312.5</v>
      </c>
      <c r="L205" s="48" t="s">
        <v>476</v>
      </c>
      <c r="M205" s="49" t="s">
        <v>295</v>
      </c>
      <c r="N205" s="49" t="s">
        <v>463</v>
      </c>
      <c r="O205" s="50" t="s">
        <v>391</v>
      </c>
      <c r="P205" s="51" t="s">
        <v>464</v>
      </c>
    </row>
    <row r="206" spans="1:16" ht="13.5" thickBot="1">
      <c r="A206" s="19" t="str">
        <f t="shared" si="18"/>
        <v> BBS 94 </v>
      </c>
      <c r="B206" s="20" t="str">
        <f t="shared" si="19"/>
        <v>I</v>
      </c>
      <c r="C206" s="19">
        <f t="shared" si="20"/>
        <v>47965.434999999998</v>
      </c>
      <c r="D206" s="28" t="str">
        <f t="shared" si="21"/>
        <v>vis</v>
      </c>
      <c r="E206" s="47" t="e">
        <f>VLOOKUP(C206,Active!C$21:E$966,3,FALSE)</f>
        <v>#N/A</v>
      </c>
      <c r="F206" s="20" t="s">
        <v>67</v>
      </c>
      <c r="G206" s="28" t="str">
        <f t="shared" si="22"/>
        <v>47965.435</v>
      </c>
      <c r="H206" s="19">
        <f t="shared" si="23"/>
        <v>6028</v>
      </c>
      <c r="I206" s="48" t="s">
        <v>481</v>
      </c>
      <c r="J206" s="49" t="s">
        <v>482</v>
      </c>
      <c r="K206" s="48">
        <v>6028</v>
      </c>
      <c r="L206" s="48" t="s">
        <v>352</v>
      </c>
      <c r="M206" s="49" t="s">
        <v>222</v>
      </c>
      <c r="N206" s="49"/>
      <c r="O206" s="50" t="s">
        <v>423</v>
      </c>
      <c r="P206" s="50" t="s">
        <v>480</v>
      </c>
    </row>
    <row r="207" spans="1:16" ht="13.5" thickBot="1">
      <c r="A207" s="19" t="str">
        <f t="shared" si="18"/>
        <v>BAVM 91 </v>
      </c>
      <c r="B207" s="20" t="str">
        <f t="shared" si="19"/>
        <v>I</v>
      </c>
      <c r="C207" s="19">
        <f t="shared" si="20"/>
        <v>49756.405299999999</v>
      </c>
      <c r="D207" s="28" t="str">
        <f t="shared" si="21"/>
        <v>vis</v>
      </c>
      <c r="E207" s="47" t="e">
        <f>VLOOKUP(C207,Active!C$21:E$966,3,FALSE)</f>
        <v>#N/A</v>
      </c>
      <c r="F207" s="20" t="s">
        <v>67</v>
      </c>
      <c r="G207" s="28" t="str">
        <f t="shared" si="22"/>
        <v>49756.4053</v>
      </c>
      <c r="H207" s="19">
        <f t="shared" si="23"/>
        <v>9700</v>
      </c>
      <c r="I207" s="48" t="s">
        <v>561</v>
      </c>
      <c r="J207" s="49" t="s">
        <v>562</v>
      </c>
      <c r="K207" s="48">
        <v>9700</v>
      </c>
      <c r="L207" s="48" t="s">
        <v>563</v>
      </c>
      <c r="M207" s="49" t="s">
        <v>295</v>
      </c>
      <c r="N207" s="49" t="s">
        <v>463</v>
      </c>
      <c r="O207" s="50" t="s">
        <v>391</v>
      </c>
      <c r="P207" s="51" t="s">
        <v>560</v>
      </c>
    </row>
    <row r="208" spans="1:16" ht="13.5" thickBot="1">
      <c r="A208" s="19" t="str">
        <f t="shared" si="18"/>
        <v>BAVM 91 </v>
      </c>
      <c r="B208" s="20" t="str">
        <f t="shared" si="19"/>
        <v>II</v>
      </c>
      <c r="C208" s="19">
        <f t="shared" si="20"/>
        <v>50137.571499999998</v>
      </c>
      <c r="D208" s="28" t="str">
        <f t="shared" si="21"/>
        <v>vis</v>
      </c>
      <c r="E208" s="47" t="e">
        <f>VLOOKUP(C208,Active!C$21:E$966,3,FALSE)</f>
        <v>#N/A</v>
      </c>
      <c r="F208" s="20" t="s">
        <v>67</v>
      </c>
      <c r="G208" s="28" t="str">
        <f t="shared" si="22"/>
        <v>50137.5715</v>
      </c>
      <c r="H208" s="19">
        <f t="shared" si="23"/>
        <v>10481.5</v>
      </c>
      <c r="I208" s="48" t="s">
        <v>586</v>
      </c>
      <c r="J208" s="49" t="s">
        <v>587</v>
      </c>
      <c r="K208" s="48">
        <v>10481.5</v>
      </c>
      <c r="L208" s="48" t="s">
        <v>588</v>
      </c>
      <c r="M208" s="49" t="s">
        <v>295</v>
      </c>
      <c r="N208" s="49" t="s">
        <v>463</v>
      </c>
      <c r="O208" s="50" t="s">
        <v>391</v>
      </c>
      <c r="P208" s="51" t="s">
        <v>560</v>
      </c>
    </row>
    <row r="209" spans="1:16" ht="13.5" thickBot="1">
      <c r="A209" s="19" t="str">
        <f t="shared" si="18"/>
        <v>BAVM 128 </v>
      </c>
      <c r="B209" s="20" t="str">
        <f t="shared" si="19"/>
        <v>II</v>
      </c>
      <c r="C209" s="19">
        <f t="shared" si="20"/>
        <v>51256.443200000002</v>
      </c>
      <c r="D209" s="28" t="str">
        <f t="shared" si="21"/>
        <v>vis</v>
      </c>
      <c r="E209" s="47" t="e">
        <f>VLOOKUP(C209,Active!C$21:E$966,3,FALSE)</f>
        <v>#N/A</v>
      </c>
      <c r="F209" s="20" t="s">
        <v>67</v>
      </c>
      <c r="G209" s="28" t="str">
        <f t="shared" si="22"/>
        <v>51256.4432</v>
      </c>
      <c r="H209" s="19">
        <f t="shared" si="23"/>
        <v>12775.5</v>
      </c>
      <c r="I209" s="48" t="s">
        <v>626</v>
      </c>
      <c r="J209" s="49" t="s">
        <v>627</v>
      </c>
      <c r="K209" s="48" t="s">
        <v>628</v>
      </c>
      <c r="L209" s="48" t="s">
        <v>629</v>
      </c>
      <c r="M209" s="49" t="s">
        <v>295</v>
      </c>
      <c r="N209" s="49" t="s">
        <v>457</v>
      </c>
      <c r="O209" s="50" t="s">
        <v>391</v>
      </c>
      <c r="P209" s="51" t="s">
        <v>625</v>
      </c>
    </row>
    <row r="210" spans="1:16" ht="13.5" thickBot="1">
      <c r="A210" s="19" t="str">
        <f t="shared" si="18"/>
        <v>BAVM 128 </v>
      </c>
      <c r="B210" s="20" t="str">
        <f t="shared" si="19"/>
        <v>II</v>
      </c>
      <c r="C210" s="19">
        <f t="shared" si="20"/>
        <v>51256.443500000001</v>
      </c>
      <c r="D210" s="28" t="str">
        <f t="shared" si="21"/>
        <v>vis</v>
      </c>
      <c r="E210" s="47" t="e">
        <f>VLOOKUP(C210,Active!C$21:E$966,3,FALSE)</f>
        <v>#N/A</v>
      </c>
      <c r="F210" s="20" t="s">
        <v>67</v>
      </c>
      <c r="G210" s="28" t="str">
        <f t="shared" si="22"/>
        <v>51256.4435</v>
      </c>
      <c r="H210" s="19">
        <f t="shared" si="23"/>
        <v>12775.5</v>
      </c>
      <c r="I210" s="48" t="s">
        <v>630</v>
      </c>
      <c r="J210" s="49" t="s">
        <v>627</v>
      </c>
      <c r="K210" s="48" t="s">
        <v>628</v>
      </c>
      <c r="L210" s="48" t="s">
        <v>631</v>
      </c>
      <c r="M210" s="49" t="s">
        <v>295</v>
      </c>
      <c r="N210" s="49" t="s">
        <v>463</v>
      </c>
      <c r="O210" s="50" t="s">
        <v>391</v>
      </c>
      <c r="P210" s="51" t="s">
        <v>625</v>
      </c>
    </row>
    <row r="211" spans="1:16" ht="13.5" thickBot="1">
      <c r="A211" s="19" t="str">
        <f t="shared" si="18"/>
        <v>BAVM 152 </v>
      </c>
      <c r="B211" s="20" t="str">
        <f t="shared" si="19"/>
        <v>II</v>
      </c>
      <c r="C211" s="19">
        <f t="shared" si="20"/>
        <v>51950.494400000003</v>
      </c>
      <c r="D211" s="28" t="str">
        <f t="shared" si="21"/>
        <v>vis</v>
      </c>
      <c r="E211" s="47">
        <f>VLOOKUP(C211,Active!C$21:E$966,3,FALSE)</f>
        <v>14198.560653108631</v>
      </c>
      <c r="F211" s="20" t="s">
        <v>67</v>
      </c>
      <c r="G211" s="28" t="str">
        <f t="shared" si="22"/>
        <v>51950.4944</v>
      </c>
      <c r="H211" s="19">
        <f t="shared" si="23"/>
        <v>14198.5</v>
      </c>
      <c r="I211" s="48" t="s">
        <v>643</v>
      </c>
      <c r="J211" s="49" t="s">
        <v>644</v>
      </c>
      <c r="K211" s="48" t="s">
        <v>645</v>
      </c>
      <c r="L211" s="48" t="s">
        <v>646</v>
      </c>
      <c r="M211" s="49" t="s">
        <v>295</v>
      </c>
      <c r="N211" s="49" t="s">
        <v>624</v>
      </c>
      <c r="O211" s="50" t="s">
        <v>595</v>
      </c>
      <c r="P211" s="51" t="s">
        <v>642</v>
      </c>
    </row>
    <row r="212" spans="1:16" ht="13.5" thickBot="1">
      <c r="A212" s="19" t="str">
        <f t="shared" si="18"/>
        <v>VSB 40 </v>
      </c>
      <c r="B212" s="20" t="str">
        <f t="shared" si="19"/>
        <v>I</v>
      </c>
      <c r="C212" s="19">
        <f t="shared" si="20"/>
        <v>52353.118900000001</v>
      </c>
      <c r="D212" s="28" t="str">
        <f t="shared" si="21"/>
        <v>vis</v>
      </c>
      <c r="E212" s="47">
        <f>VLOOKUP(C212,Active!C$21:E$966,3,FALSE)</f>
        <v>15024.058961514153</v>
      </c>
      <c r="F212" s="20" t="s">
        <v>67</v>
      </c>
      <c r="G212" s="28" t="str">
        <f t="shared" si="22"/>
        <v>52353.1189</v>
      </c>
      <c r="H212" s="19">
        <f t="shared" si="23"/>
        <v>15024</v>
      </c>
      <c r="I212" s="48" t="s">
        <v>663</v>
      </c>
      <c r="J212" s="49" t="s">
        <v>664</v>
      </c>
      <c r="K212" s="48" t="s">
        <v>665</v>
      </c>
      <c r="L212" s="48" t="s">
        <v>666</v>
      </c>
      <c r="M212" s="49" t="s">
        <v>295</v>
      </c>
      <c r="N212" s="49" t="s">
        <v>296</v>
      </c>
      <c r="O212" s="50" t="s">
        <v>667</v>
      </c>
      <c r="P212" s="51" t="s">
        <v>668</v>
      </c>
    </row>
    <row r="213" spans="1:16" ht="13.5" thickBot="1">
      <c r="A213" s="19" t="str">
        <f t="shared" si="18"/>
        <v>VSB 42 </v>
      </c>
      <c r="B213" s="20" t="str">
        <f t="shared" si="19"/>
        <v>I</v>
      </c>
      <c r="C213" s="19">
        <f t="shared" si="20"/>
        <v>52664.296699999999</v>
      </c>
      <c r="D213" s="28" t="str">
        <f t="shared" si="21"/>
        <v>vis</v>
      </c>
      <c r="E213" s="47">
        <f>VLOOKUP(C213,Active!C$21:E$966,3,FALSE)</f>
        <v>15662.064715047161</v>
      </c>
      <c r="F213" s="20" t="s">
        <v>67</v>
      </c>
      <c r="G213" s="28" t="str">
        <f t="shared" si="22"/>
        <v>52664.2967</v>
      </c>
      <c r="H213" s="19">
        <f t="shared" si="23"/>
        <v>15662</v>
      </c>
      <c r="I213" s="48" t="s">
        <v>677</v>
      </c>
      <c r="J213" s="49" t="s">
        <v>678</v>
      </c>
      <c r="K213" s="48" t="s">
        <v>679</v>
      </c>
      <c r="L213" s="48" t="s">
        <v>680</v>
      </c>
      <c r="M213" s="49" t="s">
        <v>295</v>
      </c>
      <c r="N213" s="49" t="s">
        <v>296</v>
      </c>
      <c r="O213" s="50" t="s">
        <v>667</v>
      </c>
      <c r="P213" s="51" t="s">
        <v>681</v>
      </c>
    </row>
    <row r="214" spans="1:16" ht="13.5" thickBot="1">
      <c r="A214" s="19" t="str">
        <f t="shared" si="18"/>
        <v>IBVS 5493 </v>
      </c>
      <c r="B214" s="20" t="str">
        <f t="shared" si="19"/>
        <v>I</v>
      </c>
      <c r="C214" s="19">
        <f t="shared" si="20"/>
        <v>52705.756600000001</v>
      </c>
      <c r="D214" s="28" t="str">
        <f t="shared" si="21"/>
        <v>vis</v>
      </c>
      <c r="E214" s="47" t="e">
        <f>VLOOKUP(C214,Active!C$21:E$966,3,FALSE)</f>
        <v>#N/A</v>
      </c>
      <c r="F214" s="20" t="s">
        <v>67</v>
      </c>
      <c r="G214" s="28" t="str">
        <f t="shared" si="22"/>
        <v>52705.7566</v>
      </c>
      <c r="H214" s="19">
        <f t="shared" si="23"/>
        <v>15747</v>
      </c>
      <c r="I214" s="48" t="s">
        <v>693</v>
      </c>
      <c r="J214" s="49" t="s">
        <v>694</v>
      </c>
      <c r="K214" s="48" t="s">
        <v>695</v>
      </c>
      <c r="L214" s="48" t="s">
        <v>690</v>
      </c>
      <c r="M214" s="49" t="s">
        <v>295</v>
      </c>
      <c r="N214" s="49" t="s">
        <v>296</v>
      </c>
      <c r="O214" s="50" t="s">
        <v>696</v>
      </c>
      <c r="P214" s="51" t="s">
        <v>697</v>
      </c>
    </row>
    <row r="215" spans="1:16" ht="13.5" thickBot="1">
      <c r="A215" s="19" t="str">
        <f t="shared" si="18"/>
        <v>VSB 42 </v>
      </c>
      <c r="B215" s="20" t="str">
        <f t="shared" si="19"/>
        <v>I</v>
      </c>
      <c r="C215" s="19">
        <f t="shared" si="20"/>
        <v>52983.2791</v>
      </c>
      <c r="D215" s="28" t="str">
        <f t="shared" si="21"/>
        <v>vis</v>
      </c>
      <c r="E215" s="47">
        <f>VLOOKUP(C215,Active!C$21:E$966,3,FALSE)</f>
        <v>16316.072187546068</v>
      </c>
      <c r="F215" s="20" t="s">
        <v>67</v>
      </c>
      <c r="G215" s="28" t="str">
        <f t="shared" si="22"/>
        <v>52983.2791</v>
      </c>
      <c r="H215" s="19">
        <f t="shared" si="23"/>
        <v>16316</v>
      </c>
      <c r="I215" s="48" t="s">
        <v>706</v>
      </c>
      <c r="J215" s="49" t="s">
        <v>707</v>
      </c>
      <c r="K215" s="48" t="s">
        <v>708</v>
      </c>
      <c r="L215" s="48" t="s">
        <v>709</v>
      </c>
      <c r="M215" s="49" t="s">
        <v>295</v>
      </c>
      <c r="N215" s="49" t="s">
        <v>296</v>
      </c>
      <c r="O215" s="50" t="s">
        <v>667</v>
      </c>
      <c r="P215" s="51" t="s">
        <v>681</v>
      </c>
    </row>
    <row r="216" spans="1:16" ht="13.5" thickBot="1">
      <c r="A216" s="19" t="str">
        <f t="shared" si="18"/>
        <v>VSB 42 </v>
      </c>
      <c r="B216" s="20" t="str">
        <f t="shared" si="19"/>
        <v>I</v>
      </c>
      <c r="C216" s="19">
        <f t="shared" si="20"/>
        <v>53001.327400000002</v>
      </c>
      <c r="D216" s="28" t="str">
        <f t="shared" si="21"/>
        <v>vis</v>
      </c>
      <c r="E216" s="47">
        <f>VLOOKUP(C216,Active!C$21:E$966,3,FALSE)</f>
        <v>16353.07649582735</v>
      </c>
      <c r="F216" s="20" t="s">
        <v>67</v>
      </c>
      <c r="G216" s="28" t="str">
        <f t="shared" si="22"/>
        <v>53001.3274</v>
      </c>
      <c r="H216" s="19">
        <f t="shared" si="23"/>
        <v>16353</v>
      </c>
      <c r="I216" s="48" t="s">
        <v>710</v>
      </c>
      <c r="J216" s="49" t="s">
        <v>711</v>
      </c>
      <c r="K216" s="48" t="s">
        <v>712</v>
      </c>
      <c r="L216" s="48" t="s">
        <v>713</v>
      </c>
      <c r="M216" s="49" t="s">
        <v>295</v>
      </c>
      <c r="N216" s="49" t="s">
        <v>296</v>
      </c>
      <c r="O216" s="50" t="s">
        <v>667</v>
      </c>
      <c r="P216" s="51" t="s">
        <v>681</v>
      </c>
    </row>
    <row r="217" spans="1:16" ht="13.5" thickBot="1">
      <c r="A217" s="19" t="str">
        <f t="shared" si="18"/>
        <v>IBVS 5694 </v>
      </c>
      <c r="B217" s="20" t="str">
        <f t="shared" si="19"/>
        <v>I</v>
      </c>
      <c r="C217" s="19">
        <f t="shared" si="20"/>
        <v>53421.268700000001</v>
      </c>
      <c r="D217" s="28" t="str">
        <f t="shared" si="21"/>
        <v>vis</v>
      </c>
      <c r="E217" s="47" t="e">
        <f>VLOOKUP(C217,Active!C$21:E$966,3,FALSE)</f>
        <v>#N/A</v>
      </c>
      <c r="F217" s="20" t="s">
        <v>67</v>
      </c>
      <c r="G217" s="28" t="str">
        <f t="shared" si="22"/>
        <v>53421.2687</v>
      </c>
      <c r="H217" s="19">
        <f t="shared" si="23"/>
        <v>17214</v>
      </c>
      <c r="I217" s="48" t="s">
        <v>770</v>
      </c>
      <c r="J217" s="49" t="s">
        <v>771</v>
      </c>
      <c r="K217" s="48" t="s">
        <v>772</v>
      </c>
      <c r="L217" s="48" t="s">
        <v>773</v>
      </c>
      <c r="M217" s="49" t="s">
        <v>295</v>
      </c>
      <c r="N217" s="49" t="s">
        <v>296</v>
      </c>
      <c r="O217" s="50" t="s">
        <v>774</v>
      </c>
      <c r="P217" s="51" t="s">
        <v>775</v>
      </c>
    </row>
    <row r="218" spans="1:16" ht="13.5" thickBot="1">
      <c r="A218" s="19" t="str">
        <f t="shared" si="18"/>
        <v>VSB 44 </v>
      </c>
      <c r="B218" s="20" t="str">
        <f t="shared" si="19"/>
        <v>I</v>
      </c>
      <c r="C218" s="19">
        <f t="shared" si="20"/>
        <v>53720.251199999999</v>
      </c>
      <c r="D218" s="28" t="str">
        <f t="shared" si="21"/>
        <v>vis</v>
      </c>
      <c r="E218" s="47">
        <f>VLOOKUP(C218,Active!C$21:E$966,3,FALSE)</f>
        <v>17827.081134820928</v>
      </c>
      <c r="F218" s="20" t="s">
        <v>67</v>
      </c>
      <c r="G218" s="28" t="str">
        <f t="shared" si="22"/>
        <v>53720.2512</v>
      </c>
      <c r="H218" s="19">
        <f t="shared" si="23"/>
        <v>17827</v>
      </c>
      <c r="I218" s="48" t="s">
        <v>788</v>
      </c>
      <c r="J218" s="49" t="s">
        <v>789</v>
      </c>
      <c r="K218" s="48" t="s">
        <v>790</v>
      </c>
      <c r="L218" s="48" t="s">
        <v>791</v>
      </c>
      <c r="M218" s="49" t="s">
        <v>295</v>
      </c>
      <c r="N218" s="49" t="s">
        <v>296</v>
      </c>
      <c r="O218" s="50" t="s">
        <v>792</v>
      </c>
      <c r="P218" s="51" t="s">
        <v>793</v>
      </c>
    </row>
    <row r="219" spans="1:16" ht="13.5" thickBot="1">
      <c r="A219" s="19" t="str">
        <f t="shared" si="18"/>
        <v>IBVS 5754 </v>
      </c>
      <c r="B219" s="20" t="str">
        <f t="shared" si="19"/>
        <v>II</v>
      </c>
      <c r="C219" s="19">
        <f t="shared" si="20"/>
        <v>53826.336300000003</v>
      </c>
      <c r="D219" s="28" t="str">
        <f t="shared" si="21"/>
        <v>vis</v>
      </c>
      <c r="E219" s="47">
        <f>VLOOKUP(C219,Active!C$21:E$966,3,FALSE)</f>
        <v>18044.586702904922</v>
      </c>
      <c r="F219" s="20" t="s">
        <v>67</v>
      </c>
      <c r="G219" s="28" t="str">
        <f t="shared" si="22"/>
        <v>53826.3363</v>
      </c>
      <c r="H219" s="19">
        <f t="shared" si="23"/>
        <v>18044.5</v>
      </c>
      <c r="I219" s="48" t="s">
        <v>803</v>
      </c>
      <c r="J219" s="49" t="s">
        <v>804</v>
      </c>
      <c r="K219" s="48" t="s">
        <v>805</v>
      </c>
      <c r="L219" s="48" t="s">
        <v>806</v>
      </c>
      <c r="M219" s="49" t="s">
        <v>295</v>
      </c>
      <c r="N219" s="49" t="s">
        <v>296</v>
      </c>
      <c r="O219" s="50" t="s">
        <v>807</v>
      </c>
      <c r="P219" s="51" t="s">
        <v>808</v>
      </c>
    </row>
    <row r="220" spans="1:16" ht="13.5" thickBot="1">
      <c r="A220" s="19" t="str">
        <f t="shared" si="18"/>
        <v>VSB 45 </v>
      </c>
      <c r="B220" s="20" t="str">
        <f t="shared" si="19"/>
        <v>I</v>
      </c>
      <c r="C220" s="19">
        <f t="shared" si="20"/>
        <v>54097.272900000004</v>
      </c>
      <c r="D220" s="28" t="str">
        <f t="shared" si="21"/>
        <v>vis</v>
      </c>
      <c r="E220" s="47">
        <f>VLOOKUP(C220,Active!C$21:E$966,3,FALSE)</f>
        <v>18600.086194329677</v>
      </c>
      <c r="F220" s="20" t="s">
        <v>67</v>
      </c>
      <c r="G220" s="28" t="str">
        <f t="shared" si="22"/>
        <v>54097.2729</v>
      </c>
      <c r="H220" s="19">
        <f t="shared" si="23"/>
        <v>18600</v>
      </c>
      <c r="I220" s="48" t="s">
        <v>815</v>
      </c>
      <c r="J220" s="49" t="s">
        <v>816</v>
      </c>
      <c r="K220" s="48" t="s">
        <v>817</v>
      </c>
      <c r="L220" s="48" t="s">
        <v>818</v>
      </c>
      <c r="M220" s="49" t="s">
        <v>295</v>
      </c>
      <c r="N220" s="49" t="s">
        <v>296</v>
      </c>
      <c r="O220" s="50" t="s">
        <v>819</v>
      </c>
      <c r="P220" s="51" t="s">
        <v>820</v>
      </c>
    </row>
    <row r="221" spans="1:16" ht="13.5" thickBot="1">
      <c r="A221" s="19" t="str">
        <f t="shared" si="18"/>
        <v>OEJV 0137 </v>
      </c>
      <c r="B221" s="20" t="str">
        <f t="shared" si="19"/>
        <v>I</v>
      </c>
      <c r="C221" s="19">
        <f t="shared" si="20"/>
        <v>55269.3099</v>
      </c>
      <c r="D221" s="28" t="str">
        <f t="shared" si="21"/>
        <v>vis</v>
      </c>
      <c r="E221" s="47" t="e">
        <f>VLOOKUP(C221,Active!C$21:E$966,3,FALSE)</f>
        <v>#N/A</v>
      </c>
      <c r="F221" s="20" t="s">
        <v>67</v>
      </c>
      <c r="G221" s="28" t="str">
        <f t="shared" si="22"/>
        <v>55269.3099</v>
      </c>
      <c r="H221" s="19">
        <f t="shared" si="23"/>
        <v>21003</v>
      </c>
      <c r="I221" s="48" t="s">
        <v>896</v>
      </c>
      <c r="J221" s="49" t="s">
        <v>897</v>
      </c>
      <c r="K221" s="48" t="s">
        <v>898</v>
      </c>
      <c r="L221" s="48" t="s">
        <v>899</v>
      </c>
      <c r="M221" s="49" t="s">
        <v>673</v>
      </c>
      <c r="N221" s="49" t="s">
        <v>67</v>
      </c>
      <c r="O221" s="50" t="s">
        <v>900</v>
      </c>
      <c r="P221" s="51" t="s">
        <v>901</v>
      </c>
    </row>
    <row r="222" spans="1:16" ht="13.5" thickBot="1">
      <c r="A222" s="19" t="str">
        <f t="shared" si="18"/>
        <v>VSB 51 </v>
      </c>
      <c r="B222" s="20" t="str">
        <f t="shared" si="19"/>
        <v>I</v>
      </c>
      <c r="C222" s="19">
        <f t="shared" si="20"/>
        <v>55277.1126</v>
      </c>
      <c r="D222" s="28" t="str">
        <f t="shared" si="21"/>
        <v>vis</v>
      </c>
      <c r="E222" s="47">
        <f>VLOOKUP(C222,Active!C$21:E$966,3,FALSE)</f>
        <v>21019.103607675563</v>
      </c>
      <c r="F222" s="20" t="s">
        <v>67</v>
      </c>
      <c r="G222" s="28" t="str">
        <f t="shared" si="22"/>
        <v>55277.1126</v>
      </c>
      <c r="H222" s="19">
        <f t="shared" si="23"/>
        <v>21019</v>
      </c>
      <c r="I222" s="48" t="s">
        <v>902</v>
      </c>
      <c r="J222" s="49" t="s">
        <v>903</v>
      </c>
      <c r="K222" s="48" t="s">
        <v>904</v>
      </c>
      <c r="L222" s="48" t="s">
        <v>905</v>
      </c>
      <c r="M222" s="49" t="s">
        <v>673</v>
      </c>
      <c r="N222" s="49" t="s">
        <v>67</v>
      </c>
      <c r="O222" s="50" t="s">
        <v>906</v>
      </c>
      <c r="P222" s="51" t="s">
        <v>907</v>
      </c>
    </row>
    <row r="223" spans="1:16" ht="13.5" thickBot="1">
      <c r="A223" s="19" t="str">
        <f t="shared" si="18"/>
        <v>OEJV 0137 </v>
      </c>
      <c r="B223" s="20" t="str">
        <f t="shared" si="19"/>
        <v>I</v>
      </c>
      <c r="C223" s="19">
        <f t="shared" si="20"/>
        <v>55534.638400000003</v>
      </c>
      <c r="D223" s="28" t="str">
        <f t="shared" si="21"/>
        <v>vis</v>
      </c>
      <c r="E223" s="47" t="e">
        <f>VLOOKUP(C223,Active!C$21:E$966,3,FALSE)</f>
        <v>#N/A</v>
      </c>
      <c r="F223" s="20" t="s">
        <v>67</v>
      </c>
      <c r="G223" s="28" t="str">
        <f t="shared" si="22"/>
        <v>55534.6384</v>
      </c>
      <c r="H223" s="19">
        <f t="shared" si="23"/>
        <v>21547</v>
      </c>
      <c r="I223" s="48" t="s">
        <v>916</v>
      </c>
      <c r="J223" s="49" t="s">
        <v>917</v>
      </c>
      <c r="K223" s="48" t="s">
        <v>918</v>
      </c>
      <c r="L223" s="48" t="s">
        <v>919</v>
      </c>
      <c r="M223" s="49" t="s">
        <v>673</v>
      </c>
      <c r="N223" s="49" t="s">
        <v>831</v>
      </c>
      <c r="O223" s="50" t="s">
        <v>920</v>
      </c>
      <c r="P223" s="51" t="s">
        <v>901</v>
      </c>
    </row>
    <row r="224" spans="1:16" ht="13.5" thickBot="1">
      <c r="A224" s="19" t="str">
        <f t="shared" si="18"/>
        <v>VSB 53 </v>
      </c>
      <c r="B224" s="20" t="str">
        <f t="shared" si="19"/>
        <v>I</v>
      </c>
      <c r="C224" s="19">
        <f t="shared" si="20"/>
        <v>55589.265500000001</v>
      </c>
      <c r="D224" s="28" t="str">
        <f t="shared" si="21"/>
        <v>vis</v>
      </c>
      <c r="E224" s="47">
        <f>VLOOKUP(C224,Active!C$21:E$966,3,FALSE)</f>
        <v>21659.108602190005</v>
      </c>
      <c r="F224" s="20" t="s">
        <v>67</v>
      </c>
      <c r="G224" s="28" t="str">
        <f t="shared" si="22"/>
        <v>55589.2655</v>
      </c>
      <c r="H224" s="19">
        <f t="shared" si="23"/>
        <v>21659</v>
      </c>
      <c r="I224" s="48" t="s">
        <v>921</v>
      </c>
      <c r="J224" s="49" t="s">
        <v>922</v>
      </c>
      <c r="K224" s="48" t="s">
        <v>923</v>
      </c>
      <c r="L224" s="48" t="s">
        <v>924</v>
      </c>
      <c r="M224" s="49" t="s">
        <v>673</v>
      </c>
      <c r="N224" s="49" t="s">
        <v>67</v>
      </c>
      <c r="O224" s="50" t="s">
        <v>906</v>
      </c>
      <c r="P224" s="51" t="s">
        <v>925</v>
      </c>
    </row>
    <row r="225" spans="1:16" ht="13.5" thickBot="1">
      <c r="A225" s="19" t="str">
        <f t="shared" si="18"/>
        <v>VSB 55 </v>
      </c>
      <c r="B225" s="20" t="str">
        <f t="shared" si="19"/>
        <v>II</v>
      </c>
      <c r="C225" s="19">
        <f t="shared" si="20"/>
        <v>55959.216099999998</v>
      </c>
      <c r="D225" s="28" t="str">
        <f t="shared" si="21"/>
        <v>vis</v>
      </c>
      <c r="E225" s="47">
        <f>VLOOKUP(C225,Active!C$21:E$966,3,FALSE)</f>
        <v>22417.615832856809</v>
      </c>
      <c r="F225" s="20" t="s">
        <v>67</v>
      </c>
      <c r="G225" s="28" t="str">
        <f t="shared" si="22"/>
        <v>55959.2161</v>
      </c>
      <c r="H225" s="19">
        <f t="shared" si="23"/>
        <v>22417.5</v>
      </c>
      <c r="I225" s="48" t="s">
        <v>947</v>
      </c>
      <c r="J225" s="49" t="s">
        <v>948</v>
      </c>
      <c r="K225" s="48" t="s">
        <v>949</v>
      </c>
      <c r="L225" s="48" t="s">
        <v>950</v>
      </c>
      <c r="M225" s="49" t="s">
        <v>673</v>
      </c>
      <c r="N225" s="49" t="s">
        <v>951</v>
      </c>
      <c r="O225" s="50" t="s">
        <v>952</v>
      </c>
      <c r="P225" s="51" t="s">
        <v>953</v>
      </c>
    </row>
    <row r="226" spans="1:16" ht="13.5" thickBot="1">
      <c r="A226" s="19" t="str">
        <f t="shared" si="18"/>
        <v>VSB 55 </v>
      </c>
      <c r="B226" s="20" t="str">
        <f t="shared" si="19"/>
        <v>II</v>
      </c>
      <c r="C226" s="19">
        <f t="shared" si="20"/>
        <v>55961.167200000004</v>
      </c>
      <c r="D226" s="28" t="str">
        <f t="shared" si="21"/>
        <v>vis</v>
      </c>
      <c r="E226" s="47">
        <f>VLOOKUP(C226,Active!C$21:E$966,3,FALSE)</f>
        <v>22421.616160083628</v>
      </c>
      <c r="F226" s="20" t="s">
        <v>67</v>
      </c>
      <c r="G226" s="28" t="str">
        <f t="shared" si="22"/>
        <v>55961.1672</v>
      </c>
      <c r="H226" s="19">
        <f t="shared" si="23"/>
        <v>22421.5</v>
      </c>
      <c r="I226" s="48" t="s">
        <v>954</v>
      </c>
      <c r="J226" s="49" t="s">
        <v>955</v>
      </c>
      <c r="K226" s="48" t="s">
        <v>956</v>
      </c>
      <c r="L226" s="48" t="s">
        <v>957</v>
      </c>
      <c r="M226" s="49" t="s">
        <v>673</v>
      </c>
      <c r="N226" s="49" t="s">
        <v>951</v>
      </c>
      <c r="O226" s="50" t="s">
        <v>952</v>
      </c>
      <c r="P226" s="51" t="s">
        <v>953</v>
      </c>
    </row>
    <row r="227" spans="1:16" ht="13.5" thickBot="1">
      <c r="A227" s="19" t="str">
        <f t="shared" si="18"/>
        <v> JAAVSO 41;122 </v>
      </c>
      <c r="B227" s="20" t="str">
        <f t="shared" si="19"/>
        <v>II</v>
      </c>
      <c r="C227" s="19">
        <f t="shared" si="20"/>
        <v>56002.625</v>
      </c>
      <c r="D227" s="28" t="str">
        <f t="shared" si="21"/>
        <v>vis</v>
      </c>
      <c r="E227" s="47">
        <f>VLOOKUP(C227,Active!C$21:E$966,3,FALSE)</f>
        <v>22506.616809001443</v>
      </c>
      <c r="F227" s="20" t="s">
        <v>67</v>
      </c>
      <c r="G227" s="28" t="str">
        <f t="shared" si="22"/>
        <v>56002.6250</v>
      </c>
      <c r="H227" s="19">
        <f t="shared" si="23"/>
        <v>22506.5</v>
      </c>
      <c r="I227" s="48" t="s">
        <v>958</v>
      </c>
      <c r="J227" s="49" t="s">
        <v>959</v>
      </c>
      <c r="K227" s="48" t="s">
        <v>960</v>
      </c>
      <c r="L227" s="48" t="s">
        <v>961</v>
      </c>
      <c r="M227" s="49" t="s">
        <v>673</v>
      </c>
      <c r="N227" s="49" t="s">
        <v>67</v>
      </c>
      <c r="O227" s="50" t="s">
        <v>962</v>
      </c>
      <c r="P227" s="50" t="s">
        <v>963</v>
      </c>
    </row>
    <row r="228" spans="1:16" ht="13.5" thickBot="1">
      <c r="A228" s="19" t="str">
        <f t="shared" si="18"/>
        <v>VSB 59 </v>
      </c>
      <c r="B228" s="20" t="str">
        <f t="shared" si="19"/>
        <v>I</v>
      </c>
      <c r="C228" s="19">
        <f t="shared" si="20"/>
        <v>56689.1181</v>
      </c>
      <c r="D228" s="28" t="str">
        <f t="shared" si="21"/>
        <v>vis</v>
      </c>
      <c r="E228" s="47">
        <f>VLOOKUP(C228,Active!C$21:E$966,3,FALSE)</f>
        <v>23914.129001583031</v>
      </c>
      <c r="F228" s="20" t="s">
        <v>67</v>
      </c>
      <c r="G228" s="28" t="str">
        <f t="shared" si="22"/>
        <v>56689.1181</v>
      </c>
      <c r="H228" s="19">
        <f t="shared" si="23"/>
        <v>23914</v>
      </c>
      <c r="I228" s="48" t="s">
        <v>979</v>
      </c>
      <c r="J228" s="49" t="s">
        <v>980</v>
      </c>
      <c r="K228" s="48" t="s">
        <v>981</v>
      </c>
      <c r="L228" s="48" t="s">
        <v>982</v>
      </c>
      <c r="M228" s="49" t="s">
        <v>673</v>
      </c>
      <c r="N228" s="49" t="s">
        <v>951</v>
      </c>
      <c r="O228" s="50" t="s">
        <v>952</v>
      </c>
      <c r="P228" s="51" t="s">
        <v>983</v>
      </c>
    </row>
    <row r="229" spans="1:16" ht="26.25" thickBot="1">
      <c r="A229" s="19" t="str">
        <f t="shared" si="18"/>
        <v>BAVM 241 (=IBVS 6157) </v>
      </c>
      <c r="B229" s="20" t="str">
        <f t="shared" si="19"/>
        <v>II</v>
      </c>
      <c r="C229" s="19">
        <f t="shared" si="20"/>
        <v>57080.528400000003</v>
      </c>
      <c r="D229" s="28" t="str">
        <f t="shared" si="21"/>
        <v>vis</v>
      </c>
      <c r="E229" s="47">
        <f>VLOOKUP(C229,Active!C$21:E$966,3,FALSE)</f>
        <v>24716.634911040856</v>
      </c>
      <c r="F229" s="20" t="s">
        <v>67</v>
      </c>
      <c r="G229" s="28" t="str">
        <f t="shared" si="22"/>
        <v>57080.5284</v>
      </c>
      <c r="H229" s="19">
        <f t="shared" si="23"/>
        <v>24716.5</v>
      </c>
      <c r="I229" s="48" t="s">
        <v>1001</v>
      </c>
      <c r="J229" s="49" t="s">
        <v>1002</v>
      </c>
      <c r="K229" s="48" t="s">
        <v>1003</v>
      </c>
      <c r="L229" s="48" t="s">
        <v>1004</v>
      </c>
      <c r="M229" s="49" t="s">
        <v>673</v>
      </c>
      <c r="N229" s="49" t="s">
        <v>624</v>
      </c>
      <c r="O229" s="50" t="s">
        <v>391</v>
      </c>
      <c r="P229" s="51" t="s">
        <v>1005</v>
      </c>
    </row>
    <row r="230" spans="1:16">
      <c r="B230" s="20"/>
      <c r="E230" s="47"/>
      <c r="F230" s="20"/>
    </row>
    <row r="231" spans="1:16">
      <c r="B231" s="20"/>
      <c r="E231" s="47"/>
      <c r="F231" s="20"/>
    </row>
    <row r="232" spans="1:16">
      <c r="B232" s="20"/>
      <c r="E232" s="47"/>
      <c r="F232" s="20"/>
    </row>
    <row r="233" spans="1:16">
      <c r="B233" s="20"/>
      <c r="E233" s="47"/>
      <c r="F233" s="20"/>
    </row>
    <row r="234" spans="1:16">
      <c r="B234" s="20"/>
      <c r="E234" s="47"/>
      <c r="F234" s="20"/>
    </row>
    <row r="235" spans="1:16">
      <c r="B235" s="20"/>
      <c r="E235" s="47"/>
      <c r="F235" s="20"/>
    </row>
    <row r="236" spans="1:16">
      <c r="B236" s="20"/>
      <c r="E236" s="47"/>
      <c r="F236" s="20"/>
    </row>
    <row r="237" spans="1:16">
      <c r="B237" s="20"/>
      <c r="E237" s="47"/>
      <c r="F237" s="20"/>
    </row>
    <row r="238" spans="1:16">
      <c r="B238" s="20"/>
      <c r="E238" s="47"/>
      <c r="F238" s="20"/>
    </row>
    <row r="239" spans="1:16">
      <c r="B239" s="20"/>
      <c r="E239" s="47"/>
      <c r="F239" s="20"/>
    </row>
    <row r="240" spans="1:16">
      <c r="B240" s="20"/>
      <c r="E240" s="47"/>
      <c r="F240" s="20"/>
    </row>
    <row r="241" spans="2:6">
      <c r="B241" s="20"/>
      <c r="E241" s="47"/>
      <c r="F241" s="20"/>
    </row>
    <row r="242" spans="2:6">
      <c r="B242" s="20"/>
      <c r="E242" s="47"/>
      <c r="F242" s="20"/>
    </row>
    <row r="243" spans="2:6">
      <c r="B243" s="20"/>
      <c r="E243" s="47"/>
      <c r="F243" s="20"/>
    </row>
    <row r="244" spans="2:6">
      <c r="B244" s="20"/>
      <c r="E244" s="47"/>
      <c r="F244" s="20"/>
    </row>
    <row r="245" spans="2:6">
      <c r="B245" s="20"/>
      <c r="E245" s="47"/>
      <c r="F245" s="20"/>
    </row>
    <row r="246" spans="2:6">
      <c r="B246" s="20"/>
      <c r="E246" s="47"/>
      <c r="F246" s="20"/>
    </row>
    <row r="247" spans="2:6">
      <c r="B247" s="20"/>
      <c r="E247" s="47"/>
      <c r="F247" s="20"/>
    </row>
    <row r="248" spans="2:6">
      <c r="B248" s="20"/>
      <c r="E248" s="47"/>
      <c r="F248" s="20"/>
    </row>
    <row r="249" spans="2:6">
      <c r="B249" s="20"/>
      <c r="E249" s="47"/>
      <c r="F249" s="20"/>
    </row>
    <row r="250" spans="2:6">
      <c r="B250" s="20"/>
      <c r="E250" s="47"/>
      <c r="F250" s="20"/>
    </row>
    <row r="251" spans="2:6">
      <c r="B251" s="20"/>
      <c r="E251" s="47"/>
      <c r="F251" s="20"/>
    </row>
    <row r="252" spans="2:6">
      <c r="B252" s="20"/>
      <c r="E252" s="47"/>
      <c r="F252" s="20"/>
    </row>
    <row r="253" spans="2:6">
      <c r="B253" s="20"/>
      <c r="E253" s="47"/>
      <c r="F253" s="20"/>
    </row>
    <row r="254" spans="2:6">
      <c r="B254" s="20"/>
      <c r="E254" s="47"/>
      <c r="F254" s="20"/>
    </row>
    <row r="255" spans="2:6">
      <c r="B255" s="20"/>
      <c r="E255" s="47"/>
      <c r="F255" s="20"/>
    </row>
    <row r="256" spans="2:6">
      <c r="B256" s="20"/>
      <c r="E256" s="47"/>
      <c r="F256" s="20"/>
    </row>
    <row r="257" spans="2:6">
      <c r="B257" s="20"/>
      <c r="E257" s="47"/>
      <c r="F257" s="20"/>
    </row>
    <row r="258" spans="2:6">
      <c r="B258" s="20"/>
      <c r="E258" s="47"/>
      <c r="F258" s="20"/>
    </row>
    <row r="259" spans="2:6">
      <c r="B259" s="20"/>
      <c r="E259" s="47"/>
      <c r="F259" s="20"/>
    </row>
    <row r="260" spans="2:6">
      <c r="B260" s="20"/>
      <c r="E260" s="47"/>
      <c r="F260" s="20"/>
    </row>
    <row r="261" spans="2:6">
      <c r="B261" s="20"/>
      <c r="E261" s="47"/>
      <c r="F261" s="20"/>
    </row>
    <row r="262" spans="2:6">
      <c r="B262" s="20"/>
      <c r="E262" s="47"/>
      <c r="F262" s="20"/>
    </row>
    <row r="263" spans="2:6">
      <c r="B263" s="20"/>
      <c r="E263" s="47"/>
      <c r="F263" s="20"/>
    </row>
    <row r="264" spans="2:6">
      <c r="B264" s="20"/>
      <c r="E264" s="47"/>
      <c r="F264" s="20"/>
    </row>
    <row r="265" spans="2:6">
      <c r="B265" s="20"/>
      <c r="E265" s="47"/>
      <c r="F265" s="20"/>
    </row>
    <row r="266" spans="2:6">
      <c r="B266" s="20"/>
      <c r="E266" s="47"/>
      <c r="F266" s="20"/>
    </row>
    <row r="267" spans="2:6">
      <c r="B267" s="20"/>
      <c r="E267" s="47"/>
      <c r="F267" s="20"/>
    </row>
    <row r="268" spans="2:6">
      <c r="B268" s="20"/>
      <c r="E268" s="47"/>
      <c r="F268" s="20"/>
    </row>
    <row r="269" spans="2:6">
      <c r="B269" s="20"/>
      <c r="E269" s="47"/>
      <c r="F269" s="20"/>
    </row>
    <row r="270" spans="2:6">
      <c r="B270" s="20"/>
      <c r="E270" s="47"/>
      <c r="F270" s="20"/>
    </row>
    <row r="271" spans="2:6">
      <c r="B271" s="20"/>
      <c r="E271" s="47"/>
      <c r="F271" s="20"/>
    </row>
    <row r="272" spans="2:6">
      <c r="B272" s="20"/>
      <c r="E272" s="47"/>
      <c r="F272" s="20"/>
    </row>
    <row r="273" spans="2:6">
      <c r="B273" s="20"/>
      <c r="E273" s="47"/>
      <c r="F273" s="20"/>
    </row>
    <row r="274" spans="2:6">
      <c r="B274" s="20"/>
      <c r="E274" s="47"/>
      <c r="F274" s="20"/>
    </row>
    <row r="275" spans="2:6">
      <c r="B275" s="20"/>
      <c r="E275" s="47"/>
      <c r="F275" s="20"/>
    </row>
    <row r="276" spans="2:6">
      <c r="B276" s="20"/>
      <c r="E276" s="47"/>
      <c r="F276" s="20"/>
    </row>
    <row r="277" spans="2:6">
      <c r="B277" s="20"/>
      <c r="E277" s="47"/>
      <c r="F277" s="20"/>
    </row>
    <row r="278" spans="2:6">
      <c r="B278" s="20"/>
      <c r="E278" s="47"/>
      <c r="F278" s="20"/>
    </row>
    <row r="279" spans="2:6">
      <c r="B279" s="20"/>
      <c r="E279" s="47"/>
      <c r="F279" s="20"/>
    </row>
    <row r="280" spans="2:6">
      <c r="B280" s="20"/>
      <c r="E280" s="47"/>
      <c r="F280" s="20"/>
    </row>
    <row r="281" spans="2:6">
      <c r="B281" s="20"/>
      <c r="E281" s="47"/>
      <c r="F281" s="20"/>
    </row>
    <row r="282" spans="2:6">
      <c r="B282" s="20"/>
      <c r="E282" s="47"/>
      <c r="F282" s="20"/>
    </row>
    <row r="283" spans="2:6">
      <c r="B283" s="20"/>
      <c r="E283" s="47"/>
      <c r="F283" s="20"/>
    </row>
    <row r="284" spans="2:6">
      <c r="B284" s="20"/>
      <c r="E284" s="47"/>
      <c r="F284" s="20"/>
    </row>
    <row r="285" spans="2:6">
      <c r="B285" s="20"/>
      <c r="E285" s="47"/>
      <c r="F285" s="20"/>
    </row>
    <row r="286" spans="2:6">
      <c r="B286" s="20"/>
      <c r="E286" s="47"/>
      <c r="F286" s="20"/>
    </row>
    <row r="287" spans="2:6">
      <c r="B287" s="20"/>
      <c r="E287" s="47"/>
      <c r="F287" s="20"/>
    </row>
    <row r="288" spans="2:6">
      <c r="B288" s="20"/>
      <c r="E288" s="47"/>
      <c r="F288" s="20"/>
    </row>
    <row r="289" spans="2:6">
      <c r="B289" s="20"/>
      <c r="E289" s="47"/>
      <c r="F289" s="20"/>
    </row>
    <row r="290" spans="2:6">
      <c r="B290" s="20"/>
      <c r="E290" s="47"/>
      <c r="F290" s="20"/>
    </row>
    <row r="291" spans="2:6">
      <c r="B291" s="20"/>
      <c r="E291" s="47"/>
      <c r="F291" s="20"/>
    </row>
    <row r="292" spans="2:6">
      <c r="B292" s="20"/>
      <c r="E292" s="47"/>
      <c r="F292" s="20"/>
    </row>
    <row r="293" spans="2:6">
      <c r="B293" s="20"/>
      <c r="E293" s="47"/>
      <c r="F293" s="20"/>
    </row>
    <row r="294" spans="2:6">
      <c r="B294" s="20"/>
      <c r="E294" s="47"/>
      <c r="F294" s="20"/>
    </row>
    <row r="295" spans="2:6">
      <c r="B295" s="20"/>
      <c r="E295" s="47"/>
      <c r="F295" s="20"/>
    </row>
    <row r="296" spans="2:6">
      <c r="B296" s="20"/>
      <c r="E296" s="47"/>
      <c r="F296" s="20"/>
    </row>
    <row r="297" spans="2:6">
      <c r="B297" s="20"/>
      <c r="E297" s="47"/>
      <c r="F297" s="20"/>
    </row>
    <row r="298" spans="2:6">
      <c r="B298" s="20"/>
      <c r="E298" s="47"/>
      <c r="F298" s="20"/>
    </row>
    <row r="299" spans="2:6">
      <c r="B299" s="20"/>
      <c r="E299" s="47"/>
      <c r="F299" s="20"/>
    </row>
    <row r="300" spans="2:6">
      <c r="B300" s="20"/>
      <c r="E300" s="47"/>
      <c r="F300" s="20"/>
    </row>
    <row r="301" spans="2:6">
      <c r="B301" s="20"/>
      <c r="E301" s="47"/>
      <c r="F301" s="20"/>
    </row>
    <row r="302" spans="2:6">
      <c r="B302" s="20"/>
      <c r="E302" s="47"/>
      <c r="F302" s="20"/>
    </row>
    <row r="303" spans="2:6">
      <c r="B303" s="20"/>
      <c r="E303" s="47"/>
      <c r="F303" s="20"/>
    </row>
    <row r="304" spans="2:6">
      <c r="B304" s="20"/>
      <c r="E304" s="47"/>
      <c r="F304" s="20"/>
    </row>
    <row r="305" spans="2:6">
      <c r="B305" s="20"/>
      <c r="E305" s="47"/>
      <c r="F305" s="20"/>
    </row>
    <row r="306" spans="2:6">
      <c r="B306" s="20"/>
      <c r="E306" s="47"/>
      <c r="F306" s="20"/>
    </row>
    <row r="307" spans="2:6">
      <c r="B307" s="20"/>
      <c r="E307" s="47"/>
      <c r="F307" s="20"/>
    </row>
    <row r="308" spans="2:6">
      <c r="B308" s="20"/>
      <c r="E308" s="47"/>
      <c r="F308" s="20"/>
    </row>
    <row r="309" spans="2:6">
      <c r="B309" s="20"/>
      <c r="E309" s="47"/>
      <c r="F309" s="20"/>
    </row>
    <row r="310" spans="2:6">
      <c r="B310" s="20"/>
      <c r="E310" s="47"/>
      <c r="F310" s="20"/>
    </row>
    <row r="311" spans="2:6">
      <c r="B311" s="20"/>
      <c r="E311" s="47"/>
      <c r="F311" s="20"/>
    </row>
    <row r="312" spans="2:6">
      <c r="B312" s="20"/>
      <c r="E312" s="47"/>
      <c r="F312" s="20"/>
    </row>
    <row r="313" spans="2:6">
      <c r="B313" s="20"/>
      <c r="E313" s="47"/>
      <c r="F313" s="20"/>
    </row>
    <row r="314" spans="2:6">
      <c r="B314" s="20"/>
      <c r="E314" s="47"/>
      <c r="F314" s="20"/>
    </row>
    <row r="315" spans="2:6">
      <c r="B315" s="20"/>
      <c r="E315" s="47"/>
      <c r="F315" s="20"/>
    </row>
    <row r="316" spans="2:6">
      <c r="B316" s="20"/>
      <c r="E316" s="47"/>
      <c r="F316" s="20"/>
    </row>
    <row r="317" spans="2:6">
      <c r="B317" s="20"/>
      <c r="E317" s="47"/>
      <c r="F317" s="20"/>
    </row>
    <row r="318" spans="2:6">
      <c r="B318" s="20"/>
      <c r="E318" s="47"/>
      <c r="F318" s="20"/>
    </row>
    <row r="319" spans="2:6">
      <c r="B319" s="20"/>
      <c r="E319" s="47"/>
      <c r="F319" s="20"/>
    </row>
    <row r="320" spans="2:6">
      <c r="B320" s="20"/>
      <c r="E320" s="47"/>
      <c r="F320" s="20"/>
    </row>
    <row r="321" spans="2:6">
      <c r="B321" s="20"/>
      <c r="E321" s="47"/>
      <c r="F321" s="20"/>
    </row>
    <row r="322" spans="2:6">
      <c r="B322" s="20"/>
      <c r="E322" s="47"/>
      <c r="F322" s="20"/>
    </row>
    <row r="323" spans="2:6">
      <c r="B323" s="20"/>
      <c r="E323" s="47"/>
      <c r="F323" s="20"/>
    </row>
    <row r="324" spans="2:6">
      <c r="B324" s="20"/>
      <c r="E324" s="47"/>
      <c r="F324" s="20"/>
    </row>
    <row r="325" spans="2:6">
      <c r="B325" s="20"/>
      <c r="E325" s="47"/>
      <c r="F325" s="20"/>
    </row>
    <row r="326" spans="2:6">
      <c r="B326" s="20"/>
      <c r="E326" s="47"/>
      <c r="F326" s="20"/>
    </row>
    <row r="327" spans="2:6">
      <c r="B327" s="20"/>
      <c r="E327" s="47"/>
      <c r="F327" s="20"/>
    </row>
    <row r="328" spans="2:6">
      <c r="B328" s="20"/>
      <c r="E328" s="47"/>
      <c r="F328" s="20"/>
    </row>
    <row r="329" spans="2:6">
      <c r="B329" s="20"/>
      <c r="E329" s="47"/>
      <c r="F329" s="20"/>
    </row>
    <row r="330" spans="2:6">
      <c r="B330" s="20"/>
      <c r="E330" s="47"/>
      <c r="F330" s="20"/>
    </row>
    <row r="331" spans="2:6">
      <c r="B331" s="20"/>
      <c r="E331" s="47"/>
      <c r="F331" s="20"/>
    </row>
    <row r="332" spans="2:6">
      <c r="B332" s="20"/>
      <c r="E332" s="47"/>
      <c r="F332" s="20"/>
    </row>
    <row r="333" spans="2:6">
      <c r="B333" s="20"/>
      <c r="E333" s="47"/>
      <c r="F333" s="20"/>
    </row>
    <row r="334" spans="2:6">
      <c r="B334" s="20"/>
      <c r="E334" s="47"/>
      <c r="F334" s="20"/>
    </row>
    <row r="335" spans="2:6">
      <c r="B335" s="20"/>
      <c r="E335" s="47"/>
      <c r="F335" s="20"/>
    </row>
    <row r="336" spans="2:6">
      <c r="B336" s="20"/>
      <c r="E336" s="47"/>
      <c r="F336" s="20"/>
    </row>
    <row r="337" spans="2:6">
      <c r="B337" s="20"/>
      <c r="E337" s="47"/>
      <c r="F337" s="20"/>
    </row>
    <row r="338" spans="2:6">
      <c r="B338" s="20"/>
      <c r="E338" s="47"/>
      <c r="F338" s="20"/>
    </row>
    <row r="339" spans="2:6">
      <c r="B339" s="20"/>
      <c r="E339" s="47"/>
      <c r="F339" s="20"/>
    </row>
    <row r="340" spans="2:6">
      <c r="B340" s="20"/>
      <c r="E340" s="47"/>
      <c r="F340" s="20"/>
    </row>
    <row r="341" spans="2:6">
      <c r="B341" s="20"/>
      <c r="E341" s="47"/>
      <c r="F341" s="20"/>
    </row>
    <row r="342" spans="2:6">
      <c r="B342" s="20"/>
      <c r="E342" s="47"/>
      <c r="F342" s="20"/>
    </row>
    <row r="343" spans="2:6">
      <c r="B343" s="20"/>
      <c r="E343" s="47"/>
      <c r="F343" s="20"/>
    </row>
    <row r="344" spans="2:6">
      <c r="B344" s="20"/>
      <c r="E344" s="47"/>
      <c r="F344" s="20"/>
    </row>
    <row r="345" spans="2:6">
      <c r="B345" s="20"/>
      <c r="E345" s="47"/>
      <c r="F345" s="20"/>
    </row>
    <row r="346" spans="2:6">
      <c r="B346" s="20"/>
      <c r="E346" s="47"/>
      <c r="F346" s="20"/>
    </row>
    <row r="347" spans="2:6">
      <c r="B347" s="20"/>
      <c r="E347" s="47"/>
      <c r="F347" s="20"/>
    </row>
    <row r="348" spans="2:6">
      <c r="B348" s="20"/>
      <c r="E348" s="47"/>
      <c r="F348" s="20"/>
    </row>
    <row r="349" spans="2:6">
      <c r="B349" s="20"/>
      <c r="E349" s="47"/>
      <c r="F349" s="20"/>
    </row>
    <row r="350" spans="2:6">
      <c r="B350" s="20"/>
      <c r="E350" s="47"/>
      <c r="F350" s="20"/>
    </row>
    <row r="351" spans="2:6">
      <c r="B351" s="20"/>
      <c r="E351" s="47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  <row r="811" spans="2:6">
      <c r="B811" s="20"/>
      <c r="F811" s="20"/>
    </row>
    <row r="812" spans="2:6">
      <c r="B812" s="20"/>
      <c r="F812" s="20"/>
    </row>
    <row r="813" spans="2:6">
      <c r="B813" s="20"/>
      <c r="F813" s="20"/>
    </row>
    <row r="814" spans="2:6">
      <c r="B814" s="20"/>
      <c r="F814" s="20"/>
    </row>
    <row r="815" spans="2:6">
      <c r="B815" s="20"/>
      <c r="F815" s="20"/>
    </row>
    <row r="816" spans="2:6">
      <c r="B816" s="20"/>
      <c r="F816" s="20"/>
    </row>
    <row r="817" spans="2:6">
      <c r="B817" s="20"/>
      <c r="F817" s="20"/>
    </row>
    <row r="818" spans="2:6">
      <c r="B818" s="20"/>
      <c r="F818" s="20"/>
    </row>
    <row r="819" spans="2:6">
      <c r="B819" s="20"/>
      <c r="F819" s="20"/>
    </row>
    <row r="820" spans="2:6">
      <c r="B820" s="20"/>
      <c r="F820" s="20"/>
    </row>
    <row r="821" spans="2:6">
      <c r="B821" s="20"/>
      <c r="F821" s="20"/>
    </row>
    <row r="822" spans="2:6">
      <c r="B822" s="20"/>
      <c r="F822" s="20"/>
    </row>
    <row r="823" spans="2:6">
      <c r="B823" s="20"/>
      <c r="F823" s="20"/>
    </row>
    <row r="824" spans="2:6">
      <c r="B824" s="20"/>
      <c r="F824" s="20"/>
    </row>
    <row r="825" spans="2:6">
      <c r="B825" s="20"/>
      <c r="F825" s="20"/>
    </row>
    <row r="826" spans="2:6">
      <c r="B826" s="20"/>
      <c r="F826" s="20"/>
    </row>
    <row r="827" spans="2:6">
      <c r="B827" s="20"/>
      <c r="F827" s="20"/>
    </row>
    <row r="828" spans="2:6">
      <c r="B828" s="20"/>
      <c r="F828" s="20"/>
    </row>
    <row r="829" spans="2:6">
      <c r="B829" s="20"/>
      <c r="F829" s="20"/>
    </row>
    <row r="830" spans="2:6">
      <c r="B830" s="20"/>
      <c r="F830" s="20"/>
    </row>
    <row r="831" spans="2:6">
      <c r="B831" s="20"/>
      <c r="F831" s="20"/>
    </row>
    <row r="832" spans="2:6">
      <c r="B832" s="20"/>
      <c r="F832" s="20"/>
    </row>
    <row r="833" spans="2:6">
      <c r="B833" s="20"/>
      <c r="F833" s="20"/>
    </row>
    <row r="834" spans="2:6">
      <c r="B834" s="20"/>
      <c r="F834" s="20"/>
    </row>
    <row r="835" spans="2:6">
      <c r="B835" s="20"/>
      <c r="F835" s="20"/>
    </row>
    <row r="836" spans="2:6">
      <c r="B836" s="20"/>
      <c r="F836" s="20"/>
    </row>
    <row r="837" spans="2:6">
      <c r="B837" s="20"/>
      <c r="F837" s="20"/>
    </row>
    <row r="838" spans="2:6">
      <c r="B838" s="20"/>
      <c r="F838" s="20"/>
    </row>
    <row r="839" spans="2:6">
      <c r="B839" s="20"/>
      <c r="F839" s="20"/>
    </row>
    <row r="840" spans="2:6">
      <c r="B840" s="20"/>
      <c r="F840" s="20"/>
    </row>
    <row r="841" spans="2:6">
      <c r="B841" s="20"/>
      <c r="F841" s="20"/>
    </row>
    <row r="842" spans="2:6">
      <c r="B842" s="20"/>
      <c r="F842" s="20"/>
    </row>
    <row r="843" spans="2:6">
      <c r="B843" s="20"/>
      <c r="F843" s="20"/>
    </row>
    <row r="844" spans="2:6">
      <c r="B844" s="20"/>
      <c r="F844" s="20"/>
    </row>
    <row r="845" spans="2:6">
      <c r="B845" s="20"/>
      <c r="F845" s="20"/>
    </row>
    <row r="846" spans="2:6">
      <c r="B846" s="20"/>
      <c r="F846" s="20"/>
    </row>
    <row r="847" spans="2:6">
      <c r="B847" s="20"/>
      <c r="F847" s="20"/>
    </row>
    <row r="848" spans="2:6">
      <c r="B848" s="20"/>
      <c r="F848" s="20"/>
    </row>
    <row r="849" spans="2:6">
      <c r="B849" s="20"/>
      <c r="F849" s="20"/>
    </row>
    <row r="850" spans="2:6">
      <c r="B850" s="20"/>
      <c r="F850" s="20"/>
    </row>
    <row r="851" spans="2:6">
      <c r="B851" s="20"/>
      <c r="F851" s="20"/>
    </row>
    <row r="852" spans="2:6">
      <c r="B852" s="20"/>
      <c r="F852" s="20"/>
    </row>
    <row r="853" spans="2:6">
      <c r="B853" s="20"/>
      <c r="F853" s="20"/>
    </row>
    <row r="854" spans="2:6">
      <c r="B854" s="20"/>
      <c r="F854" s="20"/>
    </row>
    <row r="855" spans="2:6">
      <c r="B855" s="20"/>
      <c r="F855" s="20"/>
    </row>
    <row r="856" spans="2:6">
      <c r="B856" s="20"/>
      <c r="F856" s="20"/>
    </row>
    <row r="857" spans="2:6">
      <c r="B857" s="20"/>
      <c r="F857" s="20"/>
    </row>
    <row r="858" spans="2:6">
      <c r="B858" s="20"/>
      <c r="F858" s="20"/>
    </row>
    <row r="859" spans="2:6">
      <c r="B859" s="20"/>
      <c r="F859" s="20"/>
    </row>
    <row r="860" spans="2:6">
      <c r="B860" s="20"/>
      <c r="F860" s="20"/>
    </row>
    <row r="861" spans="2:6">
      <c r="B861" s="20"/>
      <c r="F861" s="20"/>
    </row>
    <row r="862" spans="2:6">
      <c r="B862" s="20"/>
      <c r="F862" s="20"/>
    </row>
    <row r="863" spans="2:6">
      <c r="B863" s="20"/>
      <c r="F863" s="20"/>
    </row>
    <row r="864" spans="2:6">
      <c r="B864" s="20"/>
      <c r="F864" s="20"/>
    </row>
    <row r="865" spans="2:6">
      <c r="B865" s="20"/>
      <c r="F865" s="20"/>
    </row>
    <row r="866" spans="2:6">
      <c r="B866" s="20"/>
      <c r="F866" s="20"/>
    </row>
    <row r="867" spans="2:6">
      <c r="B867" s="20"/>
      <c r="F867" s="20"/>
    </row>
    <row r="868" spans="2:6">
      <c r="B868" s="20"/>
      <c r="F868" s="20"/>
    </row>
    <row r="869" spans="2:6">
      <c r="B869" s="20"/>
      <c r="F869" s="20"/>
    </row>
    <row r="870" spans="2:6">
      <c r="B870" s="20"/>
      <c r="F870" s="20"/>
    </row>
    <row r="871" spans="2:6">
      <c r="B871" s="20"/>
      <c r="F871" s="20"/>
    </row>
    <row r="872" spans="2:6">
      <c r="B872" s="20"/>
      <c r="F872" s="20"/>
    </row>
    <row r="873" spans="2:6">
      <c r="B873" s="20"/>
      <c r="F873" s="20"/>
    </row>
    <row r="874" spans="2:6">
      <c r="B874" s="20"/>
      <c r="F874" s="20"/>
    </row>
    <row r="875" spans="2:6">
      <c r="B875" s="20"/>
      <c r="F875" s="20"/>
    </row>
    <row r="876" spans="2:6">
      <c r="B876" s="20"/>
      <c r="F876" s="20"/>
    </row>
    <row r="877" spans="2:6">
      <c r="B877" s="20"/>
      <c r="F877" s="20"/>
    </row>
    <row r="878" spans="2:6">
      <c r="B878" s="20"/>
      <c r="F878" s="20"/>
    </row>
    <row r="879" spans="2:6">
      <c r="B879" s="20"/>
      <c r="F879" s="20"/>
    </row>
    <row r="880" spans="2:6">
      <c r="B880" s="20"/>
      <c r="F880" s="20"/>
    </row>
    <row r="881" spans="2:6">
      <c r="B881" s="20"/>
      <c r="F881" s="20"/>
    </row>
    <row r="882" spans="2:6">
      <c r="B882" s="20"/>
      <c r="F882" s="20"/>
    </row>
    <row r="883" spans="2:6">
      <c r="B883" s="20"/>
      <c r="F883" s="20"/>
    </row>
    <row r="884" spans="2:6">
      <c r="B884" s="20"/>
      <c r="F884" s="20"/>
    </row>
    <row r="885" spans="2:6">
      <c r="B885" s="20"/>
      <c r="F885" s="20"/>
    </row>
    <row r="886" spans="2:6">
      <c r="B886" s="20"/>
      <c r="F886" s="20"/>
    </row>
    <row r="887" spans="2:6">
      <c r="B887" s="20"/>
      <c r="F887" s="20"/>
    </row>
    <row r="888" spans="2:6">
      <c r="B888" s="20"/>
      <c r="F888" s="20"/>
    </row>
    <row r="889" spans="2:6">
      <c r="B889" s="20"/>
      <c r="F889" s="20"/>
    </row>
    <row r="890" spans="2:6">
      <c r="B890" s="20"/>
      <c r="F890" s="20"/>
    </row>
    <row r="891" spans="2:6">
      <c r="B891" s="20"/>
      <c r="F891" s="20"/>
    </row>
    <row r="892" spans="2:6">
      <c r="B892" s="20"/>
      <c r="F892" s="20"/>
    </row>
    <row r="893" spans="2:6">
      <c r="B893" s="20"/>
      <c r="F893" s="20"/>
    </row>
    <row r="894" spans="2:6">
      <c r="B894" s="20"/>
      <c r="F894" s="20"/>
    </row>
    <row r="895" spans="2:6">
      <c r="B895" s="20"/>
      <c r="F895" s="20"/>
    </row>
    <row r="896" spans="2:6">
      <c r="B896" s="20"/>
      <c r="F896" s="20"/>
    </row>
    <row r="897" spans="2:6">
      <c r="B897" s="20"/>
      <c r="F897" s="20"/>
    </row>
    <row r="898" spans="2:6">
      <c r="B898" s="20"/>
      <c r="F898" s="20"/>
    </row>
    <row r="899" spans="2:6">
      <c r="B899" s="20"/>
      <c r="F899" s="20"/>
    </row>
    <row r="900" spans="2:6">
      <c r="B900" s="20"/>
      <c r="F900" s="20"/>
    </row>
    <row r="901" spans="2:6">
      <c r="B901" s="20"/>
      <c r="F901" s="20"/>
    </row>
    <row r="902" spans="2:6">
      <c r="B902" s="20"/>
      <c r="F902" s="20"/>
    </row>
    <row r="903" spans="2:6">
      <c r="B903" s="20"/>
      <c r="F903" s="20"/>
    </row>
    <row r="904" spans="2:6">
      <c r="B904" s="20"/>
      <c r="F904" s="20"/>
    </row>
    <row r="905" spans="2:6">
      <c r="B905" s="20"/>
      <c r="F905" s="20"/>
    </row>
    <row r="906" spans="2:6">
      <c r="B906" s="20"/>
      <c r="F906" s="20"/>
    </row>
    <row r="907" spans="2:6">
      <c r="B907" s="20"/>
      <c r="F907" s="20"/>
    </row>
    <row r="908" spans="2:6">
      <c r="B908" s="20"/>
      <c r="F908" s="20"/>
    </row>
    <row r="909" spans="2:6">
      <c r="B909" s="20"/>
      <c r="F909" s="20"/>
    </row>
    <row r="910" spans="2:6">
      <c r="B910" s="20"/>
      <c r="F910" s="20"/>
    </row>
    <row r="911" spans="2:6">
      <c r="B911" s="20"/>
      <c r="F911" s="20"/>
    </row>
    <row r="912" spans="2:6">
      <c r="B912" s="20"/>
      <c r="F912" s="20"/>
    </row>
    <row r="913" spans="2:6">
      <c r="B913" s="20"/>
      <c r="F913" s="20"/>
    </row>
    <row r="914" spans="2:6">
      <c r="B914" s="20"/>
      <c r="F914" s="20"/>
    </row>
    <row r="915" spans="2:6">
      <c r="B915" s="20"/>
      <c r="F915" s="20"/>
    </row>
    <row r="916" spans="2:6">
      <c r="B916" s="20"/>
      <c r="F916" s="20"/>
    </row>
    <row r="917" spans="2:6">
      <c r="B917" s="20"/>
      <c r="F917" s="20"/>
    </row>
    <row r="918" spans="2:6">
      <c r="B918" s="20"/>
      <c r="F918" s="20"/>
    </row>
    <row r="919" spans="2:6">
      <c r="B919" s="20"/>
      <c r="F919" s="20"/>
    </row>
    <row r="920" spans="2:6">
      <c r="B920" s="20"/>
      <c r="F920" s="20"/>
    </row>
    <row r="921" spans="2:6">
      <c r="B921" s="20"/>
      <c r="F921" s="20"/>
    </row>
    <row r="922" spans="2:6">
      <c r="B922" s="20"/>
      <c r="F922" s="20"/>
    </row>
    <row r="923" spans="2:6">
      <c r="B923" s="20"/>
      <c r="F923" s="20"/>
    </row>
    <row r="924" spans="2:6">
      <c r="B924" s="20"/>
      <c r="F924" s="20"/>
    </row>
    <row r="925" spans="2:6">
      <c r="B925" s="20"/>
      <c r="F925" s="20"/>
    </row>
    <row r="926" spans="2:6">
      <c r="B926" s="20"/>
      <c r="F926" s="20"/>
    </row>
    <row r="927" spans="2:6">
      <c r="B927" s="20"/>
      <c r="F927" s="20"/>
    </row>
    <row r="928" spans="2:6">
      <c r="B928" s="20"/>
      <c r="F928" s="20"/>
    </row>
    <row r="929" spans="2:6">
      <c r="B929" s="20"/>
      <c r="F929" s="20"/>
    </row>
    <row r="930" spans="2:6">
      <c r="B930" s="20"/>
      <c r="F930" s="20"/>
    </row>
    <row r="931" spans="2:6">
      <c r="B931" s="20"/>
      <c r="F931" s="20"/>
    </row>
    <row r="932" spans="2:6">
      <c r="B932" s="20"/>
      <c r="F932" s="20"/>
    </row>
    <row r="933" spans="2:6">
      <c r="B933" s="20"/>
      <c r="F933" s="20"/>
    </row>
    <row r="934" spans="2:6">
      <c r="B934" s="20"/>
      <c r="F934" s="20"/>
    </row>
    <row r="935" spans="2:6">
      <c r="B935" s="20"/>
      <c r="F935" s="20"/>
    </row>
    <row r="936" spans="2:6">
      <c r="B936" s="20"/>
      <c r="F936" s="20"/>
    </row>
    <row r="937" spans="2:6">
      <c r="B937" s="20"/>
      <c r="F937" s="20"/>
    </row>
    <row r="938" spans="2:6">
      <c r="B938" s="20"/>
      <c r="F938" s="20"/>
    </row>
    <row r="939" spans="2:6">
      <c r="B939" s="20"/>
      <c r="F939" s="20"/>
    </row>
    <row r="940" spans="2:6">
      <c r="B940" s="20"/>
      <c r="F940" s="20"/>
    </row>
    <row r="941" spans="2:6">
      <c r="B941" s="20"/>
      <c r="F941" s="20"/>
    </row>
    <row r="942" spans="2:6">
      <c r="B942" s="20"/>
      <c r="F942" s="20"/>
    </row>
    <row r="943" spans="2:6">
      <c r="B943" s="20"/>
      <c r="F943" s="20"/>
    </row>
    <row r="944" spans="2:6">
      <c r="B944" s="20"/>
      <c r="F944" s="20"/>
    </row>
    <row r="945" spans="2:6">
      <c r="B945" s="20"/>
      <c r="F945" s="20"/>
    </row>
    <row r="946" spans="2:6">
      <c r="B946" s="20"/>
      <c r="F946" s="20"/>
    </row>
    <row r="947" spans="2:6">
      <c r="B947" s="20"/>
      <c r="F947" s="20"/>
    </row>
    <row r="948" spans="2:6">
      <c r="B948" s="20"/>
      <c r="F948" s="20"/>
    </row>
    <row r="949" spans="2:6">
      <c r="B949" s="20"/>
      <c r="F949" s="20"/>
    </row>
    <row r="950" spans="2:6">
      <c r="B950" s="20"/>
      <c r="F950" s="20"/>
    </row>
    <row r="951" spans="2:6">
      <c r="B951" s="20"/>
      <c r="F951" s="20"/>
    </row>
    <row r="952" spans="2:6">
      <c r="B952" s="20"/>
      <c r="F952" s="20"/>
    </row>
    <row r="953" spans="2:6">
      <c r="B953" s="20"/>
      <c r="F953" s="20"/>
    </row>
    <row r="954" spans="2:6">
      <c r="B954" s="20"/>
      <c r="F954" s="20"/>
    </row>
    <row r="955" spans="2:6">
      <c r="B955" s="20"/>
      <c r="F955" s="20"/>
    </row>
    <row r="956" spans="2:6">
      <c r="B956" s="20"/>
      <c r="F956" s="20"/>
    </row>
    <row r="957" spans="2:6">
      <c r="B957" s="20"/>
      <c r="F957" s="20"/>
    </row>
    <row r="958" spans="2:6">
      <c r="B958" s="20"/>
      <c r="F958" s="20"/>
    </row>
    <row r="959" spans="2:6">
      <c r="B959" s="20"/>
      <c r="F959" s="20"/>
    </row>
    <row r="960" spans="2:6">
      <c r="B960" s="20"/>
      <c r="F960" s="20"/>
    </row>
    <row r="961" spans="2:6">
      <c r="B961" s="20"/>
      <c r="F961" s="20"/>
    </row>
    <row r="962" spans="2:6">
      <c r="B962" s="20"/>
      <c r="F962" s="20"/>
    </row>
    <row r="963" spans="2:6">
      <c r="B963" s="20"/>
      <c r="F963" s="20"/>
    </row>
    <row r="964" spans="2:6">
      <c r="B964" s="20"/>
      <c r="F964" s="20"/>
    </row>
    <row r="965" spans="2:6">
      <c r="B965" s="20"/>
      <c r="F965" s="20"/>
    </row>
    <row r="966" spans="2:6">
      <c r="B966" s="20"/>
      <c r="F966" s="20"/>
    </row>
    <row r="967" spans="2:6">
      <c r="B967" s="20"/>
      <c r="F967" s="20"/>
    </row>
    <row r="968" spans="2:6">
      <c r="B968" s="20"/>
      <c r="F968" s="20"/>
    </row>
    <row r="969" spans="2:6">
      <c r="B969" s="20"/>
      <c r="F969" s="20"/>
    </row>
    <row r="970" spans="2:6">
      <c r="B970" s="20"/>
      <c r="F970" s="20"/>
    </row>
    <row r="971" spans="2:6">
      <c r="B971" s="20"/>
      <c r="F971" s="20"/>
    </row>
    <row r="972" spans="2:6">
      <c r="B972" s="20"/>
      <c r="F972" s="20"/>
    </row>
    <row r="973" spans="2:6">
      <c r="B973" s="20"/>
      <c r="F973" s="20"/>
    </row>
    <row r="974" spans="2:6">
      <c r="B974" s="20"/>
      <c r="F974" s="20"/>
    </row>
    <row r="975" spans="2:6">
      <c r="B975" s="20"/>
      <c r="F975" s="20"/>
    </row>
    <row r="976" spans="2:6">
      <c r="B976" s="20"/>
      <c r="F976" s="20"/>
    </row>
    <row r="977" spans="2:6">
      <c r="B977" s="20"/>
      <c r="F977" s="20"/>
    </row>
    <row r="978" spans="2:6">
      <c r="B978" s="20"/>
      <c r="F978" s="20"/>
    </row>
    <row r="979" spans="2:6">
      <c r="B979" s="20"/>
      <c r="F979" s="20"/>
    </row>
    <row r="980" spans="2:6">
      <c r="B980" s="20"/>
      <c r="F980" s="20"/>
    </row>
    <row r="981" spans="2:6">
      <c r="B981" s="20"/>
      <c r="F981" s="20"/>
    </row>
    <row r="982" spans="2:6">
      <c r="B982" s="20"/>
      <c r="F982" s="20"/>
    </row>
    <row r="983" spans="2:6">
      <c r="B983" s="20"/>
      <c r="F983" s="20"/>
    </row>
    <row r="984" spans="2:6">
      <c r="B984" s="20"/>
      <c r="F984" s="20"/>
    </row>
    <row r="985" spans="2:6">
      <c r="B985" s="20"/>
      <c r="F985" s="20"/>
    </row>
    <row r="986" spans="2:6">
      <c r="B986" s="20"/>
      <c r="F986" s="20"/>
    </row>
    <row r="987" spans="2:6">
      <c r="B987" s="20"/>
      <c r="F987" s="20"/>
    </row>
    <row r="988" spans="2:6">
      <c r="B988" s="20"/>
      <c r="F988" s="20"/>
    </row>
    <row r="989" spans="2:6">
      <c r="B989" s="20"/>
      <c r="F989" s="20"/>
    </row>
    <row r="990" spans="2:6">
      <c r="B990" s="20"/>
      <c r="F990" s="20"/>
    </row>
    <row r="991" spans="2:6">
      <c r="B991" s="20"/>
      <c r="F991" s="20"/>
    </row>
    <row r="992" spans="2:6">
      <c r="B992" s="20"/>
      <c r="F992" s="20"/>
    </row>
    <row r="993" spans="2:6">
      <c r="B993" s="20"/>
      <c r="F993" s="20"/>
    </row>
    <row r="994" spans="2:6">
      <c r="B994" s="20"/>
      <c r="F994" s="20"/>
    </row>
    <row r="995" spans="2:6">
      <c r="B995" s="20"/>
      <c r="F995" s="20"/>
    </row>
    <row r="996" spans="2:6">
      <c r="B996" s="20"/>
      <c r="F996" s="20"/>
    </row>
    <row r="997" spans="2:6">
      <c r="B997" s="20"/>
      <c r="F997" s="20"/>
    </row>
    <row r="998" spans="2:6">
      <c r="B998" s="20"/>
      <c r="F998" s="20"/>
    </row>
    <row r="999" spans="2:6">
      <c r="B999" s="20"/>
      <c r="F999" s="20"/>
    </row>
    <row r="1000" spans="2:6">
      <c r="B1000" s="20"/>
      <c r="F1000" s="20"/>
    </row>
    <row r="1001" spans="2:6">
      <c r="B1001" s="20"/>
      <c r="F1001" s="20"/>
    </row>
    <row r="1002" spans="2:6">
      <c r="B1002" s="20"/>
      <c r="F1002" s="20"/>
    </row>
    <row r="1003" spans="2:6">
      <c r="B1003" s="20"/>
      <c r="F1003" s="20"/>
    </row>
    <row r="1004" spans="2:6">
      <c r="B1004" s="20"/>
      <c r="F1004" s="20"/>
    </row>
    <row r="1005" spans="2:6">
      <c r="B1005" s="20"/>
      <c r="F1005" s="20"/>
    </row>
    <row r="1006" spans="2:6">
      <c r="B1006" s="20"/>
      <c r="F1006" s="20"/>
    </row>
    <row r="1007" spans="2:6">
      <c r="B1007" s="20"/>
      <c r="F1007" s="20"/>
    </row>
    <row r="1008" spans="2:6">
      <c r="B1008" s="20"/>
      <c r="F1008" s="20"/>
    </row>
    <row r="1009" spans="2:6">
      <c r="B1009" s="20"/>
      <c r="F1009" s="20"/>
    </row>
    <row r="1010" spans="2:6">
      <c r="B1010" s="20"/>
      <c r="F1010" s="20"/>
    </row>
    <row r="1011" spans="2:6">
      <c r="B1011" s="20"/>
      <c r="F1011" s="20"/>
    </row>
    <row r="1012" spans="2:6">
      <c r="B1012" s="20"/>
      <c r="F1012" s="20"/>
    </row>
    <row r="1013" spans="2:6">
      <c r="B1013" s="20"/>
      <c r="F1013" s="20"/>
    </row>
    <row r="1014" spans="2:6">
      <c r="B1014" s="20"/>
      <c r="F1014" s="20"/>
    </row>
    <row r="1015" spans="2:6">
      <c r="B1015" s="20"/>
      <c r="F1015" s="20"/>
    </row>
    <row r="1016" spans="2:6">
      <c r="B1016" s="20"/>
      <c r="F1016" s="20"/>
    </row>
    <row r="1017" spans="2:6">
      <c r="B1017" s="20"/>
      <c r="F1017" s="20"/>
    </row>
    <row r="1018" spans="2:6">
      <c r="B1018" s="20"/>
      <c r="F1018" s="20"/>
    </row>
    <row r="1019" spans="2:6">
      <c r="B1019" s="20"/>
      <c r="F1019" s="20"/>
    </row>
    <row r="1020" spans="2:6">
      <c r="B1020" s="20"/>
      <c r="F1020" s="20"/>
    </row>
    <row r="1021" spans="2:6">
      <c r="B1021" s="20"/>
      <c r="F1021" s="20"/>
    </row>
    <row r="1022" spans="2:6">
      <c r="B1022" s="20"/>
      <c r="F1022" s="20"/>
    </row>
    <row r="1023" spans="2:6">
      <c r="B1023" s="20"/>
      <c r="F1023" s="20"/>
    </row>
    <row r="1024" spans="2:6">
      <c r="B1024" s="20"/>
      <c r="F1024" s="20"/>
    </row>
    <row r="1025" spans="2:6">
      <c r="B1025" s="20"/>
      <c r="F1025" s="20"/>
    </row>
    <row r="1026" spans="2:6">
      <c r="B1026" s="20"/>
      <c r="F1026" s="20"/>
    </row>
    <row r="1027" spans="2:6">
      <c r="B1027" s="20"/>
      <c r="F1027" s="20"/>
    </row>
    <row r="1028" spans="2:6">
      <c r="B1028" s="20"/>
      <c r="F1028" s="20"/>
    </row>
    <row r="1029" spans="2:6">
      <c r="B1029" s="20"/>
      <c r="F1029" s="20"/>
    </row>
    <row r="1030" spans="2:6">
      <c r="B1030" s="20"/>
      <c r="F1030" s="20"/>
    </row>
    <row r="1031" spans="2:6">
      <c r="B1031" s="20"/>
      <c r="F1031" s="20"/>
    </row>
    <row r="1032" spans="2:6">
      <c r="B1032" s="20"/>
      <c r="F1032" s="20"/>
    </row>
    <row r="1033" spans="2:6">
      <c r="B1033" s="20"/>
      <c r="F1033" s="20"/>
    </row>
    <row r="1034" spans="2:6">
      <c r="B1034" s="20"/>
      <c r="F1034" s="20"/>
    </row>
    <row r="1035" spans="2:6">
      <c r="B1035" s="20"/>
      <c r="F1035" s="20"/>
    </row>
    <row r="1036" spans="2:6">
      <c r="B1036" s="20"/>
      <c r="F1036" s="20"/>
    </row>
    <row r="1037" spans="2:6">
      <c r="B1037" s="20"/>
      <c r="F1037" s="20"/>
    </row>
    <row r="1038" spans="2:6">
      <c r="B1038" s="20"/>
      <c r="F1038" s="20"/>
    </row>
    <row r="1039" spans="2:6">
      <c r="B1039" s="20"/>
      <c r="F1039" s="20"/>
    </row>
    <row r="1040" spans="2:6">
      <c r="B1040" s="20"/>
      <c r="F1040" s="20"/>
    </row>
    <row r="1041" spans="2:6">
      <c r="B1041" s="20"/>
      <c r="F1041" s="20"/>
    </row>
    <row r="1042" spans="2:6">
      <c r="B1042" s="20"/>
      <c r="F1042" s="20"/>
    </row>
    <row r="1043" spans="2:6">
      <c r="B1043" s="20"/>
      <c r="F1043" s="20"/>
    </row>
    <row r="1044" spans="2:6">
      <c r="B1044" s="20"/>
      <c r="F1044" s="20"/>
    </row>
    <row r="1045" spans="2:6">
      <c r="B1045" s="20"/>
      <c r="F1045" s="20"/>
    </row>
    <row r="1046" spans="2:6">
      <c r="B1046" s="20"/>
      <c r="F1046" s="20"/>
    </row>
    <row r="1047" spans="2:6">
      <c r="B1047" s="20"/>
      <c r="F1047" s="20"/>
    </row>
    <row r="1048" spans="2:6">
      <c r="B1048" s="20"/>
      <c r="F1048" s="20"/>
    </row>
    <row r="1049" spans="2:6">
      <c r="B1049" s="20"/>
      <c r="F1049" s="20"/>
    </row>
    <row r="1050" spans="2:6">
      <c r="B1050" s="20"/>
      <c r="F1050" s="20"/>
    </row>
    <row r="1051" spans="2:6">
      <c r="B1051" s="20"/>
      <c r="F1051" s="20"/>
    </row>
    <row r="1052" spans="2:6">
      <c r="B1052" s="20"/>
      <c r="F1052" s="20"/>
    </row>
    <row r="1053" spans="2:6">
      <c r="B1053" s="20"/>
      <c r="F1053" s="20"/>
    </row>
    <row r="1054" spans="2:6">
      <c r="B1054" s="20"/>
      <c r="F1054" s="20"/>
    </row>
    <row r="1055" spans="2:6">
      <c r="B1055" s="20"/>
      <c r="F1055" s="20"/>
    </row>
    <row r="1056" spans="2:6">
      <c r="B1056" s="20"/>
      <c r="F1056" s="20"/>
    </row>
    <row r="1057" spans="2:6">
      <c r="B1057" s="20"/>
      <c r="F1057" s="20"/>
    </row>
    <row r="1058" spans="2:6">
      <c r="B1058" s="20"/>
      <c r="F1058" s="20"/>
    </row>
    <row r="1059" spans="2:6">
      <c r="B1059" s="20"/>
      <c r="F1059" s="20"/>
    </row>
    <row r="1060" spans="2:6">
      <c r="B1060" s="20"/>
      <c r="F1060" s="20"/>
    </row>
    <row r="1061" spans="2:6">
      <c r="B1061" s="20"/>
      <c r="F1061" s="20"/>
    </row>
    <row r="1062" spans="2:6">
      <c r="B1062" s="20"/>
      <c r="F1062" s="20"/>
    </row>
    <row r="1063" spans="2:6">
      <c r="B1063" s="20"/>
      <c r="F1063" s="20"/>
    </row>
    <row r="1064" spans="2:6">
      <c r="B1064" s="20"/>
      <c r="F1064" s="20"/>
    </row>
    <row r="1065" spans="2:6">
      <c r="B1065" s="20"/>
      <c r="F1065" s="20"/>
    </row>
    <row r="1066" spans="2:6">
      <c r="B1066" s="20"/>
      <c r="F1066" s="20"/>
    </row>
    <row r="1067" spans="2:6">
      <c r="B1067" s="20"/>
      <c r="F1067" s="20"/>
    </row>
    <row r="1068" spans="2:6">
      <c r="B1068" s="20"/>
      <c r="F1068" s="20"/>
    </row>
    <row r="1069" spans="2:6">
      <c r="B1069" s="20"/>
      <c r="F1069" s="20"/>
    </row>
    <row r="1070" spans="2:6">
      <c r="B1070" s="20"/>
      <c r="F1070" s="20"/>
    </row>
    <row r="1071" spans="2:6">
      <c r="B1071" s="20"/>
      <c r="F1071" s="20"/>
    </row>
    <row r="1072" spans="2:6">
      <c r="B1072" s="20"/>
      <c r="F1072" s="20"/>
    </row>
    <row r="1073" spans="2:6">
      <c r="B1073" s="20"/>
      <c r="F1073" s="20"/>
    </row>
    <row r="1074" spans="2:6">
      <c r="B1074" s="20"/>
      <c r="F1074" s="20"/>
    </row>
    <row r="1075" spans="2:6">
      <c r="B1075" s="20"/>
      <c r="F1075" s="20"/>
    </row>
    <row r="1076" spans="2:6">
      <c r="B1076" s="20"/>
      <c r="F1076" s="20"/>
    </row>
    <row r="1077" spans="2:6">
      <c r="B1077" s="20"/>
      <c r="F1077" s="20"/>
    </row>
    <row r="1078" spans="2:6">
      <c r="B1078" s="20"/>
      <c r="F1078" s="20"/>
    </row>
    <row r="1079" spans="2:6">
      <c r="B1079" s="20"/>
      <c r="F1079" s="20"/>
    </row>
    <row r="1080" spans="2:6">
      <c r="B1080" s="20"/>
      <c r="F1080" s="20"/>
    </row>
    <row r="1081" spans="2:6">
      <c r="B1081" s="20"/>
      <c r="F1081" s="20"/>
    </row>
    <row r="1082" spans="2:6">
      <c r="B1082" s="20"/>
      <c r="F1082" s="20"/>
    </row>
    <row r="1083" spans="2:6">
      <c r="B1083" s="20"/>
      <c r="F1083" s="20"/>
    </row>
    <row r="1084" spans="2:6">
      <c r="B1084" s="20"/>
      <c r="F1084" s="20"/>
    </row>
    <row r="1085" spans="2:6">
      <c r="B1085" s="20"/>
      <c r="F1085" s="20"/>
    </row>
    <row r="1086" spans="2:6">
      <c r="B1086" s="20"/>
      <c r="F1086" s="20"/>
    </row>
    <row r="1087" spans="2:6">
      <c r="B1087" s="20"/>
      <c r="F1087" s="20"/>
    </row>
    <row r="1088" spans="2:6">
      <c r="B1088" s="20"/>
      <c r="F1088" s="20"/>
    </row>
    <row r="1089" spans="2:6">
      <c r="B1089" s="20"/>
      <c r="F1089" s="20"/>
    </row>
    <row r="1090" spans="2:6">
      <c r="B1090" s="20"/>
      <c r="F1090" s="20"/>
    </row>
    <row r="1091" spans="2:6">
      <c r="B1091" s="20"/>
      <c r="F1091" s="20"/>
    </row>
    <row r="1092" spans="2:6">
      <c r="B1092" s="20"/>
      <c r="F1092" s="20"/>
    </row>
    <row r="1093" spans="2:6">
      <c r="B1093" s="20"/>
      <c r="F1093" s="20"/>
    </row>
    <row r="1094" spans="2:6">
      <c r="B1094" s="20"/>
      <c r="F1094" s="20"/>
    </row>
    <row r="1095" spans="2:6">
      <c r="B1095" s="20"/>
      <c r="F1095" s="20"/>
    </row>
    <row r="1096" spans="2:6">
      <c r="B1096" s="20"/>
      <c r="F1096" s="20"/>
    </row>
    <row r="1097" spans="2:6">
      <c r="B1097" s="20"/>
      <c r="F1097" s="20"/>
    </row>
    <row r="1098" spans="2:6">
      <c r="B1098" s="20"/>
      <c r="F1098" s="20"/>
    </row>
    <row r="1099" spans="2:6">
      <c r="B1099" s="20"/>
      <c r="F1099" s="20"/>
    </row>
    <row r="1100" spans="2:6">
      <c r="B1100" s="20"/>
      <c r="F1100" s="20"/>
    </row>
    <row r="1101" spans="2:6">
      <c r="B1101" s="20"/>
      <c r="F1101" s="20"/>
    </row>
    <row r="1102" spans="2:6">
      <c r="B1102" s="20"/>
      <c r="F1102" s="20"/>
    </row>
    <row r="1103" spans="2:6">
      <c r="B1103" s="20"/>
      <c r="F1103" s="20"/>
    </row>
    <row r="1104" spans="2:6">
      <c r="B1104" s="20"/>
      <c r="F1104" s="20"/>
    </row>
    <row r="1105" spans="2:6">
      <c r="B1105" s="20"/>
      <c r="F1105" s="20"/>
    </row>
    <row r="1106" spans="2:6">
      <c r="B1106" s="20"/>
      <c r="F1106" s="20"/>
    </row>
    <row r="1107" spans="2:6">
      <c r="B1107" s="20"/>
      <c r="F1107" s="20"/>
    </row>
    <row r="1108" spans="2:6">
      <c r="B1108" s="20"/>
      <c r="F1108" s="20"/>
    </row>
    <row r="1109" spans="2:6">
      <c r="B1109" s="20"/>
      <c r="F1109" s="20"/>
    </row>
    <row r="1110" spans="2:6">
      <c r="B1110" s="20"/>
      <c r="F1110" s="20"/>
    </row>
    <row r="1111" spans="2:6">
      <c r="B1111" s="20"/>
      <c r="F1111" s="20"/>
    </row>
    <row r="1112" spans="2:6">
      <c r="B1112" s="20"/>
      <c r="F1112" s="20"/>
    </row>
    <row r="1113" spans="2:6">
      <c r="B1113" s="20"/>
      <c r="F1113" s="20"/>
    </row>
    <row r="1114" spans="2:6">
      <c r="B1114" s="20"/>
      <c r="F1114" s="20"/>
    </row>
    <row r="1115" spans="2:6">
      <c r="B1115" s="20"/>
      <c r="F1115" s="20"/>
    </row>
    <row r="1116" spans="2:6">
      <c r="B1116" s="20"/>
      <c r="F1116" s="20"/>
    </row>
    <row r="1117" spans="2:6">
      <c r="B1117" s="20"/>
      <c r="F1117" s="20"/>
    </row>
    <row r="1118" spans="2:6">
      <c r="B1118" s="20"/>
      <c r="F1118" s="20"/>
    </row>
    <row r="1119" spans="2:6">
      <c r="B1119" s="20"/>
      <c r="F1119" s="20"/>
    </row>
    <row r="1120" spans="2:6">
      <c r="B1120" s="20"/>
      <c r="F1120" s="20"/>
    </row>
    <row r="1121" spans="2:6">
      <c r="B1121" s="20"/>
      <c r="F1121" s="20"/>
    </row>
    <row r="1122" spans="2:6">
      <c r="B1122" s="20"/>
      <c r="F1122" s="20"/>
    </row>
    <row r="1123" spans="2:6">
      <c r="B1123" s="20"/>
      <c r="F1123" s="20"/>
    </row>
    <row r="1124" spans="2:6">
      <c r="B1124" s="20"/>
      <c r="F1124" s="20"/>
    </row>
    <row r="1125" spans="2:6">
      <c r="B1125" s="20"/>
      <c r="F1125" s="20"/>
    </row>
    <row r="1126" spans="2:6">
      <c r="B1126" s="20"/>
      <c r="F1126" s="20"/>
    </row>
    <row r="1127" spans="2:6">
      <c r="B1127" s="20"/>
      <c r="F1127" s="20"/>
    </row>
    <row r="1128" spans="2:6">
      <c r="B1128" s="20"/>
      <c r="F1128" s="20"/>
    </row>
    <row r="1129" spans="2:6">
      <c r="B1129" s="20"/>
      <c r="F1129" s="20"/>
    </row>
    <row r="1130" spans="2:6">
      <c r="B1130" s="20"/>
      <c r="F1130" s="20"/>
    </row>
    <row r="1131" spans="2:6">
      <c r="B1131" s="20"/>
      <c r="F1131" s="20"/>
    </row>
    <row r="1132" spans="2:6">
      <c r="B1132" s="20"/>
      <c r="F1132" s="20"/>
    </row>
    <row r="1133" spans="2:6">
      <c r="B1133" s="20"/>
      <c r="F1133" s="20"/>
    </row>
    <row r="1134" spans="2:6">
      <c r="B1134" s="20"/>
      <c r="F1134" s="20"/>
    </row>
    <row r="1135" spans="2:6">
      <c r="B1135" s="20"/>
      <c r="F1135" s="20"/>
    </row>
    <row r="1136" spans="2:6">
      <c r="B1136" s="20"/>
      <c r="F1136" s="20"/>
    </row>
    <row r="1137" spans="2:6">
      <c r="B1137" s="20"/>
      <c r="F1137" s="20"/>
    </row>
    <row r="1138" spans="2:6">
      <c r="B1138" s="20"/>
      <c r="F1138" s="20"/>
    </row>
    <row r="1139" spans="2:6">
      <c r="B1139" s="20"/>
      <c r="F1139" s="20"/>
    </row>
  </sheetData>
  <phoneticPr fontId="7" type="noConversion"/>
  <hyperlinks>
    <hyperlink ref="P175" r:id="rId1" display="http://www.bav-astro.de/sfs/BAVM_link.php?BAVMnr=15" xr:uid="{00000000-0004-0000-0100-000000000000}"/>
    <hyperlink ref="P176" r:id="rId2" display="http://www.bav-astro.de/sfs/BAVM_link.php?BAVMnr=15" xr:uid="{00000000-0004-0000-0100-000001000000}"/>
    <hyperlink ref="P177" r:id="rId3" display="http://www.bav-astro.de/sfs/BAVM_link.php?BAVMnr=15" xr:uid="{00000000-0004-0000-0100-000002000000}"/>
    <hyperlink ref="P178" r:id="rId4" display="http://www.bav-astro.de/sfs/BAVM_link.php?BAVMnr=15" xr:uid="{00000000-0004-0000-0100-000003000000}"/>
    <hyperlink ref="P179" r:id="rId5" display="http://www.bav-astro.de/sfs/BAVM_link.php?BAVMnr=15" xr:uid="{00000000-0004-0000-0100-000004000000}"/>
    <hyperlink ref="P180" r:id="rId6" display="http://www.bav-astro.de/sfs/BAVM_link.php?BAVMnr=15" xr:uid="{00000000-0004-0000-0100-000005000000}"/>
    <hyperlink ref="P187" r:id="rId7" display="http://www.konkoly.hu/cgi-bin/IBVS?1358" xr:uid="{00000000-0004-0000-0100-000006000000}"/>
    <hyperlink ref="P188" r:id="rId8" display="http://www.bav-astro.de/sfs/BAVM_link.php?BAVMnr=29" xr:uid="{00000000-0004-0000-0100-000007000000}"/>
    <hyperlink ref="P189" r:id="rId9" display="http://www.bav-astro.de/sfs/BAVM_link.php?BAVMnr=29" xr:uid="{00000000-0004-0000-0100-000008000000}"/>
    <hyperlink ref="P191" r:id="rId10" display="http://www.bav-astro.de/sfs/BAVM_link.php?BAVMnr=34" xr:uid="{00000000-0004-0000-0100-000009000000}"/>
    <hyperlink ref="P192" r:id="rId11" display="http://www.bav-astro.de/sfs/BAVM_link.php?BAVMnr=34" xr:uid="{00000000-0004-0000-0100-00000A000000}"/>
    <hyperlink ref="P193" r:id="rId12" display="http://www.bav-astro.de/sfs/BAVM_link.php?BAVMnr=34" xr:uid="{00000000-0004-0000-0100-00000B000000}"/>
    <hyperlink ref="P13" r:id="rId13" display="http://www.konkoly.hu/cgi-bin/IBVS?2344" xr:uid="{00000000-0004-0000-0100-00000C000000}"/>
    <hyperlink ref="P14" r:id="rId14" display="http://www.konkoly.hu/cgi-bin/IBVS?2344" xr:uid="{00000000-0004-0000-0100-00000D000000}"/>
    <hyperlink ref="P194" r:id="rId15" display="http://www.bav-astro.de/sfs/BAVM_link.php?BAVMnr=34" xr:uid="{00000000-0004-0000-0100-00000E000000}"/>
    <hyperlink ref="P195" r:id="rId16" display="http://www.bav-astro.de/sfs/BAVM_link.php?BAVMnr=34" xr:uid="{00000000-0004-0000-0100-00000F000000}"/>
    <hyperlink ref="P196" r:id="rId17" display="http://www.bav-astro.de/sfs/BAVM_link.php?BAVMnr=34" xr:uid="{00000000-0004-0000-0100-000010000000}"/>
    <hyperlink ref="P197" r:id="rId18" display="http://www.bav-astro.de/sfs/BAVM_link.php?BAVMnr=34" xr:uid="{00000000-0004-0000-0100-000011000000}"/>
    <hyperlink ref="P198" r:id="rId19" display="http://www.bav-astro.de/sfs/BAVM_link.php?BAVMnr=34" xr:uid="{00000000-0004-0000-0100-000012000000}"/>
    <hyperlink ref="P15" r:id="rId20" display="http://www.bav-astro.de/sfs/BAVM_link.php?BAVMnr=38" xr:uid="{00000000-0004-0000-0100-000013000000}"/>
    <hyperlink ref="P17" r:id="rId21" display="http://www.bav-astro.de/sfs/BAVM_link.php?BAVMnr=38" xr:uid="{00000000-0004-0000-0100-000014000000}"/>
    <hyperlink ref="P18" r:id="rId22" display="http://www.bav-astro.de/sfs/BAVM_link.php?BAVMnr=38" xr:uid="{00000000-0004-0000-0100-000015000000}"/>
    <hyperlink ref="P20" r:id="rId23" display="http://www.bav-astro.de/sfs/BAVM_link.php?BAVMnr=38" xr:uid="{00000000-0004-0000-0100-000016000000}"/>
    <hyperlink ref="P21" r:id="rId24" display="http://www.bav-astro.de/sfs/BAVM_link.php?BAVMnr=38" xr:uid="{00000000-0004-0000-0100-000017000000}"/>
    <hyperlink ref="P23" r:id="rId25" display="http://www.bav-astro.de/sfs/BAVM_link.php?BAVMnr=39" xr:uid="{00000000-0004-0000-0100-000018000000}"/>
    <hyperlink ref="P199" r:id="rId26" display="http://vsolj.cetus-net.org/no47.pdf" xr:uid="{00000000-0004-0000-0100-000019000000}"/>
    <hyperlink ref="P28" r:id="rId27" display="http://www.bav-astro.de/sfs/BAVM_link.php?BAVMnr=39" xr:uid="{00000000-0004-0000-0100-00001A000000}"/>
    <hyperlink ref="P30" r:id="rId28" display="http://www.bav-astro.de/sfs/BAVM_link.php?BAVMnr=46" xr:uid="{00000000-0004-0000-0100-00001B000000}"/>
    <hyperlink ref="P34" r:id="rId29" display="http://www.konkoly.hu/cgi-bin/IBVS?3355" xr:uid="{00000000-0004-0000-0100-00001C000000}"/>
    <hyperlink ref="P35" r:id="rId30" display="http://www.bav-astro.de/sfs/BAVM_link.php?BAVMnr=56" xr:uid="{00000000-0004-0000-0100-00001D000000}"/>
    <hyperlink ref="P37" r:id="rId31" display="http://www.bav-astro.de/sfs/BAVM_link.php?BAVMnr=56" xr:uid="{00000000-0004-0000-0100-00001E000000}"/>
    <hyperlink ref="P40" r:id="rId32" display="http://www.bav-astro.de/sfs/BAVM_link.php?BAVMnr=56" xr:uid="{00000000-0004-0000-0100-00001F000000}"/>
    <hyperlink ref="P48" r:id="rId33" display="http://www.konkoly.hu/cgi-bin/IBVS?3760" xr:uid="{00000000-0004-0000-0100-000020000000}"/>
    <hyperlink ref="P201" r:id="rId34" display="http://www.bav-astro.de/sfs/BAVM_link.php?BAVMnr=52" xr:uid="{00000000-0004-0000-0100-000021000000}"/>
    <hyperlink ref="P202" r:id="rId35" display="http://www.bav-astro.de/sfs/BAVM_link.php?BAVMnr=52" xr:uid="{00000000-0004-0000-0100-000022000000}"/>
    <hyperlink ref="P203" r:id="rId36" display="http://www.bav-astro.de/sfs/BAVM_link.php?BAVMnr=52" xr:uid="{00000000-0004-0000-0100-000023000000}"/>
    <hyperlink ref="P204" r:id="rId37" display="http://www.bav-astro.de/sfs/BAVM_link.php?BAVMnr=52" xr:uid="{00000000-0004-0000-0100-000024000000}"/>
    <hyperlink ref="P205" r:id="rId38" display="http://www.bav-astro.de/sfs/BAVM_link.php?BAVMnr=52" xr:uid="{00000000-0004-0000-0100-000025000000}"/>
    <hyperlink ref="P57" r:id="rId39" display="http://www.bav-astro.de/sfs/BAVM_link.php?BAVMnr=60" xr:uid="{00000000-0004-0000-0100-000026000000}"/>
    <hyperlink ref="P58" r:id="rId40" display="http://www.bav-astro.de/sfs/BAVM_link.php?BAVMnr=60" xr:uid="{00000000-0004-0000-0100-000027000000}"/>
    <hyperlink ref="P59" r:id="rId41" display="http://www.bav-astro.de/sfs/BAVM_link.php?BAVMnr=60" xr:uid="{00000000-0004-0000-0100-000028000000}"/>
    <hyperlink ref="P61" r:id="rId42" display="http://www.bav-astro.de/sfs/BAVM_link.php?BAVMnr=62" xr:uid="{00000000-0004-0000-0100-000029000000}"/>
    <hyperlink ref="P63" r:id="rId43" display="http://www.bav-astro.de/sfs/BAVM_link.php?BAVMnr=68" xr:uid="{00000000-0004-0000-0100-00002A000000}"/>
    <hyperlink ref="P64" r:id="rId44" display="http://www.bav-astro.de/sfs/BAVM_link.php?BAVMnr=68" xr:uid="{00000000-0004-0000-0100-00002B000000}"/>
    <hyperlink ref="P65" r:id="rId45" display="http://www.bav-astro.de/sfs/BAVM_link.php?BAVMnr=68" xr:uid="{00000000-0004-0000-0100-00002C000000}"/>
    <hyperlink ref="P71" r:id="rId46" display="http://www.bav-astro.de/sfs/BAVM_link.php?BAVMnr=68" xr:uid="{00000000-0004-0000-0100-00002D000000}"/>
    <hyperlink ref="P72" r:id="rId47" display="http://www.bav-astro.de/sfs/BAVM_link.php?BAVMnr=68" xr:uid="{00000000-0004-0000-0100-00002E000000}"/>
    <hyperlink ref="P73" r:id="rId48" display="http://www.bav-astro.de/sfs/BAVM_link.php?BAVMnr=91" xr:uid="{00000000-0004-0000-0100-00002F000000}"/>
    <hyperlink ref="P207" r:id="rId49" display="http://www.bav-astro.de/sfs/BAVM_link.php?BAVMnr=91" xr:uid="{00000000-0004-0000-0100-000030000000}"/>
    <hyperlink ref="P79" r:id="rId50" display="http://www.bav-astro.de/sfs/BAVM_link.php?BAVMnr=91" xr:uid="{00000000-0004-0000-0100-000031000000}"/>
    <hyperlink ref="P80" r:id="rId51" display="http://www.bav-astro.de/sfs/BAVM_link.php?BAVMnr=91" xr:uid="{00000000-0004-0000-0100-000032000000}"/>
    <hyperlink ref="P208" r:id="rId52" display="http://www.bav-astro.de/sfs/BAVM_link.php?BAVMnr=91" xr:uid="{00000000-0004-0000-0100-000033000000}"/>
    <hyperlink ref="P82" r:id="rId53" display="http://www.bav-astro.de/sfs/BAVM_link.php?BAVMnr=99" xr:uid="{00000000-0004-0000-0100-000034000000}"/>
    <hyperlink ref="P84" r:id="rId54" display="http://www.bav-astro.de/sfs/BAVM_link.php?BAVMnr=93" xr:uid="{00000000-0004-0000-0100-000035000000}"/>
    <hyperlink ref="P89" r:id="rId55" display="http://www.bav-astro.de/sfs/BAVM_link.php?BAVMnr=117" xr:uid="{00000000-0004-0000-0100-000036000000}"/>
    <hyperlink ref="P90" r:id="rId56" display="http://www.bav-astro.de/sfs/BAVM_link.php?BAVMnr=128" xr:uid="{00000000-0004-0000-0100-000037000000}"/>
    <hyperlink ref="P209" r:id="rId57" display="http://www.bav-astro.de/sfs/BAVM_link.php?BAVMnr=128" xr:uid="{00000000-0004-0000-0100-000038000000}"/>
    <hyperlink ref="P210" r:id="rId58" display="http://www.bav-astro.de/sfs/BAVM_link.php?BAVMnr=128" xr:uid="{00000000-0004-0000-0100-000039000000}"/>
    <hyperlink ref="P91" r:id="rId59" display="http://www.konkoly.hu/cgi-bin/IBVS?5040" xr:uid="{00000000-0004-0000-0100-00003A000000}"/>
    <hyperlink ref="P92" r:id="rId60" display="http://www.bav-astro.de/sfs/BAVM_link.php?BAVMnr=152" xr:uid="{00000000-0004-0000-0100-00003B000000}"/>
    <hyperlink ref="P211" r:id="rId61" display="http://www.bav-astro.de/sfs/BAVM_link.php?BAVMnr=152" xr:uid="{00000000-0004-0000-0100-00003C000000}"/>
    <hyperlink ref="P93" r:id="rId62" display="http://www.konkoly.hu/cgi-bin/IBVS?5230" xr:uid="{00000000-0004-0000-0100-00003D000000}"/>
    <hyperlink ref="P94" r:id="rId63" display="http://www.bav-astro.de/sfs/BAVM_link.php?BAVMnr=158" xr:uid="{00000000-0004-0000-0100-00003E000000}"/>
    <hyperlink ref="P95" r:id="rId64" display="http://www.bav-astro.de/sfs/BAVM_link.php?BAVMnr=152" xr:uid="{00000000-0004-0000-0100-00003F000000}"/>
    <hyperlink ref="P212" r:id="rId65" display="http://vsolj.cetus-net.org/no40.pdf" xr:uid="{00000000-0004-0000-0100-000040000000}"/>
    <hyperlink ref="P213" r:id="rId66" display="http://vsolj.cetus-net.org/no42.pdf" xr:uid="{00000000-0004-0000-0100-000041000000}"/>
    <hyperlink ref="P97" r:id="rId67" display="http://www.bav-astro.de/sfs/BAVM_link.php?BAVMnr=172" xr:uid="{00000000-0004-0000-0100-000042000000}"/>
    <hyperlink ref="P98" r:id="rId68" display="http://www.konkoly.hu/cgi-bin/IBVS?5676" xr:uid="{00000000-0004-0000-0100-000043000000}"/>
    <hyperlink ref="P214" r:id="rId69" display="http://www.konkoly.hu/cgi-bin/IBVS?5493" xr:uid="{00000000-0004-0000-0100-000044000000}"/>
    <hyperlink ref="P99" r:id="rId70" display="http://www.bav-astro.de/sfs/BAVM_link.php?BAVMnr=158" xr:uid="{00000000-0004-0000-0100-000045000000}"/>
    <hyperlink ref="P100" r:id="rId71" display="http://www.bav-astro.de/sfs/BAVM_link.php?BAVMnr=158" xr:uid="{00000000-0004-0000-0100-000046000000}"/>
    <hyperlink ref="P215" r:id="rId72" display="http://vsolj.cetus-net.org/no42.pdf" xr:uid="{00000000-0004-0000-0100-000047000000}"/>
    <hyperlink ref="P216" r:id="rId73" display="http://vsolj.cetus-net.org/no42.pdf" xr:uid="{00000000-0004-0000-0100-000048000000}"/>
    <hyperlink ref="P101" r:id="rId74" display="http://www.konkoly.hu/cgi-bin/IBVS?6153" xr:uid="{00000000-0004-0000-0100-000049000000}"/>
    <hyperlink ref="P102" r:id="rId75" display="http://www.konkoly.hu/cgi-bin/IBVS?6153" xr:uid="{00000000-0004-0000-0100-00004A000000}"/>
    <hyperlink ref="P103" r:id="rId76" display="http://www.konkoly.hu/cgi-bin/IBVS?6153" xr:uid="{00000000-0004-0000-0100-00004B000000}"/>
    <hyperlink ref="P104" r:id="rId77" display="http://www.bav-astro.de/sfs/BAVM_link.php?BAVMnr=172" xr:uid="{00000000-0004-0000-0100-00004C000000}"/>
    <hyperlink ref="P105" r:id="rId78" display="http://www.konkoly.hu/cgi-bin/IBVS?6153" xr:uid="{00000000-0004-0000-0100-00004D000000}"/>
    <hyperlink ref="P106" r:id="rId79" display="http://www.bav-astro.de/sfs/BAVM_link.php?BAVMnr=172" xr:uid="{00000000-0004-0000-0100-00004E000000}"/>
    <hyperlink ref="P108" r:id="rId80" display="http://www.konkoly.hu/cgi-bin/IBVS?5649" xr:uid="{00000000-0004-0000-0100-00004F000000}"/>
    <hyperlink ref="P109" r:id="rId81" display="http://www.bav-astro.de/sfs/BAVM_link.php?BAVMnr=178" xr:uid="{00000000-0004-0000-0100-000050000000}"/>
    <hyperlink ref="P110" r:id="rId82" display="http://www.konkoly.hu/cgi-bin/IBVS?5843" xr:uid="{00000000-0004-0000-0100-000051000000}"/>
    <hyperlink ref="P111" r:id="rId83" display="http://www.bav-astro.de/sfs/BAVM_link.php?BAVMnr=173" xr:uid="{00000000-0004-0000-0100-000052000000}"/>
    <hyperlink ref="P112" r:id="rId84" display="http://www.bav-astro.de/sfs/BAVM_link.php?BAVMnr=173" xr:uid="{00000000-0004-0000-0100-000053000000}"/>
    <hyperlink ref="P217" r:id="rId85" display="http://www.konkoly.hu/cgi-bin/IBVS?5694" xr:uid="{00000000-0004-0000-0100-000054000000}"/>
    <hyperlink ref="P113" r:id="rId86" display="http://www.bav-astro.de/sfs/BAVM_link.php?BAVMnr=173" xr:uid="{00000000-0004-0000-0100-000055000000}"/>
    <hyperlink ref="P114" r:id="rId87" display="http://www.bav-astro.de/sfs/BAVM_link.php?BAVMnr=173" xr:uid="{00000000-0004-0000-0100-000056000000}"/>
    <hyperlink ref="P115" r:id="rId88" display="http://www.bav-astro.de/sfs/BAVM_link.php?BAVMnr=178" xr:uid="{00000000-0004-0000-0100-000057000000}"/>
    <hyperlink ref="P218" r:id="rId89" display="http://vsolj.cetus-net.org/no44.pdf" xr:uid="{00000000-0004-0000-0100-000058000000}"/>
    <hyperlink ref="P116" r:id="rId90" display="http://www.bav-astro.de/sfs/BAVM_link.php?BAVMnr=186" xr:uid="{00000000-0004-0000-0100-000059000000}"/>
    <hyperlink ref="P117" r:id="rId91" display="http://www.bav-astro.de/sfs/BAVM_link.php?BAVMnr=178" xr:uid="{00000000-0004-0000-0100-00005A000000}"/>
    <hyperlink ref="P219" r:id="rId92" display="http://www.konkoly.hu/cgi-bin/IBVS?5754" xr:uid="{00000000-0004-0000-0100-00005B000000}"/>
    <hyperlink ref="P118" r:id="rId93" display="http://www.konkoly.hu/cgi-bin/IBVS?5893" xr:uid="{00000000-0004-0000-0100-00005C000000}"/>
    <hyperlink ref="P220" r:id="rId94" display="http://vsolj.cetus-net.org/no45.pdf" xr:uid="{00000000-0004-0000-0100-00005D000000}"/>
    <hyperlink ref="P119" r:id="rId95" display="http://www.bav-astro.de/sfs/BAVM_link.php?BAVMnr=201" xr:uid="{00000000-0004-0000-0100-00005E000000}"/>
    <hyperlink ref="P120" r:id="rId96" display="http://var.astro.cz/oejv/issues/oejv0074.pdf" xr:uid="{00000000-0004-0000-0100-00005F000000}"/>
    <hyperlink ref="P121" r:id="rId97" display="http://www.bav-astro.de/sfs/BAVM_link.php?BAVMnr=186" xr:uid="{00000000-0004-0000-0100-000060000000}"/>
    <hyperlink ref="P122" r:id="rId98" display="http://var.astro.cz/oejv/issues/oejv0074.pdf" xr:uid="{00000000-0004-0000-0100-000061000000}"/>
    <hyperlink ref="P123" r:id="rId99" display="http://www.bav-astro.de/sfs/BAVM_link.php?BAVMnr=186" xr:uid="{00000000-0004-0000-0100-000062000000}"/>
    <hyperlink ref="P124" r:id="rId100" display="http://www.konkoly.hu/cgi-bin/IBVS?5887" xr:uid="{00000000-0004-0000-0100-000063000000}"/>
    <hyperlink ref="P125" r:id="rId101" display="http://www.bav-astro.de/sfs/BAVM_link.php?BAVMnr=209" xr:uid="{00000000-0004-0000-0100-000064000000}"/>
    <hyperlink ref="P126" r:id="rId102" display="http://www.konkoly.hu/cgi-bin/IBVS?5875" xr:uid="{00000000-0004-0000-0100-000065000000}"/>
    <hyperlink ref="P127" r:id="rId103" display="http://www.bav-astro.de/sfs/BAVM_link.php?BAVMnr=201" xr:uid="{00000000-0004-0000-0100-000066000000}"/>
    <hyperlink ref="P128" r:id="rId104" display="http://www.bav-astro.de/sfs/BAVM_link.php?BAVMnr=201" xr:uid="{00000000-0004-0000-0100-000067000000}"/>
    <hyperlink ref="P129" r:id="rId105" display="http://var.astro.cz/oejv/issues/oejv0116.pdf" xr:uid="{00000000-0004-0000-0100-000068000000}"/>
    <hyperlink ref="P130" r:id="rId106" display="http://www.bav-astro.de/sfs/BAVM_link.php?BAVMnr=209" xr:uid="{00000000-0004-0000-0100-000069000000}"/>
    <hyperlink ref="P131" r:id="rId107" display="http://www.konkoly.hu/cgi-bin/IBVS?5894" xr:uid="{00000000-0004-0000-0100-00006A000000}"/>
    <hyperlink ref="P132" r:id="rId108" display="http://www.bav-astro.de/sfs/BAVM_link.php?BAVMnr=209" xr:uid="{00000000-0004-0000-0100-00006B000000}"/>
    <hyperlink ref="P133" r:id="rId109" display="http://www.konkoly.hu/cgi-bin/IBVS?5945" xr:uid="{00000000-0004-0000-0100-00006C000000}"/>
    <hyperlink ref="P221" r:id="rId110" display="http://var.astro.cz/oejv/issues/oejv0137.pdf" xr:uid="{00000000-0004-0000-0100-00006D000000}"/>
    <hyperlink ref="P222" r:id="rId111" display="http://vsolj.cetus-net.org/vsoljno51.pdf" xr:uid="{00000000-0004-0000-0100-00006E000000}"/>
    <hyperlink ref="P223" r:id="rId112" display="http://var.astro.cz/oejv/issues/oejv0137.pdf" xr:uid="{00000000-0004-0000-0100-00006F000000}"/>
    <hyperlink ref="P224" r:id="rId113" display="http://vsolj.cetus-net.org/vsoljno53.pdf" xr:uid="{00000000-0004-0000-0100-000070000000}"/>
    <hyperlink ref="P136" r:id="rId114" display="http://www.konkoly.hu/cgi-bin/IBVS?5997" xr:uid="{00000000-0004-0000-0100-000071000000}"/>
    <hyperlink ref="P137" r:id="rId115" display="http://www.konkoly.hu/cgi-bin/IBVS?5992" xr:uid="{00000000-0004-0000-0100-000072000000}"/>
    <hyperlink ref="P138" r:id="rId116" display="http://www.konkoly.hu/cgi-bin/IBVS?6050" xr:uid="{00000000-0004-0000-0100-000073000000}"/>
    <hyperlink ref="P139" r:id="rId117" display="http://www.konkoly.hu/cgi-bin/IBVS?6029" xr:uid="{00000000-0004-0000-0100-000074000000}"/>
    <hyperlink ref="P225" r:id="rId118" display="http://vsolj.cetus-net.org/vsoljno55.pdf" xr:uid="{00000000-0004-0000-0100-000075000000}"/>
    <hyperlink ref="P226" r:id="rId119" display="http://vsolj.cetus-net.org/vsoljno55.pdf" xr:uid="{00000000-0004-0000-0100-000076000000}"/>
    <hyperlink ref="P140" r:id="rId120" display="http://var.astro.cz/oejv/issues/oejv0160.pdf" xr:uid="{00000000-0004-0000-0100-000077000000}"/>
    <hyperlink ref="P141" r:id="rId121" display="http://www.konkoly.hu/cgi-bin/IBVS?6029" xr:uid="{00000000-0004-0000-0100-000078000000}"/>
    <hyperlink ref="P142" r:id="rId122" display="http://var.astro.cz/oejv/issues/oejv0160.pdf" xr:uid="{00000000-0004-0000-0100-000079000000}"/>
    <hyperlink ref="P228" r:id="rId123" display="http://vsolj.cetus-net.org/vsoljno59.pdf" xr:uid="{00000000-0004-0000-0100-00007A000000}"/>
    <hyperlink ref="P143" r:id="rId124" display="http://www.bav-astro.de/sfs/BAVM_link.php?BAVMnr=238" xr:uid="{00000000-0004-0000-0100-00007B000000}"/>
    <hyperlink ref="P144" r:id="rId125" display="http://www.bav-astro.de/sfs/BAVM_link.php?BAVMnr=238" xr:uid="{00000000-0004-0000-0100-00007C000000}"/>
    <hyperlink ref="P145" r:id="rId126" display="http://www.bav-astro.de/sfs/BAVM_link.php?BAVMnr=238" xr:uid="{00000000-0004-0000-0100-00007D000000}"/>
    <hyperlink ref="P146" r:id="rId127" display="http://var.astro.cz/oejv/issues/oejv0172.pdf" xr:uid="{00000000-0004-0000-0100-00007E000000}"/>
    <hyperlink ref="P229" r:id="rId128" display="http://www.bav-astro.de/sfs/BAVM_link.php?BAVMnr=241" xr:uid="{00000000-0004-0000-0100-00007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3299"/>
  <sheetViews>
    <sheetView workbookViewId="0">
      <selection activeCell="O1" sqref="O1"/>
    </sheetView>
  </sheetViews>
  <sheetFormatPr defaultColWidth="10.28515625" defaultRowHeight="12.75"/>
  <cols>
    <col min="1" max="1" width="17.7109375" customWidth="1"/>
    <col min="2" max="2" width="6.85546875" customWidth="1"/>
    <col min="3" max="3" width="13.42578125" customWidth="1"/>
    <col min="4" max="4" width="9.7109375" customWidth="1"/>
    <col min="5" max="5" width="12.7109375" customWidth="1"/>
    <col min="6" max="7" width="10.28515625" customWidth="1"/>
    <col min="8" max="8" width="9.7109375" customWidth="1"/>
    <col min="9" max="9" width="10.28515625" customWidth="1"/>
    <col min="10" max="13" width="9.7109375" customWidth="1"/>
    <col min="14" max="15" width="10.28515625" customWidth="1"/>
    <col min="16" max="16" width="10.42578125" style="4" customWidth="1"/>
    <col min="17" max="17" width="10.28515625" customWidth="1"/>
    <col min="18" max="18" width="12.42578125" customWidth="1"/>
  </cols>
  <sheetData>
    <row r="1" spans="1:8" ht="20.25">
      <c r="A1" s="1" t="s">
        <v>108</v>
      </c>
    </row>
    <row r="2" spans="1:8">
      <c r="A2" t="s">
        <v>2</v>
      </c>
      <c r="B2" t="s">
        <v>3</v>
      </c>
      <c r="C2" s="11"/>
    </row>
    <row r="3" spans="1:8" ht="13.5" thickBot="1"/>
    <row r="4" spans="1:8" ht="14.25" thickTop="1" thickBot="1">
      <c r="A4" s="15" t="s">
        <v>4</v>
      </c>
      <c r="C4" s="5">
        <v>45025.358</v>
      </c>
      <c r="D4" s="6">
        <v>0.48773509999999998</v>
      </c>
    </row>
    <row r="5" spans="1:8" ht="13.5" thickTop="1"/>
    <row r="6" spans="1:8">
      <c r="A6" s="15" t="s">
        <v>5</v>
      </c>
    </row>
    <row r="7" spans="1:8">
      <c r="A7" t="s">
        <v>6</v>
      </c>
      <c r="C7">
        <v>54527.458240272033</v>
      </c>
    </row>
    <row r="8" spans="1:8">
      <c r="A8" t="s">
        <v>7</v>
      </c>
      <c r="C8" s="3">
        <v>0.48773808262302076</v>
      </c>
    </row>
    <row r="9" spans="1:8">
      <c r="A9" t="s">
        <v>8</v>
      </c>
      <c r="C9">
        <v>0.2</v>
      </c>
      <c r="H9">
        <f>D13/D18^2</f>
        <v>3.3772062210728838E-10</v>
      </c>
    </row>
    <row r="10" spans="1:8" ht="13.5" thickBot="1">
      <c r="C10" s="17" t="s">
        <v>9</v>
      </c>
      <c r="D10" s="17" t="s">
        <v>10</v>
      </c>
    </row>
    <row r="11" spans="1:8" ht="13.5" thickTop="1">
      <c r="A11" t="s">
        <v>11</v>
      </c>
      <c r="C11">
        <f>INTERCEPT(G95:G919,F95:F919)</f>
        <v>6.841848119229072E-13</v>
      </c>
      <c r="D11">
        <f>E11*F11</f>
        <v>-3.5003345783867451E-3</v>
      </c>
      <c r="E11" s="12">
        <v>-3.5003345783867452</v>
      </c>
      <c r="F11" s="7">
        <v>1E-3</v>
      </c>
    </row>
    <row r="12" spans="1:8">
      <c r="A12" t="s">
        <v>12</v>
      </c>
      <c r="C12">
        <f>SLOPE(G95:G919,F95:F919)</f>
        <v>2.8453463787822334E-17</v>
      </c>
      <c r="D12">
        <f>E12*F12</f>
        <v>1.2495324660846818E-6</v>
      </c>
      <c r="E12" s="13">
        <v>1.2495324660846818</v>
      </c>
      <c r="F12" s="7">
        <v>9.9999999999999995E-7</v>
      </c>
    </row>
    <row r="13" spans="1:8" ht="13.5" thickBot="1">
      <c r="A13" t="s">
        <v>13</v>
      </c>
      <c r="D13">
        <f>E13*F13</f>
        <v>8.0339831017087086E-11</v>
      </c>
      <c r="E13" s="14">
        <v>0.80339831017087082</v>
      </c>
      <c r="F13" s="7">
        <v>1E-10</v>
      </c>
    </row>
    <row r="14" spans="1:8" ht="13.5" thickTop="1">
      <c r="A14" t="s">
        <v>14</v>
      </c>
      <c r="E14">
        <f>SUM(P21:P30)</f>
        <v>1.0804627223601753E-3</v>
      </c>
    </row>
    <row r="15" spans="1:8">
      <c r="A15" s="16" t="s">
        <v>15</v>
      </c>
      <c r="C15" s="24">
        <f>(C7+C11)+(C8+C12)*INT(MAX(F21:F3533))</f>
        <v>54527.458240272033</v>
      </c>
      <c r="D15">
        <v>53079.609900000003</v>
      </c>
    </row>
    <row r="16" spans="1:8">
      <c r="A16" s="15" t="s">
        <v>16</v>
      </c>
      <c r="C16" s="25">
        <f>+C8+C12</f>
        <v>0.48773808262302082</v>
      </c>
    </row>
    <row r="17" spans="1:35" ht="13.5" thickBot="1">
      <c r="A17" s="31" t="s">
        <v>114</v>
      </c>
      <c r="C17">
        <f>COUNT(C21:C2191)</f>
        <v>116</v>
      </c>
    </row>
    <row r="18" spans="1:35" ht="14.25" thickTop="1" thickBot="1">
      <c r="A18" s="15" t="s">
        <v>17</v>
      </c>
      <c r="C18" s="8">
        <f>C15</f>
        <v>54527.458240272033</v>
      </c>
      <c r="D18" s="9">
        <f>C16</f>
        <v>0.48773808262302082</v>
      </c>
    </row>
    <row r="19" spans="1:35" ht="13.5" thickTop="1">
      <c r="G19" t="s">
        <v>18</v>
      </c>
      <c r="N19" t="s">
        <v>19</v>
      </c>
    </row>
    <row r="20" spans="1:35" ht="13.5" thickBot="1">
      <c r="A20" s="17" t="s">
        <v>20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17" t="s">
        <v>27</v>
      </c>
      <c r="I20" s="17" t="s">
        <v>28</v>
      </c>
      <c r="J20" s="17" t="s">
        <v>100</v>
      </c>
      <c r="K20" s="17" t="s">
        <v>101</v>
      </c>
      <c r="L20" s="17" t="s">
        <v>102</v>
      </c>
      <c r="M20" s="17" t="s">
        <v>29</v>
      </c>
      <c r="N20" s="17" t="s">
        <v>30</v>
      </c>
      <c r="O20" s="17" t="s">
        <v>31</v>
      </c>
      <c r="P20" s="18" t="s">
        <v>32</v>
      </c>
    </row>
    <row r="21" spans="1:35">
      <c r="A21" t="s">
        <v>47</v>
      </c>
      <c r="B21" s="20" t="s">
        <v>105</v>
      </c>
      <c r="C21" s="19">
        <v>42568.370999999999</v>
      </c>
      <c r="D21" s="19"/>
      <c r="E21">
        <f t="shared" ref="E21:E52" si="0">(C21-C$7)/C$8</f>
        <v>-24519.486311089167</v>
      </c>
      <c r="F21">
        <f t="shared" ref="F21:F52" si="1">+ROUND(2*E21,0)/2</f>
        <v>-24519.5</v>
      </c>
      <c r="G21">
        <f t="shared" ref="G21:G52" si="2">C21-(C$7+F21*C$8)</f>
        <v>6.6766031231964007E-3</v>
      </c>
      <c r="K21">
        <f>G21</f>
        <v>6.6766031231964007E-3</v>
      </c>
      <c r="N21">
        <f t="shared" ref="N21:N52" si="3">E$11*F$11+E$12*F$12*F21+E$13*F$13*F21^2</f>
        <v>1.4162532945213996E-2</v>
      </c>
      <c r="O21" s="10">
        <f t="shared" ref="O21:O52" si="4">+C21-15018.5</f>
        <v>27549.870999999999</v>
      </c>
      <c r="P21" s="4">
        <f>(G21-N21)^2</f>
        <v>5.6039145300172383E-5</v>
      </c>
      <c r="AE21">
        <v>6</v>
      </c>
      <c r="AG21" t="s">
        <v>46</v>
      </c>
      <c r="AI21" t="s">
        <v>48</v>
      </c>
    </row>
    <row r="22" spans="1:35">
      <c r="A22" t="s">
        <v>33</v>
      </c>
      <c r="B22" s="20"/>
      <c r="C22" s="19">
        <v>42866.394999999997</v>
      </c>
      <c r="D22" s="19"/>
      <c r="E22">
        <f t="shared" si="0"/>
        <v>-23908.453441977847</v>
      </c>
      <c r="F22">
        <f t="shared" si="1"/>
        <v>-23908.5</v>
      </c>
      <c r="G22">
        <f t="shared" si="2"/>
        <v>2.2708120457537007E-2</v>
      </c>
      <c r="N22">
        <f t="shared" si="3"/>
        <v>1.2548781209392991E-2</v>
      </c>
      <c r="O22" s="10">
        <f t="shared" si="4"/>
        <v>27847.894999999997</v>
      </c>
      <c r="R22" s="10">
        <f>C22-15018.5</f>
        <v>27847.894999999997</v>
      </c>
    </row>
    <row r="23" spans="1:35">
      <c r="A23" t="s">
        <v>49</v>
      </c>
      <c r="B23" s="20" t="s">
        <v>105</v>
      </c>
      <c r="C23" s="19">
        <v>42887.351000000002</v>
      </c>
      <c r="D23" s="19"/>
      <c r="E23">
        <f t="shared" si="0"/>
        <v>-23865.48775866006</v>
      </c>
      <c r="F23">
        <f t="shared" si="1"/>
        <v>-23865.5</v>
      </c>
      <c r="G23">
        <f t="shared" si="2"/>
        <v>5.9705676685553044E-3</v>
      </c>
      <c r="K23">
        <f>G23</f>
        <v>5.9705676685553044E-3</v>
      </c>
      <c r="N23">
        <f t="shared" si="3"/>
        <v>1.2437470436693188E-2</v>
      </c>
      <c r="O23" s="10">
        <f t="shared" si="4"/>
        <v>27868.851000000002</v>
      </c>
      <c r="P23" s="4">
        <f>(G23-N23)^2</f>
        <v>4.1820831412549419E-5</v>
      </c>
      <c r="AE23">
        <v>8</v>
      </c>
      <c r="AG23" t="s">
        <v>46</v>
      </c>
      <c r="AI23" t="s">
        <v>48</v>
      </c>
    </row>
    <row r="24" spans="1:35">
      <c r="A24" t="s">
        <v>34</v>
      </c>
      <c r="B24" s="20"/>
      <c r="C24" s="19">
        <v>45025.358</v>
      </c>
      <c r="D24" s="19"/>
      <c r="E24">
        <f t="shared" si="0"/>
        <v>-19481.973171277528</v>
      </c>
      <c r="F24">
        <f t="shared" si="1"/>
        <v>-19482</v>
      </c>
      <c r="G24">
        <f t="shared" si="2"/>
        <v>1.3085389655316249E-2</v>
      </c>
      <c r="N24">
        <f t="shared" si="3"/>
        <v>2.6491221303301046E-3</v>
      </c>
      <c r="O24" s="10">
        <f t="shared" si="4"/>
        <v>30006.858</v>
      </c>
      <c r="R24" s="10">
        <f>C24-15018.5</f>
        <v>30006.858</v>
      </c>
    </row>
    <row r="25" spans="1:35">
      <c r="A25" t="s">
        <v>106</v>
      </c>
      <c r="B25" s="20" t="s">
        <v>35</v>
      </c>
      <c r="C25" s="19">
        <v>45025.358</v>
      </c>
      <c r="D25" s="19"/>
      <c r="E25">
        <f t="shared" si="0"/>
        <v>-19481.973171277528</v>
      </c>
      <c r="F25">
        <f t="shared" si="1"/>
        <v>-19482</v>
      </c>
      <c r="G25">
        <f t="shared" si="2"/>
        <v>1.3085389655316249E-2</v>
      </c>
      <c r="H25">
        <f>G25</f>
        <v>1.3085389655316249E-2</v>
      </c>
      <c r="N25">
        <f t="shared" si="3"/>
        <v>2.6491221303301046E-3</v>
      </c>
      <c r="O25" s="10">
        <f t="shared" si="4"/>
        <v>30006.858</v>
      </c>
      <c r="P25" s="4">
        <f t="shared" ref="P25:P56" si="5">(G25-N25)^2</f>
        <v>1.0891567985308042E-4</v>
      </c>
      <c r="R25" s="10">
        <f>C25-15018.5</f>
        <v>30006.858</v>
      </c>
    </row>
    <row r="26" spans="1:35">
      <c r="A26" t="s">
        <v>34</v>
      </c>
      <c r="B26" s="20" t="s">
        <v>105</v>
      </c>
      <c r="C26" s="19">
        <v>45025.595000000001</v>
      </c>
      <c r="D26" s="19"/>
      <c r="E26">
        <f t="shared" si="0"/>
        <v>-19481.487254740674</v>
      </c>
      <c r="F26">
        <f t="shared" si="1"/>
        <v>-19481.5</v>
      </c>
      <c r="G26">
        <f t="shared" si="2"/>
        <v>6.2163483453332447E-3</v>
      </c>
      <c r="I26">
        <f>G26</f>
        <v>6.2163483453332447E-3</v>
      </c>
      <c r="N26">
        <f t="shared" si="3"/>
        <v>2.6481817360602296E-3</v>
      </c>
      <c r="O26" s="10">
        <f t="shared" si="4"/>
        <v>30007.095000000001</v>
      </c>
      <c r="P26" s="4">
        <f t="shared" si="5"/>
        <v>1.2731812951530885E-5</v>
      </c>
      <c r="R26" s="10">
        <f>C26-15018.5</f>
        <v>30007.095000000001</v>
      </c>
    </row>
    <row r="27" spans="1:35">
      <c r="A27" t="s">
        <v>53</v>
      </c>
      <c r="B27" s="20"/>
      <c r="C27" s="19">
        <v>45383.612000000001</v>
      </c>
      <c r="D27" s="19"/>
      <c r="E27">
        <f t="shared" si="0"/>
        <v>-18747.451892821402</v>
      </c>
      <c r="F27">
        <f t="shared" si="1"/>
        <v>-18747.5</v>
      </c>
      <c r="G27">
        <f t="shared" si="2"/>
        <v>2.3463703051675111E-2</v>
      </c>
      <c r="L27">
        <f>G27</f>
        <v>2.3463703051675111E-2</v>
      </c>
      <c r="N27">
        <f t="shared" si="3"/>
        <v>1.3109959986014538E-3</v>
      </c>
      <c r="O27" s="10">
        <f t="shared" si="4"/>
        <v>30365.112000000001</v>
      </c>
      <c r="P27" s="4">
        <f t="shared" si="5"/>
        <v>4.9074242977929935E-4</v>
      </c>
      <c r="AC27" t="s">
        <v>52</v>
      </c>
      <c r="AI27" t="s">
        <v>51</v>
      </c>
    </row>
    <row r="28" spans="1:35">
      <c r="A28" t="s">
        <v>54</v>
      </c>
      <c r="B28" s="20"/>
      <c r="C28" s="19">
        <v>45404.32</v>
      </c>
      <c r="D28" s="19"/>
      <c r="E28">
        <f t="shared" si="0"/>
        <v>-18704.994679128693</v>
      </c>
      <c r="F28">
        <f t="shared" si="1"/>
        <v>-18705</v>
      </c>
      <c r="G28">
        <f t="shared" si="2"/>
        <v>2.595191566797439E-3</v>
      </c>
      <c r="K28">
        <f>G28</f>
        <v>2.595191566797439E-3</v>
      </c>
      <c r="N28">
        <f t="shared" si="3"/>
        <v>1.2362217087604384E-3</v>
      </c>
      <c r="O28" s="10">
        <f t="shared" si="4"/>
        <v>30385.82</v>
      </c>
      <c r="P28" s="4">
        <f t="shared" si="5"/>
        <v>1.8467990750531056E-6</v>
      </c>
      <c r="AC28" t="s">
        <v>52</v>
      </c>
      <c r="AE28">
        <v>6</v>
      </c>
      <c r="AG28" t="s">
        <v>46</v>
      </c>
      <c r="AI28" t="s">
        <v>48</v>
      </c>
    </row>
    <row r="29" spans="1:35">
      <c r="A29" t="s">
        <v>53</v>
      </c>
      <c r="B29" s="20"/>
      <c r="C29" s="19">
        <v>45714.538</v>
      </c>
      <c r="D29" s="19"/>
      <c r="E29">
        <f t="shared" si="0"/>
        <v>-18068.960686597966</v>
      </c>
      <c r="F29">
        <f t="shared" si="1"/>
        <v>-18069</v>
      </c>
      <c r="G29">
        <f t="shared" si="2"/>
        <v>1.9174643326550722E-2</v>
      </c>
      <c r="L29">
        <f t="shared" ref="L29:L35" si="6">G29</f>
        <v>1.9174643326550722E-2</v>
      </c>
      <c r="N29">
        <f t="shared" si="3"/>
        <v>1.5191517964727175E-4</v>
      </c>
      <c r="O29" s="10">
        <f t="shared" si="4"/>
        <v>30696.038</v>
      </c>
      <c r="P29" s="4">
        <f t="shared" si="5"/>
        <v>3.6186418615099278E-4</v>
      </c>
      <c r="AC29" t="s">
        <v>52</v>
      </c>
      <c r="AI29" t="s">
        <v>51</v>
      </c>
    </row>
    <row r="30" spans="1:35">
      <c r="A30" t="s">
        <v>53</v>
      </c>
      <c r="B30" s="20"/>
      <c r="C30" s="19">
        <v>45715.497000000003</v>
      </c>
      <c r="D30" s="19"/>
      <c r="E30">
        <f t="shared" si="0"/>
        <v>-18066.994467362336</v>
      </c>
      <c r="F30">
        <f t="shared" si="1"/>
        <v>-18067</v>
      </c>
      <c r="G30">
        <f t="shared" si="2"/>
        <v>2.6984780852217227E-3</v>
      </c>
      <c r="L30">
        <f t="shared" si="6"/>
        <v>2.6984780852217227E-3</v>
      </c>
      <c r="N30">
        <f t="shared" si="3"/>
        <v>1.4860792431217393E-4</v>
      </c>
      <c r="O30" s="10">
        <f t="shared" si="4"/>
        <v>30696.997000000003</v>
      </c>
      <c r="P30" s="4">
        <f t="shared" si="5"/>
        <v>6.5018378374968882E-6</v>
      </c>
      <c r="AC30" t="s">
        <v>52</v>
      </c>
      <c r="AI30" t="s">
        <v>51</v>
      </c>
    </row>
    <row r="31" spans="1:35">
      <c r="A31" t="s">
        <v>55</v>
      </c>
      <c r="B31" s="20"/>
      <c r="C31" s="19">
        <v>45732.815399999999</v>
      </c>
      <c r="D31" s="19"/>
      <c r="E31">
        <f t="shared" si="0"/>
        <v>-18031.486885287017</v>
      </c>
      <c r="F31">
        <f t="shared" si="1"/>
        <v>-18031.5</v>
      </c>
      <c r="G31">
        <f t="shared" si="2"/>
        <v>6.3965449662646279E-3</v>
      </c>
      <c r="L31">
        <f t="shared" si="6"/>
        <v>6.3965449662646279E-3</v>
      </c>
      <c r="N31">
        <f t="shared" si="3"/>
        <v>9.0011094514234197E-5</v>
      </c>
      <c r="O31" s="10">
        <f t="shared" si="4"/>
        <v>30714.315399999999</v>
      </c>
      <c r="P31" s="4">
        <f t="shared" si="5"/>
        <v>3.9772369475535011E-5</v>
      </c>
      <c r="AC31" t="s">
        <v>50</v>
      </c>
      <c r="AI31" t="s">
        <v>51</v>
      </c>
    </row>
    <row r="32" spans="1:35">
      <c r="A32" t="s">
        <v>53</v>
      </c>
      <c r="B32" s="20"/>
      <c r="C32" s="19">
        <v>45779.397100000002</v>
      </c>
      <c r="D32" s="19"/>
      <c r="E32">
        <f t="shared" si="0"/>
        <v>-17935.981322650838</v>
      </c>
      <c r="F32">
        <f t="shared" si="1"/>
        <v>-17936</v>
      </c>
      <c r="G32">
        <f t="shared" si="2"/>
        <v>9.1096544711035676E-3</v>
      </c>
      <c r="L32">
        <f t="shared" si="6"/>
        <v>9.1096544711035676E-3</v>
      </c>
      <c r="N32">
        <f t="shared" si="3"/>
        <v>-6.6617539260904746E-5</v>
      </c>
      <c r="O32" s="10">
        <f t="shared" si="4"/>
        <v>30760.897100000002</v>
      </c>
      <c r="P32" s="4">
        <f t="shared" si="5"/>
        <v>8.420396800819844E-5</v>
      </c>
      <c r="AC32" t="s">
        <v>50</v>
      </c>
      <c r="AI32" t="s">
        <v>51</v>
      </c>
    </row>
    <row r="33" spans="1:35">
      <c r="A33" t="s">
        <v>53</v>
      </c>
      <c r="B33" s="20"/>
      <c r="C33" s="19">
        <v>45817.43</v>
      </c>
      <c r="D33" s="19"/>
      <c r="E33">
        <f t="shared" si="0"/>
        <v>-17858.003200057949</v>
      </c>
      <c r="F33">
        <f t="shared" si="1"/>
        <v>-17858</v>
      </c>
      <c r="G33">
        <f t="shared" si="2"/>
        <v>-1.5607901295879856E-3</v>
      </c>
      <c r="L33">
        <f t="shared" si="6"/>
        <v>-1.5607901295879856E-3</v>
      </c>
      <c r="N33">
        <f t="shared" si="3"/>
        <v>-1.9345735199749817E-4</v>
      </c>
      <c r="O33" s="10">
        <f t="shared" si="4"/>
        <v>30798.93</v>
      </c>
      <c r="P33" s="4">
        <f t="shared" si="5"/>
        <v>1.8695989246733173E-6</v>
      </c>
      <c r="AC33" t="s">
        <v>52</v>
      </c>
      <c r="AI33" t="s">
        <v>51</v>
      </c>
    </row>
    <row r="34" spans="1:35">
      <c r="A34" t="s">
        <v>55</v>
      </c>
      <c r="B34" s="20" t="s">
        <v>105</v>
      </c>
      <c r="C34" s="19">
        <v>46079.840700000001</v>
      </c>
      <c r="D34" s="19"/>
      <c r="E34">
        <f t="shared" si="0"/>
        <v>-17319.987594245966</v>
      </c>
      <c r="F34">
        <f t="shared" si="1"/>
        <v>-17320</v>
      </c>
      <c r="G34">
        <f t="shared" si="2"/>
        <v>6.0507586895255372E-3</v>
      </c>
      <c r="L34">
        <f t="shared" si="6"/>
        <v>6.0507586895255372E-3</v>
      </c>
      <c r="N34">
        <f t="shared" si="3"/>
        <v>-1.0417015668732106E-3</v>
      </c>
      <c r="O34" s="10">
        <f t="shared" si="4"/>
        <v>31061.340700000001</v>
      </c>
      <c r="P34" s="4">
        <f t="shared" si="5"/>
        <v>5.0302992488595791E-5</v>
      </c>
      <c r="AC34" t="s">
        <v>50</v>
      </c>
      <c r="AI34" t="s">
        <v>51</v>
      </c>
    </row>
    <row r="35" spans="1:35">
      <c r="A35" t="s">
        <v>57</v>
      </c>
      <c r="B35" s="20"/>
      <c r="C35" s="19">
        <v>46114.470999999998</v>
      </c>
      <c r="D35" s="19"/>
      <c r="E35">
        <f t="shared" si="0"/>
        <v>-17248.985756920163</v>
      </c>
      <c r="F35">
        <f t="shared" si="1"/>
        <v>-17249</v>
      </c>
      <c r="G35">
        <f t="shared" si="2"/>
        <v>6.9468924484681338E-3</v>
      </c>
      <c r="L35">
        <f t="shared" si="6"/>
        <v>6.9468924484681338E-3</v>
      </c>
      <c r="N35">
        <f t="shared" si="3"/>
        <v>-1.1501707626897055E-3</v>
      </c>
      <c r="O35" s="10">
        <f t="shared" si="4"/>
        <v>31095.970999999998</v>
      </c>
      <c r="P35" s="4">
        <f t="shared" si="5"/>
        <v>6.5562432645485701E-5</v>
      </c>
      <c r="AC35" t="s">
        <v>56</v>
      </c>
      <c r="AI35" t="s">
        <v>51</v>
      </c>
    </row>
    <row r="36" spans="1:35">
      <c r="A36" t="s">
        <v>59</v>
      </c>
      <c r="B36" s="20"/>
      <c r="C36" s="19">
        <v>46174.464</v>
      </c>
      <c r="D36" s="19"/>
      <c r="E36">
        <f t="shared" si="0"/>
        <v>-17125.983264112212</v>
      </c>
      <c r="F36">
        <f t="shared" si="1"/>
        <v>-17126</v>
      </c>
      <c r="G36">
        <f t="shared" si="2"/>
        <v>8.1627298204693943E-3</v>
      </c>
      <c r="K36">
        <f>G36</f>
        <v>8.1627298204693943E-3</v>
      </c>
      <c r="N36">
        <f t="shared" si="3"/>
        <v>-1.3361651173804112E-3</v>
      </c>
      <c r="O36" s="10">
        <f t="shared" si="4"/>
        <v>31155.964</v>
      </c>
      <c r="P36" s="4">
        <f t="shared" si="5"/>
        <v>9.0229005040308658E-5</v>
      </c>
      <c r="AC36" t="s">
        <v>52</v>
      </c>
      <c r="AE36">
        <v>16</v>
      </c>
      <c r="AG36" t="s">
        <v>58</v>
      </c>
      <c r="AI36" t="s">
        <v>48</v>
      </c>
    </row>
    <row r="37" spans="1:35">
      <c r="A37" t="s">
        <v>59</v>
      </c>
      <c r="B37" s="20"/>
      <c r="C37" s="19">
        <v>46175.442999999999</v>
      </c>
      <c r="D37" s="19"/>
      <c r="E37">
        <f t="shared" si="0"/>
        <v>-17123.976039261666</v>
      </c>
      <c r="F37">
        <f t="shared" si="1"/>
        <v>-17124</v>
      </c>
      <c r="G37">
        <f t="shared" si="2"/>
        <v>1.1686564575938974E-2</v>
      </c>
      <c r="K37">
        <f>G37</f>
        <v>1.1686564575938974E-2</v>
      </c>
      <c r="N37">
        <f t="shared" si="3"/>
        <v>-1.3391693308729101E-3</v>
      </c>
      <c r="O37" s="10">
        <f t="shared" si="4"/>
        <v>31156.942999999999</v>
      </c>
      <c r="P37" s="4">
        <f t="shared" si="5"/>
        <v>1.6966974381106879E-4</v>
      </c>
      <c r="AC37" t="s">
        <v>52</v>
      </c>
      <c r="AE37">
        <v>19</v>
      </c>
      <c r="AG37" t="s">
        <v>58</v>
      </c>
      <c r="AI37" t="s">
        <v>48</v>
      </c>
    </row>
    <row r="38" spans="1:35">
      <c r="A38" t="s">
        <v>59</v>
      </c>
      <c r="B38" s="20"/>
      <c r="C38" s="19">
        <v>46176.402000000002</v>
      </c>
      <c r="D38" s="19"/>
      <c r="E38">
        <f t="shared" si="0"/>
        <v>-17122.009820026036</v>
      </c>
      <c r="F38">
        <f t="shared" si="1"/>
        <v>-17122</v>
      </c>
      <c r="G38">
        <f t="shared" si="2"/>
        <v>-4.7896006726659834E-3</v>
      </c>
      <c r="K38">
        <f>G38</f>
        <v>-4.7896006726659834E-3</v>
      </c>
      <c r="N38">
        <f t="shared" si="3"/>
        <v>-1.3421729016467668E-3</v>
      </c>
      <c r="O38" s="10">
        <f t="shared" si="4"/>
        <v>31157.902000000002</v>
      </c>
      <c r="P38" s="4">
        <f t="shared" si="5"/>
        <v>1.1884758236394524E-5</v>
      </c>
      <c r="AC38" t="s">
        <v>52</v>
      </c>
      <c r="AE38">
        <v>10</v>
      </c>
      <c r="AG38" t="s">
        <v>60</v>
      </c>
      <c r="AI38" t="s">
        <v>48</v>
      </c>
    </row>
    <row r="39" spans="1:35">
      <c r="A39" t="s">
        <v>59</v>
      </c>
      <c r="B39" s="20"/>
      <c r="C39" s="19">
        <v>46176.411</v>
      </c>
      <c r="D39" s="19"/>
      <c r="E39">
        <f t="shared" si="0"/>
        <v>-17121.991367499322</v>
      </c>
      <c r="F39">
        <f t="shared" si="1"/>
        <v>-17122</v>
      </c>
      <c r="G39">
        <f t="shared" si="2"/>
        <v>4.2103993255295791E-3</v>
      </c>
      <c r="K39">
        <f>G39</f>
        <v>4.2103993255295791E-3</v>
      </c>
      <c r="N39">
        <f t="shared" si="3"/>
        <v>-1.3421729016467668E-3</v>
      </c>
      <c r="O39" s="10">
        <f t="shared" si="4"/>
        <v>31157.911</v>
      </c>
      <c r="P39" s="4">
        <f t="shared" si="5"/>
        <v>3.0831058338010085E-5</v>
      </c>
      <c r="AC39" t="s">
        <v>52</v>
      </c>
      <c r="AE39">
        <v>24</v>
      </c>
      <c r="AG39" t="s">
        <v>58</v>
      </c>
      <c r="AI39" t="s">
        <v>48</v>
      </c>
    </row>
    <row r="40" spans="1:35">
      <c r="A40" t="s">
        <v>57</v>
      </c>
      <c r="B40" s="20"/>
      <c r="C40" s="19">
        <v>46177.387199999997</v>
      </c>
      <c r="D40" s="19"/>
      <c r="E40">
        <f t="shared" si="0"/>
        <v>-17119.989883434868</v>
      </c>
      <c r="F40">
        <f t="shared" si="1"/>
        <v>-17120</v>
      </c>
      <c r="G40">
        <f t="shared" si="2"/>
        <v>4.9342340789735317E-3</v>
      </c>
      <c r="L40">
        <f>G40</f>
        <v>4.9342340789735317E-3</v>
      </c>
      <c r="N40">
        <f t="shared" si="3"/>
        <v>-1.3451758297019709E-3</v>
      </c>
      <c r="O40" s="10">
        <f t="shared" si="4"/>
        <v>31158.887199999997</v>
      </c>
      <c r="P40" s="4">
        <f t="shared" si="5"/>
        <v>3.9430988801172086E-5</v>
      </c>
      <c r="AC40" t="s">
        <v>50</v>
      </c>
      <c r="AI40" t="s">
        <v>51</v>
      </c>
    </row>
    <row r="41" spans="1:35">
      <c r="A41" t="s">
        <v>61</v>
      </c>
      <c r="B41" s="20" t="s">
        <v>105</v>
      </c>
      <c r="C41" s="19">
        <v>46506.364000000001</v>
      </c>
      <c r="D41" s="19"/>
      <c r="E41">
        <f t="shared" si="0"/>
        <v>-16445.495084441955</v>
      </c>
      <c r="F41">
        <f t="shared" si="1"/>
        <v>-16445.5</v>
      </c>
      <c r="G41">
        <f t="shared" si="2"/>
        <v>2.3975048534339294E-3</v>
      </c>
      <c r="K41">
        <f>G41</f>
        <v>2.3975048534339294E-3</v>
      </c>
      <c r="N41">
        <f t="shared" si="3"/>
        <v>-2.3212543116815747E-3</v>
      </c>
      <c r="O41" s="10">
        <f t="shared" si="4"/>
        <v>31487.864000000001</v>
      </c>
      <c r="P41" s="4">
        <f t="shared" si="5"/>
        <v>2.2266688058361568E-5</v>
      </c>
      <c r="AC41" t="s">
        <v>52</v>
      </c>
      <c r="AE41">
        <v>12</v>
      </c>
      <c r="AG41" t="s">
        <v>58</v>
      </c>
      <c r="AI41" t="s">
        <v>48</v>
      </c>
    </row>
    <row r="42" spans="1:35">
      <c r="A42" t="s">
        <v>62</v>
      </c>
      <c r="B42" s="20"/>
      <c r="C42" s="19">
        <v>46535.381000000001</v>
      </c>
      <c r="D42" s="19"/>
      <c r="E42">
        <f t="shared" si="0"/>
        <v>-16386.002088028905</v>
      </c>
      <c r="F42">
        <f t="shared" si="1"/>
        <v>-16386</v>
      </c>
      <c r="G42">
        <f t="shared" si="2"/>
        <v>-1.0184112106799148E-3</v>
      </c>
      <c r="K42">
        <f>G42</f>
        <v>-1.0184112106799148E-3</v>
      </c>
      <c r="N42">
        <f t="shared" si="3"/>
        <v>-2.4038489210907663E-3</v>
      </c>
      <c r="O42" s="10">
        <f t="shared" si="4"/>
        <v>31516.881000000001</v>
      </c>
      <c r="P42" s="4">
        <f t="shared" si="5"/>
        <v>1.9194376494284622E-6</v>
      </c>
      <c r="AC42" t="s">
        <v>52</v>
      </c>
      <c r="AE42">
        <v>11</v>
      </c>
      <c r="AG42" t="s">
        <v>58</v>
      </c>
      <c r="AI42" t="s">
        <v>48</v>
      </c>
    </row>
    <row r="43" spans="1:35">
      <c r="A43" t="s">
        <v>63</v>
      </c>
      <c r="B43" s="20"/>
      <c r="C43" s="19">
        <v>46850.461000000003</v>
      </c>
      <c r="D43" s="19"/>
      <c r="E43">
        <f t="shared" si="0"/>
        <v>-15739.999630510058</v>
      </c>
      <c r="F43">
        <f t="shared" si="1"/>
        <v>-15740</v>
      </c>
      <c r="G43">
        <f t="shared" si="2"/>
        <v>1.8021431606030092E-4</v>
      </c>
      <c r="L43">
        <f>G43</f>
        <v>1.8021431606030092E-4</v>
      </c>
      <c r="N43">
        <f t="shared" si="3"/>
        <v>-3.2639752756707524E-3</v>
      </c>
      <c r="O43" s="10">
        <f t="shared" si="4"/>
        <v>31831.961000000003</v>
      </c>
      <c r="P43" s="4">
        <f t="shared" si="5"/>
        <v>1.186244194378852E-5</v>
      </c>
      <c r="AC43" t="s">
        <v>56</v>
      </c>
      <c r="AI43" t="s">
        <v>51</v>
      </c>
    </row>
    <row r="44" spans="1:35">
      <c r="A44" t="s">
        <v>64</v>
      </c>
      <c r="B44" s="20" t="s">
        <v>105</v>
      </c>
      <c r="C44" s="19">
        <v>46892.411999999997</v>
      </c>
      <c r="D44" s="19"/>
      <c r="E44">
        <f t="shared" si="0"/>
        <v>-15653.988302925416</v>
      </c>
      <c r="F44">
        <f t="shared" si="1"/>
        <v>-15654</v>
      </c>
      <c r="G44">
        <f t="shared" si="2"/>
        <v>5.7051087278523482E-3</v>
      </c>
      <c r="K44">
        <f>G44</f>
        <v>5.7051087278523482E-3</v>
      </c>
      <c r="N44">
        <f t="shared" si="3"/>
        <v>-3.3734237079132041E-3</v>
      </c>
      <c r="O44" s="10">
        <f t="shared" si="4"/>
        <v>31873.911999999997</v>
      </c>
      <c r="P44" s="4">
        <f t="shared" si="5"/>
        <v>8.241975118724721E-5</v>
      </c>
      <c r="AC44" t="s">
        <v>52</v>
      </c>
      <c r="AE44">
        <v>12</v>
      </c>
      <c r="AG44" t="s">
        <v>58</v>
      </c>
      <c r="AI44" t="s">
        <v>48</v>
      </c>
    </row>
    <row r="45" spans="1:35">
      <c r="A45" t="s">
        <v>64</v>
      </c>
      <c r="B45" s="20" t="s">
        <v>105</v>
      </c>
      <c r="C45" s="19">
        <v>46903.375</v>
      </c>
      <c r="D45" s="19"/>
      <c r="E45">
        <f t="shared" si="0"/>
        <v>-15631.511075104603</v>
      </c>
      <c r="F45">
        <f t="shared" si="1"/>
        <v>-15631.5</v>
      </c>
      <c r="G45">
        <f t="shared" si="2"/>
        <v>-5.4017502843635157E-3</v>
      </c>
      <c r="K45">
        <f>G45</f>
        <v>-5.4017502843635157E-3</v>
      </c>
      <c r="N45">
        <f t="shared" si="3"/>
        <v>-3.4018623425502159E-3</v>
      </c>
      <c r="O45" s="10">
        <f t="shared" si="4"/>
        <v>31884.875</v>
      </c>
      <c r="P45" s="4">
        <f t="shared" si="5"/>
        <v>3.9995517798102365E-6</v>
      </c>
      <c r="AC45" t="s">
        <v>52</v>
      </c>
      <c r="AE45">
        <v>11</v>
      </c>
      <c r="AG45" t="s">
        <v>58</v>
      </c>
      <c r="AI45" t="s">
        <v>48</v>
      </c>
    </row>
    <row r="46" spans="1:35">
      <c r="A46" t="s">
        <v>66</v>
      </c>
      <c r="B46" s="20"/>
      <c r="C46" s="19">
        <v>46910.45</v>
      </c>
      <c r="D46" s="19"/>
      <c r="E46">
        <f t="shared" si="0"/>
        <v>-15617.005338825107</v>
      </c>
      <c r="F46">
        <f t="shared" si="1"/>
        <v>-15617</v>
      </c>
      <c r="G46">
        <f t="shared" si="2"/>
        <v>-2.6039483200293034E-3</v>
      </c>
      <c r="K46">
        <f>G46</f>
        <v>-2.6039483200293034E-3</v>
      </c>
      <c r="N46">
        <f t="shared" si="3"/>
        <v>-3.4201463603302819E-3</v>
      </c>
      <c r="O46" s="10">
        <f t="shared" si="4"/>
        <v>31891.949999999997</v>
      </c>
      <c r="P46" s="4">
        <f t="shared" si="5"/>
        <v>6.6617924099115766E-7</v>
      </c>
      <c r="AC46" t="s">
        <v>52</v>
      </c>
      <c r="AE46">
        <v>10</v>
      </c>
      <c r="AG46" t="s">
        <v>65</v>
      </c>
      <c r="AI46" t="s">
        <v>48</v>
      </c>
    </row>
    <row r="47" spans="1:35">
      <c r="A47" t="s">
        <v>37</v>
      </c>
      <c r="B47" s="20"/>
      <c r="C47" s="19">
        <v>46910.4568</v>
      </c>
      <c r="D47" s="19"/>
      <c r="E47">
        <f t="shared" si="0"/>
        <v>-15616.991396916026</v>
      </c>
      <c r="F47">
        <f t="shared" si="1"/>
        <v>-15617</v>
      </c>
      <c r="G47">
        <f t="shared" si="2"/>
        <v>4.1960516828112304E-3</v>
      </c>
      <c r="I47">
        <f>G47</f>
        <v>4.1960516828112304E-3</v>
      </c>
      <c r="N47">
        <f t="shared" si="3"/>
        <v>-3.4201463603302819E-3</v>
      </c>
      <c r="O47" s="10">
        <f t="shared" si="4"/>
        <v>31891.9568</v>
      </c>
      <c r="P47" s="4">
        <f t="shared" si="5"/>
        <v>5.80064726323526E-5</v>
      </c>
      <c r="R47" s="10">
        <f>C47-15018.5</f>
        <v>31891.9568</v>
      </c>
    </row>
    <row r="48" spans="1:35">
      <c r="A48" t="s">
        <v>68</v>
      </c>
      <c r="B48" s="20"/>
      <c r="C48" s="19">
        <v>47207.489000000001</v>
      </c>
      <c r="D48" s="19"/>
      <c r="E48">
        <f t="shared" si="0"/>
        <v>-15007.9919962488</v>
      </c>
      <c r="F48">
        <f t="shared" si="1"/>
        <v>-15008</v>
      </c>
      <c r="G48">
        <f t="shared" si="2"/>
        <v>3.9037342648953199E-3</v>
      </c>
      <c r="L48">
        <f>G48</f>
        <v>3.9037342648953199E-3</v>
      </c>
      <c r="N48">
        <f t="shared" si="3"/>
        <v>-4.1575691493477666E-3</v>
      </c>
      <c r="O48" s="10">
        <f t="shared" si="4"/>
        <v>32188.989000000001</v>
      </c>
      <c r="P48" s="4">
        <f t="shared" si="5"/>
        <v>6.498461273648724E-5</v>
      </c>
      <c r="AC48" t="s">
        <v>56</v>
      </c>
      <c r="AI48" t="s">
        <v>51</v>
      </c>
    </row>
    <row r="49" spans="1:35">
      <c r="A49" t="s">
        <v>70</v>
      </c>
      <c r="B49" s="20"/>
      <c r="C49" s="19">
        <v>47208.459000000003</v>
      </c>
      <c r="D49" s="19"/>
      <c r="E49">
        <f t="shared" si="0"/>
        <v>-15006.003223924965</v>
      </c>
      <c r="F49">
        <f t="shared" si="1"/>
        <v>-15006</v>
      </c>
      <c r="G49">
        <f t="shared" si="2"/>
        <v>-1.5724309778306633E-3</v>
      </c>
      <c r="K49">
        <f>G49</f>
        <v>-1.5724309778306633E-3</v>
      </c>
      <c r="N49">
        <f t="shared" si="3"/>
        <v>-4.1598927237918963E-3</v>
      </c>
      <c r="O49" s="10">
        <f t="shared" si="4"/>
        <v>32189.959000000003</v>
      </c>
      <c r="P49" s="4">
        <f t="shared" si="5"/>
        <v>6.6949582868127526E-6</v>
      </c>
      <c r="AC49" t="s">
        <v>52</v>
      </c>
      <c r="AE49">
        <v>7</v>
      </c>
      <c r="AG49" t="s">
        <v>69</v>
      </c>
      <c r="AI49" t="s">
        <v>48</v>
      </c>
    </row>
    <row r="50" spans="1:35">
      <c r="A50" t="s">
        <v>68</v>
      </c>
      <c r="B50" s="20"/>
      <c r="C50" s="19">
        <v>47212.362000000001</v>
      </c>
      <c r="D50" s="19"/>
      <c r="E50">
        <f t="shared" si="0"/>
        <v>-14998.000978172475</v>
      </c>
      <c r="F50">
        <f t="shared" si="1"/>
        <v>-14998</v>
      </c>
      <c r="G50">
        <f t="shared" si="2"/>
        <v>-4.7709196951473132E-4</v>
      </c>
      <c r="L50">
        <f>G50</f>
        <v>-4.7709196951473132E-4</v>
      </c>
      <c r="N50">
        <f t="shared" si="3"/>
        <v>-4.1691805943819098E-3</v>
      </c>
      <c r="O50" s="10">
        <f t="shared" si="4"/>
        <v>32193.862000000001</v>
      </c>
      <c r="P50" s="4">
        <f t="shared" si="5"/>
        <v>1.3631518413873612E-5</v>
      </c>
      <c r="AC50" t="s">
        <v>56</v>
      </c>
      <c r="AI50" t="s">
        <v>51</v>
      </c>
    </row>
    <row r="51" spans="1:35">
      <c r="A51" t="s">
        <v>71</v>
      </c>
      <c r="B51" s="20"/>
      <c r="C51" s="19">
        <v>47230.400999999998</v>
      </c>
      <c r="D51" s="19"/>
      <c r="E51">
        <f t="shared" si="0"/>
        <v>-14961.015963791426</v>
      </c>
      <c r="F51">
        <f t="shared" si="1"/>
        <v>-14961</v>
      </c>
      <c r="G51">
        <f t="shared" si="2"/>
        <v>-7.786149020830635E-3</v>
      </c>
      <c r="K51">
        <f>G51</f>
        <v>-7.786149020830635E-3</v>
      </c>
      <c r="N51">
        <f t="shared" si="3"/>
        <v>-4.2120032300420884E-3</v>
      </c>
      <c r="O51" s="10">
        <f t="shared" si="4"/>
        <v>32211.900999999998</v>
      </c>
      <c r="P51" s="4">
        <f t="shared" si="5"/>
        <v>1.2774518133811485E-5</v>
      </c>
      <c r="AC51" t="s">
        <v>52</v>
      </c>
      <c r="AE51">
        <v>22</v>
      </c>
      <c r="AG51" t="s">
        <v>58</v>
      </c>
      <c r="AI51" t="s">
        <v>48</v>
      </c>
    </row>
    <row r="52" spans="1:35">
      <c r="A52" t="s">
        <v>71</v>
      </c>
      <c r="B52" s="20" t="s">
        <v>105</v>
      </c>
      <c r="C52" s="19">
        <v>47237.474999999999</v>
      </c>
      <c r="D52" s="19"/>
      <c r="E52">
        <f t="shared" si="0"/>
        <v>-14946.512277792668</v>
      </c>
      <c r="F52">
        <f t="shared" si="1"/>
        <v>-14946.5</v>
      </c>
      <c r="G52">
        <f t="shared" si="2"/>
        <v>-5.9883470530621707E-3</v>
      </c>
      <c r="K52">
        <f>G52</f>
        <v>-5.9883470530621707E-3</v>
      </c>
      <c r="N52">
        <f t="shared" si="3"/>
        <v>-4.2287250799779436E-3</v>
      </c>
      <c r="O52" s="10">
        <f t="shared" si="4"/>
        <v>32218.974999999999</v>
      </c>
      <c r="P52" s="4">
        <f t="shared" si="5"/>
        <v>3.0962694881608289E-6</v>
      </c>
      <c r="AC52" t="s">
        <v>52</v>
      </c>
      <c r="AE52">
        <v>6</v>
      </c>
      <c r="AG52" t="s">
        <v>69</v>
      </c>
      <c r="AI52" t="s">
        <v>48</v>
      </c>
    </row>
    <row r="53" spans="1:35">
      <c r="A53" t="s">
        <v>68</v>
      </c>
      <c r="B53" s="20" t="s">
        <v>105</v>
      </c>
      <c r="C53" s="19">
        <v>47238.466</v>
      </c>
      <c r="D53" s="19"/>
      <c r="E53">
        <f t="shared" ref="E53:E84" si="7">(C53-C$7)/C$8</f>
        <v>-14944.480449573161</v>
      </c>
      <c r="F53">
        <f t="shared" ref="F53:F84" si="8">+ROUND(2*E53,0)/2</f>
        <v>-14944.5</v>
      </c>
      <c r="G53">
        <f t="shared" ref="G53:G84" si="9">C53-(C$7+F53*C$8)</f>
        <v>9.5354876975761726E-3</v>
      </c>
      <c r="L53">
        <f>G53</f>
        <v>9.5354876975761726E-3</v>
      </c>
      <c r="N53">
        <f t="shared" ref="N53:N84" si="10">E$11*F$11+E$12*F$12*F53+E$13*F$13*F53^2</f>
        <v>-4.2310288908236383E-3</v>
      </c>
      <c r="O53" s="10">
        <f t="shared" ref="O53:O84" si="11">+C53-15018.5</f>
        <v>32219.966</v>
      </c>
      <c r="P53" s="4">
        <f t="shared" si="5"/>
        <v>1.8951697897868716E-4</v>
      </c>
      <c r="AC53" t="s">
        <v>56</v>
      </c>
      <c r="AI53" t="s">
        <v>51</v>
      </c>
    </row>
    <row r="54" spans="1:35">
      <c r="A54" t="s">
        <v>71</v>
      </c>
      <c r="B54" s="20" t="s">
        <v>105</v>
      </c>
      <c r="C54" s="19">
        <v>47239.428</v>
      </c>
      <c r="D54" s="19"/>
      <c r="E54">
        <f t="shared" si="7"/>
        <v>-14942.508079495299</v>
      </c>
      <c r="F54">
        <f t="shared" si="8"/>
        <v>-14942.5</v>
      </c>
      <c r="G54">
        <f t="shared" si="9"/>
        <v>-3.9406775467796251E-3</v>
      </c>
      <c r="K54">
        <f>G54</f>
        <v>-3.9406775467796251E-3</v>
      </c>
      <c r="N54">
        <f t="shared" si="10"/>
        <v>-4.233332058950684E-3</v>
      </c>
      <c r="O54" s="10">
        <f t="shared" si="11"/>
        <v>32220.928</v>
      </c>
      <c r="P54" s="4">
        <f t="shared" si="5"/>
        <v>8.564666349408044E-8</v>
      </c>
      <c r="AC54" t="s">
        <v>52</v>
      </c>
      <c r="AE54">
        <v>7</v>
      </c>
      <c r="AG54" t="s">
        <v>69</v>
      </c>
      <c r="AI54" t="s">
        <v>48</v>
      </c>
    </row>
    <row r="55" spans="1:35">
      <c r="A55" t="s">
        <v>71</v>
      </c>
      <c r="B55" s="20"/>
      <c r="C55" s="19">
        <v>47252.355000000003</v>
      </c>
      <c r="D55" s="19"/>
      <c r="E55">
        <f t="shared" si="7"/>
        <v>-14916.004100288912</v>
      </c>
      <c r="F55">
        <f t="shared" si="8"/>
        <v>-14916</v>
      </c>
      <c r="G55">
        <f t="shared" si="9"/>
        <v>-1.9998670541099273E-3</v>
      </c>
      <c r="K55">
        <f>G55</f>
        <v>-1.9998670541099273E-3</v>
      </c>
      <c r="N55">
        <f t="shared" si="10"/>
        <v>-4.2637883599766675E-3</v>
      </c>
      <c r="O55" s="10">
        <f t="shared" si="11"/>
        <v>32233.855000000003</v>
      </c>
      <c r="P55" s="4">
        <f t="shared" si="5"/>
        <v>5.1253396791573664E-6</v>
      </c>
      <c r="AC55" t="s">
        <v>52</v>
      </c>
      <c r="AE55">
        <v>7</v>
      </c>
      <c r="AG55" t="s">
        <v>72</v>
      </c>
      <c r="AI55" t="s">
        <v>48</v>
      </c>
    </row>
    <row r="56" spans="1:35">
      <c r="A56" t="s">
        <v>71</v>
      </c>
      <c r="B56" s="20"/>
      <c r="C56" s="19">
        <v>47267.485999999997</v>
      </c>
      <c r="D56" s="19"/>
      <c r="E56">
        <f t="shared" si="7"/>
        <v>-14884.981302317878</v>
      </c>
      <c r="F56">
        <f t="shared" si="8"/>
        <v>-14885</v>
      </c>
      <c r="G56">
        <f t="shared" si="9"/>
        <v>9.1195716304355301E-3</v>
      </c>
      <c r="K56">
        <f>G56</f>
        <v>9.1195716304355301E-3</v>
      </c>
      <c r="N56">
        <f t="shared" si="10"/>
        <v>-4.2992732799563907E-3</v>
      </c>
      <c r="O56" s="10">
        <f t="shared" si="11"/>
        <v>32248.985999999997</v>
      </c>
      <c r="P56" s="4">
        <f t="shared" si="5"/>
        <v>1.8006539872915116E-4</v>
      </c>
      <c r="AC56" t="s">
        <v>52</v>
      </c>
      <c r="AE56">
        <v>7</v>
      </c>
      <c r="AG56" t="s">
        <v>69</v>
      </c>
      <c r="AI56" t="s">
        <v>48</v>
      </c>
    </row>
    <row r="57" spans="1:35">
      <c r="A57" t="s">
        <v>71</v>
      </c>
      <c r="B57" s="20"/>
      <c r="C57" s="19">
        <v>47270.417000000001</v>
      </c>
      <c r="D57" s="19"/>
      <c r="E57">
        <f t="shared" si="7"/>
        <v>-14878.971929450699</v>
      </c>
      <c r="F57">
        <f t="shared" si="8"/>
        <v>-14879</v>
      </c>
      <c r="G57">
        <f t="shared" si="9"/>
        <v>1.3691075895621907E-2</v>
      </c>
      <c r="K57">
        <f>G57</f>
        <v>1.3691075895621907E-2</v>
      </c>
      <c r="N57">
        <f t="shared" si="10"/>
        <v>-4.3061234935422334E-3</v>
      </c>
      <c r="O57" s="10">
        <f t="shared" si="11"/>
        <v>32251.917000000001</v>
      </c>
      <c r="P57" s="4">
        <f t="shared" ref="P57:P88" si="12">(G57-N57)^2</f>
        <v>3.2389918585333012E-4</v>
      </c>
      <c r="AC57" t="s">
        <v>52</v>
      </c>
      <c r="AE57">
        <v>9</v>
      </c>
      <c r="AG57" t="s">
        <v>69</v>
      </c>
      <c r="AI57" t="s">
        <v>48</v>
      </c>
    </row>
    <row r="58" spans="1:35">
      <c r="A58" t="s">
        <v>73</v>
      </c>
      <c r="B58" s="20"/>
      <c r="C58" s="19">
        <v>47526.463000000003</v>
      </c>
      <c r="D58" s="19"/>
      <c r="E58">
        <f t="shared" si="7"/>
        <v>-14354.005745504175</v>
      </c>
      <c r="F58">
        <f t="shared" si="8"/>
        <v>-14354</v>
      </c>
      <c r="G58">
        <f t="shared" si="9"/>
        <v>-2.8023011909681372E-3</v>
      </c>
      <c r="L58">
        <f>G58</f>
        <v>-2.8023011909681372E-3</v>
      </c>
      <c r="N58">
        <f t="shared" si="10"/>
        <v>-4.8831204459120932E-3</v>
      </c>
      <c r="O58" s="10">
        <f t="shared" si="11"/>
        <v>32507.963000000003</v>
      </c>
      <c r="P58" s="4">
        <f t="shared" si="12"/>
        <v>4.3298087717455196E-6</v>
      </c>
      <c r="AC58" t="s">
        <v>52</v>
      </c>
      <c r="AI58" t="s">
        <v>51</v>
      </c>
    </row>
    <row r="59" spans="1:35">
      <c r="A59" t="s">
        <v>74</v>
      </c>
      <c r="B59" s="20"/>
      <c r="C59" s="19">
        <v>47587.44</v>
      </c>
      <c r="D59" s="19"/>
      <c r="E59">
        <f t="shared" si="7"/>
        <v>-14228.98577644195</v>
      </c>
      <c r="F59">
        <f t="shared" si="8"/>
        <v>-14229</v>
      </c>
      <c r="G59">
        <f t="shared" si="9"/>
        <v>6.9373709338833578E-3</v>
      </c>
      <c r="K59">
        <f>G59</f>
        <v>6.9373709338833578E-3</v>
      </c>
      <c r="N59">
        <f t="shared" si="10"/>
        <v>-5.0139730613966843E-3</v>
      </c>
      <c r="O59" s="10">
        <f t="shared" si="11"/>
        <v>32568.940000000002</v>
      </c>
      <c r="P59" s="4">
        <f t="shared" si="12"/>
        <v>1.4283462329351632E-4</v>
      </c>
      <c r="AC59" t="s">
        <v>52</v>
      </c>
      <c r="AE59">
        <v>8</v>
      </c>
      <c r="AG59" t="s">
        <v>69</v>
      </c>
      <c r="AI59" t="s">
        <v>48</v>
      </c>
    </row>
    <row r="60" spans="1:35">
      <c r="A60" t="s">
        <v>74</v>
      </c>
      <c r="B60" s="20" t="s">
        <v>105</v>
      </c>
      <c r="C60" s="19">
        <v>47597.434000000001</v>
      </c>
      <c r="D60" s="19"/>
      <c r="E60">
        <f t="shared" si="7"/>
        <v>-14208.495270664234</v>
      </c>
      <c r="F60">
        <f t="shared" si="8"/>
        <v>-14208.5</v>
      </c>
      <c r="G60">
        <f t="shared" si="9"/>
        <v>2.3066771609592251E-3</v>
      </c>
      <c r="K60">
        <f>G60</f>
        <v>2.3066771609592251E-3</v>
      </c>
      <c r="N60">
        <f t="shared" si="10"/>
        <v>-5.0351932567051921E-3</v>
      </c>
      <c r="O60" s="10">
        <f t="shared" si="11"/>
        <v>32578.934000000001</v>
      </c>
      <c r="P60" s="4">
        <f t="shared" si="12"/>
        <v>5.3903061229775884E-5</v>
      </c>
      <c r="AC60" t="s">
        <v>52</v>
      </c>
      <c r="AE60">
        <v>8</v>
      </c>
      <c r="AG60" t="s">
        <v>69</v>
      </c>
      <c r="AI60" t="s">
        <v>48</v>
      </c>
    </row>
    <row r="61" spans="1:35">
      <c r="A61" t="s">
        <v>45</v>
      </c>
      <c r="B61" s="20"/>
      <c r="C61" s="19">
        <v>47609.383399999999</v>
      </c>
      <c r="D61" s="19"/>
      <c r="E61">
        <f t="shared" si="7"/>
        <v>-14183.995645915364</v>
      </c>
      <c r="F61">
        <f t="shared" si="8"/>
        <v>-14184</v>
      </c>
      <c r="G61">
        <f t="shared" si="9"/>
        <v>2.1236528918961994E-3</v>
      </c>
      <c r="I61">
        <f>+G61</f>
        <v>2.1236528918961994E-3</v>
      </c>
      <c r="N61">
        <f t="shared" si="10"/>
        <v>-5.0604654032638564E-3</v>
      </c>
      <c r="O61" s="10">
        <f t="shared" si="11"/>
        <v>32590.883399999999</v>
      </c>
      <c r="P61" s="4">
        <f t="shared" si="12"/>
        <v>5.1611555678853427E-5</v>
      </c>
    </row>
    <row r="62" spans="1:35">
      <c r="A62" t="s">
        <v>75</v>
      </c>
      <c r="B62" s="20"/>
      <c r="C62" s="19">
        <v>47609.385199999997</v>
      </c>
      <c r="D62" s="19"/>
      <c r="E62">
        <f t="shared" si="7"/>
        <v>-14183.991955410025</v>
      </c>
      <c r="F62">
        <f t="shared" si="8"/>
        <v>-14184</v>
      </c>
      <c r="G62">
        <f t="shared" si="9"/>
        <v>3.9236528900801204E-3</v>
      </c>
      <c r="L62">
        <f t="shared" ref="L62:L70" si="13">G62</f>
        <v>3.9236528900801204E-3</v>
      </c>
      <c r="N62">
        <f t="shared" si="10"/>
        <v>-5.0604654032638564E-3</v>
      </c>
      <c r="O62" s="10">
        <f t="shared" si="11"/>
        <v>32590.885199999997</v>
      </c>
      <c r="P62" s="4">
        <f t="shared" si="12"/>
        <v>8.0714381508797888E-5</v>
      </c>
      <c r="AC62" t="s">
        <v>50</v>
      </c>
      <c r="AD62" t="s">
        <v>67</v>
      </c>
      <c r="AI62" t="s">
        <v>51</v>
      </c>
    </row>
    <row r="63" spans="1:35">
      <c r="A63" t="s">
        <v>75</v>
      </c>
      <c r="B63" s="20"/>
      <c r="C63" s="19">
        <v>47609.386500000001</v>
      </c>
      <c r="D63" s="19"/>
      <c r="E63">
        <f t="shared" si="7"/>
        <v>-14183.989290045047</v>
      </c>
      <c r="F63">
        <f t="shared" si="8"/>
        <v>-14184</v>
      </c>
      <c r="G63">
        <f t="shared" si="9"/>
        <v>5.2236528936191462E-3</v>
      </c>
      <c r="L63">
        <f t="shared" si="13"/>
        <v>5.2236528936191462E-3</v>
      </c>
      <c r="N63">
        <f t="shared" si="10"/>
        <v>-5.0604654032638564E-3</v>
      </c>
      <c r="O63" s="10">
        <f t="shared" si="11"/>
        <v>32590.886500000001</v>
      </c>
      <c r="P63" s="4">
        <f t="shared" si="12"/>
        <v>1.0576308914428375E-4</v>
      </c>
      <c r="AC63" t="s">
        <v>50</v>
      </c>
      <c r="AD63" t="s">
        <v>48</v>
      </c>
      <c r="AI63" t="s">
        <v>51</v>
      </c>
    </row>
    <row r="64" spans="1:35">
      <c r="A64" t="s">
        <v>75</v>
      </c>
      <c r="B64" s="20"/>
      <c r="C64" s="19">
        <v>47612.31</v>
      </c>
      <c r="D64" s="19"/>
      <c r="E64">
        <f t="shared" si="7"/>
        <v>-14177.995294283481</v>
      </c>
      <c r="F64">
        <f t="shared" si="8"/>
        <v>-14178</v>
      </c>
      <c r="G64">
        <f t="shared" si="9"/>
        <v>2.2951571518206038E-3</v>
      </c>
      <c r="L64">
        <f t="shared" si="13"/>
        <v>2.2951571518206038E-3</v>
      </c>
      <c r="N64">
        <f t="shared" si="10"/>
        <v>-5.066639798191188E-3</v>
      </c>
      <c r="O64" s="10">
        <f t="shared" si="11"/>
        <v>32593.809999999998</v>
      </c>
      <c r="P64" s="4">
        <f t="shared" si="12"/>
        <v>5.4196054333202922E-5</v>
      </c>
      <c r="AC64" t="s">
        <v>50</v>
      </c>
      <c r="AD64" t="s">
        <v>67</v>
      </c>
      <c r="AI64" t="s">
        <v>51</v>
      </c>
    </row>
    <row r="65" spans="1:35">
      <c r="A65" t="s">
        <v>75</v>
      </c>
      <c r="B65" s="20"/>
      <c r="C65" s="19">
        <v>47612.311300000001</v>
      </c>
      <c r="D65" s="19"/>
      <c r="E65">
        <f t="shared" si="7"/>
        <v>-14177.992628918502</v>
      </c>
      <c r="F65">
        <f t="shared" si="8"/>
        <v>-14178</v>
      </c>
      <c r="G65">
        <f t="shared" si="9"/>
        <v>3.5951571553596295E-3</v>
      </c>
      <c r="L65">
        <f t="shared" si="13"/>
        <v>3.5951571553596295E-3</v>
      </c>
      <c r="N65">
        <f t="shared" si="10"/>
        <v>-5.066639798191188E-3</v>
      </c>
      <c r="O65" s="10">
        <f t="shared" si="11"/>
        <v>32593.811300000001</v>
      </c>
      <c r="P65" s="4">
        <f t="shared" si="12"/>
        <v>7.5026726464542219E-5</v>
      </c>
      <c r="AC65" t="s">
        <v>50</v>
      </c>
      <c r="AD65" t="s">
        <v>48</v>
      </c>
      <c r="AI65" t="s">
        <v>51</v>
      </c>
    </row>
    <row r="66" spans="1:35">
      <c r="A66" t="s">
        <v>75</v>
      </c>
      <c r="B66" s="20" t="s">
        <v>105</v>
      </c>
      <c r="C66" s="19">
        <v>47613.527800000003</v>
      </c>
      <c r="D66" s="19"/>
      <c r="E66">
        <f t="shared" si="7"/>
        <v>-14175.498462390722</v>
      </c>
      <c r="F66">
        <f t="shared" si="8"/>
        <v>-14175.5</v>
      </c>
      <c r="G66">
        <f t="shared" si="9"/>
        <v>7.4995060276705772E-4</v>
      </c>
      <c r="L66">
        <f t="shared" si="13"/>
        <v>7.4995060276705772E-4</v>
      </c>
      <c r="N66">
        <f t="shared" si="10"/>
        <v>-5.0692107555228329E-3</v>
      </c>
      <c r="O66" s="10">
        <f t="shared" si="11"/>
        <v>32595.027800000003</v>
      </c>
      <c r="P66" s="4">
        <f t="shared" si="12"/>
        <v>3.3862638913814245E-5</v>
      </c>
      <c r="AC66" t="s">
        <v>50</v>
      </c>
      <c r="AD66" t="s">
        <v>48</v>
      </c>
      <c r="AI66" t="s">
        <v>51</v>
      </c>
    </row>
    <row r="67" spans="1:35">
      <c r="A67" t="s">
        <v>75</v>
      </c>
      <c r="B67" s="20" t="s">
        <v>105</v>
      </c>
      <c r="C67" s="19">
        <v>47613.529399999999</v>
      </c>
      <c r="D67" s="19"/>
      <c r="E67">
        <f t="shared" si="7"/>
        <v>-14175.495181941536</v>
      </c>
      <c r="F67">
        <f t="shared" si="8"/>
        <v>-14175.5</v>
      </c>
      <c r="G67">
        <f t="shared" si="9"/>
        <v>2.349950598727446E-3</v>
      </c>
      <c r="L67">
        <f t="shared" si="13"/>
        <v>2.349950598727446E-3</v>
      </c>
      <c r="N67">
        <f t="shared" si="10"/>
        <v>-5.0692107555228329E-3</v>
      </c>
      <c r="O67" s="10">
        <f t="shared" si="11"/>
        <v>32595.029399999999</v>
      </c>
      <c r="P67" s="4">
        <f t="shared" si="12"/>
        <v>5.5043955200400833E-5</v>
      </c>
      <c r="AC67" t="s">
        <v>50</v>
      </c>
      <c r="AD67" t="s">
        <v>67</v>
      </c>
      <c r="AI67" t="s">
        <v>51</v>
      </c>
    </row>
    <row r="68" spans="1:35">
      <c r="A68" t="s">
        <v>75</v>
      </c>
      <c r="B68" s="20" t="s">
        <v>105</v>
      </c>
      <c r="C68" s="19">
        <v>47614.505400000002</v>
      </c>
      <c r="D68" s="19"/>
      <c r="E68">
        <f t="shared" si="7"/>
        <v>-14173.494107933222</v>
      </c>
      <c r="F68">
        <f t="shared" si="8"/>
        <v>-14173.5</v>
      </c>
      <c r="G68">
        <f t="shared" si="9"/>
        <v>2.8737853499478661E-3</v>
      </c>
      <c r="L68">
        <f t="shared" si="13"/>
        <v>2.8737853499478661E-3</v>
      </c>
      <c r="N68">
        <f t="shared" si="10"/>
        <v>-5.0712667983296711E-3</v>
      </c>
      <c r="O68" s="10">
        <f t="shared" si="11"/>
        <v>32596.005400000002</v>
      </c>
      <c r="P68" s="4">
        <f t="shared" si="12"/>
        <v>6.3123853638849507E-5</v>
      </c>
      <c r="AC68" t="s">
        <v>50</v>
      </c>
      <c r="AD68" t="s">
        <v>67</v>
      </c>
      <c r="AI68" t="s">
        <v>51</v>
      </c>
    </row>
    <row r="69" spans="1:35">
      <c r="A69" t="s">
        <v>75</v>
      </c>
      <c r="B69" s="20" t="s">
        <v>105</v>
      </c>
      <c r="C69" s="19">
        <v>47616.457900000001</v>
      </c>
      <c r="D69" s="19"/>
      <c r="E69">
        <f t="shared" si="7"/>
        <v>-14169.49093477623</v>
      </c>
      <c r="F69">
        <f t="shared" si="8"/>
        <v>-14169.5</v>
      </c>
      <c r="G69">
        <f t="shared" si="9"/>
        <v>4.4214548615855165E-3</v>
      </c>
      <c r="L69">
        <f t="shared" si="13"/>
        <v>4.4214548615855165E-3</v>
      </c>
      <c r="N69">
        <f t="shared" si="10"/>
        <v>-5.0753769557874036E-3</v>
      </c>
      <c r="O69" s="10">
        <f t="shared" si="11"/>
        <v>32597.957900000001</v>
      </c>
      <c r="P69" s="4">
        <f t="shared" si="12"/>
        <v>9.0189814567466633E-5</v>
      </c>
      <c r="AC69" t="s">
        <v>50</v>
      </c>
      <c r="AD69" t="s">
        <v>67</v>
      </c>
      <c r="AI69" t="s">
        <v>51</v>
      </c>
    </row>
    <row r="70" spans="1:35">
      <c r="A70" t="s">
        <v>75</v>
      </c>
      <c r="B70" s="20" t="s">
        <v>105</v>
      </c>
      <c r="C70" s="19">
        <v>47616.458500000001</v>
      </c>
      <c r="D70" s="19"/>
      <c r="E70">
        <f t="shared" si="7"/>
        <v>-14169.489704607782</v>
      </c>
      <c r="F70">
        <f t="shared" si="8"/>
        <v>-14169.5</v>
      </c>
      <c r="G70">
        <f t="shared" si="9"/>
        <v>5.0214548609801568E-3</v>
      </c>
      <c r="L70">
        <f t="shared" si="13"/>
        <v>5.0214548609801568E-3</v>
      </c>
      <c r="N70">
        <f t="shared" si="10"/>
        <v>-5.0753769557874036E-3</v>
      </c>
      <c r="O70" s="10">
        <f t="shared" si="11"/>
        <v>32597.958500000001</v>
      </c>
      <c r="P70" s="4">
        <f t="shared" si="12"/>
        <v>1.0194601273608972E-4</v>
      </c>
      <c r="AC70" t="s">
        <v>50</v>
      </c>
      <c r="AD70" t="s">
        <v>48</v>
      </c>
      <c r="AI70" t="s">
        <v>51</v>
      </c>
    </row>
    <row r="71" spans="1:35">
      <c r="A71" t="s">
        <v>76</v>
      </c>
      <c r="B71" s="20"/>
      <c r="C71" s="19">
        <v>47929.358</v>
      </c>
      <c r="D71" s="19"/>
      <c r="E71">
        <f t="shared" si="7"/>
        <v>-13527.957884256071</v>
      </c>
      <c r="F71">
        <f t="shared" si="8"/>
        <v>-13528</v>
      </c>
      <c r="G71">
        <f t="shared" si="9"/>
        <v>2.0541452191537246E-2</v>
      </c>
      <c r="K71">
        <f t="shared" ref="K71:K79" si="14">G71</f>
        <v>2.0541452191537246E-2</v>
      </c>
      <c r="N71">
        <f t="shared" si="10"/>
        <v>-5.7012756780397637E-3</v>
      </c>
      <c r="O71" s="10">
        <f t="shared" si="11"/>
        <v>32910.858</v>
      </c>
      <c r="P71" s="4">
        <f t="shared" si="12"/>
        <v>6.8868076603667376E-4</v>
      </c>
      <c r="AC71" t="s">
        <v>52</v>
      </c>
      <c r="AE71">
        <v>8</v>
      </c>
      <c r="AG71" t="s">
        <v>69</v>
      </c>
      <c r="AI71" t="s">
        <v>48</v>
      </c>
    </row>
    <row r="72" spans="1:35">
      <c r="A72" t="s">
        <v>76</v>
      </c>
      <c r="B72" s="20" t="s">
        <v>105</v>
      </c>
      <c r="C72" s="19">
        <v>47955.434999999998</v>
      </c>
      <c r="D72" s="19"/>
      <c r="E72">
        <f t="shared" si="7"/>
        <v>-13474.49271323691</v>
      </c>
      <c r="F72">
        <f t="shared" si="8"/>
        <v>-13474.5</v>
      </c>
      <c r="G72">
        <f t="shared" si="9"/>
        <v>3.5540318567655049E-3</v>
      </c>
      <c r="K72">
        <f t="shared" si="14"/>
        <v>3.5540318567655049E-3</v>
      </c>
      <c r="N72">
        <f t="shared" si="10"/>
        <v>-5.7504873224608153E-3</v>
      </c>
      <c r="O72" s="10">
        <f t="shared" si="11"/>
        <v>32936.934999999998</v>
      </c>
      <c r="P72" s="4">
        <f t="shared" si="12"/>
        <v>8.6574077156590431E-5</v>
      </c>
      <c r="AC72" t="s">
        <v>52</v>
      </c>
      <c r="AE72">
        <v>9</v>
      </c>
      <c r="AG72" t="s">
        <v>69</v>
      </c>
      <c r="AI72" t="s">
        <v>48</v>
      </c>
    </row>
    <row r="73" spans="1:35">
      <c r="A73" t="s">
        <v>76</v>
      </c>
      <c r="B73" s="20"/>
      <c r="C73" s="19">
        <v>47968.364999999998</v>
      </c>
      <c r="D73" s="19"/>
      <c r="E73">
        <f t="shared" si="7"/>
        <v>-13447.982583188292</v>
      </c>
      <c r="F73">
        <f t="shared" si="8"/>
        <v>-13448</v>
      </c>
      <c r="G73">
        <f t="shared" si="9"/>
        <v>8.4948423464084044E-3</v>
      </c>
      <c r="K73">
        <f t="shared" si="14"/>
        <v>8.4948423464084044E-3</v>
      </c>
      <c r="N73">
        <f t="shared" si="10"/>
        <v>-5.7746928632743458E-3</v>
      </c>
      <c r="O73" s="10">
        <f t="shared" si="11"/>
        <v>32949.864999999998</v>
      </c>
      <c r="P73" s="4">
        <f t="shared" si="12"/>
        <v>2.0361963510037574E-4</v>
      </c>
      <c r="AC73" t="s">
        <v>52</v>
      </c>
      <c r="AE73">
        <v>9</v>
      </c>
      <c r="AG73" t="s">
        <v>69</v>
      </c>
      <c r="AI73" t="s">
        <v>48</v>
      </c>
    </row>
    <row r="74" spans="1:35">
      <c r="A74" t="s">
        <v>76</v>
      </c>
      <c r="B74" s="20"/>
      <c r="C74" s="19">
        <v>47970.315000000002</v>
      </c>
      <c r="D74" s="19"/>
      <c r="E74">
        <f t="shared" si="7"/>
        <v>-13443.984535733156</v>
      </c>
      <c r="F74">
        <f t="shared" si="8"/>
        <v>-13444</v>
      </c>
      <c r="G74">
        <f t="shared" si="9"/>
        <v>7.542511862993706E-3</v>
      </c>
      <c r="K74">
        <f t="shared" si="14"/>
        <v>7.542511862993706E-3</v>
      </c>
      <c r="N74">
        <f t="shared" si="10"/>
        <v>-5.7783367283528505E-3</v>
      </c>
      <c r="O74" s="10">
        <f t="shared" si="11"/>
        <v>32951.815000000002</v>
      </c>
      <c r="P74" s="4">
        <f t="shared" si="12"/>
        <v>1.7744500719357953E-4</v>
      </c>
      <c r="AC74" t="s">
        <v>52</v>
      </c>
      <c r="AE74">
        <v>8</v>
      </c>
      <c r="AG74" t="s">
        <v>77</v>
      </c>
      <c r="AI74" t="s">
        <v>48</v>
      </c>
    </row>
    <row r="75" spans="1:35">
      <c r="A75" t="s">
        <v>78</v>
      </c>
      <c r="B75" s="20" t="s">
        <v>105</v>
      </c>
      <c r="C75" s="19">
        <v>48017.364000000001</v>
      </c>
      <c r="D75" s="19"/>
      <c r="E75">
        <f t="shared" si="7"/>
        <v>-13347.520876904275</v>
      </c>
      <c r="F75">
        <f t="shared" si="8"/>
        <v>-13347.5</v>
      </c>
      <c r="G75">
        <f t="shared" si="9"/>
        <v>-1.0182461264776066E-2</v>
      </c>
      <c r="K75">
        <f t="shared" si="14"/>
        <v>-1.0182461264776066E-2</v>
      </c>
      <c r="N75">
        <f t="shared" si="10"/>
        <v>-5.8654658176056796E-3</v>
      </c>
      <c r="O75" s="10">
        <f t="shared" si="11"/>
        <v>32998.864000000001</v>
      </c>
      <c r="P75" s="4">
        <f t="shared" si="12"/>
        <v>1.8636449690889844E-5</v>
      </c>
      <c r="AC75" t="s">
        <v>52</v>
      </c>
      <c r="AE75">
        <v>7</v>
      </c>
      <c r="AG75" t="s">
        <v>69</v>
      </c>
      <c r="AI75" t="s">
        <v>48</v>
      </c>
    </row>
    <row r="76" spans="1:35">
      <c r="A76" t="s">
        <v>79</v>
      </c>
      <c r="B76" s="20"/>
      <c r="C76" s="19">
        <v>48348.311999999998</v>
      </c>
      <c r="D76" s="19"/>
      <c r="E76">
        <f t="shared" si="7"/>
        <v>-12668.984564504428</v>
      </c>
      <c r="F76">
        <f t="shared" si="8"/>
        <v>-12669</v>
      </c>
      <c r="G76">
        <f t="shared" si="9"/>
        <v>7.528479014581535E-3</v>
      </c>
      <c r="K76">
        <f t="shared" si="14"/>
        <v>7.528479014581535E-3</v>
      </c>
      <c r="N76">
        <f t="shared" si="10"/>
        <v>-6.4358324228328493E-3</v>
      </c>
      <c r="O76" s="10">
        <f t="shared" si="11"/>
        <v>33329.811999999998</v>
      </c>
      <c r="P76" s="4">
        <f t="shared" si="12"/>
        <v>1.950019939211022E-4</v>
      </c>
      <c r="AC76" t="s">
        <v>52</v>
      </c>
      <c r="AE76">
        <v>8</v>
      </c>
      <c r="AG76" t="s">
        <v>69</v>
      </c>
      <c r="AI76" t="s">
        <v>48</v>
      </c>
    </row>
    <row r="77" spans="1:35">
      <c r="A77" t="s">
        <v>79</v>
      </c>
      <c r="B77" s="20"/>
      <c r="C77" s="19">
        <v>48362.462</v>
      </c>
      <c r="D77" s="19"/>
      <c r="E77">
        <f t="shared" si="7"/>
        <v>-12639.97309194542</v>
      </c>
      <c r="F77">
        <f t="shared" si="8"/>
        <v>-12640</v>
      </c>
      <c r="G77">
        <f t="shared" si="9"/>
        <v>1.3124082950525917E-2</v>
      </c>
      <c r="K77">
        <f t="shared" si="14"/>
        <v>1.3124082950525917E-2</v>
      </c>
      <c r="N77">
        <f t="shared" si="10"/>
        <v>-6.4585622840295266E-3</v>
      </c>
      <c r="O77" s="10">
        <f t="shared" si="11"/>
        <v>33343.962</v>
      </c>
      <c r="P77" s="4">
        <f t="shared" si="12"/>
        <v>3.8347999438245701E-4</v>
      </c>
      <c r="AC77" t="s">
        <v>52</v>
      </c>
      <c r="AE77">
        <v>7</v>
      </c>
      <c r="AG77" t="s">
        <v>69</v>
      </c>
      <c r="AI77" t="s">
        <v>48</v>
      </c>
    </row>
    <row r="78" spans="1:35">
      <c r="A78" t="s">
        <v>80</v>
      </c>
      <c r="B78" s="20"/>
      <c r="C78" s="19">
        <v>48385.375</v>
      </c>
      <c r="D78" s="19">
        <v>5.0000000000000001E-3</v>
      </c>
      <c r="E78">
        <f t="shared" si="7"/>
        <v>-12592.99500920729</v>
      </c>
      <c r="F78">
        <f t="shared" si="8"/>
        <v>-12593</v>
      </c>
      <c r="G78">
        <f t="shared" si="9"/>
        <v>2.4341996686416678E-3</v>
      </c>
      <c r="K78">
        <f t="shared" si="14"/>
        <v>2.4341996686416678E-3</v>
      </c>
      <c r="N78">
        <f t="shared" si="10"/>
        <v>-6.4951133610580934E-3</v>
      </c>
      <c r="O78" s="10">
        <f t="shared" si="11"/>
        <v>33366.875</v>
      </c>
      <c r="P78" s="4">
        <f t="shared" si="12"/>
        <v>7.9732631182365924E-5</v>
      </c>
      <c r="AC78" t="s">
        <v>52</v>
      </c>
      <c r="AE78">
        <v>9</v>
      </c>
      <c r="AG78" t="s">
        <v>69</v>
      </c>
      <c r="AI78" t="s">
        <v>48</v>
      </c>
    </row>
    <row r="79" spans="1:35">
      <c r="A79" t="s">
        <v>81</v>
      </c>
      <c r="B79" s="20"/>
      <c r="C79" s="19">
        <v>48680.4545</v>
      </c>
      <c r="D79" s="19">
        <v>1.1999999999999999E-3</v>
      </c>
      <c r="E79">
        <f t="shared" si="7"/>
        <v>-11987.999191753212</v>
      </c>
      <c r="F79">
        <f t="shared" si="8"/>
        <v>-11988</v>
      </c>
      <c r="G79">
        <f t="shared" si="9"/>
        <v>3.9421273686457425E-4</v>
      </c>
      <c r="K79">
        <f t="shared" si="14"/>
        <v>3.9421273686457425E-4</v>
      </c>
      <c r="N79">
        <f t="shared" si="10"/>
        <v>-6.9339204177466234E-3</v>
      </c>
      <c r="O79" s="10">
        <f t="shared" si="11"/>
        <v>33661.9545</v>
      </c>
      <c r="P79" s="4">
        <f t="shared" si="12"/>
        <v>5.3701535531711864E-5</v>
      </c>
      <c r="AC79" t="s">
        <v>50</v>
      </c>
      <c r="AD79" t="s">
        <v>48</v>
      </c>
      <c r="AE79">
        <v>18</v>
      </c>
      <c r="AG79" t="s">
        <v>46</v>
      </c>
      <c r="AI79" t="s">
        <v>48</v>
      </c>
    </row>
    <row r="80" spans="1:35">
      <c r="A80" t="s">
        <v>82</v>
      </c>
      <c r="B80" s="20"/>
      <c r="C80" s="19">
        <v>48683.381000000001</v>
      </c>
      <c r="D80" s="19"/>
      <c r="E80">
        <f t="shared" si="7"/>
        <v>-11981.999045149396</v>
      </c>
      <c r="F80">
        <f t="shared" si="8"/>
        <v>-11982</v>
      </c>
      <c r="G80">
        <f t="shared" si="9"/>
        <v>4.6571699931519106E-4</v>
      </c>
      <c r="L80">
        <f>G80</f>
        <v>4.6571699931519106E-4</v>
      </c>
      <c r="N80">
        <f t="shared" si="10"/>
        <v>-6.9379776974469922E-3</v>
      </c>
      <c r="O80" s="10">
        <f t="shared" si="11"/>
        <v>33664.881000000001</v>
      </c>
      <c r="P80" s="4">
        <f t="shared" si="12"/>
        <v>5.4814695162864475E-5</v>
      </c>
      <c r="AC80" t="s">
        <v>52</v>
      </c>
      <c r="AI80" t="s">
        <v>51</v>
      </c>
    </row>
    <row r="81" spans="1:35">
      <c r="A81" t="s">
        <v>82</v>
      </c>
      <c r="B81" s="20" t="s">
        <v>105</v>
      </c>
      <c r="C81" s="19">
        <v>48733.375999999997</v>
      </c>
      <c r="D81" s="19"/>
      <c r="E81">
        <f t="shared" si="7"/>
        <v>-11879.495259242161</v>
      </c>
      <c r="F81">
        <f t="shared" si="8"/>
        <v>-11879.5</v>
      </c>
      <c r="G81">
        <f t="shared" si="9"/>
        <v>2.3122481361497194E-3</v>
      </c>
      <c r="L81">
        <f>G81</f>
        <v>2.3122481361497194E-3</v>
      </c>
      <c r="N81">
        <f t="shared" si="10"/>
        <v>-7.0063960796492696E-3</v>
      </c>
      <c r="O81" s="10">
        <f t="shared" si="11"/>
        <v>33714.875999999997</v>
      </c>
      <c r="P81" s="4">
        <f t="shared" si="12"/>
        <v>8.6837130020643959E-5</v>
      </c>
      <c r="AC81" t="s">
        <v>50</v>
      </c>
      <c r="AD81" t="s">
        <v>67</v>
      </c>
      <c r="AI81" t="s">
        <v>51</v>
      </c>
    </row>
    <row r="82" spans="1:35">
      <c r="A82" t="s">
        <v>82</v>
      </c>
      <c r="B82" s="20" t="s">
        <v>105</v>
      </c>
      <c r="C82" s="19">
        <v>48733.38</v>
      </c>
      <c r="D82" s="19"/>
      <c r="E82">
        <f t="shared" si="7"/>
        <v>-11879.487058119175</v>
      </c>
      <c r="F82">
        <f t="shared" si="8"/>
        <v>-11879.5</v>
      </c>
      <c r="G82">
        <f t="shared" si="9"/>
        <v>6.3122481369646266E-3</v>
      </c>
      <c r="L82">
        <f>G82</f>
        <v>6.3122481369646266E-3</v>
      </c>
      <c r="N82">
        <f t="shared" si="10"/>
        <v>-7.0063960796492696E-3</v>
      </c>
      <c r="O82" s="10">
        <f t="shared" si="11"/>
        <v>33714.879999999997</v>
      </c>
      <c r="P82" s="4">
        <f t="shared" si="12"/>
        <v>1.773862837687428E-4</v>
      </c>
      <c r="AC82" t="s">
        <v>50</v>
      </c>
      <c r="AD82" t="s">
        <v>48</v>
      </c>
      <c r="AI82" t="s">
        <v>51</v>
      </c>
    </row>
    <row r="83" spans="1:35">
      <c r="A83" t="s">
        <v>83</v>
      </c>
      <c r="B83" s="20"/>
      <c r="C83" s="19">
        <v>48763.372000000003</v>
      </c>
      <c r="D83" s="19">
        <v>6.0000000000000001E-3</v>
      </c>
      <c r="E83">
        <f t="shared" si="7"/>
        <v>-11817.995037978548</v>
      </c>
      <c r="F83">
        <f t="shared" si="8"/>
        <v>-11818</v>
      </c>
      <c r="G83">
        <f t="shared" si="9"/>
        <v>2.4201668275054544E-3</v>
      </c>
      <c r="K83">
        <f>G83</f>
        <v>2.4201668275054544E-3</v>
      </c>
      <c r="N83">
        <f t="shared" si="10"/>
        <v>-7.0466368014349984E-3</v>
      </c>
      <c r="O83" s="10">
        <f t="shared" si="11"/>
        <v>33744.872000000003</v>
      </c>
      <c r="P83" s="4">
        <f t="shared" si="12"/>
        <v>8.9620370948920126E-5</v>
      </c>
      <c r="AC83" t="s">
        <v>52</v>
      </c>
      <c r="AE83">
        <v>8</v>
      </c>
      <c r="AG83" t="s">
        <v>69</v>
      </c>
      <c r="AI83" t="s">
        <v>48</v>
      </c>
    </row>
    <row r="84" spans="1:35">
      <c r="A84" t="s">
        <v>84</v>
      </c>
      <c r="B84" s="20" t="s">
        <v>105</v>
      </c>
      <c r="C84" s="19">
        <v>49004.557200000003</v>
      </c>
      <c r="D84" s="19"/>
      <c r="E84">
        <f t="shared" si="7"/>
        <v>-11323.497666145446</v>
      </c>
      <c r="F84">
        <f t="shared" si="8"/>
        <v>-11323.5</v>
      </c>
      <c r="G84">
        <f t="shared" si="9"/>
        <v>1.13830974441953E-3</v>
      </c>
      <c r="L84">
        <f>G84</f>
        <v>1.13830974441953E-3</v>
      </c>
      <c r="N84">
        <f t="shared" si="10"/>
        <v>-7.3481095835999342E-3</v>
      </c>
      <c r="O84" s="10">
        <f t="shared" si="11"/>
        <v>33986.057200000003</v>
      </c>
      <c r="P84" s="4">
        <f t="shared" si="12"/>
        <v>7.201931301098233E-5</v>
      </c>
      <c r="AC84" t="s">
        <v>50</v>
      </c>
      <c r="AI84" t="s">
        <v>51</v>
      </c>
    </row>
    <row r="85" spans="1:35">
      <c r="A85" t="s">
        <v>85</v>
      </c>
      <c r="B85" s="20"/>
      <c r="C85" s="19">
        <v>49059.425000000003</v>
      </c>
      <c r="D85" s="19">
        <v>5.0000000000000001E-3</v>
      </c>
      <c r="E85">
        <f t="shared" ref="E85:E116" si="15">(C85-C$7)/C$8</f>
        <v>-11211.003272218024</v>
      </c>
      <c r="F85">
        <f t="shared" ref="F85:F116" si="16">+ROUND(2*E85,0)/2</f>
        <v>-11211</v>
      </c>
      <c r="G85">
        <f t="shared" ref="G85:G116" si="17">C85-(C$7+F85*C$8)</f>
        <v>-1.595985348103568E-3</v>
      </c>
      <c r="K85">
        <f>G85</f>
        <v>-1.595985348103568E-3</v>
      </c>
      <c r="N85">
        <f t="shared" ref="N85:N116" si="18">E$11*F$11+E$12*F$12*F85+E$13*F$13*F85^2</f>
        <v>-7.4112091973965455E-3</v>
      </c>
      <c r="O85" s="10">
        <f t="shared" ref="O85:O116" si="19">+C85-15018.5</f>
        <v>34040.925000000003</v>
      </c>
      <c r="P85" s="4">
        <f t="shared" si="12"/>
        <v>3.3816828417385833E-5</v>
      </c>
      <c r="AE85">
        <v>9</v>
      </c>
      <c r="AG85" t="s">
        <v>69</v>
      </c>
      <c r="AI85" t="s">
        <v>48</v>
      </c>
    </row>
    <row r="86" spans="1:35">
      <c r="A86" t="s">
        <v>86</v>
      </c>
      <c r="B86" s="20"/>
      <c r="C86" s="19">
        <v>49400.357799999998</v>
      </c>
      <c r="D86" s="19"/>
      <c r="E86">
        <f t="shared" si="15"/>
        <v>-10511.995316623326</v>
      </c>
      <c r="F86">
        <f t="shared" si="16"/>
        <v>-10512</v>
      </c>
      <c r="G86">
        <f t="shared" si="17"/>
        <v>2.2842611579108052E-3</v>
      </c>
      <c r="L86">
        <f>G86</f>
        <v>2.2842611579108052E-3</v>
      </c>
      <c r="N86">
        <f t="shared" si="18"/>
        <v>-7.7576962858830947E-3</v>
      </c>
      <c r="O86" s="10">
        <f t="shared" si="19"/>
        <v>34381.857799999998</v>
      </c>
      <c r="P86" s="4">
        <f t="shared" si="12"/>
        <v>1.0084090930296771E-4</v>
      </c>
      <c r="AC86" t="s">
        <v>50</v>
      </c>
      <c r="AD86" t="s">
        <v>48</v>
      </c>
      <c r="AI86" t="s">
        <v>51</v>
      </c>
    </row>
    <row r="87" spans="1:35">
      <c r="A87" t="s">
        <v>86</v>
      </c>
      <c r="B87" s="20"/>
      <c r="C87" s="19">
        <v>49400.358</v>
      </c>
      <c r="D87" s="19"/>
      <c r="E87">
        <f t="shared" si="15"/>
        <v>-10511.994906567174</v>
      </c>
      <c r="F87">
        <f t="shared" si="16"/>
        <v>-10512</v>
      </c>
      <c r="G87">
        <f t="shared" si="17"/>
        <v>2.4842611601343378E-3</v>
      </c>
      <c r="L87">
        <f>G87</f>
        <v>2.4842611601343378E-3</v>
      </c>
      <c r="N87">
        <f t="shared" si="18"/>
        <v>-7.7576962858830947E-3</v>
      </c>
      <c r="O87" s="10">
        <f t="shared" si="19"/>
        <v>34381.858</v>
      </c>
      <c r="P87" s="4">
        <f t="shared" si="12"/>
        <v>1.0489769232603193E-4</v>
      </c>
      <c r="AC87" t="s">
        <v>50</v>
      </c>
      <c r="AD87" t="s">
        <v>67</v>
      </c>
      <c r="AI87" t="s">
        <v>51</v>
      </c>
    </row>
    <row r="88" spans="1:35">
      <c r="A88" t="s">
        <v>86</v>
      </c>
      <c r="B88" s="20"/>
      <c r="C88" s="19">
        <v>49401.3321</v>
      </c>
      <c r="D88" s="19"/>
      <c r="E88">
        <f t="shared" si="15"/>
        <v>-10509.997728092281</v>
      </c>
      <c r="F88">
        <f t="shared" si="16"/>
        <v>-10510</v>
      </c>
      <c r="G88">
        <f t="shared" si="17"/>
        <v>1.1080959156970493E-3</v>
      </c>
      <c r="L88">
        <f>G88</f>
        <v>1.1080959156970493E-3</v>
      </c>
      <c r="N88">
        <f t="shared" si="18"/>
        <v>-7.7585750288062111E-3</v>
      </c>
      <c r="O88" s="10">
        <f t="shared" si="19"/>
        <v>34382.8321</v>
      </c>
      <c r="P88" s="4">
        <f t="shared" si="12"/>
        <v>7.8617853638098342E-5</v>
      </c>
      <c r="AC88" t="s">
        <v>50</v>
      </c>
      <c r="AI88" t="s">
        <v>51</v>
      </c>
    </row>
    <row r="89" spans="1:35">
      <c r="A89" t="s">
        <v>88</v>
      </c>
      <c r="B89" s="20"/>
      <c r="C89" s="19">
        <v>49417.411</v>
      </c>
      <c r="D89" s="19">
        <v>4.0000000000000001E-3</v>
      </c>
      <c r="E89">
        <f t="shared" si="15"/>
        <v>-10477.031469001891</v>
      </c>
      <c r="F89">
        <f t="shared" si="16"/>
        <v>-10477</v>
      </c>
      <c r="G89">
        <f t="shared" si="17"/>
        <v>-1.5348630644439254E-2</v>
      </c>
      <c r="K89">
        <f>G89</f>
        <v>-1.5348630644439254E-2</v>
      </c>
      <c r="N89">
        <f t="shared" si="18"/>
        <v>-7.7729814945327515E-3</v>
      </c>
      <c r="O89" s="10">
        <f t="shared" si="19"/>
        <v>34398.911</v>
      </c>
      <c r="P89" s="4">
        <f t="shared" ref="P89:P120" si="20">(G89-N89)^2</f>
        <v>5.7390460042479112E-5</v>
      </c>
      <c r="AC89" t="s">
        <v>52</v>
      </c>
      <c r="AE89">
        <v>11</v>
      </c>
      <c r="AG89" t="s">
        <v>87</v>
      </c>
      <c r="AI89" t="s">
        <v>48</v>
      </c>
    </row>
    <row r="90" spans="1:35">
      <c r="A90" t="s">
        <v>90</v>
      </c>
      <c r="B90" s="20"/>
      <c r="C90" s="19">
        <v>49417.425000000003</v>
      </c>
      <c r="D90" s="19"/>
      <c r="E90">
        <f t="shared" si="15"/>
        <v>-10477.002765071438</v>
      </c>
      <c r="F90">
        <f t="shared" si="16"/>
        <v>-10477</v>
      </c>
      <c r="G90">
        <f t="shared" si="17"/>
        <v>-1.3486306415870786E-3</v>
      </c>
      <c r="K90">
        <f>G90</f>
        <v>-1.3486306415870786E-3</v>
      </c>
      <c r="N90">
        <f t="shared" si="18"/>
        <v>-7.7729814945327515E-3</v>
      </c>
      <c r="O90" s="10">
        <f t="shared" si="19"/>
        <v>34398.925000000003</v>
      </c>
      <c r="P90" s="4">
        <f t="shared" si="20"/>
        <v>4.1272283881743796E-5</v>
      </c>
      <c r="AC90" t="s">
        <v>52</v>
      </c>
      <c r="AE90">
        <v>12</v>
      </c>
      <c r="AG90" t="s">
        <v>89</v>
      </c>
      <c r="AI90" t="s">
        <v>48</v>
      </c>
    </row>
    <row r="91" spans="1:35">
      <c r="A91" t="s">
        <v>90</v>
      </c>
      <c r="B91" s="20"/>
      <c r="C91" s="19">
        <v>49421.332000000002</v>
      </c>
      <c r="D91" s="19"/>
      <c r="E91">
        <f t="shared" si="15"/>
        <v>-10468.99231819596</v>
      </c>
      <c r="F91">
        <f t="shared" si="16"/>
        <v>-10469</v>
      </c>
      <c r="G91">
        <f t="shared" si="17"/>
        <v>3.7467083748197183E-3</v>
      </c>
      <c r="K91">
        <f>G91</f>
        <v>3.7467083748197183E-3</v>
      </c>
      <c r="N91">
        <f t="shared" si="18"/>
        <v>-7.7764476196079436E-3</v>
      </c>
      <c r="O91" s="10">
        <f t="shared" si="19"/>
        <v>34402.832000000002</v>
      </c>
      <c r="P91" s="4">
        <f t="shared" si="20"/>
        <v>1.3278312407191415E-4</v>
      </c>
      <c r="AC91" t="s">
        <v>52</v>
      </c>
      <c r="AE91">
        <v>8</v>
      </c>
      <c r="AG91" t="s">
        <v>69</v>
      </c>
      <c r="AI91" t="s">
        <v>48</v>
      </c>
    </row>
    <row r="92" spans="1:35">
      <c r="A92" t="s">
        <v>90</v>
      </c>
      <c r="B92" s="20"/>
      <c r="C92" s="19">
        <v>49431.552000000003</v>
      </c>
      <c r="D92" s="19"/>
      <c r="E92">
        <f t="shared" si="15"/>
        <v>-10448.038448969595</v>
      </c>
      <c r="F92">
        <f t="shared" si="16"/>
        <v>-10448</v>
      </c>
      <c r="G92">
        <f t="shared" si="17"/>
        <v>-1.8753026706690434E-2</v>
      </c>
      <c r="K92">
        <f>G92</f>
        <v>-1.8753026706690434E-2</v>
      </c>
      <c r="N92">
        <f t="shared" si="18"/>
        <v>-7.7854972709732375E-3</v>
      </c>
      <c r="O92" s="10">
        <f t="shared" si="19"/>
        <v>34413.052000000003</v>
      </c>
      <c r="P92" s="4">
        <f t="shared" si="20"/>
        <v>1.2028670192332317E-4</v>
      </c>
      <c r="AC92" t="s">
        <v>52</v>
      </c>
      <c r="AE92">
        <v>9</v>
      </c>
      <c r="AG92" t="s">
        <v>89</v>
      </c>
      <c r="AI92" t="s">
        <v>48</v>
      </c>
    </row>
    <row r="93" spans="1:35">
      <c r="A93" t="s">
        <v>88</v>
      </c>
      <c r="B93" s="20"/>
      <c r="C93" s="19">
        <v>49431.553999999996</v>
      </c>
      <c r="D93" s="19">
        <v>4.0000000000000001E-3</v>
      </c>
      <c r="E93">
        <f t="shared" si="15"/>
        <v>-10448.034348408117</v>
      </c>
      <c r="F93">
        <f t="shared" si="16"/>
        <v>-10448</v>
      </c>
      <c r="G93">
        <f t="shared" si="17"/>
        <v>-1.6753026713558938E-2</v>
      </c>
      <c r="K93">
        <f>G93</f>
        <v>-1.6753026713558938E-2</v>
      </c>
      <c r="N93">
        <f t="shared" si="18"/>
        <v>-7.7854972709732375E-3</v>
      </c>
      <c r="O93" s="10">
        <f t="shared" si="19"/>
        <v>34413.053999999996</v>
      </c>
      <c r="P93" s="4">
        <f t="shared" si="20"/>
        <v>8.0416584303641411E-5</v>
      </c>
      <c r="AC93" t="s">
        <v>52</v>
      </c>
      <c r="AE93">
        <v>10</v>
      </c>
      <c r="AG93" t="s">
        <v>87</v>
      </c>
      <c r="AI93" t="s">
        <v>48</v>
      </c>
    </row>
    <row r="94" spans="1:35">
      <c r="A94" t="s">
        <v>86</v>
      </c>
      <c r="B94" s="20"/>
      <c r="C94" s="19">
        <v>49439.375899999999</v>
      </c>
      <c r="D94" s="19"/>
      <c r="E94">
        <f t="shared" si="15"/>
        <v>-10431.997257439258</v>
      </c>
      <c r="F94">
        <f t="shared" si="16"/>
        <v>-10432</v>
      </c>
      <c r="G94">
        <f t="shared" si="17"/>
        <v>1.3376513161347248E-3</v>
      </c>
      <c r="L94">
        <f>G94</f>
        <v>1.3376513161347248E-3</v>
      </c>
      <c r="N94">
        <f t="shared" si="18"/>
        <v>-7.7923446822620712E-3</v>
      </c>
      <c r="O94" s="10">
        <f t="shared" si="19"/>
        <v>34420.875899999999</v>
      </c>
      <c r="P94" s="4">
        <f t="shared" si="20"/>
        <v>8.3356826930741513E-5</v>
      </c>
      <c r="AC94" t="s">
        <v>50</v>
      </c>
      <c r="AD94" t="s">
        <v>67</v>
      </c>
      <c r="AI94" t="s">
        <v>51</v>
      </c>
    </row>
    <row r="95" spans="1:35">
      <c r="A95" t="s">
        <v>86</v>
      </c>
      <c r="B95" s="20"/>
      <c r="C95" s="19">
        <v>49439.376600000003</v>
      </c>
      <c r="D95" s="19"/>
      <c r="E95">
        <f t="shared" si="15"/>
        <v>-10431.995822242727</v>
      </c>
      <c r="F95">
        <f t="shared" si="16"/>
        <v>-10432</v>
      </c>
      <c r="G95">
        <f t="shared" si="17"/>
        <v>2.0376513202791102E-3</v>
      </c>
      <c r="L95">
        <f>G95</f>
        <v>2.0376513202791102E-3</v>
      </c>
      <c r="M95">
        <f t="shared" ref="M95:M136" si="21">+C$11+C$12*F95</f>
        <v>3.8735827768834461E-13</v>
      </c>
      <c r="N95">
        <f t="shared" si="18"/>
        <v>-7.7923446822620712E-3</v>
      </c>
      <c r="O95" s="10">
        <f t="shared" si="19"/>
        <v>34420.876600000003</v>
      </c>
      <c r="P95" s="4">
        <f t="shared" si="20"/>
        <v>9.6628821409975611E-5</v>
      </c>
      <c r="AC95" t="s">
        <v>50</v>
      </c>
      <c r="AD95" t="s">
        <v>48</v>
      </c>
      <c r="AI95" t="s">
        <v>51</v>
      </c>
    </row>
    <row r="96" spans="1:35">
      <c r="A96" t="s">
        <v>38</v>
      </c>
      <c r="B96" s="20"/>
      <c r="C96" s="19">
        <v>49756.404799999997</v>
      </c>
      <c r="D96" s="19"/>
      <c r="E96">
        <f t="shared" si="15"/>
        <v>-9781.9990077741113</v>
      </c>
      <c r="F96">
        <f t="shared" si="16"/>
        <v>-9782</v>
      </c>
      <c r="G96">
        <f t="shared" si="17"/>
        <v>4.8394635086879134E-4</v>
      </c>
      <c r="I96">
        <f>G96</f>
        <v>4.8394635086879134E-4</v>
      </c>
      <c r="M96">
        <f t="shared" si="21"/>
        <v>4.0585302915042912E-13</v>
      </c>
      <c r="N96">
        <f t="shared" si="18"/>
        <v>-8.0357416530236377E-3</v>
      </c>
      <c r="O96" s="10">
        <f t="shared" si="19"/>
        <v>34737.904799999997</v>
      </c>
      <c r="P96" s="4">
        <f t="shared" si="20"/>
        <v>7.2585083683668567E-5</v>
      </c>
      <c r="R96" s="10">
        <f>C96-15018.5</f>
        <v>34737.904799999997</v>
      </c>
    </row>
    <row r="97" spans="1:35">
      <c r="A97" t="s">
        <v>88</v>
      </c>
      <c r="B97" s="20"/>
      <c r="C97" s="19">
        <v>49776.402099999999</v>
      </c>
      <c r="D97" s="19">
        <v>1.5E-3</v>
      </c>
      <c r="E97">
        <f t="shared" si="15"/>
        <v>-9740.9989286077307</v>
      </c>
      <c r="F97">
        <f t="shared" si="16"/>
        <v>-9741</v>
      </c>
      <c r="G97">
        <f t="shared" si="17"/>
        <v>5.2255881018936634E-4</v>
      </c>
      <c r="K97">
        <f>G97</f>
        <v>5.2255881018936634E-4</v>
      </c>
      <c r="M97">
        <f t="shared" si="21"/>
        <v>4.0701962116572983E-13</v>
      </c>
      <c r="N97">
        <f t="shared" si="18"/>
        <v>-8.0488182772729747E-3</v>
      </c>
      <c r="O97" s="10">
        <f t="shared" si="19"/>
        <v>34757.902099999999</v>
      </c>
      <c r="P97" s="4">
        <f t="shared" si="20"/>
        <v>7.3468505175474405E-5</v>
      </c>
      <c r="AC97" t="s">
        <v>50</v>
      </c>
      <c r="AD97" t="s">
        <v>48</v>
      </c>
      <c r="AE97">
        <v>16</v>
      </c>
      <c r="AG97" t="s">
        <v>46</v>
      </c>
      <c r="AI97" t="s">
        <v>48</v>
      </c>
    </row>
    <row r="98" spans="1:35">
      <c r="A98" t="s">
        <v>88</v>
      </c>
      <c r="B98" s="20"/>
      <c r="C98" s="19">
        <v>49778.36</v>
      </c>
      <c r="D98" s="19">
        <v>6.0000000000000001E-3</v>
      </c>
      <c r="E98">
        <f t="shared" si="15"/>
        <v>-9736.9846839347047</v>
      </c>
      <c r="F98">
        <f t="shared" si="16"/>
        <v>-9737</v>
      </c>
      <c r="G98">
        <f t="shared" si="17"/>
        <v>7.4702283163787797E-3</v>
      </c>
      <c r="K98">
        <f>G98</f>
        <v>7.4702283163787797E-3</v>
      </c>
      <c r="M98">
        <f t="shared" si="21"/>
        <v>4.0713343502088111E-13</v>
      </c>
      <c r="N98">
        <f t="shared" si="18"/>
        <v>-8.0500795843228383E-3</v>
      </c>
      <c r="O98" s="10">
        <f t="shared" si="19"/>
        <v>34759.86</v>
      </c>
      <c r="P98" s="4">
        <f t="shared" si="20"/>
        <v>2.4087995733258107E-4</v>
      </c>
      <c r="AC98" t="s">
        <v>52</v>
      </c>
      <c r="AE98">
        <v>7</v>
      </c>
      <c r="AG98" t="s">
        <v>69</v>
      </c>
      <c r="AI98" t="s">
        <v>48</v>
      </c>
    </row>
    <row r="99" spans="1:35">
      <c r="A99" t="s">
        <v>92</v>
      </c>
      <c r="B99" s="20"/>
      <c r="C99" s="19">
        <v>49797.377999999997</v>
      </c>
      <c r="D99" s="19">
        <v>7.0000000000000001E-3</v>
      </c>
      <c r="E99">
        <f t="shared" si="15"/>
        <v>-9697.9924447031099</v>
      </c>
      <c r="F99">
        <f t="shared" si="16"/>
        <v>-9698</v>
      </c>
      <c r="G99">
        <f t="shared" si="17"/>
        <v>3.6850060205324553E-3</v>
      </c>
      <c r="K99">
        <f>G99</f>
        <v>3.6850060205324553E-3</v>
      </c>
      <c r="M99">
        <f t="shared" si="21"/>
        <v>4.0824312010860621E-13</v>
      </c>
      <c r="N99">
        <f t="shared" si="18"/>
        <v>-8.0622425981624057E-3</v>
      </c>
      <c r="O99" s="10">
        <f t="shared" si="19"/>
        <v>34778.877999999997</v>
      </c>
      <c r="P99" s="4">
        <f t="shared" si="20"/>
        <v>1.3799785010942833E-4</v>
      </c>
      <c r="AC99" t="s">
        <v>52</v>
      </c>
      <c r="AE99">
        <v>17</v>
      </c>
      <c r="AG99" t="s">
        <v>91</v>
      </c>
      <c r="AI99" t="s">
        <v>48</v>
      </c>
    </row>
    <row r="100" spans="1:35">
      <c r="A100" t="s">
        <v>93</v>
      </c>
      <c r="B100" s="20"/>
      <c r="C100" s="19">
        <v>49817.375999999997</v>
      </c>
      <c r="D100" s="19">
        <v>5.0000000000000001E-3</v>
      </c>
      <c r="E100">
        <f t="shared" si="15"/>
        <v>-9656.9909303402128</v>
      </c>
      <c r="F100">
        <f t="shared" si="16"/>
        <v>-9657</v>
      </c>
      <c r="G100">
        <f t="shared" si="17"/>
        <v>4.4236184767214581E-3</v>
      </c>
      <c r="K100">
        <f>G100</f>
        <v>4.4236184767214581E-3</v>
      </c>
      <c r="M100">
        <f t="shared" si="21"/>
        <v>4.0940971212390692E-13</v>
      </c>
      <c r="N100">
        <f t="shared" si="18"/>
        <v>-8.0747658416556976E-3</v>
      </c>
      <c r="O100" s="10">
        <f t="shared" si="19"/>
        <v>34798.875999999997</v>
      </c>
      <c r="P100" s="4">
        <f t="shared" si="20"/>
        <v>1.5620961056985599E-4</v>
      </c>
      <c r="AC100" t="s">
        <v>52</v>
      </c>
      <c r="AE100">
        <v>8</v>
      </c>
      <c r="AG100" t="s">
        <v>69</v>
      </c>
      <c r="AI100" t="s">
        <v>48</v>
      </c>
    </row>
    <row r="101" spans="1:35">
      <c r="A101" t="s">
        <v>93</v>
      </c>
      <c r="B101" s="20"/>
      <c r="C101" s="19">
        <v>49836.392</v>
      </c>
      <c r="D101" s="19">
        <v>4.0000000000000001E-3</v>
      </c>
      <c r="E101">
        <f t="shared" si="15"/>
        <v>-9618.0027916700965</v>
      </c>
      <c r="F101">
        <f t="shared" si="16"/>
        <v>-9618</v>
      </c>
      <c r="G101">
        <f t="shared" si="17"/>
        <v>-1.3616038195323199E-3</v>
      </c>
      <c r="K101">
        <f>G101</f>
        <v>-1.3616038195323199E-3</v>
      </c>
      <c r="M101">
        <f t="shared" si="21"/>
        <v>4.1051939721163197E-13</v>
      </c>
      <c r="N101">
        <f t="shared" si="18"/>
        <v>-8.0864275349497149E-3</v>
      </c>
      <c r="O101" s="10">
        <f t="shared" si="19"/>
        <v>34817.892</v>
      </c>
      <c r="P101" s="4">
        <f t="shared" si="20"/>
        <v>4.522325400344022E-5</v>
      </c>
      <c r="AC101" t="s">
        <v>52</v>
      </c>
      <c r="AE101">
        <v>8</v>
      </c>
      <c r="AG101" t="s">
        <v>69</v>
      </c>
      <c r="AI101" t="s">
        <v>48</v>
      </c>
    </row>
    <row r="102" spans="1:35">
      <c r="A102" t="s">
        <v>38</v>
      </c>
      <c r="B102" s="20"/>
      <c r="C102" s="19">
        <v>50137.327700000002</v>
      </c>
      <c r="D102" s="19"/>
      <c r="E102">
        <f t="shared" si="15"/>
        <v>-9001.0001201100022</v>
      </c>
      <c r="F102">
        <f t="shared" si="16"/>
        <v>-9001</v>
      </c>
      <c r="G102">
        <f t="shared" si="17"/>
        <v>-5.8582219935487956E-5</v>
      </c>
      <c r="I102">
        <f>G102</f>
        <v>-5.8582219935487956E-5</v>
      </c>
      <c r="M102">
        <f t="shared" si="21"/>
        <v>4.2807518436871837E-13</v>
      </c>
      <c r="N102">
        <f t="shared" si="18"/>
        <v>-8.2384037959327746E-3</v>
      </c>
      <c r="O102" s="10">
        <f t="shared" si="19"/>
        <v>35118.827700000002</v>
      </c>
      <c r="P102" s="4">
        <f t="shared" si="20"/>
        <v>6.6909481015150731E-5</v>
      </c>
      <c r="R102" s="10">
        <f>C102-15018.5</f>
        <v>35118.827700000002</v>
      </c>
    </row>
    <row r="103" spans="1:35">
      <c r="A103" t="s">
        <v>38</v>
      </c>
      <c r="B103" s="20" t="s">
        <v>105</v>
      </c>
      <c r="C103" s="19">
        <v>50137.570200000002</v>
      </c>
      <c r="D103" s="19"/>
      <c r="E103">
        <f t="shared" si="15"/>
        <v>-9000.5029270290433</v>
      </c>
      <c r="F103">
        <f t="shared" si="16"/>
        <v>-9000.5</v>
      </c>
      <c r="G103">
        <f t="shared" si="17"/>
        <v>-1.4276235306169838E-3</v>
      </c>
      <c r="I103">
        <f>G103</f>
        <v>-1.4276235306169838E-3</v>
      </c>
      <c r="M103">
        <f t="shared" si="21"/>
        <v>4.2808941110061226E-13</v>
      </c>
      <c r="N103">
        <f t="shared" si="18"/>
        <v>-8.2385021484337583E-3</v>
      </c>
      <c r="O103" s="10">
        <f t="shared" si="19"/>
        <v>35119.070200000002</v>
      </c>
      <c r="P103" s="4">
        <f t="shared" si="20"/>
        <v>4.6388067546633736E-5</v>
      </c>
      <c r="R103" s="10">
        <f>C103-15018.5</f>
        <v>35119.070200000002</v>
      </c>
    </row>
    <row r="104" spans="1:35">
      <c r="A104" t="s">
        <v>94</v>
      </c>
      <c r="B104" s="20"/>
      <c r="C104" s="19">
        <v>50152.434000000001</v>
      </c>
      <c r="D104" s="19">
        <v>5.0000000000000001E-3</v>
      </c>
      <c r="E104">
        <f t="shared" si="15"/>
        <v>-8970.0279640733861</v>
      </c>
      <c r="F104">
        <f t="shared" si="16"/>
        <v>-8970</v>
      </c>
      <c r="G104">
        <f t="shared" si="17"/>
        <v>-1.3639143537147902E-2</v>
      </c>
      <c r="K104">
        <f>G104</f>
        <v>-1.3639143537147902E-2</v>
      </c>
      <c r="M104">
        <f t="shared" si="21"/>
        <v>4.2895724174614088E-13</v>
      </c>
      <c r="N104">
        <f t="shared" si="18"/>
        <v>-8.2444256896835981E-3</v>
      </c>
      <c r="O104" s="10">
        <f t="shared" si="19"/>
        <v>35133.934000000001</v>
      </c>
      <c r="P104" s="4">
        <f t="shared" si="20"/>
        <v>2.9102980653749893E-5</v>
      </c>
      <c r="AC104" t="s">
        <v>52</v>
      </c>
      <c r="AE104">
        <v>6</v>
      </c>
      <c r="AG104" t="s">
        <v>69</v>
      </c>
      <c r="AI104" t="s">
        <v>48</v>
      </c>
    </row>
    <row r="105" spans="1:35">
      <c r="A105" t="s">
        <v>39</v>
      </c>
      <c r="B105" s="20"/>
      <c r="C105" s="19">
        <v>50175.374199999998</v>
      </c>
      <c r="D105" s="19"/>
      <c r="E105">
        <f t="shared" si="15"/>
        <v>-8922.9941136989673</v>
      </c>
      <c r="F105">
        <f t="shared" si="16"/>
        <v>-8923</v>
      </c>
      <c r="G105">
        <f t="shared" si="17"/>
        <v>2.8709731777780689E-3</v>
      </c>
      <c r="I105">
        <f>G105</f>
        <v>2.8709731777780689E-3</v>
      </c>
      <c r="M105">
        <f t="shared" si="21"/>
        <v>4.3029455454416852E-13</v>
      </c>
      <c r="N105">
        <f t="shared" si="18"/>
        <v>-8.2532611318078888E-3</v>
      </c>
      <c r="O105" s="10">
        <f t="shared" si="19"/>
        <v>35156.874199999998</v>
      </c>
      <c r="P105" s="4">
        <f t="shared" si="20"/>
        <v>1.2374858897456936E-4</v>
      </c>
      <c r="R105" s="10">
        <f>C105-15018.5</f>
        <v>35156.874199999998</v>
      </c>
    </row>
    <row r="106" spans="1:35">
      <c r="A106" t="s">
        <v>95</v>
      </c>
      <c r="B106" s="20"/>
      <c r="C106" s="19">
        <v>50192.438000000002</v>
      </c>
      <c r="D106" s="19">
        <v>5.0000000000000001E-3</v>
      </c>
      <c r="E106">
        <f t="shared" si="15"/>
        <v>-8888.0085331016198</v>
      </c>
      <c r="F106">
        <f t="shared" si="16"/>
        <v>-8888</v>
      </c>
      <c r="G106">
        <f t="shared" si="17"/>
        <v>-4.1619186231400818E-3</v>
      </c>
      <c r="K106">
        <f>G106</f>
        <v>-4.1619186231400818E-3</v>
      </c>
      <c r="M106">
        <f t="shared" si="21"/>
        <v>4.312904257767423E-13</v>
      </c>
      <c r="N106">
        <f t="shared" si="18"/>
        <v>-8.2596101410535114E-3</v>
      </c>
      <c r="O106" s="10">
        <f t="shared" si="19"/>
        <v>35173.938000000002</v>
      </c>
      <c r="P106" s="4">
        <f t="shared" si="20"/>
        <v>1.6791075775979667E-5</v>
      </c>
      <c r="AC106" t="s">
        <v>52</v>
      </c>
      <c r="AE106">
        <v>8</v>
      </c>
      <c r="AG106" t="s">
        <v>69</v>
      </c>
      <c r="AI106" t="s">
        <v>48</v>
      </c>
    </row>
    <row r="107" spans="1:35">
      <c r="A107" t="s">
        <v>96</v>
      </c>
      <c r="B107" s="20"/>
      <c r="C107" s="19">
        <v>50195.37</v>
      </c>
      <c r="D107" s="19"/>
      <c r="E107">
        <f t="shared" si="15"/>
        <v>-8881.9971099537033</v>
      </c>
      <c r="F107">
        <f t="shared" si="16"/>
        <v>-8882</v>
      </c>
      <c r="G107">
        <f t="shared" si="17"/>
        <v>1.4095856386120431E-3</v>
      </c>
      <c r="L107">
        <f>G107</f>
        <v>1.4095856386120431E-3</v>
      </c>
      <c r="M107">
        <f t="shared" si="21"/>
        <v>4.3146114655946924E-13</v>
      </c>
      <c r="N107">
        <f t="shared" si="18"/>
        <v>-8.2606787790400465E-3</v>
      </c>
      <c r="O107" s="10">
        <f t="shared" si="19"/>
        <v>35176.870000000003</v>
      </c>
      <c r="P107" s="4">
        <f t="shared" si="20"/>
        <v>9.3514013907308112E-5</v>
      </c>
      <c r="AC107" t="s">
        <v>52</v>
      </c>
      <c r="AI107" t="s">
        <v>51</v>
      </c>
    </row>
    <row r="108" spans="1:35">
      <c r="A108" t="s">
        <v>97</v>
      </c>
      <c r="B108" s="20"/>
      <c r="C108" s="19">
        <v>50514.35</v>
      </c>
      <c r="D108" s="19">
        <v>5.0000000000000001E-3</v>
      </c>
      <c r="E108">
        <f t="shared" si="15"/>
        <v>-8227.9985575246119</v>
      </c>
      <c r="F108">
        <f t="shared" si="16"/>
        <v>-8228</v>
      </c>
      <c r="G108">
        <f t="shared" si="17"/>
        <v>7.035501766949892E-4</v>
      </c>
      <c r="K108">
        <f>G108</f>
        <v>7.035501766949892E-4</v>
      </c>
      <c r="M108">
        <f t="shared" si="21"/>
        <v>4.5006971187670503E-13</v>
      </c>
      <c r="N108">
        <f t="shared" si="18"/>
        <v>-8.3424824349120075E-3</v>
      </c>
      <c r="O108" s="10">
        <f t="shared" si="19"/>
        <v>35495.85</v>
      </c>
      <c r="P108" s="4">
        <f t="shared" si="20"/>
        <v>8.1830706010257303E-5</v>
      </c>
      <c r="AC108" t="s">
        <v>52</v>
      </c>
      <c r="AE108">
        <v>8</v>
      </c>
      <c r="AG108" t="s">
        <v>69</v>
      </c>
      <c r="AI108" t="s">
        <v>48</v>
      </c>
    </row>
    <row r="109" spans="1:35">
      <c r="A109" t="s">
        <v>98</v>
      </c>
      <c r="B109" s="20"/>
      <c r="C109" s="19">
        <v>50570.44</v>
      </c>
      <c r="D109" s="19">
        <v>4.0000000000000001E-3</v>
      </c>
      <c r="E109">
        <f t="shared" si="15"/>
        <v>-8112.9983104691519</v>
      </c>
      <c r="F109">
        <f t="shared" si="16"/>
        <v>-8113</v>
      </c>
      <c r="G109">
        <f t="shared" si="17"/>
        <v>8.240485331043601E-4</v>
      </c>
      <c r="K109">
        <f>G109</f>
        <v>8.240485331043601E-4</v>
      </c>
      <c r="M109">
        <f t="shared" si="21"/>
        <v>4.5334186021230462E-13</v>
      </c>
      <c r="N109">
        <f t="shared" si="18"/>
        <v>-8.3497620168570454E-3</v>
      </c>
      <c r="O109" s="10">
        <f t="shared" si="19"/>
        <v>35551.94</v>
      </c>
      <c r="P109" s="4">
        <f t="shared" si="20"/>
        <v>8.4158800006583185E-5</v>
      </c>
      <c r="AC109" t="s">
        <v>52</v>
      </c>
      <c r="AE109">
        <v>11</v>
      </c>
      <c r="AG109" t="s">
        <v>69</v>
      </c>
      <c r="AI109" t="s">
        <v>48</v>
      </c>
    </row>
    <row r="110" spans="1:35">
      <c r="A110" t="s">
        <v>98</v>
      </c>
      <c r="B110" s="20"/>
      <c r="C110" s="19">
        <v>50571.409</v>
      </c>
      <c r="D110" s="19">
        <v>6.0000000000000001E-3</v>
      </c>
      <c r="E110">
        <f t="shared" si="15"/>
        <v>-8111.0115884260704</v>
      </c>
      <c r="F110">
        <f t="shared" si="16"/>
        <v>-8111</v>
      </c>
      <c r="G110">
        <f t="shared" si="17"/>
        <v>-5.6521167134633288E-3</v>
      </c>
      <c r="K110">
        <f>G110</f>
        <v>-5.6521167134633288E-3</v>
      </c>
      <c r="M110">
        <f t="shared" si="21"/>
        <v>4.5339876713988023E-13</v>
      </c>
      <c r="N110">
        <f t="shared" si="18"/>
        <v>-8.3498698187617175E-3</v>
      </c>
      <c r="O110" s="10">
        <f t="shared" si="19"/>
        <v>35552.909</v>
      </c>
      <c r="P110" s="4">
        <f t="shared" si="20"/>
        <v>7.2778718171470991E-6</v>
      </c>
      <c r="AC110" t="s">
        <v>52</v>
      </c>
      <c r="AE110">
        <v>10</v>
      </c>
      <c r="AG110" t="s">
        <v>69</v>
      </c>
      <c r="AI110" t="s">
        <v>48</v>
      </c>
    </row>
    <row r="111" spans="1:35">
      <c r="A111" t="s">
        <v>99</v>
      </c>
      <c r="B111" s="20"/>
      <c r="C111" s="19">
        <v>50871.37</v>
      </c>
      <c r="D111" s="19">
        <v>6.0000000000000001E-3</v>
      </c>
      <c r="E111">
        <f t="shared" si="15"/>
        <v>-7496.0073255093139</v>
      </c>
      <c r="F111">
        <f t="shared" si="16"/>
        <v>-7496</v>
      </c>
      <c r="G111">
        <f t="shared" si="17"/>
        <v>-3.5729298688238487E-3</v>
      </c>
      <c r="K111">
        <f>G111</f>
        <v>-3.5729298688238487E-3</v>
      </c>
      <c r="M111">
        <f t="shared" si="21"/>
        <v>4.7089764736939097E-13</v>
      </c>
      <c r="N111">
        <f t="shared" si="18"/>
        <v>-8.3525335538701014E-3</v>
      </c>
      <c r="O111" s="10">
        <f t="shared" si="19"/>
        <v>35852.870000000003</v>
      </c>
      <c r="P111" s="4">
        <f t="shared" si="20"/>
        <v>2.2844611386107719E-5</v>
      </c>
      <c r="AC111" t="s">
        <v>52</v>
      </c>
      <c r="AE111">
        <v>8</v>
      </c>
      <c r="AG111" t="s">
        <v>69</v>
      </c>
      <c r="AI111" t="s">
        <v>48</v>
      </c>
    </row>
    <row r="112" spans="1:35">
      <c r="A112" t="s">
        <v>38</v>
      </c>
      <c r="B112" s="20"/>
      <c r="C112" s="19">
        <v>51163.528700000003</v>
      </c>
      <c r="D112" s="19"/>
      <c r="E112">
        <f t="shared" si="15"/>
        <v>-6896.9999680587925</v>
      </c>
      <c r="F112">
        <f t="shared" si="16"/>
        <v>-6897</v>
      </c>
      <c r="G112">
        <f t="shared" si="17"/>
        <v>1.5578945749439299E-5</v>
      </c>
      <c r="I112">
        <f>G112</f>
        <v>1.5578945749439299E-5</v>
      </c>
      <c r="M112">
        <f t="shared" si="21"/>
        <v>4.8794127217829656E-13</v>
      </c>
      <c r="N112">
        <f t="shared" si="18"/>
        <v>-8.2967059881949093E-3</v>
      </c>
      <c r="O112" s="10">
        <f t="shared" si="19"/>
        <v>36145.028700000003</v>
      </c>
      <c r="P112" s="4">
        <f t="shared" si="20"/>
        <v>6.909408082307821E-5</v>
      </c>
      <c r="R112" s="10">
        <f>C112-15018.5</f>
        <v>36145.028700000003</v>
      </c>
    </row>
    <row r="113" spans="1:18">
      <c r="A113" t="s">
        <v>44</v>
      </c>
      <c r="B113" s="20"/>
      <c r="C113" s="19">
        <v>51163.528700000003</v>
      </c>
      <c r="D113" s="19">
        <v>4.0000000000000002E-4</v>
      </c>
      <c r="E113">
        <f t="shared" si="15"/>
        <v>-6896.9999680587925</v>
      </c>
      <c r="F113">
        <f t="shared" si="16"/>
        <v>-6897</v>
      </c>
      <c r="G113">
        <f t="shared" si="17"/>
        <v>1.5578945749439299E-5</v>
      </c>
      <c r="I113">
        <f>+G113</f>
        <v>1.5578945749439299E-5</v>
      </c>
      <c r="M113">
        <f t="shared" si="21"/>
        <v>4.8794127217829656E-13</v>
      </c>
      <c r="N113">
        <f t="shared" si="18"/>
        <v>-8.2967059881949093E-3</v>
      </c>
      <c r="O113" s="10">
        <f t="shared" si="19"/>
        <v>36145.028700000003</v>
      </c>
      <c r="P113" s="4">
        <f t="shared" si="20"/>
        <v>6.909408082307821E-5</v>
      </c>
    </row>
    <row r="114" spans="1:18">
      <c r="A114" t="s">
        <v>43</v>
      </c>
      <c r="B114" s="20"/>
      <c r="C114" s="19">
        <v>51222.546399999999</v>
      </c>
      <c r="D114" s="19">
        <v>4.0000000000000002E-4</v>
      </c>
      <c r="E114">
        <f t="shared" si="15"/>
        <v>-6775.9971140626403</v>
      </c>
      <c r="F114">
        <f t="shared" si="16"/>
        <v>-6776</v>
      </c>
      <c r="G114">
        <f t="shared" si="17"/>
        <v>1.40758155612275E-3</v>
      </c>
      <c r="I114">
        <f>+G114</f>
        <v>1.40758155612275E-3</v>
      </c>
      <c r="M114">
        <f t="shared" si="21"/>
        <v>4.9138414129662304E-13</v>
      </c>
      <c r="N114">
        <f t="shared" si="18"/>
        <v>-8.2784294274477546E-3</v>
      </c>
      <c r="O114" s="10">
        <f t="shared" si="19"/>
        <v>36204.046399999999</v>
      </c>
      <c r="P114" s="4">
        <f t="shared" si="20"/>
        <v>9.3818808773848459E-5</v>
      </c>
    </row>
    <row r="115" spans="1:18">
      <c r="A115" t="s">
        <v>43</v>
      </c>
      <c r="B115" s="20"/>
      <c r="C115" s="19">
        <v>51256.443399999996</v>
      </c>
      <c r="D115" s="19">
        <v>5.0000000000000001E-4</v>
      </c>
      <c r="E115">
        <f t="shared" si="15"/>
        <v>-6706.4987476080432</v>
      </c>
      <c r="F115">
        <f t="shared" si="16"/>
        <v>-6706.5</v>
      </c>
      <c r="G115">
        <f t="shared" si="17"/>
        <v>6.1083924811100587E-4</v>
      </c>
      <c r="I115">
        <f>+G115</f>
        <v>6.1083924811100587E-4</v>
      </c>
      <c r="M115">
        <f t="shared" si="21"/>
        <v>4.933616570298767E-13</v>
      </c>
      <c r="N115">
        <f t="shared" si="18"/>
        <v>-8.2668680541871757E-3</v>
      </c>
      <c r="O115" s="10">
        <f t="shared" si="19"/>
        <v>36237.943399999996</v>
      </c>
      <c r="P115" s="4">
        <f t="shared" si="20"/>
        <v>7.8813686945278458E-5</v>
      </c>
    </row>
    <row r="116" spans="1:18">
      <c r="A116" s="15" t="s">
        <v>42</v>
      </c>
      <c r="B116" s="20"/>
      <c r="C116" s="19">
        <v>51629.807099999998</v>
      </c>
      <c r="D116" s="19">
        <v>2E-3</v>
      </c>
      <c r="E116">
        <f t="shared" si="15"/>
        <v>-5940.9983421607621</v>
      </c>
      <c r="F116">
        <f t="shared" si="16"/>
        <v>-5941</v>
      </c>
      <c r="G116">
        <f t="shared" si="17"/>
        <v>8.0859132867772132E-4</v>
      </c>
      <c r="J116">
        <f>G116</f>
        <v>8.0859132867772132E-4</v>
      </c>
      <c r="M116">
        <f t="shared" si="21"/>
        <v>5.151427835594547E-13</v>
      </c>
      <c r="N116">
        <f t="shared" si="18"/>
        <v>-8.0881739801890312E-3</v>
      </c>
      <c r="O116" s="10">
        <f t="shared" si="19"/>
        <v>36611.307099999998</v>
      </c>
      <c r="P116" s="4">
        <f t="shared" si="20"/>
        <v>7.9152432961054924E-5</v>
      </c>
      <c r="R116" s="10">
        <f>C116-15018.5</f>
        <v>36611.307099999998</v>
      </c>
    </row>
    <row r="117" spans="1:18">
      <c r="A117" t="s">
        <v>41</v>
      </c>
      <c r="B117" s="20"/>
      <c r="C117" s="32">
        <v>52274.595500000003</v>
      </c>
      <c r="D117" s="19"/>
      <c r="E117">
        <f t="shared" ref="E117:E136" si="22">(C117-C$7)/C$8</f>
        <v>-4619.0011002550682</v>
      </c>
      <c r="F117">
        <f t="shared" ref="F117:F136" si="23">+ROUND(2*E117,0)/2</f>
        <v>-4619</v>
      </c>
      <c r="G117">
        <f t="shared" ref="G117:G136" si="24">C117-(C$7+F117*C$8)</f>
        <v>-5.3663629660150036E-4</v>
      </c>
      <c r="I117">
        <f>+G117</f>
        <v>-5.3663629660150036E-4</v>
      </c>
      <c r="M117">
        <f t="shared" si="21"/>
        <v>5.5275826268695581E-13</v>
      </c>
      <c r="N117">
        <f t="shared" ref="N117:N136" si="25">E$11*F$11+E$12*F$12*F117+E$13*F$13*F117^2</f>
        <v>-7.5578618097695439E-3</v>
      </c>
      <c r="O117" s="10">
        <f t="shared" ref="O117:O136" si="26">+C117-15018.5</f>
        <v>37256.095500000003</v>
      </c>
      <c r="P117" s="4">
        <f t="shared" si="20"/>
        <v>4.9297607706761858E-5</v>
      </c>
    </row>
    <row r="118" spans="1:18">
      <c r="A118" t="s">
        <v>104</v>
      </c>
      <c r="B118" s="20"/>
      <c r="C118" s="19">
        <v>52322.394800000002</v>
      </c>
      <c r="D118" s="19">
        <v>1E-4</v>
      </c>
      <c r="E118">
        <f t="shared" si="22"/>
        <v>-4520.9991157823006</v>
      </c>
      <c r="F118">
        <f t="shared" si="23"/>
        <v>-4521</v>
      </c>
      <c r="G118">
        <f t="shared" si="24"/>
        <v>4.3126664240844548E-4</v>
      </c>
      <c r="H118" s="19"/>
      <c r="I118" s="20">
        <f>G118</f>
        <v>4.3126664240844548E-4</v>
      </c>
      <c r="J118" s="20"/>
      <c r="M118">
        <f t="shared" si="21"/>
        <v>5.5554670213816243E-13</v>
      </c>
      <c r="N118">
        <f t="shared" si="25"/>
        <v>-7.507369621531871E-3</v>
      </c>
      <c r="O118" s="10">
        <f t="shared" si="26"/>
        <v>37303.894800000002</v>
      </c>
      <c r="P118" s="4">
        <f t="shared" si="20"/>
        <v>6.3021945731148266E-5</v>
      </c>
    </row>
    <row r="119" spans="1:18">
      <c r="A119" s="23" t="s">
        <v>107</v>
      </c>
      <c r="B119" s="22"/>
      <c r="C119" s="19">
        <v>52680.392699999997</v>
      </c>
      <c r="D119" s="19">
        <v>1E-4</v>
      </c>
      <c r="E119">
        <f t="shared" si="22"/>
        <v>-3787.0029142252938</v>
      </c>
      <c r="F119">
        <f t="shared" si="23"/>
        <v>-3787</v>
      </c>
      <c r="G119">
        <f t="shared" si="24"/>
        <v>-1.4213786562322639E-3</v>
      </c>
      <c r="H119" s="19"/>
      <c r="I119" s="20">
        <f>G119</f>
        <v>-1.4213786562322639E-3</v>
      </c>
      <c r="J119" s="20"/>
      <c r="M119">
        <f t="shared" si="21"/>
        <v>5.7643154455842403E-13</v>
      </c>
      <c r="N119">
        <f t="shared" si="25"/>
        <v>-7.0801308654357426E-3</v>
      </c>
      <c r="O119" s="10">
        <f t="shared" si="26"/>
        <v>37661.892699999997</v>
      </c>
      <c r="P119" s="4">
        <f t="shared" si="20"/>
        <v>3.2021476565165251E-5</v>
      </c>
    </row>
    <row r="120" spans="1:18">
      <c r="A120" s="26" t="s">
        <v>111</v>
      </c>
      <c r="B120" s="21" t="s">
        <v>112</v>
      </c>
      <c r="C120" s="29">
        <v>52692.587800000001</v>
      </c>
      <c r="D120" s="27">
        <v>1E-4</v>
      </c>
      <c r="E120">
        <f t="shared" si="22"/>
        <v>-3761.9995354970629</v>
      </c>
      <c r="F120">
        <f t="shared" si="23"/>
        <v>-3762</v>
      </c>
      <c r="G120">
        <f t="shared" si="24"/>
        <v>2.2655577049590647E-4</v>
      </c>
      <c r="H120" s="19"/>
      <c r="I120" s="20">
        <f>G120</f>
        <v>2.2655577049590647E-4</v>
      </c>
      <c r="J120" s="20"/>
      <c r="M120">
        <f t="shared" si="21"/>
        <v>5.7714288115311955E-13</v>
      </c>
      <c r="N120">
        <f t="shared" si="25"/>
        <v>-7.0640546883923259E-3</v>
      </c>
      <c r="O120" s="10">
        <f t="shared" si="26"/>
        <v>37674.087800000001</v>
      </c>
      <c r="P120" s="4">
        <f t="shared" si="20"/>
        <v>5.3153000863250481E-5</v>
      </c>
    </row>
    <row r="121" spans="1:18">
      <c r="A121" s="15" t="s">
        <v>103</v>
      </c>
      <c r="B121" s="20"/>
      <c r="C121" s="19">
        <v>52705.756619332395</v>
      </c>
      <c r="D121" s="19">
        <v>1E-4</v>
      </c>
      <c r="E121">
        <f t="shared" si="22"/>
        <v>-3734.9997587694133</v>
      </c>
      <c r="F121">
        <f t="shared" si="23"/>
        <v>-3735</v>
      </c>
      <c r="G121">
        <f t="shared" si="24"/>
        <v>1.1765734234359115E-4</v>
      </c>
      <c r="J121">
        <f>G121</f>
        <v>1.1765734234359115E-4</v>
      </c>
      <c r="M121">
        <f t="shared" si="21"/>
        <v>5.7791112467539073E-13</v>
      </c>
      <c r="N121">
        <f t="shared" si="25"/>
        <v>-7.0465796200626886E-3</v>
      </c>
      <c r="O121" s="10">
        <f t="shared" si="26"/>
        <v>37687.256619332395</v>
      </c>
      <c r="P121" s="4">
        <f t="shared" ref="P121:P136" si="27">(G121-N121)^2</f>
        <v>5.1326291253508361E-5</v>
      </c>
    </row>
    <row r="122" spans="1:18">
      <c r="A122" t="s">
        <v>104</v>
      </c>
      <c r="B122" s="21"/>
      <c r="C122" s="19">
        <v>52721.363299999997</v>
      </c>
      <c r="D122" s="19">
        <v>4.0000000000000002E-4</v>
      </c>
      <c r="E122">
        <f t="shared" si="22"/>
        <v>-3703.0016818842314</v>
      </c>
      <c r="F122">
        <f t="shared" si="23"/>
        <v>-3703</v>
      </c>
      <c r="G122">
        <f t="shared" si="24"/>
        <v>-8.2031899364665151E-4</v>
      </c>
      <c r="H122" s="19"/>
      <c r="I122" s="20">
        <f t="shared" ref="I122:I135" si="28">G122</f>
        <v>-8.2031899364665151E-4</v>
      </c>
      <c r="J122" s="20"/>
      <c r="M122">
        <f t="shared" si="21"/>
        <v>5.7882163551660112E-13</v>
      </c>
      <c r="N122">
        <f t="shared" si="25"/>
        <v>-7.0257167463673408E-3</v>
      </c>
      <c r="O122" s="10">
        <f t="shared" si="26"/>
        <v>37702.863299999997</v>
      </c>
      <c r="P122" s="4">
        <f t="shared" si="27"/>
        <v>3.8506961269470978E-5</v>
      </c>
    </row>
    <row r="123" spans="1:18">
      <c r="A123" t="s">
        <v>104</v>
      </c>
      <c r="B123" s="21" t="s">
        <v>105</v>
      </c>
      <c r="C123" s="19">
        <v>52721.609600000003</v>
      </c>
      <c r="D123" s="19">
        <v>2.9999999999999997E-4</v>
      </c>
      <c r="E123">
        <f t="shared" si="22"/>
        <v>-3702.4966977364252</v>
      </c>
      <c r="F123">
        <f t="shared" si="23"/>
        <v>-3702.5</v>
      </c>
      <c r="G123">
        <f t="shared" si="24"/>
        <v>1.6106397015391849E-3</v>
      </c>
      <c r="H123" s="19"/>
      <c r="I123" s="20">
        <f t="shared" si="28"/>
        <v>1.6106397015391849E-3</v>
      </c>
      <c r="J123" s="20"/>
      <c r="M123">
        <f t="shared" si="21"/>
        <v>5.7883586224849501E-13</v>
      </c>
      <c r="N123">
        <f t="shared" si="25"/>
        <v>-7.0253894584435973E-3</v>
      </c>
      <c r="O123" s="10">
        <f t="shared" si="26"/>
        <v>37703.109600000003</v>
      </c>
      <c r="P123" s="4">
        <f t="shared" si="27"/>
        <v>7.4580999652072919E-5</v>
      </c>
    </row>
    <row r="124" spans="1:18">
      <c r="A124" s="23" t="s">
        <v>107</v>
      </c>
      <c r="B124" s="20" t="s">
        <v>105</v>
      </c>
      <c r="C124" s="19">
        <v>53040.589399999997</v>
      </c>
      <c r="D124" s="19">
        <v>1E-3</v>
      </c>
      <c r="E124">
        <f t="shared" si="22"/>
        <v>-3048.4985553634879</v>
      </c>
      <c r="F124">
        <f t="shared" si="23"/>
        <v>-3048.5</v>
      </c>
      <c r="G124">
        <f t="shared" si="24"/>
        <v>7.0460424467455596E-4</v>
      </c>
      <c r="H124" s="19"/>
      <c r="I124" s="20">
        <f t="shared" si="28"/>
        <v>7.0460424467455596E-4</v>
      </c>
      <c r="J124" s="20"/>
      <c r="M124">
        <f t="shared" si="21"/>
        <v>5.9744442756573085E-13</v>
      </c>
      <c r="N124">
        <f t="shared" si="25"/>
        <v>-6.5629079518986317E-3</v>
      </c>
      <c r="O124" s="10">
        <f t="shared" si="26"/>
        <v>38022.089399999997</v>
      </c>
      <c r="P124" s="4">
        <f t="shared" si="27"/>
        <v>5.2816733527340042E-5</v>
      </c>
    </row>
    <row r="125" spans="1:18">
      <c r="A125" s="23" t="s">
        <v>107</v>
      </c>
      <c r="B125" s="20" t="s">
        <v>105</v>
      </c>
      <c r="C125" s="19">
        <v>53079.609900000003</v>
      </c>
      <c r="D125" s="19">
        <v>5.0000000000000001E-4</v>
      </c>
      <c r="E125">
        <f t="shared" si="22"/>
        <v>-2968.4955755056171</v>
      </c>
      <c r="F125">
        <f t="shared" si="23"/>
        <v>-2968.5</v>
      </c>
      <c r="G125">
        <f t="shared" si="24"/>
        <v>2.1579944077529944E-3</v>
      </c>
      <c r="H125" s="19"/>
      <c r="I125" s="20">
        <f t="shared" si="28"/>
        <v>2.1579944077529944E-3</v>
      </c>
      <c r="J125" s="20"/>
      <c r="M125">
        <f t="shared" si="21"/>
        <v>5.9972070466875661E-13</v>
      </c>
      <c r="N125">
        <f t="shared" si="25"/>
        <v>-6.5016177356702421E-3</v>
      </c>
      <c r="O125" s="10">
        <f t="shared" si="26"/>
        <v>38061.109900000003</v>
      </c>
      <c r="P125" s="4">
        <f t="shared" si="27"/>
        <v>7.4988882474523165E-5</v>
      </c>
    </row>
    <row r="126" spans="1:18">
      <c r="A126" s="26" t="s">
        <v>109</v>
      </c>
      <c r="B126" s="21" t="s">
        <v>105</v>
      </c>
      <c r="C126" s="29">
        <v>53379.570800000001</v>
      </c>
      <c r="D126" s="27">
        <v>1E-4</v>
      </c>
      <c r="E126">
        <f t="shared" si="22"/>
        <v>-2353.4915176169452</v>
      </c>
      <c r="F126">
        <f t="shared" si="23"/>
        <v>-2353.5</v>
      </c>
      <c r="G126">
        <f t="shared" si="24"/>
        <v>4.1371812476427294E-3</v>
      </c>
      <c r="H126" s="19"/>
      <c r="I126" s="20">
        <f t="shared" si="28"/>
        <v>4.1371812476427294E-3</v>
      </c>
      <c r="J126" s="20"/>
      <c r="M126">
        <f t="shared" si="21"/>
        <v>6.172195848982673E-13</v>
      </c>
      <c r="N126">
        <f t="shared" si="25"/>
        <v>-5.9961099461420184E-3</v>
      </c>
      <c r="O126" s="10">
        <f t="shared" si="26"/>
        <v>38361.070800000001</v>
      </c>
      <c r="P126" s="4">
        <f t="shared" si="27"/>
        <v>1.0268359041803551E-4</v>
      </c>
    </row>
    <row r="127" spans="1:18">
      <c r="A127" s="26" t="s">
        <v>110</v>
      </c>
      <c r="B127" s="21"/>
      <c r="C127" s="30">
        <v>53409.562100000003</v>
      </c>
      <c r="D127" s="19">
        <v>3.7000000000000002E-3</v>
      </c>
      <c r="E127">
        <f t="shared" si="22"/>
        <v>-2292.0009326728486</v>
      </c>
      <c r="F127">
        <f t="shared" si="23"/>
        <v>-2292</v>
      </c>
      <c r="G127">
        <f t="shared" si="24"/>
        <v>-4.5490006596082821E-4</v>
      </c>
      <c r="H127" s="19"/>
      <c r="I127" s="20">
        <f t="shared" si="28"/>
        <v>-4.5490006596082821E-4</v>
      </c>
      <c r="J127" s="20"/>
      <c r="M127">
        <f t="shared" si="21"/>
        <v>6.1896947292121842E-13</v>
      </c>
      <c r="N127">
        <f t="shared" si="25"/>
        <v>-5.9422166486046884E-3</v>
      </c>
      <c r="O127" s="10">
        <f t="shared" si="26"/>
        <v>38391.062100000003</v>
      </c>
      <c r="P127" s="4">
        <f t="shared" si="27"/>
        <v>3.0110643278158292E-5</v>
      </c>
    </row>
    <row r="128" spans="1:18">
      <c r="A128" s="26" t="s">
        <v>110</v>
      </c>
      <c r="B128" s="21"/>
      <c r="C128" s="30">
        <v>53410.5389</v>
      </c>
      <c r="D128" s="19">
        <v>3.8999999999999998E-3</v>
      </c>
      <c r="E128">
        <f t="shared" si="22"/>
        <v>-2289.9982184399482</v>
      </c>
      <c r="F128">
        <f t="shared" si="23"/>
        <v>-2290</v>
      </c>
      <c r="G128">
        <f t="shared" si="24"/>
        <v>8.6893468687776476E-4</v>
      </c>
      <c r="H128" s="19"/>
      <c r="I128" s="20">
        <f t="shared" si="28"/>
        <v>8.6893468687776476E-4</v>
      </c>
      <c r="J128" s="20"/>
      <c r="M128">
        <f t="shared" si="21"/>
        <v>6.1902637984879408E-13</v>
      </c>
      <c r="N128">
        <f t="shared" si="25"/>
        <v>-5.9404538178839603E-3</v>
      </c>
      <c r="O128" s="10">
        <f t="shared" si="26"/>
        <v>38392.0389</v>
      </c>
      <c r="P128" s="4">
        <f t="shared" si="27"/>
        <v>4.6367771808781123E-5</v>
      </c>
    </row>
    <row r="129" spans="1:16">
      <c r="A129" s="26" t="s">
        <v>113</v>
      </c>
      <c r="B129" s="21" t="s">
        <v>112</v>
      </c>
      <c r="C129" s="29">
        <v>53421.268689999997</v>
      </c>
      <c r="D129" s="19">
        <v>6.9999999999999994E-5</v>
      </c>
      <c r="E129">
        <f t="shared" si="22"/>
        <v>-2267.9991365919745</v>
      </c>
      <c r="F129">
        <f t="shared" si="23"/>
        <v>-2268</v>
      </c>
      <c r="G129">
        <f t="shared" si="24"/>
        <v>4.2111697257496417E-4</v>
      </c>
      <c r="H129" s="19"/>
      <c r="I129" s="20">
        <f t="shared" si="28"/>
        <v>4.2111697257496417E-4</v>
      </c>
      <c r="J129" s="20"/>
      <c r="M129">
        <f t="shared" si="21"/>
        <v>6.1965235605212616E-13</v>
      </c>
      <c r="N129">
        <f t="shared" si="25"/>
        <v>-5.9210202605251665E-3</v>
      </c>
      <c r="O129" s="10">
        <f t="shared" si="26"/>
        <v>38402.768689999997</v>
      </c>
      <c r="P129" s="4">
        <f t="shared" si="27"/>
        <v>4.0222704683474979E-5</v>
      </c>
    </row>
    <row r="130" spans="1:16">
      <c r="A130" s="28" t="s">
        <v>113</v>
      </c>
      <c r="B130" s="21" t="s">
        <v>112</v>
      </c>
      <c r="C130" s="29">
        <v>53421.268689999997</v>
      </c>
      <c r="D130" s="27">
        <v>6.9999999999999994E-5</v>
      </c>
      <c r="E130">
        <f t="shared" si="22"/>
        <v>-2267.9991365919745</v>
      </c>
      <c r="F130">
        <f t="shared" si="23"/>
        <v>-2268</v>
      </c>
      <c r="G130">
        <f t="shared" si="24"/>
        <v>4.2111697257496417E-4</v>
      </c>
      <c r="H130" s="19"/>
      <c r="I130" s="20">
        <f t="shared" si="28"/>
        <v>4.2111697257496417E-4</v>
      </c>
      <c r="J130" s="20"/>
      <c r="M130">
        <f t="shared" si="21"/>
        <v>6.1965235605212616E-13</v>
      </c>
      <c r="N130">
        <f t="shared" si="25"/>
        <v>-5.9210202605251665E-3</v>
      </c>
      <c r="O130" s="10">
        <f t="shared" si="26"/>
        <v>38402.768689999997</v>
      </c>
      <c r="P130" s="4">
        <f t="shared" si="27"/>
        <v>4.0222704683474979E-5</v>
      </c>
    </row>
    <row r="131" spans="1:16">
      <c r="A131" s="26" t="s">
        <v>110</v>
      </c>
      <c r="B131" s="20" t="s">
        <v>105</v>
      </c>
      <c r="C131" s="30">
        <v>53445.4107</v>
      </c>
      <c r="D131" s="19">
        <v>1.4E-3</v>
      </c>
      <c r="E131">
        <f t="shared" si="22"/>
        <v>-2218.5012383139292</v>
      </c>
      <c r="F131">
        <f t="shared" si="23"/>
        <v>-2218.5</v>
      </c>
      <c r="G131">
        <f t="shared" si="24"/>
        <v>-6.0397286142688245E-4</v>
      </c>
      <c r="H131" s="19"/>
      <c r="I131" s="20">
        <f t="shared" si="28"/>
        <v>-6.0397286142688245E-4</v>
      </c>
      <c r="J131" s="20"/>
      <c r="M131">
        <f t="shared" si="21"/>
        <v>6.2106080250962331E-13</v>
      </c>
      <c r="N131">
        <f t="shared" si="25"/>
        <v>-5.8770104137209535E-3</v>
      </c>
      <c r="O131" s="10">
        <f t="shared" si="26"/>
        <v>38426.9107</v>
      </c>
      <c r="P131" s="4">
        <f t="shared" si="27"/>
        <v>2.7804925027903448E-5</v>
      </c>
    </row>
    <row r="132" spans="1:16">
      <c r="A132" s="26" t="s">
        <v>110</v>
      </c>
      <c r="B132" s="21"/>
      <c r="C132" s="30">
        <v>53451.504099999998</v>
      </c>
      <c r="D132" s="19">
        <v>5.9999999999999995E-4</v>
      </c>
      <c r="E132">
        <f t="shared" si="22"/>
        <v>-2206.0080576149194</v>
      </c>
      <c r="F132">
        <f t="shared" si="23"/>
        <v>-2206</v>
      </c>
      <c r="G132">
        <f t="shared" si="24"/>
        <v>-3.9300056523643434E-3</v>
      </c>
      <c r="H132" s="19"/>
      <c r="I132" s="20">
        <f t="shared" si="28"/>
        <v>-3.9300056523643434E-3</v>
      </c>
      <c r="J132" s="20"/>
      <c r="M132">
        <f t="shared" si="21"/>
        <v>6.2141647080697117E-13</v>
      </c>
      <c r="N132">
        <f t="shared" si="25"/>
        <v>-5.8658345526740839E-3</v>
      </c>
      <c r="O132" s="10">
        <f t="shared" si="26"/>
        <v>38433.004099999998</v>
      </c>
      <c r="P132" s="4">
        <f t="shared" si="27"/>
        <v>3.7474335312744193E-6</v>
      </c>
    </row>
    <row r="133" spans="1:16">
      <c r="A133" s="28" t="s">
        <v>115</v>
      </c>
      <c r="B133" s="20" t="s">
        <v>105</v>
      </c>
      <c r="C133" s="19">
        <v>53381.516600000003</v>
      </c>
      <c r="D133" s="19">
        <v>2.0000000000000001E-4</v>
      </c>
      <c r="E133">
        <f t="shared" si="22"/>
        <v>-2349.5020813409483</v>
      </c>
      <c r="F133">
        <f t="shared" si="23"/>
        <v>-2349.5</v>
      </c>
      <c r="G133">
        <f t="shared" si="24"/>
        <v>-1.0151492460863665E-3</v>
      </c>
      <c r="H133" s="19"/>
      <c r="I133" s="20">
        <f t="shared" si="28"/>
        <v>-1.0151492460863665E-3</v>
      </c>
      <c r="J133" s="20"/>
      <c r="M133">
        <f t="shared" si="21"/>
        <v>6.1733339875341862E-13</v>
      </c>
      <c r="N133">
        <f t="shared" si="25"/>
        <v>-5.9926231691787742E-3</v>
      </c>
      <c r="O133" s="10">
        <f t="shared" si="26"/>
        <v>38363.016600000003</v>
      </c>
      <c r="P133" s="4">
        <f t="shared" si="27"/>
        <v>2.4775246655064922E-5</v>
      </c>
    </row>
    <row r="134" spans="1:16">
      <c r="A134" s="28" t="s">
        <v>115</v>
      </c>
      <c r="B134" s="22"/>
      <c r="C134" s="19">
        <v>53683.671399999999</v>
      </c>
      <c r="D134" s="19">
        <v>1E-4</v>
      </c>
      <c r="E134">
        <f t="shared" si="22"/>
        <v>-1729.9999125231486</v>
      </c>
      <c r="F134">
        <f t="shared" si="23"/>
        <v>-1730</v>
      </c>
      <c r="G134">
        <f t="shared" si="24"/>
        <v>4.2665793444029987E-5</v>
      </c>
      <c r="H134" s="19"/>
      <c r="I134" s="20">
        <f t="shared" si="28"/>
        <v>4.2665793444029987E-5</v>
      </c>
      <c r="J134" s="20"/>
      <c r="M134">
        <f t="shared" si="21"/>
        <v>6.3496031956997452E-13</v>
      </c>
      <c r="N134">
        <f t="shared" si="25"/>
        <v>-5.4215766644622049E-3</v>
      </c>
      <c r="O134" s="10">
        <f t="shared" si="26"/>
        <v>38665.171399999999</v>
      </c>
      <c r="P134" s="4">
        <f t="shared" si="27"/>
        <v>2.9857945638785171E-5</v>
      </c>
    </row>
    <row r="135" spans="1:16">
      <c r="A135" s="28" t="s">
        <v>115</v>
      </c>
      <c r="B135" s="22"/>
      <c r="C135" s="19">
        <v>53814.385000000002</v>
      </c>
      <c r="D135" s="19">
        <v>6.9999999999999999E-4</v>
      </c>
      <c r="E135">
        <f t="shared" si="22"/>
        <v>-1462.0003351741045</v>
      </c>
      <c r="F135">
        <f t="shared" si="23"/>
        <v>-1462</v>
      </c>
      <c r="G135">
        <f t="shared" si="24"/>
        <v>-1.6347717610187829E-4</v>
      </c>
      <c r="H135" s="19"/>
      <c r="I135" s="20">
        <f t="shared" si="28"/>
        <v>-1.6347717610187829E-4</v>
      </c>
      <c r="J135" s="20"/>
      <c r="M135">
        <f t="shared" si="21"/>
        <v>6.4258584786511098E-13</v>
      </c>
      <c r="N135">
        <f t="shared" si="25"/>
        <v>-5.1554291540340628E-3</v>
      </c>
      <c r="O135" s="10">
        <f t="shared" si="26"/>
        <v>38795.885000000002</v>
      </c>
      <c r="P135" s="4">
        <f t="shared" si="27"/>
        <v>2.4919584549981051E-5</v>
      </c>
    </row>
    <row r="136" spans="1:16">
      <c r="A136" s="33" t="s">
        <v>116</v>
      </c>
      <c r="B136" s="20"/>
      <c r="C136" s="19">
        <v>54527.702499999999</v>
      </c>
      <c r="D136" s="19">
        <v>2.9999999999999997E-4</v>
      </c>
      <c r="E136">
        <f t="shared" si="22"/>
        <v>0.50080101732546844</v>
      </c>
      <c r="F136">
        <f t="shared" si="23"/>
        <v>0.5</v>
      </c>
      <c r="G136">
        <f t="shared" si="24"/>
        <v>3.9068665500963107E-4</v>
      </c>
      <c r="J136">
        <f>G136</f>
        <v>3.9068665500963107E-4</v>
      </c>
      <c r="M136">
        <f t="shared" si="21"/>
        <v>6.8419903865480109E-13</v>
      </c>
      <c r="N136">
        <f t="shared" si="25"/>
        <v>-3.4997097920687454E-3</v>
      </c>
      <c r="O136" s="10">
        <f t="shared" si="26"/>
        <v>39509.202499999999</v>
      </c>
      <c r="P136" s="4">
        <f t="shared" si="27"/>
        <v>1.5135184515440055E-5</v>
      </c>
    </row>
    <row r="137" spans="1:16">
      <c r="B137" s="20"/>
      <c r="C137" s="19"/>
      <c r="D137" s="19"/>
    </row>
    <row r="138" spans="1:16">
      <c r="B138" s="20"/>
      <c r="C138" s="19"/>
      <c r="D138" s="19"/>
    </row>
    <row r="139" spans="1:16">
      <c r="B139" s="20"/>
      <c r="C139" s="19"/>
      <c r="D139" s="19"/>
    </row>
    <row r="140" spans="1:16">
      <c r="B140" s="20"/>
      <c r="C140" s="19"/>
      <c r="D140" s="19"/>
    </row>
    <row r="141" spans="1:16">
      <c r="B141" s="20"/>
      <c r="C141" s="19"/>
      <c r="D141" s="19"/>
    </row>
    <row r="142" spans="1:16">
      <c r="B142" s="20"/>
      <c r="C142" s="19"/>
      <c r="D142" s="19"/>
    </row>
    <row r="143" spans="1:16">
      <c r="B143" s="20"/>
      <c r="C143" s="19"/>
      <c r="D143" s="19"/>
    </row>
    <row r="144" spans="1:16">
      <c r="B144" s="20"/>
      <c r="C144" s="19"/>
      <c r="D144" s="19"/>
    </row>
    <row r="145" spans="2:4">
      <c r="B145" s="20"/>
      <c r="C145" s="19"/>
      <c r="D145" s="19"/>
    </row>
    <row r="146" spans="2:4">
      <c r="B146" s="20"/>
      <c r="C146" s="19"/>
      <c r="D146" s="19"/>
    </row>
    <row r="147" spans="2:4">
      <c r="B147" s="20"/>
      <c r="C147" s="19"/>
      <c r="D147" s="19"/>
    </row>
    <row r="148" spans="2:4">
      <c r="B148" s="20"/>
      <c r="C148" s="19"/>
      <c r="D148" s="19"/>
    </row>
    <row r="149" spans="2:4">
      <c r="B149" s="20"/>
      <c r="C149" s="19"/>
      <c r="D149" s="19"/>
    </row>
    <row r="150" spans="2:4">
      <c r="B150" s="20"/>
      <c r="C150" s="19"/>
      <c r="D150" s="19"/>
    </row>
    <row r="151" spans="2:4">
      <c r="B151" s="20"/>
      <c r="C151" s="19"/>
      <c r="D151" s="19"/>
    </row>
    <row r="152" spans="2:4">
      <c r="B152" s="20"/>
      <c r="C152" s="19"/>
      <c r="D152" s="19"/>
    </row>
    <row r="153" spans="2:4">
      <c r="B153" s="20"/>
      <c r="C153" s="19"/>
      <c r="D153" s="19"/>
    </row>
    <row r="154" spans="2:4">
      <c r="B154" s="20"/>
      <c r="C154" s="19"/>
      <c r="D154" s="19"/>
    </row>
    <row r="155" spans="2:4">
      <c r="B155" s="20"/>
      <c r="C155" s="19"/>
      <c r="D155" s="19"/>
    </row>
    <row r="156" spans="2:4">
      <c r="B156" s="20"/>
      <c r="C156" s="19"/>
      <c r="D156" s="19"/>
    </row>
    <row r="157" spans="2:4">
      <c r="B157" s="20"/>
      <c r="C157" s="19"/>
      <c r="D157" s="19"/>
    </row>
    <row r="158" spans="2:4">
      <c r="B158" s="20"/>
      <c r="C158" s="19"/>
      <c r="D158" s="19"/>
    </row>
    <row r="159" spans="2:4">
      <c r="B159" s="20"/>
      <c r="C159" s="19"/>
      <c r="D159" s="19"/>
    </row>
    <row r="160" spans="2:4">
      <c r="B160" s="20"/>
      <c r="C160" s="19"/>
      <c r="D160" s="19"/>
    </row>
    <row r="161" spans="2:4">
      <c r="B161" s="20"/>
      <c r="C161" s="19"/>
      <c r="D161" s="19"/>
    </row>
    <row r="162" spans="2:4">
      <c r="B162" s="20"/>
      <c r="C162" s="19"/>
      <c r="D162" s="19"/>
    </row>
    <row r="163" spans="2:4">
      <c r="B163" s="20"/>
      <c r="C163" s="19"/>
      <c r="D163" s="19"/>
    </row>
    <row r="164" spans="2:4">
      <c r="B164" s="20"/>
      <c r="C164" s="19"/>
      <c r="D164" s="19"/>
    </row>
    <row r="165" spans="2:4">
      <c r="B165" s="20"/>
      <c r="C165" s="19"/>
      <c r="D165" s="19"/>
    </row>
    <row r="166" spans="2:4">
      <c r="B166" s="20"/>
      <c r="C166" s="19"/>
      <c r="D166" s="19"/>
    </row>
    <row r="167" spans="2:4">
      <c r="B167" s="20"/>
      <c r="C167" s="19"/>
      <c r="D167" s="19"/>
    </row>
    <row r="168" spans="2:4">
      <c r="B168" s="20"/>
      <c r="C168" s="19"/>
      <c r="D168" s="19"/>
    </row>
    <row r="169" spans="2:4">
      <c r="B169" s="20"/>
      <c r="C169" s="19"/>
      <c r="D169" s="19"/>
    </row>
    <row r="170" spans="2:4">
      <c r="B170" s="20"/>
      <c r="C170" s="19"/>
      <c r="D170" s="19"/>
    </row>
    <row r="171" spans="2:4">
      <c r="B171" s="20"/>
      <c r="C171" s="19"/>
      <c r="D171" s="19"/>
    </row>
    <row r="172" spans="2:4">
      <c r="B172" s="20"/>
      <c r="C172" s="19"/>
      <c r="D172" s="19"/>
    </row>
    <row r="173" spans="2:4">
      <c r="B173" s="20"/>
      <c r="C173" s="19"/>
      <c r="D173" s="19"/>
    </row>
    <row r="174" spans="2:4">
      <c r="B174" s="20"/>
      <c r="C174" s="19"/>
      <c r="D174" s="19"/>
    </row>
    <row r="175" spans="2:4">
      <c r="B175" s="20"/>
      <c r="C175" s="19"/>
      <c r="D175" s="19"/>
    </row>
    <row r="176" spans="2:4">
      <c r="B176" s="20"/>
      <c r="C176" s="19"/>
      <c r="D176" s="19"/>
    </row>
    <row r="177" spans="2:4">
      <c r="B177" s="20"/>
      <c r="C177" s="19"/>
      <c r="D177" s="19"/>
    </row>
    <row r="178" spans="2:4">
      <c r="B178" s="20"/>
      <c r="C178" s="19"/>
      <c r="D178" s="19"/>
    </row>
    <row r="179" spans="2:4">
      <c r="B179" s="20"/>
      <c r="C179" s="19"/>
      <c r="D179" s="19"/>
    </row>
    <row r="180" spans="2:4">
      <c r="B180" s="20"/>
      <c r="C180" s="19"/>
      <c r="D180" s="19"/>
    </row>
    <row r="181" spans="2:4">
      <c r="B181" s="20"/>
      <c r="C181" s="19"/>
      <c r="D181" s="19"/>
    </row>
    <row r="182" spans="2:4">
      <c r="B182" s="20"/>
      <c r="C182" s="19"/>
      <c r="D182" s="19"/>
    </row>
    <row r="183" spans="2:4">
      <c r="B183" s="20"/>
      <c r="C183" s="19"/>
      <c r="D183" s="19"/>
    </row>
    <row r="184" spans="2:4">
      <c r="B184" s="20"/>
      <c r="C184" s="19"/>
      <c r="D184" s="19"/>
    </row>
    <row r="185" spans="2:4">
      <c r="B185" s="20"/>
      <c r="C185" s="19"/>
      <c r="D185" s="19"/>
    </row>
    <row r="186" spans="2:4">
      <c r="B186" s="20"/>
      <c r="C186" s="19"/>
      <c r="D186" s="19"/>
    </row>
    <row r="187" spans="2:4">
      <c r="B187" s="20"/>
      <c r="C187" s="19"/>
      <c r="D187" s="19"/>
    </row>
    <row r="188" spans="2:4">
      <c r="B188" s="20"/>
      <c r="C188" s="19"/>
      <c r="D188" s="19"/>
    </row>
    <row r="189" spans="2:4">
      <c r="B189" s="20"/>
      <c r="C189" s="19"/>
      <c r="D189" s="19"/>
    </row>
    <row r="190" spans="2:4">
      <c r="B190" s="20"/>
      <c r="C190" s="19"/>
      <c r="D190" s="19"/>
    </row>
    <row r="191" spans="2:4">
      <c r="B191" s="20"/>
      <c r="C191" s="19"/>
      <c r="D191" s="19"/>
    </row>
    <row r="192" spans="2:4">
      <c r="B192" s="20"/>
      <c r="C192" s="19"/>
      <c r="D192" s="19"/>
    </row>
    <row r="193" spans="2:4">
      <c r="B193" s="20"/>
      <c r="C193" s="19"/>
      <c r="D193" s="19"/>
    </row>
    <row r="194" spans="2:4">
      <c r="B194" s="20"/>
      <c r="C194" s="19"/>
      <c r="D194" s="19"/>
    </row>
    <row r="195" spans="2:4">
      <c r="B195" s="20"/>
      <c r="C195" s="19"/>
      <c r="D195" s="19"/>
    </row>
    <row r="196" spans="2:4">
      <c r="B196" s="20"/>
      <c r="C196" s="19"/>
      <c r="D196" s="19"/>
    </row>
    <row r="197" spans="2:4">
      <c r="B197" s="20"/>
      <c r="C197" s="19"/>
      <c r="D197" s="19"/>
    </row>
    <row r="198" spans="2:4">
      <c r="B198" s="20"/>
      <c r="C198" s="19"/>
      <c r="D198" s="19"/>
    </row>
    <row r="199" spans="2:4">
      <c r="B199" s="20"/>
      <c r="C199" s="19"/>
      <c r="D199" s="19"/>
    </row>
    <row r="200" spans="2:4">
      <c r="B200" s="20"/>
      <c r="C200" s="19"/>
      <c r="D200" s="19"/>
    </row>
    <row r="201" spans="2:4">
      <c r="B201" s="20"/>
      <c r="C201" s="19"/>
      <c r="D201" s="19"/>
    </row>
    <row r="202" spans="2:4">
      <c r="B202" s="20"/>
      <c r="C202" s="19"/>
      <c r="D202" s="19"/>
    </row>
    <row r="203" spans="2:4">
      <c r="B203" s="20"/>
      <c r="C203" s="19"/>
      <c r="D203" s="19"/>
    </row>
    <row r="204" spans="2:4">
      <c r="B204" s="20"/>
      <c r="C204" s="19"/>
      <c r="D204" s="19"/>
    </row>
    <row r="205" spans="2:4">
      <c r="B205" s="20"/>
      <c r="C205" s="19"/>
      <c r="D205" s="19"/>
    </row>
    <row r="206" spans="2:4">
      <c r="B206" s="20"/>
      <c r="C206" s="19"/>
      <c r="D206" s="19"/>
    </row>
    <row r="207" spans="2:4">
      <c r="B207" s="20"/>
      <c r="C207" s="19"/>
      <c r="D207" s="19"/>
    </row>
    <row r="208" spans="2:4">
      <c r="B208" s="20"/>
      <c r="C208" s="19"/>
      <c r="D208" s="19"/>
    </row>
    <row r="209" spans="2:4">
      <c r="B209" s="20"/>
      <c r="C209" s="19"/>
      <c r="D209" s="19"/>
    </row>
    <row r="210" spans="2:4">
      <c r="B210" s="20"/>
      <c r="C210" s="19"/>
      <c r="D210" s="19"/>
    </row>
    <row r="211" spans="2:4">
      <c r="B211" s="20"/>
      <c r="C211" s="19"/>
      <c r="D211" s="19"/>
    </row>
    <row r="212" spans="2:4">
      <c r="B212" s="20"/>
      <c r="C212" s="19"/>
      <c r="D212" s="19"/>
    </row>
    <row r="213" spans="2:4">
      <c r="B213" s="20"/>
      <c r="C213" s="19"/>
      <c r="D213" s="19"/>
    </row>
    <row r="214" spans="2:4">
      <c r="B214" s="20"/>
      <c r="C214" s="19"/>
      <c r="D214" s="19"/>
    </row>
    <row r="215" spans="2:4">
      <c r="B215" s="20"/>
      <c r="C215" s="19"/>
      <c r="D215" s="19"/>
    </row>
    <row r="216" spans="2:4">
      <c r="B216" s="20"/>
      <c r="C216" s="19"/>
      <c r="D216" s="19"/>
    </row>
    <row r="217" spans="2:4">
      <c r="B217" s="20"/>
      <c r="C217" s="19"/>
      <c r="D217" s="19"/>
    </row>
    <row r="218" spans="2:4">
      <c r="B218" s="20"/>
      <c r="C218" s="19"/>
      <c r="D218" s="19"/>
    </row>
    <row r="219" spans="2:4">
      <c r="B219" s="20"/>
      <c r="C219" s="19"/>
      <c r="D219" s="19"/>
    </row>
    <row r="220" spans="2:4">
      <c r="B220" s="20"/>
      <c r="C220" s="19"/>
      <c r="D220" s="19"/>
    </row>
    <row r="221" spans="2:4">
      <c r="B221" s="20"/>
      <c r="C221" s="19"/>
      <c r="D221" s="19"/>
    </row>
    <row r="222" spans="2:4">
      <c r="B222" s="20"/>
      <c r="C222" s="19"/>
      <c r="D222" s="19"/>
    </row>
    <row r="223" spans="2:4">
      <c r="B223" s="20"/>
      <c r="C223" s="19"/>
      <c r="D223" s="19"/>
    </row>
    <row r="224" spans="2:4">
      <c r="B224" s="20"/>
      <c r="C224" s="19"/>
      <c r="D224" s="19"/>
    </row>
    <row r="225" spans="2:4">
      <c r="B225" s="20"/>
      <c r="C225" s="19"/>
      <c r="D225" s="19"/>
    </row>
    <row r="226" spans="2:4">
      <c r="B226" s="20"/>
      <c r="C226" s="19"/>
      <c r="D226" s="19"/>
    </row>
    <row r="227" spans="2:4">
      <c r="B227" s="20"/>
      <c r="C227" s="19"/>
      <c r="D227" s="19"/>
    </row>
    <row r="228" spans="2:4">
      <c r="B228" s="20"/>
      <c r="C228" s="19"/>
      <c r="D228" s="19"/>
    </row>
    <row r="229" spans="2:4">
      <c r="B229" s="20"/>
      <c r="C229" s="19"/>
      <c r="D229" s="19"/>
    </row>
    <row r="230" spans="2:4">
      <c r="B230" s="20"/>
      <c r="C230" s="19"/>
      <c r="D230" s="19"/>
    </row>
    <row r="231" spans="2:4">
      <c r="B231" s="20"/>
      <c r="C231" s="19"/>
      <c r="D231" s="19"/>
    </row>
    <row r="232" spans="2:4">
      <c r="B232" s="20"/>
      <c r="C232" s="19"/>
      <c r="D232" s="19"/>
    </row>
    <row r="233" spans="2:4">
      <c r="B233" s="20"/>
      <c r="C233" s="19"/>
      <c r="D233" s="19"/>
    </row>
    <row r="234" spans="2:4">
      <c r="B234" s="20"/>
      <c r="C234" s="19"/>
      <c r="D234" s="19"/>
    </row>
    <row r="235" spans="2:4">
      <c r="B235" s="20"/>
      <c r="C235" s="19"/>
      <c r="D235" s="19"/>
    </row>
    <row r="236" spans="2:4">
      <c r="B236" s="20"/>
      <c r="C236" s="19"/>
      <c r="D236" s="19"/>
    </row>
    <row r="237" spans="2:4">
      <c r="B237" s="20"/>
      <c r="C237" s="19"/>
      <c r="D237" s="19"/>
    </row>
    <row r="238" spans="2:4">
      <c r="B238" s="20"/>
      <c r="C238" s="19"/>
      <c r="D238" s="19"/>
    </row>
    <row r="239" spans="2:4">
      <c r="B239" s="20"/>
      <c r="C239" s="19"/>
      <c r="D239" s="19"/>
    </row>
    <row r="240" spans="2:4">
      <c r="B240" s="20"/>
      <c r="C240" s="19"/>
      <c r="D240" s="19"/>
    </row>
    <row r="241" spans="2:4">
      <c r="B241" s="20"/>
      <c r="C241" s="19"/>
      <c r="D241" s="19"/>
    </row>
    <row r="242" spans="2:4">
      <c r="B242" s="20"/>
      <c r="C242" s="19"/>
      <c r="D242" s="19"/>
    </row>
    <row r="243" spans="2:4">
      <c r="B243" s="20"/>
      <c r="C243" s="19"/>
      <c r="D243" s="19"/>
    </row>
    <row r="244" spans="2:4">
      <c r="B244" s="20"/>
      <c r="C244" s="19"/>
      <c r="D244" s="19"/>
    </row>
    <row r="245" spans="2:4">
      <c r="B245" s="20"/>
      <c r="C245" s="19"/>
      <c r="D245" s="19"/>
    </row>
    <row r="246" spans="2:4">
      <c r="B246" s="20"/>
      <c r="C246" s="19"/>
      <c r="D246" s="19"/>
    </row>
    <row r="247" spans="2:4">
      <c r="B247" s="20"/>
      <c r="C247" s="19"/>
      <c r="D247" s="19"/>
    </row>
    <row r="248" spans="2:4">
      <c r="B248" s="20"/>
      <c r="C248" s="19"/>
      <c r="D248" s="19"/>
    </row>
    <row r="249" spans="2:4">
      <c r="B249" s="20"/>
      <c r="C249" s="19"/>
      <c r="D249" s="19"/>
    </row>
    <row r="250" spans="2:4">
      <c r="B250" s="20"/>
      <c r="C250" s="19"/>
      <c r="D250" s="19"/>
    </row>
    <row r="251" spans="2:4">
      <c r="B251" s="20"/>
      <c r="C251" s="19"/>
      <c r="D251" s="19"/>
    </row>
    <row r="252" spans="2:4">
      <c r="B252" s="20"/>
      <c r="C252" s="19"/>
      <c r="D252" s="19"/>
    </row>
    <row r="253" spans="2:4">
      <c r="B253" s="20"/>
      <c r="C253" s="19"/>
      <c r="D253" s="19"/>
    </row>
    <row r="254" spans="2:4">
      <c r="B254" s="20"/>
      <c r="C254" s="19"/>
      <c r="D254" s="19"/>
    </row>
    <row r="255" spans="2:4">
      <c r="B255" s="20"/>
      <c r="C255" s="19"/>
      <c r="D255" s="19"/>
    </row>
    <row r="256" spans="2:4">
      <c r="B256" s="20"/>
      <c r="C256" s="19"/>
      <c r="D256" s="19"/>
    </row>
    <row r="257" spans="2:4">
      <c r="B257" s="20"/>
      <c r="C257" s="19"/>
      <c r="D257" s="19"/>
    </row>
    <row r="258" spans="2:4">
      <c r="B258" s="20"/>
      <c r="C258" s="19"/>
      <c r="D258" s="19"/>
    </row>
    <row r="259" spans="2:4">
      <c r="B259" s="20"/>
      <c r="C259" s="19"/>
      <c r="D259" s="19"/>
    </row>
    <row r="260" spans="2:4">
      <c r="B260" s="20"/>
      <c r="C260" s="19"/>
      <c r="D260" s="19"/>
    </row>
    <row r="261" spans="2:4">
      <c r="B261" s="20"/>
      <c r="C261" s="19"/>
      <c r="D261" s="19"/>
    </row>
    <row r="262" spans="2:4">
      <c r="B262" s="20"/>
      <c r="C262" s="19"/>
      <c r="D262" s="19"/>
    </row>
    <row r="263" spans="2:4">
      <c r="B263" s="20"/>
      <c r="C263" s="19"/>
      <c r="D263" s="19"/>
    </row>
    <row r="264" spans="2:4">
      <c r="B264" s="20"/>
      <c r="C264" s="19"/>
      <c r="D264" s="19"/>
    </row>
    <row r="265" spans="2:4">
      <c r="B265" s="20"/>
      <c r="C265" s="19"/>
      <c r="D265" s="19"/>
    </row>
    <row r="266" spans="2:4">
      <c r="B266" s="20"/>
      <c r="C266" s="19"/>
      <c r="D266" s="19"/>
    </row>
    <row r="267" spans="2:4">
      <c r="B267" s="20"/>
      <c r="C267" s="19"/>
      <c r="D267" s="19"/>
    </row>
    <row r="268" spans="2:4">
      <c r="B268" s="20"/>
      <c r="C268" s="19"/>
      <c r="D268" s="19"/>
    </row>
    <row r="269" spans="2:4">
      <c r="B269" s="20"/>
      <c r="C269" s="19"/>
      <c r="D269" s="19"/>
    </row>
    <row r="270" spans="2:4">
      <c r="B270" s="20"/>
      <c r="C270" s="19"/>
      <c r="D270" s="19"/>
    </row>
    <row r="271" spans="2:4">
      <c r="B271" s="20"/>
      <c r="C271" s="19"/>
      <c r="D271" s="19"/>
    </row>
    <row r="272" spans="2:4">
      <c r="B272" s="20"/>
      <c r="C272" s="19"/>
      <c r="D272" s="19"/>
    </row>
    <row r="273" spans="2:4">
      <c r="B273" s="20"/>
      <c r="C273" s="19"/>
      <c r="D273" s="19"/>
    </row>
    <row r="274" spans="2:4">
      <c r="B274" s="20"/>
      <c r="C274" s="19"/>
      <c r="D274" s="19"/>
    </row>
    <row r="275" spans="2:4">
      <c r="B275" s="20"/>
      <c r="C275" s="19"/>
      <c r="D275" s="19"/>
    </row>
    <row r="276" spans="2:4">
      <c r="B276" s="20"/>
      <c r="C276" s="19"/>
      <c r="D276" s="19"/>
    </row>
    <row r="277" spans="2:4">
      <c r="B277" s="20"/>
      <c r="C277" s="19"/>
      <c r="D277" s="19"/>
    </row>
    <row r="278" spans="2:4">
      <c r="B278" s="20"/>
      <c r="C278" s="19"/>
      <c r="D278" s="19"/>
    </row>
    <row r="279" spans="2:4">
      <c r="B279" s="20"/>
      <c r="C279" s="19"/>
      <c r="D279" s="19"/>
    </row>
    <row r="280" spans="2:4">
      <c r="B280" s="20"/>
      <c r="C280" s="19"/>
      <c r="D280" s="19"/>
    </row>
    <row r="281" spans="2:4">
      <c r="B281" s="20"/>
      <c r="C281" s="19"/>
      <c r="D281" s="19"/>
    </row>
    <row r="282" spans="2:4">
      <c r="B282" s="20"/>
      <c r="C282" s="19"/>
      <c r="D282" s="19"/>
    </row>
    <row r="283" spans="2:4">
      <c r="B283" s="20"/>
      <c r="C283" s="19"/>
      <c r="D283" s="19"/>
    </row>
    <row r="284" spans="2:4">
      <c r="B284" s="20"/>
      <c r="C284" s="19"/>
      <c r="D284" s="19"/>
    </row>
    <row r="285" spans="2:4">
      <c r="B285" s="20"/>
      <c r="C285" s="19"/>
      <c r="D285" s="19"/>
    </row>
    <row r="286" spans="2:4">
      <c r="B286" s="20"/>
      <c r="C286" s="19"/>
      <c r="D286" s="19"/>
    </row>
    <row r="287" spans="2:4">
      <c r="B287" s="20"/>
      <c r="C287" s="19"/>
      <c r="D287" s="19"/>
    </row>
    <row r="288" spans="2:4">
      <c r="B288" s="20"/>
      <c r="C288" s="19"/>
      <c r="D288" s="19"/>
    </row>
    <row r="289" spans="2:4">
      <c r="B289" s="20"/>
      <c r="C289" s="19"/>
      <c r="D289" s="19"/>
    </row>
    <row r="290" spans="2:4">
      <c r="B290" s="20"/>
      <c r="C290" s="19"/>
      <c r="D290" s="19"/>
    </row>
    <row r="291" spans="2:4">
      <c r="B291" s="20"/>
      <c r="C291" s="19"/>
      <c r="D291" s="19"/>
    </row>
    <row r="292" spans="2:4">
      <c r="B292" s="20"/>
      <c r="C292" s="19"/>
      <c r="D292" s="19"/>
    </row>
    <row r="293" spans="2:4">
      <c r="B293" s="20"/>
      <c r="C293" s="19"/>
      <c r="D293" s="19"/>
    </row>
    <row r="294" spans="2:4">
      <c r="B294" s="20"/>
      <c r="C294" s="19"/>
      <c r="D294" s="19"/>
    </row>
    <row r="295" spans="2:4">
      <c r="B295" s="20"/>
      <c r="C295" s="19"/>
      <c r="D295" s="19"/>
    </row>
    <row r="296" spans="2:4">
      <c r="B296" s="20"/>
      <c r="C296" s="19"/>
      <c r="D296" s="19"/>
    </row>
    <row r="297" spans="2:4">
      <c r="B297" s="20"/>
      <c r="C297" s="19"/>
      <c r="D297" s="19"/>
    </row>
    <row r="298" spans="2:4">
      <c r="B298" s="20"/>
      <c r="C298" s="19"/>
      <c r="D298" s="19"/>
    </row>
    <row r="299" spans="2:4">
      <c r="B299" s="20"/>
      <c r="C299" s="19"/>
      <c r="D299" s="19"/>
    </row>
    <row r="300" spans="2:4">
      <c r="B300" s="20"/>
      <c r="C300" s="19"/>
      <c r="D300" s="19"/>
    </row>
    <row r="301" spans="2:4">
      <c r="B301" s="20"/>
      <c r="C301" s="19"/>
      <c r="D301" s="19"/>
    </row>
    <row r="302" spans="2:4">
      <c r="B302" s="20"/>
      <c r="C302" s="19"/>
      <c r="D302" s="19"/>
    </row>
    <row r="303" spans="2:4">
      <c r="B303" s="20"/>
      <c r="C303" s="19"/>
      <c r="D303" s="19"/>
    </row>
    <row r="304" spans="2:4">
      <c r="B304" s="20"/>
      <c r="C304" s="19"/>
      <c r="D304" s="19"/>
    </row>
    <row r="305" spans="2:4">
      <c r="B305" s="20"/>
      <c r="C305" s="19"/>
      <c r="D305" s="19"/>
    </row>
    <row r="306" spans="2:4">
      <c r="B306" s="20"/>
      <c r="C306" s="19"/>
      <c r="D306" s="19"/>
    </row>
    <row r="307" spans="2:4">
      <c r="B307" s="20"/>
      <c r="C307" s="19"/>
      <c r="D307" s="19"/>
    </row>
    <row r="308" spans="2:4">
      <c r="B308" s="20"/>
      <c r="C308" s="19"/>
      <c r="D308" s="19"/>
    </row>
    <row r="309" spans="2:4">
      <c r="B309" s="20"/>
      <c r="C309" s="19"/>
      <c r="D309" s="19"/>
    </row>
    <row r="310" spans="2:4">
      <c r="B310" s="20"/>
      <c r="C310" s="19"/>
      <c r="D310" s="19"/>
    </row>
    <row r="311" spans="2:4">
      <c r="B311" s="20"/>
      <c r="C311" s="19"/>
      <c r="D311" s="19"/>
    </row>
    <row r="312" spans="2:4">
      <c r="B312" s="20"/>
      <c r="C312" s="19"/>
      <c r="D312" s="19"/>
    </row>
    <row r="313" spans="2:4">
      <c r="B313" s="20"/>
      <c r="C313" s="19"/>
      <c r="D313" s="19"/>
    </row>
    <row r="314" spans="2:4">
      <c r="B314" s="20"/>
      <c r="C314" s="19"/>
      <c r="D314" s="19"/>
    </row>
    <row r="315" spans="2:4">
      <c r="B315" s="20"/>
      <c r="C315" s="19"/>
      <c r="D315" s="19"/>
    </row>
    <row r="316" spans="2:4">
      <c r="B316" s="20"/>
      <c r="C316" s="19"/>
      <c r="D316" s="19"/>
    </row>
    <row r="317" spans="2:4">
      <c r="B317" s="20"/>
      <c r="C317" s="19"/>
      <c r="D317" s="19"/>
    </row>
    <row r="318" spans="2:4">
      <c r="B318" s="20"/>
      <c r="C318" s="19"/>
      <c r="D318" s="19"/>
    </row>
    <row r="319" spans="2:4">
      <c r="B319" s="20"/>
      <c r="C319" s="19"/>
      <c r="D319" s="19"/>
    </row>
    <row r="320" spans="2:4">
      <c r="B320" s="20"/>
      <c r="C320" s="19"/>
      <c r="D320" s="19"/>
    </row>
    <row r="321" spans="2:4">
      <c r="B321" s="20"/>
      <c r="C321" s="19"/>
      <c r="D321" s="19"/>
    </row>
    <row r="322" spans="2:4">
      <c r="B322" s="20"/>
      <c r="C322" s="19"/>
      <c r="D322" s="19"/>
    </row>
    <row r="323" spans="2:4">
      <c r="B323" s="20"/>
      <c r="C323" s="19"/>
      <c r="D323" s="19"/>
    </row>
    <row r="324" spans="2:4">
      <c r="B324" s="20"/>
      <c r="C324" s="19"/>
      <c r="D324" s="19"/>
    </row>
    <row r="325" spans="2:4">
      <c r="B325" s="20"/>
      <c r="C325" s="19"/>
      <c r="D325" s="19"/>
    </row>
    <row r="326" spans="2:4">
      <c r="B326" s="20"/>
      <c r="C326" s="19"/>
      <c r="D326" s="19"/>
    </row>
    <row r="327" spans="2:4">
      <c r="B327" s="20"/>
      <c r="C327" s="19"/>
      <c r="D327" s="19"/>
    </row>
    <row r="328" spans="2:4">
      <c r="B328" s="20"/>
      <c r="C328" s="19"/>
      <c r="D328" s="19"/>
    </row>
    <row r="329" spans="2:4">
      <c r="B329" s="20"/>
      <c r="C329" s="19"/>
      <c r="D329" s="19"/>
    </row>
    <row r="330" spans="2:4">
      <c r="B330" s="20"/>
      <c r="C330" s="19"/>
      <c r="D330" s="19"/>
    </row>
    <row r="331" spans="2:4">
      <c r="B331" s="20"/>
      <c r="C331" s="19"/>
      <c r="D331" s="19"/>
    </row>
    <row r="332" spans="2:4">
      <c r="B332" s="20"/>
      <c r="C332" s="19"/>
      <c r="D332" s="19"/>
    </row>
    <row r="333" spans="2:4">
      <c r="B333" s="20"/>
      <c r="C333" s="19"/>
      <c r="D333" s="19"/>
    </row>
    <row r="334" spans="2:4">
      <c r="B334" s="20"/>
      <c r="C334" s="19"/>
      <c r="D334" s="19"/>
    </row>
    <row r="335" spans="2:4">
      <c r="B335" s="20"/>
      <c r="C335" s="19"/>
      <c r="D335" s="19"/>
    </row>
    <row r="336" spans="2:4">
      <c r="B336" s="20"/>
      <c r="C336" s="19"/>
      <c r="D336" s="19"/>
    </row>
    <row r="337" spans="2:4">
      <c r="B337" s="20"/>
      <c r="C337" s="19"/>
      <c r="D337" s="19"/>
    </row>
    <row r="338" spans="2:4">
      <c r="B338" s="20"/>
      <c r="C338" s="19"/>
      <c r="D338" s="19"/>
    </row>
    <row r="339" spans="2:4">
      <c r="B339" s="20"/>
      <c r="C339" s="19"/>
      <c r="D339" s="19"/>
    </row>
    <row r="340" spans="2:4">
      <c r="B340" s="20"/>
      <c r="C340" s="19"/>
      <c r="D340" s="19"/>
    </row>
    <row r="341" spans="2:4">
      <c r="B341" s="20"/>
      <c r="C341" s="19"/>
      <c r="D341" s="19"/>
    </row>
    <row r="342" spans="2:4">
      <c r="B342" s="20"/>
      <c r="C342" s="19"/>
      <c r="D342" s="19"/>
    </row>
    <row r="343" spans="2:4">
      <c r="B343" s="20"/>
      <c r="C343" s="19"/>
      <c r="D343" s="19"/>
    </row>
    <row r="344" spans="2:4">
      <c r="B344" s="20"/>
      <c r="C344" s="19"/>
      <c r="D344" s="19"/>
    </row>
    <row r="345" spans="2:4">
      <c r="B345" s="20"/>
      <c r="C345" s="19"/>
      <c r="D345" s="19"/>
    </row>
    <row r="346" spans="2:4">
      <c r="B346" s="20"/>
      <c r="C346" s="19"/>
      <c r="D346" s="19"/>
    </row>
    <row r="347" spans="2:4">
      <c r="B347" s="20"/>
      <c r="C347" s="19"/>
      <c r="D347" s="19"/>
    </row>
    <row r="348" spans="2:4">
      <c r="B348" s="20"/>
      <c r="C348" s="19"/>
      <c r="D348" s="19"/>
    </row>
    <row r="349" spans="2:4">
      <c r="B349" s="20"/>
      <c r="C349" s="19"/>
      <c r="D349" s="19"/>
    </row>
    <row r="350" spans="2:4">
      <c r="B350" s="20"/>
      <c r="C350" s="19"/>
      <c r="D350" s="19"/>
    </row>
    <row r="351" spans="2:4">
      <c r="B351" s="20"/>
      <c r="C351" s="19"/>
      <c r="D351" s="19"/>
    </row>
    <row r="352" spans="2:4">
      <c r="B352" s="20"/>
      <c r="C352" s="19"/>
      <c r="D352" s="19"/>
    </row>
    <row r="353" spans="2:4">
      <c r="B353" s="20"/>
      <c r="C353" s="19"/>
      <c r="D353" s="19"/>
    </row>
    <row r="354" spans="2:4">
      <c r="B354" s="20"/>
      <c r="C354" s="19"/>
      <c r="D354" s="19"/>
    </row>
    <row r="355" spans="2:4">
      <c r="B355" s="20"/>
      <c r="C355" s="19"/>
      <c r="D355" s="19"/>
    </row>
    <row r="356" spans="2:4">
      <c r="B356" s="20"/>
      <c r="C356" s="19"/>
      <c r="D356" s="19"/>
    </row>
    <row r="357" spans="2:4">
      <c r="B357" s="20"/>
      <c r="C357" s="19"/>
      <c r="D357" s="19"/>
    </row>
    <row r="358" spans="2:4">
      <c r="B358" s="20"/>
      <c r="C358" s="19"/>
      <c r="D358" s="19"/>
    </row>
    <row r="359" spans="2:4">
      <c r="B359" s="20"/>
      <c r="C359" s="19"/>
      <c r="D359" s="19"/>
    </row>
    <row r="360" spans="2:4">
      <c r="B360" s="20"/>
      <c r="C360" s="19"/>
      <c r="D360" s="19"/>
    </row>
    <row r="361" spans="2:4">
      <c r="B361" s="20"/>
      <c r="C361" s="19"/>
      <c r="D361" s="19"/>
    </row>
    <row r="362" spans="2:4">
      <c r="B362" s="20"/>
      <c r="C362" s="19"/>
      <c r="D362" s="19"/>
    </row>
    <row r="363" spans="2:4">
      <c r="B363" s="20"/>
      <c r="C363" s="19"/>
      <c r="D363" s="19"/>
    </row>
    <row r="364" spans="2:4">
      <c r="B364" s="20"/>
      <c r="C364" s="19"/>
      <c r="D364" s="19"/>
    </row>
    <row r="365" spans="2:4">
      <c r="B365" s="20"/>
      <c r="C365" s="19"/>
      <c r="D365" s="19"/>
    </row>
    <row r="366" spans="2:4">
      <c r="B366" s="20"/>
      <c r="C366" s="19"/>
      <c r="D366" s="19"/>
    </row>
    <row r="367" spans="2:4">
      <c r="B367" s="20"/>
      <c r="C367" s="19"/>
      <c r="D367" s="19"/>
    </row>
    <row r="368" spans="2:4">
      <c r="B368" s="20"/>
      <c r="C368" s="19"/>
      <c r="D368" s="19"/>
    </row>
    <row r="369" spans="2:4">
      <c r="B369" s="20"/>
      <c r="C369" s="19"/>
      <c r="D369" s="19"/>
    </row>
    <row r="370" spans="2:4">
      <c r="B370" s="20"/>
      <c r="C370" s="19"/>
      <c r="D370" s="19"/>
    </row>
    <row r="371" spans="2:4">
      <c r="B371" s="20"/>
      <c r="C371" s="19"/>
      <c r="D371" s="19"/>
    </row>
    <row r="372" spans="2:4">
      <c r="B372" s="20"/>
      <c r="C372" s="19"/>
      <c r="D372" s="19"/>
    </row>
    <row r="373" spans="2:4">
      <c r="B373" s="20"/>
      <c r="C373" s="19"/>
      <c r="D373" s="19"/>
    </row>
    <row r="374" spans="2:4">
      <c r="B374" s="20"/>
      <c r="C374" s="19"/>
      <c r="D374" s="19"/>
    </row>
    <row r="375" spans="2:4">
      <c r="B375" s="20"/>
      <c r="C375" s="19"/>
      <c r="D375" s="19"/>
    </row>
    <row r="376" spans="2:4">
      <c r="B376" s="20"/>
      <c r="C376" s="19"/>
      <c r="D376" s="19"/>
    </row>
    <row r="377" spans="2:4">
      <c r="B377" s="20"/>
      <c r="C377" s="19"/>
      <c r="D377" s="19"/>
    </row>
    <row r="378" spans="2:4">
      <c r="B378" s="20"/>
      <c r="C378" s="19"/>
      <c r="D378" s="19"/>
    </row>
    <row r="379" spans="2:4">
      <c r="B379" s="20"/>
      <c r="C379" s="19"/>
      <c r="D379" s="19"/>
    </row>
    <row r="380" spans="2:4">
      <c r="B380" s="20"/>
      <c r="C380" s="19"/>
      <c r="D380" s="19"/>
    </row>
    <row r="381" spans="2:4">
      <c r="B381" s="20"/>
      <c r="C381" s="19"/>
      <c r="D381" s="19"/>
    </row>
    <row r="382" spans="2:4">
      <c r="B382" s="20"/>
      <c r="C382" s="19"/>
      <c r="D382" s="19"/>
    </row>
    <row r="383" spans="2:4">
      <c r="B383" s="20"/>
      <c r="C383" s="19"/>
      <c r="D383" s="19"/>
    </row>
    <row r="384" spans="2:4">
      <c r="B384" s="20"/>
      <c r="C384" s="19"/>
      <c r="D384" s="19"/>
    </row>
    <row r="385" spans="2:4">
      <c r="B385" s="20"/>
      <c r="C385" s="19"/>
      <c r="D385" s="19"/>
    </row>
    <row r="386" spans="2:4">
      <c r="B386" s="20"/>
      <c r="C386" s="19"/>
      <c r="D386" s="19"/>
    </row>
    <row r="387" spans="2:4">
      <c r="B387" s="20"/>
      <c r="C387" s="19"/>
      <c r="D387" s="19"/>
    </row>
    <row r="388" spans="2:4">
      <c r="B388" s="20"/>
      <c r="C388" s="19"/>
      <c r="D388" s="19"/>
    </row>
    <row r="389" spans="2:4">
      <c r="B389" s="20"/>
      <c r="C389" s="19"/>
      <c r="D389" s="19"/>
    </row>
    <row r="390" spans="2:4">
      <c r="B390" s="20"/>
      <c r="C390" s="19"/>
      <c r="D390" s="19"/>
    </row>
    <row r="391" spans="2:4">
      <c r="B391" s="20"/>
      <c r="C391" s="19"/>
      <c r="D391" s="19"/>
    </row>
    <row r="392" spans="2:4">
      <c r="B392" s="20"/>
      <c r="C392" s="19"/>
      <c r="D392" s="19"/>
    </row>
    <row r="393" spans="2:4">
      <c r="B393" s="20"/>
      <c r="C393" s="19"/>
      <c r="D393" s="19"/>
    </row>
    <row r="394" spans="2:4">
      <c r="B394" s="20"/>
      <c r="C394" s="19"/>
      <c r="D394" s="19"/>
    </row>
    <row r="395" spans="2:4">
      <c r="B395" s="20"/>
      <c r="C395" s="19"/>
      <c r="D395" s="19"/>
    </row>
    <row r="396" spans="2:4">
      <c r="B396" s="20"/>
      <c r="C396" s="19"/>
      <c r="D396" s="19"/>
    </row>
    <row r="397" spans="2:4">
      <c r="B397" s="20"/>
      <c r="C397" s="19"/>
      <c r="D397" s="19"/>
    </row>
    <row r="398" spans="2:4">
      <c r="B398" s="20"/>
      <c r="C398" s="19"/>
      <c r="D398" s="19"/>
    </row>
    <row r="399" spans="2:4">
      <c r="B399" s="20"/>
      <c r="C399" s="19"/>
      <c r="D399" s="19"/>
    </row>
    <row r="400" spans="2:4">
      <c r="B400" s="20"/>
      <c r="C400" s="19"/>
      <c r="D400" s="19"/>
    </row>
    <row r="401" spans="2:4">
      <c r="B401" s="20"/>
      <c r="C401" s="19"/>
      <c r="D401" s="19"/>
    </row>
    <row r="402" spans="2:4">
      <c r="B402" s="20"/>
      <c r="C402" s="19"/>
      <c r="D402" s="19"/>
    </row>
    <row r="403" spans="2:4">
      <c r="B403" s="20"/>
      <c r="C403" s="19"/>
      <c r="D403" s="19"/>
    </row>
    <row r="404" spans="2:4">
      <c r="B404" s="20"/>
      <c r="C404" s="19"/>
      <c r="D404" s="19"/>
    </row>
    <row r="405" spans="2:4">
      <c r="B405" s="20"/>
      <c r="C405" s="19"/>
      <c r="D405" s="19"/>
    </row>
    <row r="406" spans="2:4">
      <c r="B406" s="20"/>
      <c r="C406" s="19"/>
      <c r="D406" s="19"/>
    </row>
    <row r="407" spans="2:4">
      <c r="B407" s="20"/>
      <c r="C407" s="19"/>
      <c r="D407" s="19"/>
    </row>
    <row r="408" spans="2:4">
      <c r="B408" s="20"/>
      <c r="C408" s="19"/>
      <c r="D408" s="19"/>
    </row>
    <row r="409" spans="2:4">
      <c r="C409" s="19"/>
      <c r="D409" s="19"/>
    </row>
    <row r="410" spans="2:4">
      <c r="C410" s="19"/>
      <c r="D410" s="19"/>
    </row>
    <row r="411" spans="2:4">
      <c r="C411" s="19"/>
      <c r="D411" s="19"/>
    </row>
    <row r="412" spans="2:4">
      <c r="C412" s="19"/>
      <c r="D412" s="19"/>
    </row>
    <row r="413" spans="2:4">
      <c r="C413" s="19"/>
      <c r="D413" s="19"/>
    </row>
    <row r="414" spans="2:4">
      <c r="C414" s="19"/>
      <c r="D414" s="19"/>
    </row>
    <row r="415" spans="2:4">
      <c r="C415" s="19"/>
      <c r="D415" s="19"/>
    </row>
    <row r="416" spans="2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9:G19"/>
  <sheetViews>
    <sheetView workbookViewId="0">
      <selection activeCell="J13" sqref="J13"/>
    </sheetView>
  </sheetViews>
  <sheetFormatPr defaultColWidth="10.28515625" defaultRowHeight="12.75"/>
  <sheetData>
    <row r="9" spans="1:7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</row>
    <row r="10" spans="1:7">
      <c r="A10" t="s">
        <v>33</v>
      </c>
      <c r="C10">
        <v>42866.394999999997</v>
      </c>
      <c r="E10">
        <v>-4426.5073397424203</v>
      </c>
      <c r="F10">
        <v>-4426.5</v>
      </c>
      <c r="G10">
        <v>-3.5798500030068681E-3</v>
      </c>
    </row>
    <row r="11" spans="1:7">
      <c r="A11" t="s">
        <v>34</v>
      </c>
      <c r="C11">
        <v>45025.358</v>
      </c>
      <c r="E11">
        <v>0</v>
      </c>
      <c r="F11">
        <v>0</v>
      </c>
      <c r="G11">
        <v>0</v>
      </c>
    </row>
    <row r="12" spans="1:7">
      <c r="A12" t="s">
        <v>34</v>
      </c>
      <c r="B12" t="s">
        <v>36</v>
      </c>
      <c r="C12">
        <v>45025.595000000001</v>
      </c>
      <c r="E12">
        <v>0.48591950835810166</v>
      </c>
      <c r="F12">
        <v>0.5</v>
      </c>
      <c r="G12">
        <v>-6.8675500006065704E-3</v>
      </c>
    </row>
    <row r="13" spans="1:7">
      <c r="A13" t="s">
        <v>37</v>
      </c>
      <c r="C13">
        <v>46910.4568</v>
      </c>
      <c r="E13">
        <v>3865.0054096988301</v>
      </c>
      <c r="F13">
        <v>3865</v>
      </c>
      <c r="G13">
        <v>2.6385000019217841E-3</v>
      </c>
    </row>
    <row r="14" spans="1:7">
      <c r="A14" t="s">
        <v>38</v>
      </c>
      <c r="C14">
        <v>49756.404799999997</v>
      </c>
      <c r="E14">
        <v>9700.0334812893234</v>
      </c>
      <c r="F14">
        <v>9700</v>
      </c>
      <c r="G14">
        <v>1.6329999998561107E-2</v>
      </c>
    </row>
    <row r="15" spans="1:7">
      <c r="A15" t="s">
        <v>38</v>
      </c>
      <c r="C15">
        <v>50137.327700000002</v>
      </c>
      <c r="E15">
        <v>10481.037144958404</v>
      </c>
      <c r="F15">
        <v>10481</v>
      </c>
      <c r="G15">
        <v>1.8116899998858571E-2</v>
      </c>
    </row>
    <row r="16" spans="1:7">
      <c r="A16" t="s">
        <v>38</v>
      </c>
      <c r="B16" t="s">
        <v>36</v>
      </c>
      <c r="C16">
        <v>50137.570200000002</v>
      </c>
      <c r="E16">
        <v>10481.534341079823</v>
      </c>
      <c r="F16">
        <v>10481.5</v>
      </c>
      <c r="G16">
        <v>1.6749350004829466E-2</v>
      </c>
    </row>
    <row r="17" spans="1:7">
      <c r="A17" t="s">
        <v>39</v>
      </c>
      <c r="C17">
        <v>50175.374199999998</v>
      </c>
      <c r="E17">
        <v>10559.043628395821</v>
      </c>
      <c r="F17">
        <v>10559</v>
      </c>
      <c r="G17">
        <v>2.1279100001265761E-2</v>
      </c>
    </row>
    <row r="18" spans="1:7">
      <c r="A18" t="s">
        <v>38</v>
      </c>
      <c r="C18">
        <v>51163.528700000003</v>
      </c>
      <c r="E18">
        <v>12585.050163500644</v>
      </c>
      <c r="F18">
        <v>12585</v>
      </c>
      <c r="G18">
        <v>2.4466499999107327E-2</v>
      </c>
    </row>
    <row r="19" spans="1:7">
      <c r="A19" t="s">
        <v>40</v>
      </c>
      <c r="C19">
        <v>51629.807099999998</v>
      </c>
      <c r="D19">
        <v>2E-3</v>
      </c>
      <c r="E19">
        <v>13541.057635589479</v>
      </c>
      <c r="F19">
        <v>13541</v>
      </c>
      <c r="G19">
        <v>2.8110899998864625E-2</v>
      </c>
    </row>
  </sheetData>
  <sheetProtection sheet="1" objects="1" scenarios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2002-08-11T04:36:42Z</dcterms:created>
  <dcterms:modified xsi:type="dcterms:W3CDTF">2024-02-17T06:59:13Z</dcterms:modified>
</cp:coreProperties>
</file>