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FCF60A-00A7-4C1A-927B-61563C9F00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F13" i="1"/>
  <c r="C17" i="1"/>
  <c r="C7" i="1"/>
  <c r="E24" i="1"/>
  <c r="F24" i="1"/>
  <c r="G24" i="1"/>
  <c r="J24" i="1"/>
  <c r="C8" i="1"/>
  <c r="E22" i="1"/>
  <c r="F22" i="1"/>
  <c r="G22" i="1"/>
  <c r="J22" i="1"/>
  <c r="E25" i="1"/>
  <c r="F25" i="1"/>
  <c r="E26" i="1"/>
  <c r="F26" i="1"/>
  <c r="G26" i="1"/>
  <c r="J26" i="1"/>
  <c r="E27" i="1"/>
  <c r="F27" i="1"/>
  <c r="G27" i="1"/>
  <c r="J27" i="1"/>
  <c r="E21" i="1"/>
  <c r="F21" i="1" s="1"/>
  <c r="G21" i="1" s="1"/>
  <c r="E23" i="1"/>
  <c r="F23" i="1"/>
  <c r="Q22" i="1"/>
  <c r="Q25" i="1"/>
  <c r="Q26" i="1"/>
  <c r="Q27" i="1"/>
  <c r="Q24" i="1"/>
  <c r="Q23" i="1"/>
  <c r="Q28" i="1"/>
  <c r="Q21" i="1"/>
  <c r="E28" i="1"/>
  <c r="F28" i="1"/>
  <c r="G28" i="1"/>
  <c r="I28" i="1"/>
  <c r="G25" i="1"/>
  <c r="J25" i="1"/>
  <c r="G23" i="1"/>
  <c r="I23" i="1"/>
  <c r="C11" i="1" l="1"/>
  <c r="H21" i="1"/>
  <c r="C12" i="1"/>
  <c r="C16" i="1" s="1"/>
  <c r="D18" i="1" s="1"/>
  <c r="F14" i="1"/>
  <c r="O23" i="1" l="1"/>
  <c r="O26" i="1"/>
  <c r="O21" i="1"/>
  <c r="C15" i="1"/>
  <c r="O24" i="1"/>
  <c r="O22" i="1"/>
  <c r="O25" i="1"/>
  <c r="O28" i="1"/>
  <c r="O27" i="1"/>
  <c r="C18" i="1" l="1"/>
  <c r="F15" i="1"/>
  <c r="F16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<sst xmlns="http://schemas.openxmlformats.org/spreadsheetml/2006/main" count="61" uniqueCount="50">
  <si>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</si>
  <si>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</si>
  <si>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</si>
  <si>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</si>
  <si>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</si>
  <si>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</si>
  <si>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</si>
  <si>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</si>
  <si>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</si>
  <si>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</si>
  <si>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</si>
  <si>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</si>
  <si>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</si>
  <si>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</si>
  <si>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</si>
  <si>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</si>
  <si>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</si>
  <si>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</si>
  <si>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</si>
  <si>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</si>
  <si>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</si>
  <si>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</si>
  <si>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</si>
  <si>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</si>
  <si>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</si>
  <si>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</si>
  <si>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</si>
  <si>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</si>
  <si>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</si>
  <si>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</si>
  <si>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Bull.70</t>
  </si>
  <si>
    <t>B</t>
  </si>
  <si>
    <t>BBSAG Bull.81</t>
  </si>
  <si>
    <t>BBSAG</t>
  </si>
  <si>
    <t>I</t>
  </si>
  <si>
    <t>II</t>
  </si>
  <si>
    <t>IBVS 4739</t>
  </si>
  <si>
    <t>IBVS</t>
  </si>
  <si>
    <t># of data points:</t>
  </si>
  <si>
    <t>EA</t>
  </si>
  <si>
    <t>RU Lep / gsc 6496-1774</t>
  </si>
  <si>
    <t>Add cycle</t>
  </si>
  <si>
    <t>JD today</t>
  </si>
  <si>
    <t>Old Cycle</t>
  </si>
  <si>
    <t>New Cycle</t>
  </si>
  <si>
    <t>Next ToM</t>
  </si>
  <si>
    <t>Local time</t>
  </si>
  <si>
    <t>My local time&gt;&gt;&gt;&gt;&gt;&gt;&gt;&gt;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</si>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</sst>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2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Lep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483</c:v>
                </c:pt>
                <c:pt idx="2">
                  <c:v>489</c:v>
                </c:pt>
                <c:pt idx="3">
                  <c:v>489.5</c:v>
                </c:pt>
                <c:pt idx="4">
                  <c:v>494</c:v>
                </c:pt>
                <c:pt idx="5">
                  <c:v>496</c:v>
                </c:pt>
                <c:pt idx="6">
                  <c:v>570</c:v>
                </c:pt>
                <c:pt idx="7">
                  <c:v>718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2-4682-BB26-E473660FB6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483</c:v>
                </c:pt>
                <c:pt idx="2">
                  <c:v>489</c:v>
                </c:pt>
                <c:pt idx="3">
                  <c:v>489.5</c:v>
                </c:pt>
                <c:pt idx="4">
                  <c:v>494</c:v>
                </c:pt>
                <c:pt idx="5">
                  <c:v>496</c:v>
                </c:pt>
                <c:pt idx="6">
                  <c:v>570</c:v>
                </c:pt>
                <c:pt idx="7">
                  <c:v>718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-8.8900000264402479E-4</c:v>
                </c:pt>
                <c:pt idx="7">
                  <c:v>1.8481999999494292E-2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2-4682-BB26-E473660FB6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483</c:v>
                </c:pt>
                <c:pt idx="2">
                  <c:v>489</c:v>
                </c:pt>
                <c:pt idx="3">
                  <c:v>489.5</c:v>
                </c:pt>
                <c:pt idx="4">
                  <c:v>494</c:v>
                </c:pt>
                <c:pt idx="5">
                  <c:v>496</c:v>
                </c:pt>
                <c:pt idx="6">
                  <c:v>570</c:v>
                </c:pt>
                <c:pt idx="7">
                  <c:v>718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-3.2829999981913716E-3</c:v>
                </c:pt>
                <c:pt idx="3">
                  <c:v>1.7310499999439344E-2</c:v>
                </c:pt>
                <c:pt idx="4">
                  <c:v>1.4106000002357177E-2</c:v>
                </c:pt>
                <c:pt idx="5">
                  <c:v>1.5903999999864027E-2</c:v>
                </c:pt>
                <c:pt idx="6">
                  <c:v>1.1430000005930196E-2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B2-4682-BB26-E473660FB6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483</c:v>
                </c:pt>
                <c:pt idx="2">
                  <c:v>489</c:v>
                </c:pt>
                <c:pt idx="3">
                  <c:v>489.5</c:v>
                </c:pt>
                <c:pt idx="4">
                  <c:v>494</c:v>
                </c:pt>
                <c:pt idx="5">
                  <c:v>496</c:v>
                </c:pt>
                <c:pt idx="6">
                  <c:v>570</c:v>
                </c:pt>
                <c:pt idx="7">
                  <c:v>718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B2-4682-BB26-E473660FB6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483</c:v>
                </c:pt>
                <c:pt idx="2">
                  <c:v>489</c:v>
                </c:pt>
                <c:pt idx="3">
                  <c:v>489.5</c:v>
                </c:pt>
                <c:pt idx="4">
                  <c:v>494</c:v>
                </c:pt>
                <c:pt idx="5">
                  <c:v>496</c:v>
                </c:pt>
                <c:pt idx="6">
                  <c:v>570</c:v>
                </c:pt>
                <c:pt idx="7">
                  <c:v>718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B2-4682-BB26-E473660FB6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483</c:v>
                </c:pt>
                <c:pt idx="2">
                  <c:v>489</c:v>
                </c:pt>
                <c:pt idx="3">
                  <c:v>489.5</c:v>
                </c:pt>
                <c:pt idx="4">
                  <c:v>494</c:v>
                </c:pt>
                <c:pt idx="5">
                  <c:v>496</c:v>
                </c:pt>
                <c:pt idx="6">
                  <c:v>570</c:v>
                </c:pt>
                <c:pt idx="7">
                  <c:v>718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B2-4682-BB26-E473660FB6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1E-3</c:v>
                  </c:pt>
                  <c:pt idx="3">
                    <c:v>2.1000000000000001E-2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483</c:v>
                </c:pt>
                <c:pt idx="2">
                  <c:v>489</c:v>
                </c:pt>
                <c:pt idx="3">
                  <c:v>489.5</c:v>
                </c:pt>
                <c:pt idx="4">
                  <c:v>494</c:v>
                </c:pt>
                <c:pt idx="5">
                  <c:v>496</c:v>
                </c:pt>
                <c:pt idx="6">
                  <c:v>570</c:v>
                </c:pt>
                <c:pt idx="7">
                  <c:v>718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B2-4682-BB26-E473660FB6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483</c:v>
                </c:pt>
                <c:pt idx="2">
                  <c:v>489</c:v>
                </c:pt>
                <c:pt idx="3">
                  <c:v>489.5</c:v>
                </c:pt>
                <c:pt idx="4">
                  <c:v>494</c:v>
                </c:pt>
                <c:pt idx="5">
                  <c:v>496</c:v>
                </c:pt>
                <c:pt idx="6">
                  <c:v>570</c:v>
                </c:pt>
                <c:pt idx="7">
                  <c:v>718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-1.888269105471593E-3</c:v>
                </c:pt>
                <c:pt idx="1">
                  <c:v>9.4994814832597384E-3</c:v>
                </c:pt>
                <c:pt idx="2">
                  <c:v>9.6409442234924262E-3</c:v>
                </c:pt>
                <c:pt idx="3">
                  <c:v>9.6527327851784837E-3</c:v>
                </c:pt>
                <c:pt idx="4">
                  <c:v>9.7588298403529991E-3</c:v>
                </c:pt>
                <c:pt idx="5">
                  <c:v>9.8059840870972272E-3</c:v>
                </c:pt>
                <c:pt idx="6">
                  <c:v>1.1550691216633706E-2</c:v>
                </c:pt>
                <c:pt idx="7">
                  <c:v>1.5040105475706661E-2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B2-4682-BB26-E473660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589136"/>
        <c:axId val="1"/>
      </c:scatterChart>
      <c:valAx>
        <c:axId val="67458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1905164746968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58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66674</xdr:rowOff>
    </xdr:from>
    <xdr:to>
      <xdr:col>17</xdr:col>
      <xdr:colOff>581025</xdr:colOff>
      <xdr:row>18</xdr:row>
      <xdr:rowOff>133349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EAB303-9E4E-9587-5B37-4AB308302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 s="4" customFormat="1" ht="12.95" customHeight="1">
      <c r="A2" s="4" t="s">
        <v>25</v>
      </c>
      <c r="B2" s="5" t="s">
        <v>39</v>
      </c>
    </row>
    <row r="3" spans="1:6" s="4" customFormat="1" ht="12.95" customHeight="1">
      <c r="B3" s="6"/>
    </row>
    <row r="4" spans="1:6" s="4" customFormat="1" ht="12.95" customHeight="1">
      <c r="A4" s="7" t="s">
        <v>0</v>
      </c>
      <c r="B4" s="6"/>
      <c r="C4" s="8">
        <v>43516.67</v>
      </c>
      <c r="D4" s="9">
        <v>4.4596010000000001</v>
      </c>
    </row>
    <row r="5" spans="1:6" s="4" customFormat="1" ht="12.95" customHeight="1">
      <c r="A5" s="7" t="s">
        <v>47</v>
      </c>
      <c r="B5" s="6"/>
      <c r="C5" s="10">
        <v>-9.5</v>
      </c>
    </row>
    <row r="6" spans="1:6" s="4" customFormat="1" ht="12.95" customHeight="1">
      <c r="A6" s="7" t="s">
        <v>1</v>
      </c>
      <c r="B6" s="6"/>
    </row>
    <row r="7" spans="1:6" s="4" customFormat="1" ht="12.95" customHeight="1">
      <c r="A7" s="4" t="s">
        <v>2</v>
      </c>
      <c r="B7" s="6"/>
      <c r="C7" s="4">
        <f>+C4</f>
        <v>43516.67</v>
      </c>
      <c r="D7" s="26" t="s">
        <v>49</v>
      </c>
    </row>
    <row r="8" spans="1:6" s="4" customFormat="1" ht="12.95" customHeight="1">
      <c r="A8" s="4" t="s">
        <v>3</v>
      </c>
      <c r="B8" s="6"/>
      <c r="C8" s="4">
        <f>+D4</f>
        <v>4.4596010000000001</v>
      </c>
      <c r="D8" s="26" t="s">
        <v>49</v>
      </c>
    </row>
    <row r="9" spans="1:6" s="4" customFormat="1" ht="12.95" customHeight="1">
      <c r="B9" s="6"/>
    </row>
    <row r="10" spans="1:6" s="4" customFormat="1" ht="12.95" customHeight="1" thickBot="1">
      <c r="B10" s="6"/>
      <c r="C10" s="11" t="s">
        <v>20</v>
      </c>
      <c r="D10" s="11" t="s">
        <v>21</v>
      </c>
    </row>
    <row r="11" spans="1:6" s="4" customFormat="1" ht="12.95" customHeight="1">
      <c r="A11" s="4" t="s">
        <v>16</v>
      </c>
      <c r="B11" s="6"/>
      <c r="C11" s="4">
        <f>INTERCEPT(G21:G992,$F21:$F992)</f>
        <v>-1.888269105471593E-3</v>
      </c>
      <c r="D11" s="6"/>
    </row>
    <row r="12" spans="1:6" s="4" customFormat="1" ht="12.95" customHeight="1">
      <c r="A12" s="4" t="s">
        <v>17</v>
      </c>
      <c r="B12" s="6"/>
      <c r="C12" s="4">
        <f>SLOPE(G21:G992,$F21:$F992)</f>
        <v>2.3577123372114558E-5</v>
      </c>
      <c r="D12" s="6"/>
      <c r="E12" s="12" t="s">
        <v>41</v>
      </c>
      <c r="F12" s="13">
        <v>1</v>
      </c>
    </row>
    <row r="13" spans="1:6" s="4" customFormat="1" ht="12.95" customHeight="1">
      <c r="A13" s="4" t="s">
        <v>19</v>
      </c>
      <c r="B13" s="6"/>
      <c r="C13" s="6" t="s">
        <v>14</v>
      </c>
      <c r="D13" s="6"/>
      <c r="E13" s="12" t="s">
        <v>42</v>
      </c>
      <c r="F13" s="14">
        <f ca="1">NOW()+15018.5+$C$5/24</f>
        <v>60358.692940162036</v>
      </c>
    </row>
    <row r="14" spans="1:6" s="4" customFormat="1" ht="12.95" customHeight="1">
      <c r="A14" s="4" t="s">
        <v>24</v>
      </c>
      <c r="B14" s="6"/>
      <c r="E14" s="12" t="s">
        <v>43</v>
      </c>
      <c r="F14" s="15">
        <f ca="1">ROUND(2*(F13-$C$7)/$C$8,0)/2+F12</f>
        <v>3777.5</v>
      </c>
    </row>
    <row r="15" spans="1:6" s="4" customFormat="1" ht="12.95" customHeight="1">
      <c r="A15" s="16" t="s">
        <v>18</v>
      </c>
      <c r="B15" s="6"/>
      <c r="C15" s="17">
        <f>(C7+C11)+(C8+C12)*INT(MAX(F21:F3533))</f>
        <v>46718.678558105472</v>
      </c>
      <c r="E15" s="12" t="s">
        <v>44</v>
      </c>
      <c r="F15" s="15">
        <f ca="1">ROUND(2*(F13-$C$15)/$C$16,0)/2+F12</f>
        <v>3059.5</v>
      </c>
    </row>
    <row r="16" spans="1:6" s="4" customFormat="1" ht="12.95" customHeight="1">
      <c r="A16" s="7" t="s">
        <v>4</v>
      </c>
      <c r="B16" s="6"/>
      <c r="C16" s="14">
        <f>+C8+C12</f>
        <v>4.459624577123372</v>
      </c>
      <c r="E16" s="12" t="s">
        <v>45</v>
      </c>
      <c r="F16" s="18">
        <f ca="1">+$C$15+$C$16*F15-15018.5-$C$5/24</f>
        <v>45344.795785147762</v>
      </c>
    </row>
    <row r="17" spans="1:31" s="4" customFormat="1" ht="12.95" customHeight="1" thickBot="1">
      <c r="A17" s="19" t="s">
        <v>38</v>
      </c>
      <c r="C17" s="4">
        <f>COUNT(C21:C2191)</f>
        <v>8</v>
      </c>
      <c r="F17" s="20" t="s">
        <v>46</v>
      </c>
    </row>
    <row r="18" spans="1:31" s="4" customFormat="1" ht="12.95" customHeight="1">
      <c r="A18" s="7" t="s">
        <v>5</v>
      </c>
      <c r="B18" s="6"/>
      <c r="C18" s="8">
        <f>+C15</f>
        <v>46718.678558105472</v>
      </c>
      <c r="D18" s="9">
        <f>+C16</f>
        <v>4.459624577123372</v>
      </c>
    </row>
    <row r="19" spans="1:31" s="4" customFormat="1" ht="12.95" customHeight="1" thickTop="1">
      <c r="B19" s="6"/>
    </row>
    <row r="20" spans="1:31" s="4" customFormat="1" ht="12.95" customHeight="1" thickBot="1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1" t="s">
        <v>12</v>
      </c>
      <c r="I20" s="21" t="s">
        <v>33</v>
      </c>
      <c r="J20" s="21" t="s">
        <v>37</v>
      </c>
      <c r="K20" s="21" t="s">
        <v>48</v>
      </c>
      <c r="L20" s="21" t="s">
        <v>26</v>
      </c>
      <c r="M20" s="21" t="s">
        <v>27</v>
      </c>
      <c r="N20" s="21" t="s">
        <v>28</v>
      </c>
      <c r="O20" s="21" t="s">
        <v>23</v>
      </c>
      <c r="P20" s="22" t="s">
        <v>22</v>
      </c>
      <c r="Q20" s="11" t="s">
        <v>15</v>
      </c>
    </row>
    <row r="21" spans="1:31" s="4" customFormat="1" ht="12.95" customHeight="1">
      <c r="A21" s="4" t="str">
        <f>$D$7</f>
        <v>VSX</v>
      </c>
      <c r="B21" s="6"/>
      <c r="C21" s="23">
        <f>$C$7</f>
        <v>43516.67</v>
      </c>
      <c r="D21" s="23" t="s">
        <v>14</v>
      </c>
      <c r="E21" s="4">
        <f t="shared" ref="E21:E28" si="0">+(C21-C$7)/C$8</f>
        <v>0</v>
      </c>
      <c r="F21" s="4">
        <f t="shared" ref="F21:F28" si="1">ROUND(2*E21,0)/2</f>
        <v>0</v>
      </c>
      <c r="G21" s="4">
        <f t="shared" ref="G21:G28" si="2">+C21-(C$7+F21*C$8)</f>
        <v>0</v>
      </c>
      <c r="H21" s="4">
        <f>+G21</f>
        <v>0</v>
      </c>
      <c r="O21" s="4">
        <f t="shared" ref="O21:O28" si="3">+C$11+C$12*$F21</f>
        <v>-1.888269105471593E-3</v>
      </c>
      <c r="Q21" s="24">
        <f t="shared" ref="Q21:Q28" si="4">+C21-15018.5</f>
        <v>28498.17</v>
      </c>
    </row>
    <row r="22" spans="1:31" s="4" customFormat="1" ht="12.95" customHeight="1">
      <c r="A22" s="4" t="s">
        <v>36</v>
      </c>
      <c r="B22" s="6" t="s">
        <v>34</v>
      </c>
      <c r="C22" s="23">
        <v>45670.654000000002</v>
      </c>
      <c r="D22" s="23">
        <v>1E-3</v>
      </c>
      <c r="E22" s="4">
        <f t="shared" si="0"/>
        <v>482.99926383548751</v>
      </c>
      <c r="F22" s="4">
        <f t="shared" si="1"/>
        <v>483</v>
      </c>
      <c r="G22" s="4">
        <f t="shared" si="2"/>
        <v>-3.2829999981913716E-3</v>
      </c>
      <c r="J22" s="4">
        <f>+G22</f>
        <v>-3.2829999981913716E-3</v>
      </c>
      <c r="O22" s="4">
        <f t="shared" si="3"/>
        <v>9.4994814832597384E-3</v>
      </c>
      <c r="Q22" s="24">
        <f t="shared" si="4"/>
        <v>30652.154000000002</v>
      </c>
    </row>
    <row r="23" spans="1:31" s="4" customFormat="1" ht="12.95" customHeight="1">
      <c r="A23" s="4" t="s">
        <v>30</v>
      </c>
      <c r="B23" s="6"/>
      <c r="C23" s="25">
        <v>45697.413999999997</v>
      </c>
      <c r="D23" s="23"/>
      <c r="E23" s="4">
        <f t="shared" si="0"/>
        <v>488.99980065481168</v>
      </c>
      <c r="F23" s="4">
        <f t="shared" si="1"/>
        <v>489</v>
      </c>
      <c r="G23" s="4">
        <f t="shared" si="2"/>
        <v>-8.8900000264402479E-4</v>
      </c>
      <c r="I23" s="4">
        <f>+G23</f>
        <v>-8.8900000264402479E-4</v>
      </c>
      <c r="O23" s="4">
        <f t="shared" si="3"/>
        <v>9.6409442234924262E-3</v>
      </c>
      <c r="Q23" s="24">
        <f t="shared" si="4"/>
        <v>30678.913999999997</v>
      </c>
      <c r="AB23" s="4">
        <v>7</v>
      </c>
      <c r="AC23" s="4" t="s">
        <v>29</v>
      </c>
      <c r="AE23" s="4" t="s">
        <v>31</v>
      </c>
    </row>
    <row r="24" spans="1:31" s="4" customFormat="1" ht="12.95" customHeight="1">
      <c r="A24" s="4" t="s">
        <v>36</v>
      </c>
      <c r="B24" s="6" t="s">
        <v>35</v>
      </c>
      <c r="C24" s="23">
        <v>45699.661999999997</v>
      </c>
      <c r="D24" s="23">
        <v>2.1000000000000001E-2</v>
      </c>
      <c r="E24" s="4">
        <f t="shared" si="0"/>
        <v>489.50388162528401</v>
      </c>
      <c r="F24" s="4">
        <f t="shared" si="1"/>
        <v>489.5</v>
      </c>
      <c r="G24" s="4">
        <f t="shared" si="2"/>
        <v>1.7310499999439344E-2</v>
      </c>
      <c r="J24" s="4">
        <f>+G24</f>
        <v>1.7310499999439344E-2</v>
      </c>
      <c r="O24" s="4">
        <f t="shared" si="3"/>
        <v>9.6527327851784837E-3</v>
      </c>
      <c r="Q24" s="24">
        <f t="shared" si="4"/>
        <v>30681.161999999997</v>
      </c>
    </row>
    <row r="25" spans="1:31" s="4" customFormat="1" ht="12.95" customHeight="1">
      <c r="A25" s="4" t="s">
        <v>36</v>
      </c>
      <c r="B25" s="6" t="s">
        <v>34</v>
      </c>
      <c r="C25" s="23">
        <v>45719.726999999999</v>
      </c>
      <c r="D25" s="23">
        <v>2E-3</v>
      </c>
      <c r="E25" s="4">
        <f t="shared" si="0"/>
        <v>494.00316306324277</v>
      </c>
      <c r="F25" s="4">
        <f t="shared" si="1"/>
        <v>494</v>
      </c>
      <c r="G25" s="4">
        <f t="shared" si="2"/>
        <v>1.4106000002357177E-2</v>
      </c>
      <c r="J25" s="4">
        <f>+G25</f>
        <v>1.4106000002357177E-2</v>
      </c>
      <c r="O25" s="4">
        <f t="shared" si="3"/>
        <v>9.7588298403529991E-3</v>
      </c>
      <c r="Q25" s="24">
        <f t="shared" si="4"/>
        <v>30701.226999999999</v>
      </c>
    </row>
    <row r="26" spans="1:31" s="4" customFormat="1" ht="12.95" customHeight="1">
      <c r="A26" s="4" t="s">
        <v>36</v>
      </c>
      <c r="B26" s="6" t="s">
        <v>34</v>
      </c>
      <c r="C26" s="23">
        <v>45728.648000000001</v>
      </c>
      <c r="D26" s="23">
        <v>2E-3</v>
      </c>
      <c r="E26" s="4">
        <f t="shared" si="0"/>
        <v>496.0035662383255</v>
      </c>
      <c r="F26" s="4">
        <f t="shared" si="1"/>
        <v>496</v>
      </c>
      <c r="G26" s="4">
        <f t="shared" si="2"/>
        <v>1.5903999999864027E-2</v>
      </c>
      <c r="J26" s="4">
        <f>+G26</f>
        <v>1.5903999999864027E-2</v>
      </c>
      <c r="O26" s="4">
        <f t="shared" si="3"/>
        <v>9.8059840870972272E-3</v>
      </c>
      <c r="Q26" s="24">
        <f t="shared" si="4"/>
        <v>30710.148000000001</v>
      </c>
    </row>
    <row r="27" spans="1:31" s="4" customFormat="1" ht="12.95" customHeight="1">
      <c r="A27" s="4" t="s">
        <v>36</v>
      </c>
      <c r="B27" s="6" t="s">
        <v>34</v>
      </c>
      <c r="C27" s="23">
        <v>46058.654000000002</v>
      </c>
      <c r="D27" s="23">
        <v>3.0000000000000001E-3</v>
      </c>
      <c r="E27" s="4">
        <f t="shared" si="0"/>
        <v>570.00256300956164</v>
      </c>
      <c r="F27" s="4">
        <f t="shared" si="1"/>
        <v>570</v>
      </c>
      <c r="G27" s="4">
        <f t="shared" si="2"/>
        <v>1.1430000005930196E-2</v>
      </c>
      <c r="J27" s="4">
        <f>+G27</f>
        <v>1.1430000005930196E-2</v>
      </c>
      <c r="O27" s="4">
        <f t="shared" si="3"/>
        <v>1.1550691216633706E-2</v>
      </c>
      <c r="Q27" s="24">
        <f t="shared" si="4"/>
        <v>31040.154000000002</v>
      </c>
    </row>
    <row r="28" spans="1:31" s="4" customFormat="1" ht="12.95" customHeight="1">
      <c r="A28" s="4" t="s">
        <v>32</v>
      </c>
      <c r="B28" s="6"/>
      <c r="C28" s="25">
        <v>46718.682000000001</v>
      </c>
      <c r="D28" s="23"/>
      <c r="E28" s="4">
        <f t="shared" si="0"/>
        <v>718.0041443169473</v>
      </c>
      <c r="F28" s="4">
        <f t="shared" si="1"/>
        <v>718</v>
      </c>
      <c r="G28" s="4">
        <f t="shared" si="2"/>
        <v>1.8481999999494292E-2</v>
      </c>
      <c r="I28" s="4">
        <f>+G28</f>
        <v>1.8481999999494292E-2</v>
      </c>
      <c r="O28" s="4">
        <f t="shared" si="3"/>
        <v>1.5040105475706661E-2</v>
      </c>
      <c r="Q28" s="24">
        <f t="shared" si="4"/>
        <v>31700.182000000001</v>
      </c>
      <c r="AB28" s="4">
        <v>5</v>
      </c>
      <c r="AC28" s="4" t="s">
        <v>29</v>
      </c>
      <c r="AE28" s="4" t="s">
        <v>31</v>
      </c>
    </row>
    <row r="29" spans="1:31" s="4" customFormat="1" ht="12.95" customHeight="1">
      <c r="B29" s="6"/>
      <c r="C29" s="23"/>
      <c r="D29" s="23"/>
    </row>
    <row r="30" spans="1:31" s="4" customFormat="1" ht="12.95" customHeight="1">
      <c r="B30" s="6"/>
      <c r="C30" s="23"/>
      <c r="D30" s="23"/>
    </row>
    <row r="31" spans="1:31" s="4" customFormat="1" ht="12.95" customHeight="1">
      <c r="B31" s="6"/>
      <c r="C31" s="23"/>
      <c r="D31" s="23"/>
    </row>
    <row r="32" spans="1:31" s="4" customFormat="1" ht="12.95" customHeight="1">
      <c r="B32" s="6"/>
      <c r="C32" s="23"/>
      <c r="D32" s="23"/>
    </row>
    <row r="33" spans="2:4" s="4" customFormat="1" ht="12.95" customHeight="1">
      <c r="B33" s="6"/>
      <c r="C33" s="23"/>
      <c r="D33" s="23"/>
    </row>
    <row r="34" spans="2:4" s="4" customFormat="1" ht="12.95" customHeight="1">
      <c r="B34" s="6"/>
      <c r="C34" s="23"/>
      <c r="D34" s="23"/>
    </row>
    <row r="35" spans="2:4" s="4" customFormat="1" ht="12.95" customHeight="1">
      <c r="B35" s="6"/>
      <c r="C35" s="23"/>
      <c r="D35" s="23"/>
    </row>
    <row r="36" spans="2:4" s="4" customFormat="1" ht="12.95" customHeight="1">
      <c r="B36" s="6"/>
      <c r="C36" s="23"/>
      <c r="D36" s="23"/>
    </row>
    <row r="37" spans="2:4" s="4" customFormat="1" ht="12.95" customHeight="1">
      <c r="B37" s="6"/>
      <c r="C37" s="23"/>
      <c r="D37" s="23"/>
    </row>
    <row r="38" spans="2:4" s="4" customFormat="1" ht="12.95" customHeight="1">
      <c r="B38" s="6"/>
      <c r="C38" s="23"/>
      <c r="D38" s="23"/>
    </row>
    <row r="39" spans="2:4" s="4" customFormat="1" ht="12.95" customHeight="1">
      <c r="B39" s="6"/>
      <c r="C39" s="23"/>
      <c r="D39" s="23"/>
    </row>
    <row r="40" spans="2:4" s="4" customFormat="1" ht="12.95" customHeight="1">
      <c r="B40" s="6"/>
      <c r="C40" s="23"/>
      <c r="D40" s="23"/>
    </row>
    <row r="41" spans="2:4" s="4" customFormat="1" ht="12.95" customHeight="1">
      <c r="B41" s="6"/>
      <c r="C41" s="23"/>
      <c r="D41" s="23"/>
    </row>
    <row r="42" spans="2:4" s="4" customFormat="1" ht="12.95" customHeight="1">
      <c r="B42" s="6"/>
      <c r="C42" s="23"/>
      <c r="D42" s="23"/>
    </row>
    <row r="43" spans="2:4">
      <c r="C43" s="3"/>
      <c r="D43" s="3"/>
    </row>
    <row r="44" spans="2:4">
      <c r="C44" s="3"/>
      <c r="D44" s="3"/>
    </row>
    <row r="45" spans="2:4">
      <c r="C45" s="3"/>
      <c r="D45" s="3"/>
    </row>
    <row r="46" spans="2:4">
      <c r="C46" s="3"/>
      <c r="D46" s="3"/>
    </row>
    <row r="47" spans="2:4">
      <c r="C47" s="3"/>
      <c r="D47" s="3"/>
    </row>
    <row r="48" spans="2:4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2024-02-18T03:37:50Z</dcterms:modified>
</cp:coreProperties>
</file>