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C2FD98-3A32-4D6D-94F7-AD978F3D6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0" i="1" l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 s="1"/>
  <c r="G152" i="1" s="1"/>
  <c r="K152" i="1" s="1"/>
  <c r="Q152" i="1"/>
  <c r="E153" i="1"/>
  <c r="F153" i="1"/>
  <c r="G153" i="1" s="1"/>
  <c r="K153" i="1" s="1"/>
  <c r="Q153" i="1"/>
  <c r="E149" i="1"/>
  <c r="F149" i="1" s="1"/>
  <c r="G149" i="1" s="1"/>
  <c r="K149" i="1" s="1"/>
  <c r="Q149" i="1"/>
  <c r="Q144" i="1"/>
  <c r="Q145" i="1"/>
  <c r="Q146" i="1"/>
  <c r="Q147" i="1"/>
  <c r="Q148" i="1"/>
  <c r="Q143" i="1"/>
  <c r="E144" i="1"/>
  <c r="F144" i="1" s="1"/>
  <c r="G144" i="1" s="1"/>
  <c r="K144" i="1" s="1"/>
  <c r="E23" i="1"/>
  <c r="F23" i="1" s="1"/>
  <c r="G23" i="1" s="1"/>
  <c r="I23" i="1" s="1"/>
  <c r="E25" i="1"/>
  <c r="F25" i="1" s="1"/>
  <c r="G25" i="1" s="1"/>
  <c r="I25" i="1" s="1"/>
  <c r="E27" i="1"/>
  <c r="F27" i="1" s="1"/>
  <c r="G27" i="1" s="1"/>
  <c r="I27" i="1" s="1"/>
  <c r="E29" i="1"/>
  <c r="F29" i="1" s="1"/>
  <c r="G29" i="1" s="1"/>
  <c r="I29" i="1" s="1"/>
  <c r="E31" i="1"/>
  <c r="F31" i="1" s="1"/>
  <c r="G31" i="1" s="1"/>
  <c r="I31" i="1" s="1"/>
  <c r="E40" i="1"/>
  <c r="F40" i="1"/>
  <c r="E42" i="1"/>
  <c r="F42" i="1" s="1"/>
  <c r="G42" i="1" s="1"/>
  <c r="I42" i="1" s="1"/>
  <c r="E44" i="1"/>
  <c r="F44" i="1"/>
  <c r="E46" i="1"/>
  <c r="F46" i="1" s="1"/>
  <c r="G46" i="1" s="1"/>
  <c r="I46" i="1" s="1"/>
  <c r="E48" i="1"/>
  <c r="F48" i="1"/>
  <c r="G48" i="1" s="1"/>
  <c r="I48" i="1" s="1"/>
  <c r="E50" i="1"/>
  <c r="F50" i="1" s="1"/>
  <c r="G50" i="1" s="1"/>
  <c r="I50" i="1" s="1"/>
  <c r="E52" i="1"/>
  <c r="F52" i="1" s="1"/>
  <c r="G52" i="1" s="1"/>
  <c r="I52" i="1" s="1"/>
  <c r="E53" i="1"/>
  <c r="F53" i="1" s="1"/>
  <c r="G53" i="1" s="1"/>
  <c r="I53" i="1" s="1"/>
  <c r="E54" i="1"/>
  <c r="F54" i="1" s="1"/>
  <c r="G54" i="1" s="1"/>
  <c r="I54" i="1" s="1"/>
  <c r="E55" i="1"/>
  <c r="F55" i="1"/>
  <c r="E56" i="1"/>
  <c r="F56" i="1" s="1"/>
  <c r="G56" i="1" s="1"/>
  <c r="I56" i="1" s="1"/>
  <c r="E57" i="1"/>
  <c r="F57" i="1" s="1"/>
  <c r="G57" i="1" s="1"/>
  <c r="I57" i="1" s="1"/>
  <c r="E58" i="1"/>
  <c r="F58" i="1"/>
  <c r="G58" i="1" s="1"/>
  <c r="I58" i="1" s="1"/>
  <c r="E59" i="1"/>
  <c r="F59" i="1"/>
  <c r="E60" i="1"/>
  <c r="F60" i="1" s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 s="1"/>
  <c r="G63" i="1" s="1"/>
  <c r="I63" i="1" s="1"/>
  <c r="E64" i="1"/>
  <c r="F64" i="1" s="1"/>
  <c r="G64" i="1" s="1"/>
  <c r="I64" i="1" s="1"/>
  <c r="E65" i="1"/>
  <c r="F65" i="1" s="1"/>
  <c r="G65" i="1" s="1"/>
  <c r="I65" i="1" s="1"/>
  <c r="E67" i="1"/>
  <c r="F67" i="1"/>
  <c r="E69" i="1"/>
  <c r="F69" i="1" s="1"/>
  <c r="G69" i="1" s="1"/>
  <c r="I69" i="1" s="1"/>
  <c r="E71" i="1"/>
  <c r="F71" i="1" s="1"/>
  <c r="G71" i="1" s="1"/>
  <c r="I71" i="1" s="1"/>
  <c r="E73" i="1"/>
  <c r="F73" i="1" s="1"/>
  <c r="G73" i="1" s="1"/>
  <c r="I73" i="1" s="1"/>
  <c r="E74" i="1"/>
  <c r="F74" i="1" s="1"/>
  <c r="G74" i="1" s="1"/>
  <c r="I74" i="1" s="1"/>
  <c r="E75" i="1"/>
  <c r="F75" i="1" s="1"/>
  <c r="G75" i="1" s="1"/>
  <c r="I75" i="1" s="1"/>
  <c r="E76" i="1"/>
  <c r="F76" i="1" s="1"/>
  <c r="G76" i="1" s="1"/>
  <c r="I76" i="1" s="1"/>
  <c r="E77" i="1"/>
  <c r="F77" i="1" s="1"/>
  <c r="G77" i="1" s="1"/>
  <c r="I77" i="1" s="1"/>
  <c r="E79" i="1"/>
  <c r="F79" i="1" s="1"/>
  <c r="G79" i="1" s="1"/>
  <c r="I79" i="1" s="1"/>
  <c r="E81" i="1"/>
  <c r="F81" i="1" s="1"/>
  <c r="G81" i="1" s="1"/>
  <c r="H81" i="1" s="1"/>
  <c r="E82" i="1"/>
  <c r="F82" i="1" s="1"/>
  <c r="G82" i="1" s="1"/>
  <c r="H82" i="1" s="1"/>
  <c r="E83" i="1"/>
  <c r="F83" i="1" s="1"/>
  <c r="G83" i="1" s="1"/>
  <c r="H83" i="1" s="1"/>
  <c r="E84" i="1"/>
  <c r="F84" i="1" s="1"/>
  <c r="G84" i="1" s="1"/>
  <c r="H84" i="1" s="1"/>
  <c r="E86" i="1"/>
  <c r="F86" i="1" s="1"/>
  <c r="G86" i="1" s="1"/>
  <c r="H86" i="1" s="1"/>
  <c r="E88" i="1"/>
  <c r="F88" i="1" s="1"/>
  <c r="G88" i="1" s="1"/>
  <c r="I88" i="1" s="1"/>
  <c r="E89" i="1"/>
  <c r="F89" i="1"/>
  <c r="G89" i="1" s="1"/>
  <c r="I89" i="1" s="1"/>
  <c r="E90" i="1"/>
  <c r="F90" i="1"/>
  <c r="G90" i="1"/>
  <c r="I90" i="1" s="1"/>
  <c r="E91" i="1"/>
  <c r="F91" i="1"/>
  <c r="G91" i="1" s="1"/>
  <c r="I91" i="1" s="1"/>
  <c r="E92" i="1"/>
  <c r="F92" i="1" s="1"/>
  <c r="G92" i="1" s="1"/>
  <c r="I92" i="1" s="1"/>
  <c r="E93" i="1"/>
  <c r="F93" i="1"/>
  <c r="G93" i="1" s="1"/>
  <c r="I93" i="1" s="1"/>
  <c r="E94" i="1"/>
  <c r="F94" i="1" s="1"/>
  <c r="G94" i="1" s="1"/>
  <c r="I94" i="1" s="1"/>
  <c r="E95" i="1"/>
  <c r="F95" i="1"/>
  <c r="G95" i="1" s="1"/>
  <c r="I95" i="1" s="1"/>
  <c r="E96" i="1"/>
  <c r="F96" i="1" s="1"/>
  <c r="G96" i="1" s="1"/>
  <c r="I96" i="1" s="1"/>
  <c r="E97" i="1"/>
  <c r="F97" i="1"/>
  <c r="G97" i="1" s="1"/>
  <c r="I97" i="1" s="1"/>
  <c r="E98" i="1"/>
  <c r="F98" i="1" s="1"/>
  <c r="G98" i="1" s="1"/>
  <c r="I98" i="1" s="1"/>
  <c r="E99" i="1"/>
  <c r="F99" i="1"/>
  <c r="G99" i="1" s="1"/>
  <c r="I99" i="1" s="1"/>
  <c r="E100" i="1"/>
  <c r="F100" i="1" s="1"/>
  <c r="G100" i="1" s="1"/>
  <c r="I100" i="1" s="1"/>
  <c r="E101" i="1"/>
  <c r="F101" i="1" s="1"/>
  <c r="G101" i="1" s="1"/>
  <c r="I101" i="1" s="1"/>
  <c r="E102" i="1"/>
  <c r="F102" i="1"/>
  <c r="G102" i="1" s="1"/>
  <c r="I102" i="1" s="1"/>
  <c r="E103" i="1"/>
  <c r="F103" i="1" s="1"/>
  <c r="U103" i="1" s="1"/>
  <c r="E104" i="1"/>
  <c r="F104" i="1"/>
  <c r="G104" i="1" s="1"/>
  <c r="H104" i="1" s="1"/>
  <c r="E105" i="1"/>
  <c r="F105" i="1"/>
  <c r="G105" i="1" s="1"/>
  <c r="H105" i="1" s="1"/>
  <c r="E106" i="1"/>
  <c r="F106" i="1"/>
  <c r="G106" i="1" s="1"/>
  <c r="H106" i="1" s="1"/>
  <c r="E107" i="1"/>
  <c r="F107" i="1" s="1"/>
  <c r="G107" i="1" s="1"/>
  <c r="H107" i="1" s="1"/>
  <c r="E108" i="1"/>
  <c r="F108" i="1" s="1"/>
  <c r="G108" i="1" s="1"/>
  <c r="H108" i="1" s="1"/>
  <c r="E109" i="1"/>
  <c r="F109" i="1"/>
  <c r="G109" i="1" s="1"/>
  <c r="H109" i="1" s="1"/>
  <c r="E110" i="1"/>
  <c r="F110" i="1" s="1"/>
  <c r="G110" i="1" s="1"/>
  <c r="H110" i="1" s="1"/>
  <c r="E111" i="1"/>
  <c r="F111" i="1"/>
  <c r="G111" i="1" s="1"/>
  <c r="H111" i="1" s="1"/>
  <c r="E112" i="1"/>
  <c r="F112" i="1" s="1"/>
  <c r="G112" i="1" s="1"/>
  <c r="H112" i="1" s="1"/>
  <c r="E113" i="1"/>
  <c r="F113" i="1"/>
  <c r="G113" i="1" s="1"/>
  <c r="H113" i="1" s="1"/>
  <c r="E114" i="1"/>
  <c r="F114" i="1" s="1"/>
  <c r="G114" i="1" s="1"/>
  <c r="H114" i="1" s="1"/>
  <c r="E115" i="1"/>
  <c r="F115" i="1"/>
  <c r="G115" i="1" s="1"/>
  <c r="H115" i="1" s="1"/>
  <c r="E116" i="1"/>
  <c r="F116" i="1" s="1"/>
  <c r="G116" i="1" s="1"/>
  <c r="H116" i="1" s="1"/>
  <c r="E117" i="1"/>
  <c r="F117" i="1"/>
  <c r="G117" i="1" s="1"/>
  <c r="H117" i="1" s="1"/>
  <c r="E118" i="1"/>
  <c r="F118" i="1" s="1"/>
  <c r="G118" i="1" s="1"/>
  <c r="H118" i="1" s="1"/>
  <c r="E119" i="1"/>
  <c r="F119" i="1"/>
  <c r="G119" i="1" s="1"/>
  <c r="H119" i="1" s="1"/>
  <c r="E120" i="1"/>
  <c r="F120" i="1" s="1"/>
  <c r="G120" i="1" s="1"/>
  <c r="H120" i="1" s="1"/>
  <c r="E121" i="1"/>
  <c r="F121" i="1"/>
  <c r="G121" i="1" s="1"/>
  <c r="H121" i="1" s="1"/>
  <c r="E122" i="1"/>
  <c r="F122" i="1" s="1"/>
  <c r="G122" i="1" s="1"/>
  <c r="H122" i="1" s="1"/>
  <c r="E123" i="1"/>
  <c r="F123" i="1"/>
  <c r="G123" i="1" s="1"/>
  <c r="H123" i="1" s="1"/>
  <c r="E124" i="1"/>
  <c r="F124" i="1" s="1"/>
  <c r="G124" i="1" s="1"/>
  <c r="J124" i="1" s="1"/>
  <c r="E125" i="1"/>
  <c r="F125" i="1"/>
  <c r="G125" i="1" s="1"/>
  <c r="I125" i="1" s="1"/>
  <c r="E126" i="1"/>
  <c r="F126" i="1" s="1"/>
  <c r="G126" i="1" s="1"/>
  <c r="I126" i="1" s="1"/>
  <c r="E128" i="1"/>
  <c r="F128" i="1"/>
  <c r="G128" i="1" s="1"/>
  <c r="J128" i="1" s="1"/>
  <c r="E129" i="1"/>
  <c r="F129" i="1" s="1"/>
  <c r="G129" i="1" s="1"/>
  <c r="J129" i="1" s="1"/>
  <c r="E130" i="1"/>
  <c r="F130" i="1"/>
  <c r="G130" i="1" s="1"/>
  <c r="J130" i="1" s="1"/>
  <c r="E138" i="1"/>
  <c r="F138" i="1" s="1"/>
  <c r="G138" i="1" s="1"/>
  <c r="K138" i="1" s="1"/>
  <c r="E139" i="1"/>
  <c r="F139" i="1"/>
  <c r="E140" i="1"/>
  <c r="F140" i="1" s="1"/>
  <c r="G140" i="1" s="1"/>
  <c r="K140" i="1" s="1"/>
  <c r="E141" i="1"/>
  <c r="F141" i="1" s="1"/>
  <c r="G141" i="1" s="1"/>
  <c r="K141" i="1" s="1"/>
  <c r="E142" i="1"/>
  <c r="F142" i="1" s="1"/>
  <c r="G142" i="1" s="1"/>
  <c r="K142" i="1" s="1"/>
  <c r="D9" i="1"/>
  <c r="C9" i="1"/>
  <c r="E131" i="1"/>
  <c r="F131" i="1"/>
  <c r="G131" i="1" s="1"/>
  <c r="I131" i="1" s="1"/>
  <c r="E133" i="1"/>
  <c r="F133" i="1" s="1"/>
  <c r="G133" i="1" s="1"/>
  <c r="I133" i="1" s="1"/>
  <c r="E127" i="1"/>
  <c r="F127" i="1" s="1"/>
  <c r="G127" i="1" s="1"/>
  <c r="H127" i="1" s="1"/>
  <c r="E134" i="1"/>
  <c r="F134" i="1" s="1"/>
  <c r="G134" i="1" s="1"/>
  <c r="K134" i="1" s="1"/>
  <c r="E135" i="1"/>
  <c r="F135" i="1" s="1"/>
  <c r="G135" i="1" s="1"/>
  <c r="K135" i="1" s="1"/>
  <c r="E136" i="1"/>
  <c r="F136" i="1" s="1"/>
  <c r="G136" i="1" s="1"/>
  <c r="K136" i="1" s="1"/>
  <c r="E137" i="1"/>
  <c r="F137" i="1" s="1"/>
  <c r="G137" i="1" s="1"/>
  <c r="K137" i="1" s="1"/>
  <c r="E132" i="1"/>
  <c r="F132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8" i="1"/>
  <c r="Q139" i="1"/>
  <c r="Q140" i="1"/>
  <c r="Q141" i="1"/>
  <c r="Q142" i="1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G126" i="2"/>
  <c r="C126" i="2"/>
  <c r="E126" i="2"/>
  <c r="G16" i="2"/>
  <c r="C16" i="2"/>
  <c r="E16" i="2"/>
  <c r="G15" i="2"/>
  <c r="C15" i="2"/>
  <c r="G14" i="2"/>
  <c r="C14" i="2"/>
  <c r="G13" i="2"/>
  <c r="C13" i="2"/>
  <c r="E13" i="2"/>
  <c r="G12" i="2"/>
  <c r="C12" i="2"/>
  <c r="E12" i="2"/>
  <c r="G11" i="2"/>
  <c r="C11" i="2"/>
  <c r="E11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G117" i="2"/>
  <c r="C117" i="2"/>
  <c r="E117" i="2"/>
  <c r="G116" i="2"/>
  <c r="C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G110" i="2"/>
  <c r="C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G83" i="2"/>
  <c r="C83" i="2"/>
  <c r="G82" i="2"/>
  <c r="C82" i="2"/>
  <c r="E82" i="2"/>
  <c r="G81" i="2"/>
  <c r="C81" i="2"/>
  <c r="G80" i="2"/>
  <c r="C80" i="2"/>
  <c r="E80" i="2"/>
  <c r="G79" i="2"/>
  <c r="C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G67" i="2"/>
  <c r="C67" i="2"/>
  <c r="E67" i="2"/>
  <c r="G66" i="2"/>
  <c r="C66" i="2"/>
  <c r="G65" i="2"/>
  <c r="C65" i="2"/>
  <c r="E65" i="2"/>
  <c r="G64" i="2"/>
  <c r="C64" i="2"/>
  <c r="G63" i="2"/>
  <c r="C63" i="2"/>
  <c r="E63" i="2"/>
  <c r="G62" i="2"/>
  <c r="C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G44" i="2"/>
  <c r="C44" i="2"/>
  <c r="E44" i="2"/>
  <c r="G43" i="2"/>
  <c r="C43" i="2"/>
  <c r="G42" i="2"/>
  <c r="C42" i="2"/>
  <c r="E42" i="2"/>
  <c r="G41" i="2"/>
  <c r="C41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E25" i="2"/>
  <c r="G24" i="2"/>
  <c r="C24" i="2"/>
  <c r="G23" i="2"/>
  <c r="C23" i="2"/>
  <c r="E23" i="2"/>
  <c r="G22" i="2"/>
  <c r="C22" i="2"/>
  <c r="G21" i="2"/>
  <c r="C21" i="2"/>
  <c r="E21" i="2"/>
  <c r="G20" i="2"/>
  <c r="C20" i="2"/>
  <c r="G19" i="2"/>
  <c r="C19" i="2"/>
  <c r="E19" i="2"/>
  <c r="G18" i="2"/>
  <c r="C18" i="2"/>
  <c r="G17" i="2"/>
  <c r="C17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F88" i="2"/>
  <c r="D88" i="2"/>
  <c r="A88" i="2"/>
  <c r="H87" i="2"/>
  <c r="B87" i="2"/>
  <c r="F87" i="2"/>
  <c r="D87" i="2"/>
  <c r="A87" i="2"/>
  <c r="H86" i="2"/>
  <c r="B86" i="2"/>
  <c r="F86" i="2"/>
  <c r="D86" i="2"/>
  <c r="A86" i="2"/>
  <c r="H85" i="2"/>
  <c r="B85" i="2"/>
  <c r="F85" i="2"/>
  <c r="D85" i="2"/>
  <c r="A85" i="2"/>
  <c r="H84" i="2"/>
  <c r="B84" i="2"/>
  <c r="F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Q134" i="1"/>
  <c r="Q135" i="1"/>
  <c r="Q137" i="1"/>
  <c r="F16" i="1"/>
  <c r="F17" i="1" s="1"/>
  <c r="C17" i="1"/>
  <c r="Q136" i="1"/>
  <c r="Q131" i="1"/>
  <c r="Q132" i="1"/>
  <c r="Q133" i="1"/>
  <c r="Q127" i="1"/>
  <c r="E111" i="2"/>
  <c r="E79" i="2"/>
  <c r="E116" i="2"/>
  <c r="E21" i="1"/>
  <c r="F21" i="1" s="1"/>
  <c r="G21" i="1" s="1"/>
  <c r="I21" i="1" s="1"/>
  <c r="E39" i="2"/>
  <c r="E147" i="1"/>
  <c r="F147" i="1" s="1"/>
  <c r="G147" i="1" s="1"/>
  <c r="K147" i="1" s="1"/>
  <c r="E35" i="1"/>
  <c r="F35" i="1" s="1"/>
  <c r="G35" i="1" s="1"/>
  <c r="I35" i="1" s="1"/>
  <c r="E33" i="1"/>
  <c r="E29" i="2" s="1"/>
  <c r="E145" i="1"/>
  <c r="F145" i="1" s="1"/>
  <c r="G145" i="1" s="1"/>
  <c r="K145" i="1" s="1"/>
  <c r="E39" i="1"/>
  <c r="F39" i="1" s="1"/>
  <c r="G39" i="1" s="1"/>
  <c r="I39" i="1" s="1"/>
  <c r="E37" i="1"/>
  <c r="E33" i="2" s="1"/>
  <c r="G139" i="1"/>
  <c r="K139" i="1" s="1"/>
  <c r="E148" i="1"/>
  <c r="F148" i="1"/>
  <c r="G148" i="1" s="1"/>
  <c r="K148" i="1" s="1"/>
  <c r="E43" i="1"/>
  <c r="F43" i="1" s="1"/>
  <c r="G43" i="1" s="1"/>
  <c r="I43" i="1" s="1"/>
  <c r="E41" i="1"/>
  <c r="F41" i="1" s="1"/>
  <c r="G41" i="1" s="1"/>
  <c r="I41" i="1" s="1"/>
  <c r="E28" i="1"/>
  <c r="E26" i="1"/>
  <c r="E22" i="2" s="1"/>
  <c r="E24" i="1"/>
  <c r="F24" i="1" s="1"/>
  <c r="G24" i="1" s="1"/>
  <c r="I24" i="1" s="1"/>
  <c r="E22" i="1"/>
  <c r="F22" i="1" s="1"/>
  <c r="G22" i="1" s="1"/>
  <c r="I22" i="1" s="1"/>
  <c r="E87" i="1"/>
  <c r="E83" i="2" s="1"/>
  <c r="F87" i="1"/>
  <c r="G87" i="1" s="1"/>
  <c r="I87" i="1" s="1"/>
  <c r="E85" i="1"/>
  <c r="E68" i="1"/>
  <c r="F68" i="1" s="1"/>
  <c r="G68" i="1" s="1"/>
  <c r="I68" i="1" s="1"/>
  <c r="E66" i="1"/>
  <c r="F66" i="1" s="1"/>
  <c r="G66" i="1" s="1"/>
  <c r="I66" i="1" s="1"/>
  <c r="E47" i="1"/>
  <c r="F47" i="1" s="1"/>
  <c r="G47" i="1" s="1"/>
  <c r="I47" i="1" s="1"/>
  <c r="E45" i="1"/>
  <c r="E41" i="2" s="1"/>
  <c r="E30" i="1"/>
  <c r="F30" i="1" s="1"/>
  <c r="G30" i="1" s="1"/>
  <c r="I30" i="1" s="1"/>
  <c r="E146" i="1"/>
  <c r="F146" i="1" s="1"/>
  <c r="G146" i="1" s="1"/>
  <c r="K146" i="1" s="1"/>
  <c r="E72" i="1"/>
  <c r="F72" i="1" s="1"/>
  <c r="G72" i="1" s="1"/>
  <c r="I72" i="1" s="1"/>
  <c r="E70" i="1"/>
  <c r="E66" i="2" s="1"/>
  <c r="G59" i="1"/>
  <c r="I59" i="1" s="1"/>
  <c r="G55" i="1"/>
  <c r="I55" i="1" s="1"/>
  <c r="G44" i="1"/>
  <c r="I44" i="1" s="1"/>
  <c r="G40" i="1"/>
  <c r="I40" i="1" s="1"/>
  <c r="E36" i="1"/>
  <c r="E32" i="2" s="1"/>
  <c r="E34" i="1"/>
  <c r="E30" i="2" s="1"/>
  <c r="F34" i="1"/>
  <c r="G34" i="1" s="1"/>
  <c r="I34" i="1" s="1"/>
  <c r="E32" i="1"/>
  <c r="E28" i="2" s="1"/>
  <c r="E143" i="1"/>
  <c r="F143" i="1" s="1"/>
  <c r="G143" i="1" s="1"/>
  <c r="K143" i="1" s="1"/>
  <c r="E80" i="1"/>
  <c r="E76" i="2" s="1"/>
  <c r="E78" i="1"/>
  <c r="F78" i="1" s="1"/>
  <c r="G78" i="1" s="1"/>
  <c r="I78" i="1" s="1"/>
  <c r="G67" i="1"/>
  <c r="I67" i="1" s="1"/>
  <c r="E51" i="1"/>
  <c r="F51" i="1" s="1"/>
  <c r="G51" i="1" s="1"/>
  <c r="I51" i="1" s="1"/>
  <c r="E49" i="1"/>
  <c r="E45" i="2" s="1"/>
  <c r="E38" i="1"/>
  <c r="F38" i="1" s="1"/>
  <c r="G38" i="1" s="1"/>
  <c r="I38" i="1" s="1"/>
  <c r="E62" i="2"/>
  <c r="F28" i="1"/>
  <c r="G28" i="1" s="1"/>
  <c r="I28" i="1" s="1"/>
  <c r="E24" i="2"/>
  <c r="F37" i="1"/>
  <c r="G37" i="1" s="1"/>
  <c r="I37" i="1" s="1"/>
  <c r="E47" i="2"/>
  <c r="F85" i="1"/>
  <c r="G85" i="1" s="1"/>
  <c r="H85" i="1" s="1"/>
  <c r="E81" i="2"/>
  <c r="E35" i="2"/>
  <c r="E68" i="2"/>
  <c r="E26" i="2"/>
  <c r="C11" i="1"/>
  <c r="C12" i="1"/>
  <c r="E64" i="2" l="1"/>
  <c r="F49" i="1"/>
  <c r="G49" i="1" s="1"/>
  <c r="I49" i="1" s="1"/>
  <c r="F33" i="1"/>
  <c r="G33" i="1" s="1"/>
  <c r="I33" i="1" s="1"/>
  <c r="E37" i="2"/>
  <c r="E118" i="2"/>
  <c r="E131" i="2"/>
  <c r="E14" i="2"/>
  <c r="E110" i="2"/>
  <c r="E31" i="2"/>
  <c r="E20" i="2"/>
  <c r="E17" i="2"/>
  <c r="F36" i="1"/>
  <c r="G36" i="1" s="1"/>
  <c r="I36" i="1" s="1"/>
  <c r="E43" i="2"/>
  <c r="E84" i="2"/>
  <c r="E92" i="2"/>
  <c r="E127" i="2"/>
  <c r="F32" i="1"/>
  <c r="G32" i="1" s="1"/>
  <c r="I32" i="1" s="1"/>
  <c r="F80" i="1"/>
  <c r="G80" i="1" s="1"/>
  <c r="H80" i="1" s="1"/>
  <c r="F70" i="1"/>
  <c r="G70" i="1" s="1"/>
  <c r="I70" i="1" s="1"/>
  <c r="F45" i="1"/>
  <c r="G45" i="1" s="1"/>
  <c r="I45" i="1" s="1"/>
  <c r="E74" i="2"/>
  <c r="E15" i="2"/>
  <c r="E18" i="2"/>
  <c r="F26" i="1"/>
  <c r="G26" i="1" s="1"/>
  <c r="I26" i="1" s="1"/>
  <c r="E34" i="2"/>
  <c r="O152" i="1"/>
  <c r="O151" i="1"/>
  <c r="O150" i="1"/>
  <c r="O153" i="1"/>
  <c r="O149" i="1"/>
  <c r="O138" i="1"/>
  <c r="O143" i="1"/>
  <c r="O131" i="1"/>
  <c r="O146" i="1"/>
  <c r="O140" i="1"/>
  <c r="O148" i="1"/>
  <c r="O130" i="1"/>
  <c r="O115" i="1"/>
  <c r="O120" i="1"/>
  <c r="O117" i="1"/>
  <c r="O142" i="1"/>
  <c r="O147" i="1"/>
  <c r="O141" i="1"/>
  <c r="O145" i="1"/>
  <c r="O136" i="1"/>
  <c r="O139" i="1"/>
  <c r="O132" i="1"/>
  <c r="O127" i="1"/>
  <c r="O133" i="1"/>
  <c r="O118" i="1"/>
  <c r="O144" i="1"/>
  <c r="O128" i="1"/>
  <c r="O113" i="1"/>
  <c r="O134" i="1"/>
  <c r="O129" i="1"/>
  <c r="O121" i="1"/>
  <c r="O116" i="1"/>
  <c r="O135" i="1"/>
  <c r="O126" i="1"/>
  <c r="O112" i="1"/>
  <c r="O124" i="1"/>
  <c r="O123" i="1"/>
  <c r="O125" i="1"/>
  <c r="O119" i="1"/>
  <c r="O122" i="1"/>
  <c r="O137" i="1"/>
  <c r="O114" i="1"/>
  <c r="C16" i="1"/>
  <c r="D18" i="1" s="1"/>
  <c r="C15" i="1" l="1"/>
  <c r="C18" i="1" s="1"/>
  <c r="F18" i="1" l="1"/>
  <c r="F19" i="1" s="1"/>
</calcChain>
</file>

<file path=xl/sharedStrings.xml><?xml version="1.0" encoding="utf-8"?>
<sst xmlns="http://schemas.openxmlformats.org/spreadsheetml/2006/main" count="1198" uniqueCount="459">
  <si>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</si>
  <si>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</si>
  <si>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</si>
  <si>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</si>
  <si>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</si>
  <si>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</si>
  <si>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</si>
  <si>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</si>
  <si>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</si>
  <si>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</si>
  <si>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</si>
  <si>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</si>
  <si>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</si>
  <si>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</si>
  <si>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</si>
  <si>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</si>
  <si>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</si>
  <si>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</si>
  <si>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</si>
  <si>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</si>
  <si>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</si>
  <si>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</si>
  <si>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</si>
  <si>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</si>
  <si>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</si>
  <si>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</si>
  <si>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</si>
  <si>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</si>
  <si>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</si>
  <si>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Bull.29</t>
  </si>
  <si>
    <t>B</t>
  </si>
  <si>
    <t>phe</t>
  </si>
  <si>
    <t>IBVS 2185</t>
  </si>
  <si>
    <t>K</t>
  </si>
  <si>
    <t>N</t>
  </si>
  <si>
    <t>Paschke A</t>
  </si>
  <si>
    <t>BBSAG Bull.93</t>
  </si>
  <si>
    <t>II</t>
  </si>
  <si>
    <t># of data points:</t>
  </si>
  <si>
    <t>EB/KE</t>
  </si>
  <si>
    <t>ES Lib / GSC 05589-01010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</si>
  <si>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</si>
  <si>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</si>
  <si>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</si>
  <si>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</si>
  <si>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</si>
  <si>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</si>
  <si>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</si>
  <si>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</t>
  </si>
  <si>
    <t>Add cycle</t>
  </si>
  <si>
    <t>Old Cycle</t>
  </si>
  <si>
    <t>IBVS 5690</t>
  </si>
  <si>
    <t>OEJV 0094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</si>
  <si>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</si>
  <si>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</si>
  <si>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</si>
  <si>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</si>
  <si>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</si>
  <si>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</si>
  <si>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</si>
  <si>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</si>
  <si>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</si>
  <si>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</si>
  <si>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</si>
  <si>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2415049.935 </t>
  </si>
  <si>
    <t> 30.01.1900 10:26 </t>
  </si>
  <si>
    <t> 0.011 </t>
  </si>
  <si>
    <t>P </t>
  </si>
  <si>
    <t> H.Bauernfeind </t>
  </si>
  <si>
    <t> VB 8.81 </t>
  </si>
  <si>
    <t>2415110.772 </t>
  </si>
  <si>
    <t> 01.04.1900 06:31 </t>
  </si>
  <si>
    <t> -0.081 </t>
  </si>
  <si>
    <t>2415113.845 </t>
  </si>
  <si>
    <t> 04.04.1900 08:16 </t>
  </si>
  <si>
    <t> -0.099 </t>
  </si>
  <si>
    <t>2415233.524 </t>
  </si>
  <si>
    <t> 02.08.1900 00:34 </t>
  </si>
  <si>
    <t> -0.071 </t>
  </si>
  <si>
    <t>2415500.674 </t>
  </si>
  <si>
    <t> 26.04.1901 04:10 </t>
  </si>
  <si>
    <t> -0.039 </t>
  </si>
  <si>
    <t>2415881.655 </t>
  </si>
  <si>
    <t> 12.05.1902 03:43 </t>
  </si>
  <si>
    <t> -0.088 </t>
  </si>
  <si>
    <t>2416205.831 </t>
  </si>
  <si>
    <t> 01.04.1903 07:56 </t>
  </si>
  <si>
    <t> 0.014 </t>
  </si>
  <si>
    <t>2416224.751 </t>
  </si>
  <si>
    <t> 20.04.1903 06:01 </t>
  </si>
  <si>
    <t> -0.052 </t>
  </si>
  <si>
    <t>2416556.842 </t>
  </si>
  <si>
    <t> 17.03.1904 08:12 </t>
  </si>
  <si>
    <t> 0.018 </t>
  </si>
  <si>
    <t>2416579.753 </t>
  </si>
  <si>
    <t> 09.04.1904 06:04 </t>
  </si>
  <si>
    <t> -0.030 </t>
  </si>
  <si>
    <t>2416605.808 </t>
  </si>
  <si>
    <t> 05.05.1904 07:23 </t>
  </si>
  <si>
    <t> -0.024 </t>
  </si>
  <si>
    <t>2416937.809 </t>
  </si>
  <si>
    <t> 02.04.1905 07:24 </t>
  </si>
  <si>
    <t> -0.045 </t>
  </si>
  <si>
    <t>2416961.724 </t>
  </si>
  <si>
    <t> 26.04.1905 05:22 </t>
  </si>
  <si>
    <t> 0.028 </t>
  </si>
  <si>
    <t>2417342.655 </t>
  </si>
  <si>
    <t> 12.05.1906 03:43 </t>
  </si>
  <si>
    <t>2417373.601 </t>
  </si>
  <si>
    <t> 12.06.1906 02:25 </t>
  </si>
  <si>
    <t> -0.031 </t>
  </si>
  <si>
    <t>2417655.816 </t>
  </si>
  <si>
    <t> 21.03.1907 07:35 </t>
  </si>
  <si>
    <t> 0.054 </t>
  </si>
  <si>
    <t>2417677.806 </t>
  </si>
  <si>
    <t> 12.04.1907 07:20 </t>
  </si>
  <si>
    <t> -0.032 </t>
  </si>
  <si>
    <t>2417709.670 </t>
  </si>
  <si>
    <t> 14.05.1907 04:04 </t>
  </si>
  <si>
    <t> 0.043 </t>
  </si>
  <si>
    <t>2417770.594 </t>
  </si>
  <si>
    <t> 14.07.1907 02:15 </t>
  </si>
  <si>
    <t> 0.038 </t>
  </si>
  <si>
    <t>2418040.733 </t>
  </si>
  <si>
    <t> 09.04.1908 05:35 </t>
  </si>
  <si>
    <t>2418071.754 </t>
  </si>
  <si>
    <t> 10.05.1908 06:05 </t>
  </si>
  <si>
    <t> 0.082 </t>
  </si>
  <si>
    <t>2418148.506 </t>
  </si>
  <si>
    <t> 26.07.1908 00:08 </t>
  </si>
  <si>
    <t> 0.010 </t>
  </si>
  <si>
    <t>2418394.862 </t>
  </si>
  <si>
    <t> 29.03.1909 08:41 </t>
  </si>
  <si>
    <t> -0.001 </t>
  </si>
  <si>
    <t>2418421.773 </t>
  </si>
  <si>
    <t> 25.04.1909 06:33 </t>
  </si>
  <si>
    <t> -0.022 </t>
  </si>
  <si>
    <t>2418436.781 </t>
  </si>
  <si>
    <t> 10.05.1909 06:44 </t>
  </si>
  <si>
    <t> -0.026 </t>
  </si>
  <si>
    <t>2418509.591 </t>
  </si>
  <si>
    <t> 22.07.1909 02:11 </t>
  </si>
  <si>
    <t> -0.066 </t>
  </si>
  <si>
    <t>2418540.510 </t>
  </si>
  <si>
    <t> 22.08.1909 00:14 </t>
  </si>
  <si>
    <t> -0.053 </t>
  </si>
  <si>
    <t>2418772.806 </t>
  </si>
  <si>
    <t> 11.04.1910 07:20 </t>
  </si>
  <si>
    <t> 0.004 </t>
  </si>
  <si>
    <t>2418853.607 </t>
  </si>
  <si>
    <t> 01.07.1910 02:34 </t>
  </si>
  <si>
    <t> 0.007 </t>
  </si>
  <si>
    <t>2419226.597 </t>
  </si>
  <si>
    <t> 09.07.1911 02:19 </t>
  </si>
  <si>
    <t> -0.085 </t>
  </si>
  <si>
    <t>2419265.499 </t>
  </si>
  <si>
    <t> 16.08.1911 23:58 </t>
  </si>
  <si>
    <t> -0.037 </t>
  </si>
  <si>
    <t>2419462.914 </t>
  </si>
  <si>
    <t> 01.03.1912 09:56 </t>
  </si>
  <si>
    <t> 0.020 </t>
  </si>
  <si>
    <t>2419547.677 </t>
  </si>
  <si>
    <t> 25.05.1912 04:14 </t>
  </si>
  <si>
    <t>2419613.513 </t>
  </si>
  <si>
    <t> 30.07.1912 00:18 </t>
  </si>
  <si>
    <t> 0.061 </t>
  </si>
  <si>
    <t>2419894.751 </t>
  </si>
  <si>
    <t> 07.05.1913 06:01 </t>
  </si>
  <si>
    <t> 0.052 </t>
  </si>
  <si>
    <t>2419898.730 </t>
  </si>
  <si>
    <t> 11.05.1913 05:31 </t>
  </si>
  <si>
    <t> 0.058 </t>
  </si>
  <si>
    <t>2419921.665 </t>
  </si>
  <si>
    <t> 03.06.1913 03:57 </t>
  </si>
  <si>
    <t> 0.034 </t>
  </si>
  <si>
    <t>2419921.666 </t>
  </si>
  <si>
    <t> 03.06.1913 03:59 </t>
  </si>
  <si>
    <t> 0.035 </t>
  </si>
  <si>
    <t>2419928.695 </t>
  </si>
  <si>
    <t> 10.06.1913 04:40 </t>
  </si>
  <si>
    <t> -0.000 </t>
  </si>
  <si>
    <t>2419978.581 </t>
  </si>
  <si>
    <t> 30.07.1913 01:56 </t>
  </si>
  <si>
    <t> -0.006 </t>
  </si>
  <si>
    <t>2419993.583 </t>
  </si>
  <si>
    <t> 14.08.1913 01:59 </t>
  </si>
  <si>
    <t> -0.016 </t>
  </si>
  <si>
    <t>2420295.684 </t>
  </si>
  <si>
    <t> 12.06.1914 04:24 </t>
  </si>
  <si>
    <t> 0.087 </t>
  </si>
  <si>
    <t>2420306.636 </t>
  </si>
  <si>
    <t> 23.06.1914 03:15 </t>
  </si>
  <si>
    <t> 0.001 </t>
  </si>
  <si>
    <t>2420330.543 </t>
  </si>
  <si>
    <t> 17.07.1914 01:01 </t>
  </si>
  <si>
    <t> 0.066 </t>
  </si>
  <si>
    <t>2420568.887 </t>
  </si>
  <si>
    <t> 12.03.1915 09:17 </t>
  </si>
  <si>
    <t> -0.009 </t>
  </si>
  <si>
    <t>2420610.804 </t>
  </si>
  <si>
    <t> 23.04.1915 07:17 </t>
  </si>
  <si>
    <t> -0.036 </t>
  </si>
  <si>
    <t>2421363.707 </t>
  </si>
  <si>
    <t> 15.05.1917 04:58 </t>
  </si>
  <si>
    <t> 0.079 </t>
  </si>
  <si>
    <t>2421663.903 </t>
  </si>
  <si>
    <t> 11.03.1918 09:40 </t>
  </si>
  <si>
    <t>2421748.631 </t>
  </si>
  <si>
    <t> 04.06.1918 03:08 </t>
  </si>
  <si>
    <t>2421760.637 </t>
  </si>
  <si>
    <t> 16.06.1918 03:17 </t>
  </si>
  <si>
    <t> 0.084 </t>
  </si>
  <si>
    <t>2421787.534 </t>
  </si>
  <si>
    <t> 13.07.1918 00:48 </t>
  </si>
  <si>
    <t> 0.049 </t>
  </si>
  <si>
    <t>2421874.479 </t>
  </si>
  <si>
    <t> 07.10.1918 23:29 </t>
  </si>
  <si>
    <t> 0.015 </t>
  </si>
  <si>
    <t>2422187.568 </t>
  </si>
  <si>
    <t> 17.08.1919 01:37 </t>
  </si>
  <si>
    <t> 0.068 </t>
  </si>
  <si>
    <t>2423190.720 </t>
  </si>
  <si>
    <t> 16.05.1922 05:16 </t>
  </si>
  <si>
    <t> 0.091 </t>
  </si>
  <si>
    <t>2423255.578 </t>
  </si>
  <si>
    <t> 20.07.1922 01:52 </t>
  </si>
  <si>
    <t> 0.046 </t>
  </si>
  <si>
    <t>2424700.732 </t>
  </si>
  <si>
    <t> 04.07.1926 05:34 </t>
  </si>
  <si>
    <t> 0.112 </t>
  </si>
  <si>
    <t>2425358.432 </t>
  </si>
  <si>
    <t> 21.04.1928 22:22 </t>
  </si>
  <si>
    <t> -0.049 </t>
  </si>
  <si>
    <t>2425388.379 </t>
  </si>
  <si>
    <t> 21.05.1928 21:05 </t>
  </si>
  <si>
    <t> -0.126 </t>
  </si>
  <si>
    <t>2425411.341 </t>
  </si>
  <si>
    <t> 13.06.1928 20:11 </t>
  </si>
  <si>
    <t> -0.122 </t>
  </si>
  <si>
    <t>2425758.429 </t>
  </si>
  <si>
    <t> 26.05.1929 22:17 </t>
  </si>
  <si>
    <t> -0.067 </t>
  </si>
  <si>
    <t> W.Strohmeier </t>
  </si>
  <si>
    <t>IBVS 164 </t>
  </si>
  <si>
    <t>2426811.463 </t>
  </si>
  <si>
    <t> 13.04.1932 23:06 </t>
  </si>
  <si>
    <t>2426811.492 </t>
  </si>
  <si>
    <t> 13.04.1932 23:48 </t>
  </si>
  <si>
    <t>2427131.650 </t>
  </si>
  <si>
    <t> 28.02.1933 03:36 </t>
  </si>
  <si>
    <t> 0.033 </t>
  </si>
  <si>
    <t>2427185.499 </t>
  </si>
  <si>
    <t> 22.04.1933 23:58 </t>
  </si>
  <si>
    <t> 0.017 </t>
  </si>
  <si>
    <t>2427212.415 </t>
  </si>
  <si>
    <t> 19.05.1933 21:57 </t>
  </si>
  <si>
    <t> 0.000 </t>
  </si>
  <si>
    <t>2427216.396 </t>
  </si>
  <si>
    <t> 23.05.1933 21:30 </t>
  </si>
  <si>
    <t> 0.008 </t>
  </si>
  <si>
    <t>2427277.262 </t>
  </si>
  <si>
    <t> 23.07.1933 18:17 </t>
  </si>
  <si>
    <t> -0.056 </t>
  </si>
  <si>
    <t>2427537.777 </t>
  </si>
  <si>
    <t> 10.04.1934 06:38 </t>
  </si>
  <si>
    <t>2427924.503 </t>
  </si>
  <si>
    <t> 02.05.1935 00:04 </t>
  </si>
  <si>
    <t> -0.080 </t>
  </si>
  <si>
    <t>2427952.414 </t>
  </si>
  <si>
    <t> 29.05.1935 21:56 </t>
  </si>
  <si>
    <t> 0.016 </t>
  </si>
  <si>
    <t>2427979.350 </t>
  </si>
  <si>
    <t> 25.06.1935 20:24 </t>
  </si>
  <si>
    <t> 0.019 </t>
  </si>
  <si>
    <t>2428017.224 </t>
  </si>
  <si>
    <t> 02.08.1935 17:22 </t>
  </si>
  <si>
    <t> -0.078 </t>
  </si>
  <si>
    <t>2428308.353 </t>
  </si>
  <si>
    <t> 19.05.1936 20:28 </t>
  </si>
  <si>
    <t>2428330.349 </t>
  </si>
  <si>
    <t> 10.06.1936 20:22 </t>
  </si>
  <si>
    <t>2428371.376 </t>
  </si>
  <si>
    <t> 21.07.1936 21:01 </t>
  </si>
  <si>
    <t> -0.023 </t>
  </si>
  <si>
    <t>2428390.288 </t>
  </si>
  <si>
    <t> 09.08.1936 18:54 </t>
  </si>
  <si>
    <t> -0.096 </t>
  </si>
  <si>
    <t>2428616.831 </t>
  </si>
  <si>
    <t> 24.03.1937 07:56 </t>
  </si>
  <si>
    <t>2429738.376 </t>
  </si>
  <si>
    <t> 18.04.1940 21:01 </t>
  </si>
  <si>
    <t>2430081.862 </t>
  </si>
  <si>
    <t> 28.03.1941 08:41 </t>
  </si>
  <si>
    <t> 0.023 </t>
  </si>
  <si>
    <t>2430084.505 </t>
  </si>
  <si>
    <t> 31.03.1941 00:07 </t>
  </si>
  <si>
    <t>2430092.788 </t>
  </si>
  <si>
    <t> 08.04.1941 06:54 </t>
  </si>
  <si>
    <t> -0.089 </t>
  </si>
  <si>
    <t>2430585.226 </t>
  </si>
  <si>
    <t> 13.08.1942 17:25 </t>
  </si>
  <si>
    <t> 0.057 </t>
  </si>
  <si>
    <t>2432290.532 </t>
  </si>
  <si>
    <t> 15.04.1947 00:46 </t>
  </si>
  <si>
    <t> 0.221 </t>
  </si>
  <si>
    <t>2437376.598 </t>
  </si>
  <si>
    <t> 18.03.1961 02:21 </t>
  </si>
  <si>
    <t> 0.002 </t>
  </si>
  <si>
    <t>2437819.408 </t>
  </si>
  <si>
    <t> 03.06.1962 21:47 </t>
  </si>
  <si>
    <t>2438202.290 </t>
  </si>
  <si>
    <t> 21.06.1963 18:57 </t>
  </si>
  <si>
    <t> 0.056 </t>
  </si>
  <si>
    <t>2438471.538 </t>
  </si>
  <si>
    <t> 17.03.1964 00:54 </t>
  </si>
  <si>
    <t>2438494.492 </t>
  </si>
  <si>
    <t> 08.04.1964 23:48 </t>
  </si>
  <si>
    <t> -0.027 </t>
  </si>
  <si>
    <t>2438502.482 </t>
  </si>
  <si>
    <t> 16.04.1964 23:34 </t>
  </si>
  <si>
    <t>2438525.427 </t>
  </si>
  <si>
    <t> 09.05.1964 22:14 </t>
  </si>
  <si>
    <t>2438548.331 </t>
  </si>
  <si>
    <t> 01.06.1964 19:56 </t>
  </si>
  <si>
    <t>2438556.329 </t>
  </si>
  <si>
    <t> 09.06.1964 19:53 </t>
  </si>
  <si>
    <t> -0.002 </t>
  </si>
  <si>
    <t>2438580.245 </t>
  </si>
  <si>
    <t> 03.07.1964 17:52 </t>
  </si>
  <si>
    <t> 0.072 </t>
  </si>
  <si>
    <t>2438587.251 </t>
  </si>
  <si>
    <t> 10.07.1964 18:01 </t>
  </si>
  <si>
    <t> 0.013 </t>
  </si>
  <si>
    <t>2438880.423 </t>
  </si>
  <si>
    <t> 29.04.1965 22:09 </t>
  </si>
  <si>
    <t>2438911.340 </t>
  </si>
  <si>
    <t> 30.05.1965 20:09 </t>
  </si>
  <si>
    <t>2438934.302 </t>
  </si>
  <si>
    <t> 22.06.1965 19:14 </t>
  </si>
  <si>
    <t> 0.031 </t>
  </si>
  <si>
    <t>2438942.261 </t>
  </si>
  <si>
    <t> 30.06.1965 18:15 </t>
  </si>
  <si>
    <t>2438964.219 </t>
  </si>
  <si>
    <t> 22.07.1965 17:15 </t>
  </si>
  <si>
    <t> -0.075 </t>
  </si>
  <si>
    <t>2439235.410 </t>
  </si>
  <si>
    <t> 19.04.1966 21:50 </t>
  </si>
  <si>
    <t> 0.024 </t>
  </si>
  <si>
    <t>2439261.400 </t>
  </si>
  <si>
    <t> 15.05.1966 21:36 </t>
  </si>
  <si>
    <t> -0.035 </t>
  </si>
  <si>
    <t>2439269.376 </t>
  </si>
  <si>
    <t> 23.05.1966 21:01 </t>
  </si>
  <si>
    <t> -0.007 </t>
  </si>
  <si>
    <t>2439289.310 </t>
  </si>
  <si>
    <t> 12.06.1966 19:26 </t>
  </si>
  <si>
    <t> 0.059 </t>
  </si>
  <si>
    <t>2439966.533 </t>
  </si>
  <si>
    <t> 20.04.1968 00:47 </t>
  </si>
  <si>
    <t>E </t>
  </si>
  <si>
    <t>?</t>
  </si>
  <si>
    <t> C.Bartolini et al. </t>
  </si>
  <si>
    <t> COPA 293 </t>
  </si>
  <si>
    <t>2439967.425 </t>
  </si>
  <si>
    <t> 20.04.1968 22:12 </t>
  </si>
  <si>
    <t> 0.003 </t>
  </si>
  <si>
    <t> C.Bartolini </t>
  </si>
  <si>
    <t>IBVS 290 </t>
  </si>
  <si>
    <t>2440028.356 </t>
  </si>
  <si>
    <t> 20.06.1968 20:32 </t>
  </si>
  <si>
    <t> Knigge &amp; Köhler </t>
  </si>
  <si>
    <t> VB 8.83 </t>
  </si>
  <si>
    <t>2440329.4675 </t>
  </si>
  <si>
    <t> 17.04.1969 23:13 </t>
  </si>
  <si>
    <t> 0.0006 </t>
  </si>
  <si>
    <t>2440707.4055 </t>
  </si>
  <si>
    <t> 30.04.1970 21:43 </t>
  </si>
  <si>
    <t> -0.0006 </t>
  </si>
  <si>
    <t>2440733.4616 </t>
  </si>
  <si>
    <t> 26.05.1970 23:04 </t>
  </si>
  <si>
    <t> 0.0059 </t>
  </si>
  <si>
    <t>2442979.438 </t>
  </si>
  <si>
    <t> 19.07.1976 22:30 </t>
  </si>
  <si>
    <t> -0.019 </t>
  </si>
  <si>
    <t>V </t>
  </si>
  <si>
    <t> R.Diethelm </t>
  </si>
  <si>
    <t> BBS 29 </t>
  </si>
  <si>
    <t>2444458.753 </t>
  </si>
  <si>
    <t> 07.08.1980 06:04 </t>
  </si>
  <si>
    <t> 0.212 </t>
  </si>
  <si>
    <t> G.W.Wolf et al. </t>
  </si>
  <si>
    <t>IBVS 2185 </t>
  </si>
  <si>
    <t>2447690.50 </t>
  </si>
  <si>
    <t> 13.06.1989 00:00 </t>
  </si>
  <si>
    <t> 0.49 </t>
  </si>
  <si>
    <t> A.Paschke </t>
  </si>
  <si>
    <t> BBS 93 </t>
  </si>
  <si>
    <t>2453439.9745 </t>
  </si>
  <si>
    <t> 10.03.2005 11:23 </t>
  </si>
  <si>
    <t> 0.9611 </t>
  </si>
  <si>
    <t> T.Krajci </t>
  </si>
  <si>
    <t>IBVS 5690 </t>
  </si>
  <si>
    <t>2453466.9120 </t>
  </si>
  <si>
    <t> 06.04.2005 09:53 </t>
  </si>
  <si>
    <t> 0.9660 </t>
  </si>
  <si>
    <t>2453517.6814 </t>
  </si>
  <si>
    <t> 27.05.2005 04:21 </t>
  </si>
  <si>
    <t> 0.9608 </t>
  </si>
  <si>
    <t>C </t>
  </si>
  <si>
    <t>-I</t>
  </si>
  <si>
    <t> W.Ogloza et al. </t>
  </si>
  <si>
    <t>IBVS 5843 </t>
  </si>
  <si>
    <t>2454598.5296 </t>
  </si>
  <si>
    <t> 12.05.2008 00:42 </t>
  </si>
  <si>
    <t>16158</t>
  </si>
  <si>
    <t> 0.9735 </t>
  </si>
  <si>
    <t>R</t>
  </si>
  <si>
    <t> R.Uhlar </t>
  </si>
  <si>
    <t>OEJV 0094 </t>
  </si>
  <si>
    <t>2454953.0728 </t>
  </si>
  <si>
    <t> 01.05.2009 13:44 </t>
  </si>
  <si>
    <t>16559.5</t>
  </si>
  <si>
    <t> 0.9779 </t>
  </si>
  <si>
    <t>Ic</t>
  </si>
  <si>
    <t> K.Nagai </t>
  </si>
  <si>
    <t>VSB 50 </t>
  </si>
  <si>
    <t>2455319.0892 </t>
  </si>
  <si>
    <t> 02.05.2010 14:08 </t>
  </si>
  <si>
    <t>16974</t>
  </si>
  <si>
    <t> 0.9760 </t>
  </si>
  <si>
    <t>VSB 51 </t>
  </si>
  <si>
    <t>2455700.1247 </t>
  </si>
  <si>
    <t> 18.05.2011 14:59 </t>
  </si>
  <si>
    <t>17405.5</t>
  </si>
  <si>
    <t> 0.9817 </t>
  </si>
  <si>
    <t>Rc</t>
  </si>
  <si>
    <t>VSB 53 </t>
  </si>
  <si>
    <t>2456176.0975 </t>
  </si>
  <si>
    <t> 05.09.2012 14:20 </t>
  </si>
  <si>
    <t>17944.5</t>
  </si>
  <si>
    <t> 0.9983 </t>
  </si>
  <si>
    <t> H.Itoh </t>
  </si>
  <si>
    <t>VSB 55 </t>
  </si>
  <si>
    <t>2456422.0041 </t>
  </si>
  <si>
    <t> 09.05.2013 12:05 </t>
  </si>
  <si>
    <t>18223</t>
  </si>
  <si>
    <t> 0.9795 </t>
  </si>
  <si>
    <t>VSB 56 </t>
  </si>
  <si>
    <t>BAD?</t>
  </si>
  <si>
    <t>IBVS 0164</t>
  </si>
  <si>
    <t>IBVS 0290 </t>
  </si>
  <si>
    <t>OEJV 0181</t>
  </si>
  <si>
    <t>JAVSO..47..263</t>
  </si>
  <si>
    <t>VSB 069</t>
  </si>
  <si>
    <t>cG</t>
  </si>
  <si>
    <t>U</t>
  </si>
  <si>
    <t>JBAV, 63</t>
  </si>
  <si>
    <t>VSB, 108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</si>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</sst>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42" applyFont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165" fontId="39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Lib - O-C Diagr.</a:t>
            </a:r>
          </a:p>
        </c:rich>
      </c:tx>
      <c:layout>
        <c:manualLayout>
          <c:xMode val="edge"/>
          <c:yMode val="edge"/>
          <c:x val="0.391691394658753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747774480713"/>
          <c:y val="0.14769252958613219"/>
          <c:w val="0.818991097922848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9">
                  <c:v>5.5116000003181398E-2</c:v>
                </c:pt>
                <c:pt idx="60">
                  <c:v>6.1531000003014924E-2</c:v>
                </c:pt>
                <c:pt idx="61">
                  <c:v>9.0531000001647044E-2</c:v>
                </c:pt>
                <c:pt idx="62">
                  <c:v>0.14580600000408594</c:v>
                </c:pt>
                <c:pt idx="63">
                  <c:v>0.1292440000033821</c:v>
                </c:pt>
                <c:pt idx="64">
                  <c:v>0.11246300000493648</c:v>
                </c:pt>
                <c:pt idx="65">
                  <c:v>0.11977400000250782</c:v>
                </c:pt>
                <c:pt idx="83">
                  <c:v>4.0522000002965797E-2</c:v>
                </c:pt>
                <c:pt idx="84">
                  <c:v>4.9590000053285621E-3</c:v>
                </c:pt>
                <c:pt idx="85">
                  <c:v>8.8252000008651521E-2</c:v>
                </c:pt>
                <c:pt idx="86">
                  <c:v>8.4420000057434663E-3</c:v>
                </c:pt>
                <c:pt idx="87">
                  <c:v>3.3499999990453944E-3</c:v>
                </c:pt>
                <c:pt idx="88">
                  <c:v>4.597200000716839E-2</c:v>
                </c:pt>
                <c:pt idx="89">
                  <c:v>3.1880000002274755E-2</c:v>
                </c:pt>
                <c:pt idx="90">
                  <c:v>-2.3212000000057742E-2</c:v>
                </c:pt>
                <c:pt idx="91">
                  <c:v>2.741000000241911E-2</c:v>
                </c:pt>
                <c:pt idx="92">
                  <c:v>0.10127600000851089</c:v>
                </c:pt>
                <c:pt idx="93">
                  <c:v>4.2939999999362044E-2</c:v>
                </c:pt>
                <c:pt idx="94">
                  <c:v>4.4996000004175585E-2</c:v>
                </c:pt>
                <c:pt idx="95">
                  <c:v>5.5525999996461906E-2</c:v>
                </c:pt>
                <c:pt idx="96">
                  <c:v>5.8434000005945563E-2</c:v>
                </c:pt>
                <c:pt idx="97">
                  <c:v>7.0056000004115049E-2</c:v>
                </c:pt>
                <c:pt idx="98">
                  <c:v>-4.7994000000471715E-2</c:v>
                </c:pt>
                <c:pt idx="99">
                  <c:v>4.9112000007880852E-2</c:v>
                </c:pt>
                <c:pt idx="100">
                  <c:v>-1.0626999996020459E-2</c:v>
                </c:pt>
                <c:pt idx="101">
                  <c:v>1.7995000001974404E-2</c:v>
                </c:pt>
                <c:pt idx="102">
                  <c:v>8.3550000003015157E-2</c:v>
                </c:pt>
                <c:pt idx="106">
                  <c:v>1.6973999998299405E-2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BA-4A97-A48C-FADF9567B3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0.21145000000433356</c:v>
                </c:pt>
                <c:pt idx="1">
                  <c:v>0.11855200000354671</c:v>
                </c:pt>
                <c:pt idx="2">
                  <c:v>0.10090500000478642</c:v>
                </c:pt>
                <c:pt idx="3">
                  <c:v>0.12771400000383437</c:v>
                </c:pt>
                <c:pt idx="4">
                  <c:v>0.15750900000602996</c:v>
                </c:pt>
                <c:pt idx="5">
                  <c:v>0.10588600000664883</c:v>
                </c:pt>
                <c:pt idx="6">
                  <c:v>0.20547200000328303</c:v>
                </c:pt>
                <c:pt idx="7">
                  <c:v>0.140069000004587</c:v>
                </c:pt>
                <c:pt idx="8">
                  <c:v>0.20727700000497862</c:v>
                </c:pt>
                <c:pt idx="9">
                  <c:v>0.15918500000043423</c:v>
                </c:pt>
                <c:pt idx="10">
                  <c:v>0.16444600000613718</c:v>
                </c:pt>
                <c:pt idx="11">
                  <c:v>0.14165400000638328</c:v>
                </c:pt>
                <c:pt idx="12">
                  <c:v>0.21452000000499538</c:v>
                </c:pt>
                <c:pt idx="13">
                  <c:v>0.11289699999906588</c:v>
                </c:pt>
                <c:pt idx="14">
                  <c:v>0.15242700000453624</c:v>
                </c:pt>
                <c:pt idx="15">
                  <c:v>-0.20601299999543699</c:v>
                </c:pt>
                <c:pt idx="16">
                  <c:v>0.14945800000350573</c:v>
                </c:pt>
                <c:pt idx="17">
                  <c:v>-0.2175749999951222</c:v>
                </c:pt>
                <c:pt idx="18">
                  <c:v>0.21804800000609248</c:v>
                </c:pt>
                <c:pt idx="19">
                  <c:v>0.14619600000150967</c:v>
                </c:pt>
                <c:pt idx="20">
                  <c:v>-0.18079499999294057</c:v>
                </c:pt>
                <c:pt idx="21">
                  <c:v>0.18807200000446755</c:v>
                </c:pt>
                <c:pt idx="22">
                  <c:v>0.17535400000633672</c:v>
                </c:pt>
                <c:pt idx="23">
                  <c:v>0.15357300000323448</c:v>
                </c:pt>
                <c:pt idx="24">
                  <c:v>0.14985900000101537</c:v>
                </c:pt>
                <c:pt idx="25">
                  <c:v>0.10889400000451133</c:v>
                </c:pt>
                <c:pt idx="26">
                  <c:v>0.12142400000084308</c:v>
                </c:pt>
                <c:pt idx="27">
                  <c:v>0.17737800000395509</c:v>
                </c:pt>
                <c:pt idx="28">
                  <c:v>0.18003500000122585</c:v>
                </c:pt>
                <c:pt idx="29">
                  <c:v>8.479000000806991E-2</c:v>
                </c:pt>
                <c:pt idx="30">
                  <c:v>0.13294200000018463</c:v>
                </c:pt>
                <c:pt idx="31">
                  <c:v>0.18805500000235043</c:v>
                </c:pt>
                <c:pt idx="32">
                  <c:v>0.17902300000059768</c:v>
                </c:pt>
                <c:pt idx="33">
                  <c:v>-0.21312699999543838</c:v>
                </c:pt>
                <c:pt idx="34">
                  <c:v>0.21751700000095298</c:v>
                </c:pt>
                <c:pt idx="35">
                  <c:v>-0.21869299999889336</c:v>
                </c:pt>
                <c:pt idx="36">
                  <c:v>0.19873600000573788</c:v>
                </c:pt>
                <c:pt idx="37">
                  <c:v>0.19973600000594161</c:v>
                </c:pt>
                <c:pt idx="38">
                  <c:v>0.16440000000147847</c:v>
                </c:pt>
                <c:pt idx="39">
                  <c:v>0.15852699999959441</c:v>
                </c:pt>
                <c:pt idx="40">
                  <c:v>0.14881299999979092</c:v>
                </c:pt>
                <c:pt idx="41">
                  <c:v>-0.1920719999980065</c:v>
                </c:pt>
                <c:pt idx="42">
                  <c:v>0.16342399999848567</c:v>
                </c:pt>
                <c:pt idx="43">
                  <c:v>-0.21323099999790429</c:v>
                </c:pt>
                <c:pt idx="44">
                  <c:v>0.15094999999928405</c:v>
                </c:pt>
                <c:pt idx="45">
                  <c:v>0.12345500000446918</c:v>
                </c:pt>
                <c:pt idx="46">
                  <c:v>-0.20837099999698694</c:v>
                </c:pt>
                <c:pt idx="47">
                  <c:v>0.19487000000299304</c:v>
                </c:pt>
                <c:pt idx="48">
                  <c:v>0.15083800000502379</c:v>
                </c:pt>
                <c:pt idx="49">
                  <c:v>-0.20574999999735155</c:v>
                </c:pt>
                <c:pt idx="50">
                  <c:v>0.19999000000098022</c:v>
                </c:pt>
                <c:pt idx="51">
                  <c:v>0.16535300000396091</c:v>
                </c:pt>
                <c:pt idx="52">
                  <c:v>0.21596400000271387</c:v>
                </c:pt>
                <c:pt idx="53">
                  <c:v>-0.20926899999540183</c:v>
                </c:pt>
                <c:pt idx="54">
                  <c:v>0.18666500000472297</c:v>
                </c:pt>
                <c:pt idx="55">
                  <c:v>-0.19908899999791174</c:v>
                </c:pt>
                <c:pt idx="56">
                  <c:v>7.6142000005347654E-2</c:v>
                </c:pt>
                <c:pt idx="57">
                  <c:v>-2.8599999495781958E-4</c:v>
                </c:pt>
                <c:pt idx="58">
                  <c:v>2.6220000036119018E-3</c:v>
                </c:pt>
                <c:pt idx="66">
                  <c:v>5.5876000002172077E-2</c:v>
                </c:pt>
                <c:pt idx="67">
                  <c:v>7.3486000001139473E-2</c:v>
                </c:pt>
                <c:pt idx="68">
                  <c:v>2.7090000003227033E-2</c:v>
                </c:pt>
                <c:pt idx="69">
                  <c:v>0.12226700000246638</c:v>
                </c:pt>
                <c:pt idx="70">
                  <c:v>0.12548600000081933</c:v>
                </c:pt>
                <c:pt idx="71">
                  <c:v>2.8680000003078021E-2</c:v>
                </c:pt>
                <c:pt idx="72">
                  <c:v>0.19534100000237231</c:v>
                </c:pt>
                <c:pt idx="73">
                  <c:v>0.11529100000188919</c:v>
                </c:pt>
                <c:pt idx="74">
                  <c:v>8.0838000001676846E-2</c:v>
                </c:pt>
                <c:pt idx="75">
                  <c:v>7.4350000031699892E-3</c:v>
                </c:pt>
                <c:pt idx="76">
                  <c:v>5.0162000003183493E-2</c:v>
                </c:pt>
                <c:pt idx="77">
                  <c:v>0.13182200000301236</c:v>
                </c:pt>
                <c:pt idx="78">
                  <c:v>0.11448400000517722</c:v>
                </c:pt>
                <c:pt idx="79">
                  <c:v>0.1083580000049551</c:v>
                </c:pt>
                <c:pt idx="80">
                  <c:v>2.4590000030002557E-3</c:v>
                </c:pt>
                <c:pt idx="81">
                  <c:v>0.14454400000249734</c:v>
                </c:pt>
                <c:pt idx="104">
                  <c:v>2.2294000009424053E-2</c:v>
                </c:pt>
                <c:pt idx="105">
                  <c:v>2.339600000414066E-2</c:v>
                </c:pt>
                <c:pt idx="110">
                  <c:v>-2.0967999997083098E-2</c:v>
                </c:pt>
                <c:pt idx="112">
                  <c:v>1.1962000004132278E-2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A-4A97-A48C-FADF9567B3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03">
                  <c:v>1.3336000010895077E-2</c:v>
                </c:pt>
                <c:pt idx="107">
                  <c:v>1.7573999997694045E-2</c:v>
                </c:pt>
                <c:pt idx="108">
                  <c:v>1.3598000005003996E-2</c:v>
                </c:pt>
                <c:pt idx="109">
                  <c:v>1.9959000004746486E-2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BA-4A97-A48C-FADF9567B3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13">
                  <c:v>0</c:v>
                </c:pt>
                <c:pt idx="114">
                  <c:v>4.7189999968395568E-3</c:v>
                </c:pt>
                <c:pt idx="115">
                  <c:v>-7.9599999298807234E-4</c:v>
                </c:pt>
                <c:pt idx="116">
                  <c:v>4.0060000028461218E-3</c:v>
                </c:pt>
                <c:pt idx="117">
                  <c:v>5.8330000028945506E-3</c:v>
                </c:pt>
                <c:pt idx="118">
                  <c:v>1.3240000043879263E-3</c:v>
                </c:pt>
                <c:pt idx="119">
                  <c:v>4.2010000033769757E-3</c:v>
                </c:pt>
                <c:pt idx="120">
                  <c:v>1.7363000006298535E-2</c:v>
                </c:pt>
                <c:pt idx="121">
                  <c:v>-3.2339999961550348E-3</c:v>
                </c:pt>
                <c:pt idx="122">
                  <c:v>-4.6739999961573631E-3</c:v>
                </c:pt>
                <c:pt idx="123">
                  <c:v>-3.4199999936390668E-3</c:v>
                </c:pt>
                <c:pt idx="124">
                  <c:v>-7.158000000345055E-3</c:v>
                </c:pt>
                <c:pt idx="125">
                  <c:v>-7.0500000001629815E-3</c:v>
                </c:pt>
                <c:pt idx="126">
                  <c:v>-6.357999998726882E-3</c:v>
                </c:pt>
                <c:pt idx="127">
                  <c:v>-1.5800000255694613E-4</c:v>
                </c:pt>
                <c:pt idx="128">
                  <c:v>-1.0688999995181803E-2</c:v>
                </c:pt>
                <c:pt idx="129">
                  <c:v>-8.5919999546604231E-3</c:v>
                </c:pt>
                <c:pt idx="130">
                  <c:v>-7.1920000045793131E-3</c:v>
                </c:pt>
                <c:pt idx="131">
                  <c:v>-9.724000068672467E-3</c:v>
                </c:pt>
                <c:pt idx="132">
                  <c:v>-6.924000168510247E-3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BA-4A97-A48C-FADF9567B3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BA-4A97-A48C-FADF9567B3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BA-4A97-A48C-FADF9567B3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BA-4A97-A48C-FADF9567B3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91">
                  <c:v>1.4616842576945042E-2</c:v>
                </c:pt>
                <c:pt idx="92">
                  <c:v>1.4595096398881794E-2</c:v>
                </c:pt>
                <c:pt idx="93">
                  <c:v>1.4588653086863055E-2</c:v>
                </c:pt>
                <c:pt idx="94">
                  <c:v>1.4321255638085348E-2</c:v>
                </c:pt>
                <c:pt idx="95">
                  <c:v>1.429306614800336E-2</c:v>
                </c:pt>
                <c:pt idx="96">
                  <c:v>1.4272125383942456E-2</c:v>
                </c:pt>
                <c:pt idx="97">
                  <c:v>1.4264876657921373E-2</c:v>
                </c:pt>
                <c:pt idx="98">
                  <c:v>1.4244741307862812E-2</c:v>
                </c:pt>
                <c:pt idx="99">
                  <c:v>1.3997479209143666E-2</c:v>
                </c:pt>
                <c:pt idx="100">
                  <c:v>1.3973719496074562E-2</c:v>
                </c:pt>
                <c:pt idx="101">
                  <c:v>1.3966470770053481E-2</c:v>
                </c:pt>
                <c:pt idx="102">
                  <c:v>1.3948348955000774E-2</c:v>
                </c:pt>
                <c:pt idx="103">
                  <c:v>1.3330596415204085E-2</c:v>
                </c:pt>
                <c:pt idx="104">
                  <c:v>1.3329791001201742E-2</c:v>
                </c:pt>
                <c:pt idx="105">
                  <c:v>1.3274217435040109E-2</c:v>
                </c:pt>
                <c:pt idx="106">
                  <c:v>1.2999571260241321E-2</c:v>
                </c:pt>
                <c:pt idx="107">
                  <c:v>1.2999571260241321E-2</c:v>
                </c:pt>
                <c:pt idx="108">
                  <c:v>1.2654854067238734E-2</c:v>
                </c:pt>
                <c:pt idx="109">
                  <c:v>1.2631094354169632E-2</c:v>
                </c:pt>
                <c:pt idx="110">
                  <c:v>1.0582523839211506E-2</c:v>
                </c:pt>
                <c:pt idx="111">
                  <c:v>9.2334553852878344E-3</c:v>
                </c:pt>
                <c:pt idx="112">
                  <c:v>6.285640136714319E-3</c:v>
                </c:pt>
                <c:pt idx="113">
                  <c:v>1.0415895674623621E-3</c:v>
                </c:pt>
                <c:pt idx="114">
                  <c:v>1.0170244403909163E-3</c:v>
                </c:pt>
                <c:pt idx="115">
                  <c:v>9.70713135256223E-4</c:v>
                </c:pt>
                <c:pt idx="116">
                  <c:v>-1.5113603610985606E-5</c:v>
                </c:pt>
                <c:pt idx="117">
                  <c:v>-3.3848732555149543E-4</c:v>
                </c:pt>
                <c:pt idx="118">
                  <c:v>-6.7233142952245794E-4</c:v>
                </c:pt>
                <c:pt idx="119">
                  <c:v>-1.0198675715332424E-3</c:v>
                </c:pt>
                <c:pt idx="120">
                  <c:v>-1.453985718795845E-3</c:v>
                </c:pt>
                <c:pt idx="121">
                  <c:v>-1.6782935184482288E-3</c:v>
                </c:pt>
                <c:pt idx="122">
                  <c:v>-2.7011693014231918E-3</c:v>
                </c:pt>
                <c:pt idx="123">
                  <c:v>-3.7184071863817576E-3</c:v>
                </c:pt>
                <c:pt idx="124">
                  <c:v>-3.9914425331758624E-3</c:v>
                </c:pt>
                <c:pt idx="125">
                  <c:v>-4.012383297236766E-3</c:v>
                </c:pt>
                <c:pt idx="126">
                  <c:v>-3.9914425331758624E-3</c:v>
                </c:pt>
                <c:pt idx="127">
                  <c:v>-3.9914425331758624E-3</c:v>
                </c:pt>
                <c:pt idx="128">
                  <c:v>-4.3985793113599913E-3</c:v>
                </c:pt>
                <c:pt idx="129">
                  <c:v>-4.6172492129959771E-3</c:v>
                </c:pt>
                <c:pt idx="130">
                  <c:v>-4.6172492129959771E-3</c:v>
                </c:pt>
                <c:pt idx="131">
                  <c:v>-4.6945689572208561E-3</c:v>
                </c:pt>
                <c:pt idx="132">
                  <c:v>-4.6945689572208561E-3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BA-4A97-A48C-FADF9567B3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-43475</c:v>
                </c:pt>
                <c:pt idx="1">
                  <c:v>-43406</c:v>
                </c:pt>
                <c:pt idx="2">
                  <c:v>-43402.5</c:v>
                </c:pt>
                <c:pt idx="3">
                  <c:v>-43267</c:v>
                </c:pt>
                <c:pt idx="4">
                  <c:v>-42964.5</c:v>
                </c:pt>
                <c:pt idx="5">
                  <c:v>-42533</c:v>
                </c:pt>
                <c:pt idx="6">
                  <c:v>-42166</c:v>
                </c:pt>
                <c:pt idx="7">
                  <c:v>-42144.5</c:v>
                </c:pt>
                <c:pt idx="8">
                  <c:v>-41768.5</c:v>
                </c:pt>
                <c:pt idx="9">
                  <c:v>-41742.5</c:v>
                </c:pt>
                <c:pt idx="10">
                  <c:v>-41713</c:v>
                </c:pt>
                <c:pt idx="11">
                  <c:v>-41337</c:v>
                </c:pt>
                <c:pt idx="12">
                  <c:v>-41310</c:v>
                </c:pt>
                <c:pt idx="13">
                  <c:v>-40878.5</c:v>
                </c:pt>
                <c:pt idx="14">
                  <c:v>-40843.5</c:v>
                </c:pt>
                <c:pt idx="15">
                  <c:v>-40523.5</c:v>
                </c:pt>
                <c:pt idx="16">
                  <c:v>-40499</c:v>
                </c:pt>
                <c:pt idx="17">
                  <c:v>-40462.5</c:v>
                </c:pt>
                <c:pt idx="18">
                  <c:v>-40394</c:v>
                </c:pt>
                <c:pt idx="19">
                  <c:v>-40088</c:v>
                </c:pt>
                <c:pt idx="20">
                  <c:v>-40052.5</c:v>
                </c:pt>
                <c:pt idx="21">
                  <c:v>-39966</c:v>
                </c:pt>
                <c:pt idx="22">
                  <c:v>-39687</c:v>
                </c:pt>
                <c:pt idx="23">
                  <c:v>-39656.5</c:v>
                </c:pt>
                <c:pt idx="24">
                  <c:v>-39639.5</c:v>
                </c:pt>
                <c:pt idx="25">
                  <c:v>-39557</c:v>
                </c:pt>
                <c:pt idx="26">
                  <c:v>-39522</c:v>
                </c:pt>
                <c:pt idx="27">
                  <c:v>-39259</c:v>
                </c:pt>
                <c:pt idx="28">
                  <c:v>-39167.5</c:v>
                </c:pt>
                <c:pt idx="29">
                  <c:v>-38745</c:v>
                </c:pt>
                <c:pt idx="30">
                  <c:v>-38701</c:v>
                </c:pt>
                <c:pt idx="31">
                  <c:v>-38477.5</c:v>
                </c:pt>
                <c:pt idx="32">
                  <c:v>-38381.5</c:v>
                </c:pt>
                <c:pt idx="33">
                  <c:v>-38306.5</c:v>
                </c:pt>
                <c:pt idx="34">
                  <c:v>-37988.5</c:v>
                </c:pt>
                <c:pt idx="35">
                  <c:v>-37983.5</c:v>
                </c:pt>
                <c:pt idx="36">
                  <c:v>-37958</c:v>
                </c:pt>
                <c:pt idx="37">
                  <c:v>-37958</c:v>
                </c:pt>
                <c:pt idx="38">
                  <c:v>-37950</c:v>
                </c:pt>
                <c:pt idx="39">
                  <c:v>-37893.5</c:v>
                </c:pt>
                <c:pt idx="40">
                  <c:v>-37876.5</c:v>
                </c:pt>
                <c:pt idx="41">
                  <c:v>-37534</c:v>
                </c:pt>
                <c:pt idx="42">
                  <c:v>-37522</c:v>
                </c:pt>
                <c:pt idx="43">
                  <c:v>-37494.5</c:v>
                </c:pt>
                <c:pt idx="44">
                  <c:v>-37225</c:v>
                </c:pt>
                <c:pt idx="45">
                  <c:v>-37177.5</c:v>
                </c:pt>
                <c:pt idx="46">
                  <c:v>-36324.5</c:v>
                </c:pt>
                <c:pt idx="47">
                  <c:v>-35985</c:v>
                </c:pt>
                <c:pt idx="48">
                  <c:v>-35889</c:v>
                </c:pt>
                <c:pt idx="49">
                  <c:v>-35875</c:v>
                </c:pt>
                <c:pt idx="50">
                  <c:v>-35845</c:v>
                </c:pt>
                <c:pt idx="51">
                  <c:v>-35746.5</c:v>
                </c:pt>
                <c:pt idx="52">
                  <c:v>-35392</c:v>
                </c:pt>
                <c:pt idx="53">
                  <c:v>-34255.5</c:v>
                </c:pt>
                <c:pt idx="54">
                  <c:v>-34182.5</c:v>
                </c:pt>
                <c:pt idx="55">
                  <c:v>-32545.5</c:v>
                </c:pt>
                <c:pt idx="56">
                  <c:v>-31801</c:v>
                </c:pt>
                <c:pt idx="57">
                  <c:v>-31767</c:v>
                </c:pt>
                <c:pt idx="58">
                  <c:v>-31741</c:v>
                </c:pt>
                <c:pt idx="59">
                  <c:v>-31348</c:v>
                </c:pt>
                <c:pt idx="60">
                  <c:v>-30155.5</c:v>
                </c:pt>
                <c:pt idx="61">
                  <c:v>-30155.5</c:v>
                </c:pt>
                <c:pt idx="62">
                  <c:v>-29793</c:v>
                </c:pt>
                <c:pt idx="63">
                  <c:v>-29732</c:v>
                </c:pt>
                <c:pt idx="64">
                  <c:v>-29701.5</c:v>
                </c:pt>
                <c:pt idx="65">
                  <c:v>-29697</c:v>
                </c:pt>
                <c:pt idx="66">
                  <c:v>-29628</c:v>
                </c:pt>
                <c:pt idx="67">
                  <c:v>-29333</c:v>
                </c:pt>
                <c:pt idx="68">
                  <c:v>-28895</c:v>
                </c:pt>
                <c:pt idx="69">
                  <c:v>-28863.5</c:v>
                </c:pt>
                <c:pt idx="70">
                  <c:v>-28833</c:v>
                </c:pt>
                <c:pt idx="71">
                  <c:v>-28790</c:v>
                </c:pt>
                <c:pt idx="72">
                  <c:v>-28460.5</c:v>
                </c:pt>
                <c:pt idx="73">
                  <c:v>-28435.5</c:v>
                </c:pt>
                <c:pt idx="74">
                  <c:v>-28389</c:v>
                </c:pt>
                <c:pt idx="75">
                  <c:v>-28367.5</c:v>
                </c:pt>
                <c:pt idx="76">
                  <c:v>-28111</c:v>
                </c:pt>
                <c:pt idx="77">
                  <c:v>-26841</c:v>
                </c:pt>
                <c:pt idx="78">
                  <c:v>-26452</c:v>
                </c:pt>
                <c:pt idx="79">
                  <c:v>-26449</c:v>
                </c:pt>
                <c:pt idx="80">
                  <c:v>-26439.5</c:v>
                </c:pt>
                <c:pt idx="81">
                  <c:v>-25882</c:v>
                </c:pt>
                <c:pt idx="82">
                  <c:v>-23950.5</c:v>
                </c:pt>
                <c:pt idx="83">
                  <c:v>-18191</c:v>
                </c:pt>
                <c:pt idx="84">
                  <c:v>-17689.5</c:v>
                </c:pt>
                <c:pt idx="85">
                  <c:v>-17256</c:v>
                </c:pt>
                <c:pt idx="86">
                  <c:v>-16951</c:v>
                </c:pt>
                <c:pt idx="87">
                  <c:v>-16925</c:v>
                </c:pt>
                <c:pt idx="88">
                  <c:v>-16916</c:v>
                </c:pt>
                <c:pt idx="89">
                  <c:v>-16890</c:v>
                </c:pt>
                <c:pt idx="90">
                  <c:v>-16864</c:v>
                </c:pt>
                <c:pt idx="91">
                  <c:v>-16855</c:v>
                </c:pt>
                <c:pt idx="92">
                  <c:v>-16828</c:v>
                </c:pt>
                <c:pt idx="93">
                  <c:v>-16820</c:v>
                </c:pt>
                <c:pt idx="94">
                  <c:v>-16488</c:v>
                </c:pt>
                <c:pt idx="95">
                  <c:v>-16453</c:v>
                </c:pt>
                <c:pt idx="96">
                  <c:v>-16427</c:v>
                </c:pt>
                <c:pt idx="97">
                  <c:v>-16418</c:v>
                </c:pt>
                <c:pt idx="98">
                  <c:v>-16393</c:v>
                </c:pt>
                <c:pt idx="99">
                  <c:v>-16086</c:v>
                </c:pt>
                <c:pt idx="100">
                  <c:v>-16056.5</c:v>
                </c:pt>
                <c:pt idx="101">
                  <c:v>-16047.5</c:v>
                </c:pt>
                <c:pt idx="102">
                  <c:v>-16025</c:v>
                </c:pt>
                <c:pt idx="103">
                  <c:v>-15258</c:v>
                </c:pt>
                <c:pt idx="104">
                  <c:v>-15257</c:v>
                </c:pt>
                <c:pt idx="105">
                  <c:v>-15188</c:v>
                </c:pt>
                <c:pt idx="106">
                  <c:v>-14847</c:v>
                </c:pt>
                <c:pt idx="107">
                  <c:v>-14847</c:v>
                </c:pt>
                <c:pt idx="108">
                  <c:v>-14419</c:v>
                </c:pt>
                <c:pt idx="109">
                  <c:v>-14389.5</c:v>
                </c:pt>
                <c:pt idx="110">
                  <c:v>-11846</c:v>
                </c:pt>
                <c:pt idx="111">
                  <c:v>-10171</c:v>
                </c:pt>
                <c:pt idx="112">
                  <c:v>-6511</c:v>
                </c:pt>
                <c:pt idx="113">
                  <c:v>0</c:v>
                </c:pt>
                <c:pt idx="114">
                  <c:v>30.5</c:v>
                </c:pt>
                <c:pt idx="115">
                  <c:v>88</c:v>
                </c:pt>
                <c:pt idx="116">
                  <c:v>1312</c:v>
                </c:pt>
                <c:pt idx="117">
                  <c:v>1713.5</c:v>
                </c:pt>
                <c:pt idx="118">
                  <c:v>2128</c:v>
                </c:pt>
                <c:pt idx="119">
                  <c:v>2559.5</c:v>
                </c:pt>
                <c:pt idx="120">
                  <c:v>3098.5</c:v>
                </c:pt>
                <c:pt idx="121">
                  <c:v>3377</c:v>
                </c:pt>
                <c:pt idx="122">
                  <c:v>4647</c:v>
                </c:pt>
                <c:pt idx="123">
                  <c:v>5910</c:v>
                </c:pt>
                <c:pt idx="124">
                  <c:v>6249</c:v>
                </c:pt>
                <c:pt idx="125">
                  <c:v>6275</c:v>
                </c:pt>
                <c:pt idx="126">
                  <c:v>6249</c:v>
                </c:pt>
                <c:pt idx="127">
                  <c:v>6249</c:v>
                </c:pt>
                <c:pt idx="128">
                  <c:v>6754.5</c:v>
                </c:pt>
                <c:pt idx="129">
                  <c:v>7026</c:v>
                </c:pt>
                <c:pt idx="130">
                  <c:v>7026</c:v>
                </c:pt>
                <c:pt idx="131">
                  <c:v>7122</c:v>
                </c:pt>
                <c:pt idx="132">
                  <c:v>7122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82">
                  <c:v>-0.14507899999807705</c:v>
                </c:pt>
                <c:pt idx="111">
                  <c:v>0.21163439999509137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BA-4A97-A48C-FADF9567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2024"/>
        <c:axId val="1"/>
      </c:scatterChart>
      <c:valAx>
        <c:axId val="95235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88724035608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3946587537092"/>
          <c:y val="0.92000129214617399"/>
          <c:w val="0.713649851632047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A408F51-50E4-80CD-4C6A-55D4FC44D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64" TargetMode="External"/><Relationship Id="rId13" Type="http://schemas.openxmlformats.org/officeDocument/2006/relationships/hyperlink" Target="http://www.konkoly.hu/cgi-bin/IBVS?164" TargetMode="External"/><Relationship Id="rId18" Type="http://schemas.openxmlformats.org/officeDocument/2006/relationships/hyperlink" Target="http://www.konkoly.hu/cgi-bin/IBVS?164" TargetMode="External"/><Relationship Id="rId26" Type="http://schemas.openxmlformats.org/officeDocument/2006/relationships/hyperlink" Target="http://www.konkoly.hu/cgi-bin/IBVS?164" TargetMode="External"/><Relationship Id="rId3" Type="http://schemas.openxmlformats.org/officeDocument/2006/relationships/hyperlink" Target="http://www.konkoly.hu/cgi-bin/IBVS?164" TargetMode="External"/><Relationship Id="rId21" Type="http://schemas.openxmlformats.org/officeDocument/2006/relationships/hyperlink" Target="http://www.konkoly.hu/cgi-bin/IBVS?164" TargetMode="External"/><Relationship Id="rId34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64" TargetMode="External"/><Relationship Id="rId12" Type="http://schemas.openxmlformats.org/officeDocument/2006/relationships/hyperlink" Target="http://www.konkoly.hu/cgi-bin/IBVS?164" TargetMode="External"/><Relationship Id="rId17" Type="http://schemas.openxmlformats.org/officeDocument/2006/relationships/hyperlink" Target="http://www.konkoly.hu/cgi-bin/IBVS?164" TargetMode="External"/><Relationship Id="rId25" Type="http://schemas.openxmlformats.org/officeDocument/2006/relationships/hyperlink" Target="http://www.konkoly.hu/cgi-bin/IBVS?164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164" TargetMode="External"/><Relationship Id="rId16" Type="http://schemas.openxmlformats.org/officeDocument/2006/relationships/hyperlink" Target="http://www.konkoly.hu/cgi-bin/IBVS?164" TargetMode="External"/><Relationship Id="rId20" Type="http://schemas.openxmlformats.org/officeDocument/2006/relationships/hyperlink" Target="http://www.konkoly.hu/cgi-bin/IBVS?164" TargetMode="External"/><Relationship Id="rId29" Type="http://schemas.openxmlformats.org/officeDocument/2006/relationships/hyperlink" Target="http://www.konkoly.hu/cgi-bin/IBVS?2185" TargetMode="External"/><Relationship Id="rId1" Type="http://schemas.openxmlformats.org/officeDocument/2006/relationships/hyperlink" Target="http://www.konkoly.hu/cgi-bin/IBVS?164" TargetMode="External"/><Relationship Id="rId6" Type="http://schemas.openxmlformats.org/officeDocument/2006/relationships/hyperlink" Target="http://www.konkoly.hu/cgi-bin/IBVS?164" TargetMode="External"/><Relationship Id="rId11" Type="http://schemas.openxmlformats.org/officeDocument/2006/relationships/hyperlink" Target="http://www.konkoly.hu/cgi-bin/IBVS?164" TargetMode="External"/><Relationship Id="rId24" Type="http://schemas.openxmlformats.org/officeDocument/2006/relationships/hyperlink" Target="http://www.konkoly.hu/cgi-bin/IBVS?164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164" TargetMode="External"/><Relationship Id="rId15" Type="http://schemas.openxmlformats.org/officeDocument/2006/relationships/hyperlink" Target="http://www.konkoly.hu/cgi-bin/IBVS?164" TargetMode="External"/><Relationship Id="rId23" Type="http://schemas.openxmlformats.org/officeDocument/2006/relationships/hyperlink" Target="http://www.konkoly.hu/cgi-bin/IBVS?164" TargetMode="External"/><Relationship Id="rId28" Type="http://schemas.openxmlformats.org/officeDocument/2006/relationships/hyperlink" Target="http://www.konkoly.hu/cgi-bin/IBVS?290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164" TargetMode="External"/><Relationship Id="rId19" Type="http://schemas.openxmlformats.org/officeDocument/2006/relationships/hyperlink" Target="http://www.konkoly.hu/cgi-bin/IBVS?164" TargetMode="External"/><Relationship Id="rId3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konkoly.hu/cgi-bin/IBVS?164" TargetMode="External"/><Relationship Id="rId9" Type="http://schemas.openxmlformats.org/officeDocument/2006/relationships/hyperlink" Target="http://www.konkoly.hu/cgi-bin/IBVS?164" TargetMode="External"/><Relationship Id="rId14" Type="http://schemas.openxmlformats.org/officeDocument/2006/relationships/hyperlink" Target="http://www.konkoly.hu/cgi-bin/IBVS?164" TargetMode="External"/><Relationship Id="rId22" Type="http://schemas.openxmlformats.org/officeDocument/2006/relationships/hyperlink" Target="http://www.konkoly.hu/cgi-bin/IBVS?164" TargetMode="External"/><Relationship Id="rId27" Type="http://schemas.openxmlformats.org/officeDocument/2006/relationships/hyperlink" Target="http://www.konkoly.hu/cgi-bin/IBVS?164" TargetMode="External"/><Relationship Id="rId30" Type="http://schemas.openxmlformats.org/officeDocument/2006/relationships/hyperlink" Target="http://www.konkoly.hu/cgi-bin/IBVS?5690" TargetMode="External"/><Relationship Id="rId35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63"/>
  <sheetViews>
    <sheetView tabSelected="1" workbookViewId="0">
      <pane xSplit="14" ySplit="22" topLeftCell="O13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9" t="s">
        <v>39</v>
      </c>
    </row>
    <row r="4" spans="1:6" ht="14.25" thickTop="1" thickBot="1">
      <c r="A4" s="5" t="s">
        <v>0</v>
      </c>
      <c r="C4" s="2">
        <v>40329.466899999999</v>
      </c>
      <c r="D4" s="3">
        <v>0.88303560000000003</v>
      </c>
    </row>
    <row r="5" spans="1:6" ht="13.5" thickTop="1">
      <c r="A5" s="10" t="s">
        <v>41</v>
      </c>
      <c r="B5" s="11"/>
      <c r="C5" s="12">
        <v>-9.5</v>
      </c>
      <c r="D5" s="11" t="s">
        <v>42</v>
      </c>
    </row>
    <row r="6" spans="1:6">
      <c r="A6" s="5" t="s">
        <v>1</v>
      </c>
    </row>
    <row r="7" spans="1:6">
      <c r="A7" t="s">
        <v>2</v>
      </c>
      <c r="C7">
        <v>53439.974499999997</v>
      </c>
      <c r="D7" s="73" t="s">
        <v>458</v>
      </c>
    </row>
    <row r="8" spans="1:6">
      <c r="A8" t="s">
        <v>3</v>
      </c>
      <c r="C8">
        <v>0.88304199999999999</v>
      </c>
      <c r="D8" s="73" t="s">
        <v>458</v>
      </c>
    </row>
    <row r="9" spans="1:6">
      <c r="A9" s="26" t="s">
        <v>46</v>
      </c>
      <c r="B9" s="27">
        <v>127</v>
      </c>
      <c r="C9" s="15" t="str">
        <f>"F"&amp;B9</f>
        <v>F127</v>
      </c>
      <c r="D9" s="16" t="str">
        <f>"G"&amp;B9</f>
        <v>G127</v>
      </c>
    </row>
    <row r="10" spans="1:6" ht="13.5" thickBot="1">
      <c r="A10" s="11"/>
      <c r="B10" s="11"/>
      <c r="C10" s="4" t="s">
        <v>20</v>
      </c>
      <c r="D10" s="4" t="s">
        <v>21</v>
      </c>
      <c r="E10" s="11"/>
    </row>
    <row r="11" spans="1:6">
      <c r="A11" s="11" t="s">
        <v>16</v>
      </c>
      <c r="B11" s="11"/>
      <c r="C11" s="13">
        <f ca="1">INTERCEPT(INDIRECT($D$9):G991,INDIRECT($C$9):F991)</f>
        <v>1.0415895674623621E-3</v>
      </c>
      <c r="D11" s="14"/>
      <c r="E11" s="11"/>
    </row>
    <row r="12" spans="1:6">
      <c r="A12" s="11" t="s">
        <v>17</v>
      </c>
      <c r="B12" s="11"/>
      <c r="C12" s="13">
        <f ca="1">SLOPE(INDIRECT($D$9):G991,INDIRECT($C$9):F991)</f>
        <v>-8.0541400234249059E-7</v>
      </c>
      <c r="D12" s="14"/>
      <c r="E12" s="11"/>
    </row>
    <row r="13" spans="1:6">
      <c r="A13" s="11" t="s">
        <v>19</v>
      </c>
      <c r="B13" s="11"/>
      <c r="C13" s="14" t="s">
        <v>14</v>
      </c>
    </row>
    <row r="14" spans="1:6">
      <c r="A14" s="11"/>
      <c r="B14" s="11"/>
      <c r="C14" s="11"/>
    </row>
    <row r="15" spans="1:6">
      <c r="A15" s="17" t="s">
        <v>18</v>
      </c>
      <c r="B15" s="11"/>
      <c r="C15" s="18">
        <f ca="1">(C7+C11)+(C8+C12)*INT(MAX(F21:F3532))</f>
        <v>59728.994929431035</v>
      </c>
      <c r="E15" s="19" t="s">
        <v>49</v>
      </c>
      <c r="F15" s="12">
        <v>1</v>
      </c>
    </row>
    <row r="16" spans="1:6">
      <c r="A16" s="21" t="s">
        <v>4</v>
      </c>
      <c r="B16" s="11"/>
      <c r="C16" s="22">
        <f ca="1">+C8+C12</f>
        <v>0.88304119458599761</v>
      </c>
      <c r="E16" s="19" t="s">
        <v>43</v>
      </c>
      <c r="F16" s="20">
        <f ca="1">NOW()+15018.5+$C$5/24</f>
        <v>60358.707964814814</v>
      </c>
    </row>
    <row r="17" spans="1:21" ht="13.5" thickBot="1">
      <c r="A17" s="19" t="s">
        <v>38</v>
      </c>
      <c r="B17" s="11"/>
      <c r="C17" s="11">
        <f>COUNT(C21:C2190)</f>
        <v>133</v>
      </c>
      <c r="E17" s="19" t="s">
        <v>50</v>
      </c>
      <c r="F17" s="20">
        <f ca="1">ROUND(2*(F16-$C$7)/$C$8,0)/2+F15</f>
        <v>7836</v>
      </c>
    </row>
    <row r="18" spans="1:21" ht="14.25" thickTop="1" thickBot="1">
      <c r="A18" s="21" t="s">
        <v>5</v>
      </c>
      <c r="B18" s="11"/>
      <c r="C18" s="24">
        <f ca="1">+C15</f>
        <v>59728.994929431035</v>
      </c>
      <c r="D18" s="25">
        <f ca="1">+C16</f>
        <v>0.88304119458599761</v>
      </c>
      <c r="E18" s="19" t="s">
        <v>44</v>
      </c>
      <c r="F18" s="16">
        <f ca="1">ROUND(2*(F16-$C$15)/$C$16,0)/2+F15</f>
        <v>714</v>
      </c>
    </row>
    <row r="19" spans="1:21" ht="13.5" thickTop="1">
      <c r="E19" s="19" t="s">
        <v>45</v>
      </c>
      <c r="F19" s="23">
        <f ca="1">+$C$15+$C$16*F18-15018.5-$C$5/24</f>
        <v>45341.382175698775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448</v>
      </c>
    </row>
    <row r="21" spans="1:21">
      <c r="A21" s="52" t="s">
        <v>69</v>
      </c>
      <c r="B21" s="54" t="s">
        <v>48</v>
      </c>
      <c r="C21" s="53">
        <v>15049.934999999999</v>
      </c>
      <c r="D21" s="8"/>
      <c r="E21" s="30">
        <f t="shared" ref="E21:E52" si="0">+(C21-C$7)/C$8</f>
        <v>-43474.760543666096</v>
      </c>
      <c r="F21" s="30">
        <f t="shared" ref="F21:F52" si="1">ROUND(2*E21,0)/2</f>
        <v>-43475</v>
      </c>
      <c r="G21" s="30">
        <f t="shared" ref="G21:G52" si="2">+C21-(C$7+F21*C$8)</f>
        <v>0.21145000000433356</v>
      </c>
      <c r="H21" s="30"/>
      <c r="I21" s="30">
        <f t="shared" ref="I21:I52" si="3">+G21</f>
        <v>0.21145000000433356</v>
      </c>
      <c r="J21" s="30"/>
      <c r="L21" s="30"/>
      <c r="M21" s="30"/>
      <c r="N21" s="30"/>
      <c r="O21" s="30"/>
      <c r="P21" s="30"/>
      <c r="Q21" s="32">
        <f t="shared" ref="Q21:Q52" si="4">+C21-15018.5</f>
        <v>31.434999999999491</v>
      </c>
    </row>
    <row r="22" spans="1:21">
      <c r="A22" s="52" t="s">
        <v>69</v>
      </c>
      <c r="B22" s="54" t="s">
        <v>48</v>
      </c>
      <c r="C22" s="53">
        <v>15110.772000000001</v>
      </c>
      <c r="D22" s="8"/>
      <c r="E22" s="30">
        <f t="shared" si="0"/>
        <v>-43405.86574591016</v>
      </c>
      <c r="F22" s="30">
        <f t="shared" si="1"/>
        <v>-43406</v>
      </c>
      <c r="G22" s="30">
        <f t="shared" si="2"/>
        <v>0.11855200000354671</v>
      </c>
      <c r="H22" s="30"/>
      <c r="I22" s="30">
        <f t="shared" si="3"/>
        <v>0.11855200000354671</v>
      </c>
      <c r="J22" s="30"/>
      <c r="L22" s="30"/>
      <c r="M22" s="30"/>
      <c r="N22" s="30"/>
      <c r="O22" s="30"/>
      <c r="P22" s="30"/>
      <c r="Q22" s="32">
        <f t="shared" si="4"/>
        <v>92.272000000000844</v>
      </c>
    </row>
    <row r="23" spans="1:21">
      <c r="A23" s="52" t="s">
        <v>69</v>
      </c>
      <c r="B23" s="54" t="s">
        <v>37</v>
      </c>
      <c r="C23" s="53">
        <v>15113.844999999999</v>
      </c>
      <c r="D23" s="8"/>
      <c r="E23" s="30">
        <f t="shared" si="0"/>
        <v>-43402.38573023706</v>
      </c>
      <c r="F23" s="30">
        <f t="shared" si="1"/>
        <v>-43402.5</v>
      </c>
      <c r="G23" s="30">
        <f t="shared" si="2"/>
        <v>0.10090500000478642</v>
      </c>
      <c r="H23" s="30"/>
      <c r="I23" s="30">
        <f t="shared" si="3"/>
        <v>0.10090500000478642</v>
      </c>
      <c r="J23" s="30"/>
      <c r="L23" s="30"/>
      <c r="M23" s="30"/>
      <c r="N23" s="30"/>
      <c r="O23" s="30"/>
      <c r="P23" s="30"/>
      <c r="Q23" s="32">
        <f t="shared" si="4"/>
        <v>95.344999999999345</v>
      </c>
    </row>
    <row r="24" spans="1:21">
      <c r="A24" s="52" t="s">
        <v>69</v>
      </c>
      <c r="B24" s="54" t="s">
        <v>48</v>
      </c>
      <c r="C24" s="53">
        <v>15233.523999999999</v>
      </c>
      <c r="D24" s="8"/>
      <c r="E24" s="30">
        <f t="shared" si="0"/>
        <v>-43266.855370412733</v>
      </c>
      <c r="F24" s="30">
        <f t="shared" si="1"/>
        <v>-43267</v>
      </c>
      <c r="G24" s="30">
        <f t="shared" si="2"/>
        <v>0.12771400000383437</v>
      </c>
      <c r="H24" s="30"/>
      <c r="I24" s="30">
        <f t="shared" si="3"/>
        <v>0.12771400000383437</v>
      </c>
      <c r="J24" s="30"/>
      <c r="L24" s="30"/>
      <c r="M24" s="30"/>
      <c r="N24" s="30"/>
      <c r="O24" s="30"/>
      <c r="P24" s="30"/>
      <c r="Q24" s="32">
        <f t="shared" si="4"/>
        <v>215.02399999999943</v>
      </c>
    </row>
    <row r="25" spans="1:21" ht="12.75" customHeight="1">
      <c r="A25" s="52" t="s">
        <v>69</v>
      </c>
      <c r="B25" s="54" t="s">
        <v>37</v>
      </c>
      <c r="C25" s="53">
        <v>15500.674000000001</v>
      </c>
      <c r="D25" s="8"/>
      <c r="E25" s="30">
        <f t="shared" si="0"/>
        <v>-42964.321629095779</v>
      </c>
      <c r="F25" s="30">
        <f t="shared" si="1"/>
        <v>-42964.5</v>
      </c>
      <c r="G25" s="30">
        <f t="shared" si="2"/>
        <v>0.15750900000602996</v>
      </c>
      <c r="H25" s="30"/>
      <c r="I25" s="30">
        <f t="shared" si="3"/>
        <v>0.15750900000602996</v>
      </c>
      <c r="J25" s="30"/>
      <c r="L25" s="30"/>
      <c r="M25" s="30"/>
      <c r="N25" s="30"/>
      <c r="O25" s="30"/>
      <c r="P25" s="30"/>
      <c r="Q25" s="32">
        <f t="shared" si="4"/>
        <v>482.17400000000089</v>
      </c>
    </row>
    <row r="26" spans="1:21" ht="12.75" customHeight="1">
      <c r="A26" s="52" t="s">
        <v>69</v>
      </c>
      <c r="B26" s="54" t="s">
        <v>48</v>
      </c>
      <c r="C26" s="53">
        <v>15881.655000000001</v>
      </c>
      <c r="D26" s="8"/>
      <c r="E26" s="30">
        <f t="shared" si="0"/>
        <v>-42532.880089508762</v>
      </c>
      <c r="F26" s="30">
        <f t="shared" si="1"/>
        <v>-42533</v>
      </c>
      <c r="G26" s="30">
        <f t="shared" si="2"/>
        <v>0.10588600000664883</v>
      </c>
      <c r="H26" s="30"/>
      <c r="I26" s="30">
        <f t="shared" si="3"/>
        <v>0.10588600000664883</v>
      </c>
      <c r="J26" s="30"/>
      <c r="L26" s="30"/>
      <c r="M26" s="30"/>
      <c r="N26" s="30"/>
      <c r="O26" s="30"/>
      <c r="P26" s="30"/>
      <c r="Q26" s="32">
        <f t="shared" si="4"/>
        <v>863.15500000000065</v>
      </c>
    </row>
    <row r="27" spans="1:21" ht="12.75" customHeight="1">
      <c r="A27" s="52" t="s">
        <v>69</v>
      </c>
      <c r="B27" s="54" t="s">
        <v>48</v>
      </c>
      <c r="C27" s="53">
        <v>16205.831</v>
      </c>
      <c r="D27" s="8"/>
      <c r="E27" s="30">
        <f t="shared" si="0"/>
        <v>-42165.76731344602</v>
      </c>
      <c r="F27" s="30">
        <f t="shared" si="1"/>
        <v>-42166</v>
      </c>
      <c r="G27" s="30">
        <f t="shared" si="2"/>
        <v>0.20547200000328303</v>
      </c>
      <c r="H27" s="30"/>
      <c r="I27" s="30">
        <f t="shared" si="3"/>
        <v>0.20547200000328303</v>
      </c>
      <c r="J27" s="30"/>
      <c r="L27" s="30"/>
      <c r="M27" s="30"/>
      <c r="N27" s="30"/>
      <c r="O27" s="30"/>
      <c r="P27" s="30"/>
      <c r="Q27" s="32">
        <f t="shared" si="4"/>
        <v>1187.3310000000001</v>
      </c>
    </row>
    <row r="28" spans="1:21" ht="12.75" customHeight="1">
      <c r="A28" s="52" t="s">
        <v>69</v>
      </c>
      <c r="B28" s="54" t="s">
        <v>37</v>
      </c>
      <c r="C28" s="53">
        <v>16224.751</v>
      </c>
      <c r="D28" s="8"/>
      <c r="E28" s="30">
        <f t="shared" si="0"/>
        <v>-42144.341379005746</v>
      </c>
      <c r="F28" s="30">
        <f t="shared" si="1"/>
        <v>-42144.5</v>
      </c>
      <c r="G28" s="30">
        <f t="shared" si="2"/>
        <v>0.140069000004587</v>
      </c>
      <c r="H28" s="30"/>
      <c r="I28" s="30">
        <f t="shared" si="3"/>
        <v>0.140069000004587</v>
      </c>
      <c r="J28" s="30"/>
      <c r="L28" s="30"/>
      <c r="M28" s="30"/>
      <c r="N28" s="30"/>
      <c r="O28" s="30"/>
      <c r="P28" s="30"/>
      <c r="Q28" s="32">
        <f t="shared" si="4"/>
        <v>1206.2510000000002</v>
      </c>
    </row>
    <row r="29" spans="1:21">
      <c r="A29" s="52" t="s">
        <v>69</v>
      </c>
      <c r="B29" s="54" t="s">
        <v>37</v>
      </c>
      <c r="C29" s="53">
        <v>16556.842000000001</v>
      </c>
      <c r="D29" s="8"/>
      <c r="E29" s="30">
        <f t="shared" si="0"/>
        <v>-41768.265269375624</v>
      </c>
      <c r="F29" s="30">
        <f t="shared" si="1"/>
        <v>-41768.5</v>
      </c>
      <c r="G29" s="30">
        <f t="shared" si="2"/>
        <v>0.20727700000497862</v>
      </c>
      <c r="H29" s="30"/>
      <c r="I29" s="30">
        <f t="shared" si="3"/>
        <v>0.20727700000497862</v>
      </c>
      <c r="J29" s="30"/>
      <c r="L29" s="30"/>
      <c r="M29" s="30"/>
      <c r="N29" s="30"/>
      <c r="O29" s="30"/>
      <c r="P29" s="30"/>
      <c r="Q29" s="32">
        <f t="shared" si="4"/>
        <v>1538.3420000000006</v>
      </c>
    </row>
    <row r="30" spans="1:21">
      <c r="A30" s="52" t="s">
        <v>69</v>
      </c>
      <c r="B30" s="54" t="s">
        <v>37</v>
      </c>
      <c r="C30" s="53">
        <v>16579.753000000001</v>
      </c>
      <c r="D30" s="8"/>
      <c r="E30" s="30">
        <f t="shared" si="0"/>
        <v>-41742.319731111318</v>
      </c>
      <c r="F30" s="30">
        <f t="shared" si="1"/>
        <v>-41742.5</v>
      </c>
      <c r="G30" s="30">
        <f t="shared" si="2"/>
        <v>0.15918500000043423</v>
      </c>
      <c r="H30" s="30"/>
      <c r="I30" s="30">
        <f t="shared" si="3"/>
        <v>0.15918500000043423</v>
      </c>
      <c r="J30" s="30"/>
      <c r="L30" s="30"/>
      <c r="M30" s="30"/>
      <c r="N30" s="30"/>
      <c r="O30" s="30"/>
      <c r="P30" s="30"/>
      <c r="Q30" s="32">
        <f t="shared" si="4"/>
        <v>1561.2530000000006</v>
      </c>
    </row>
    <row r="31" spans="1:21">
      <c r="A31" s="52" t="s">
        <v>69</v>
      </c>
      <c r="B31" s="54" t="s">
        <v>48</v>
      </c>
      <c r="C31" s="53">
        <v>16605.808000000001</v>
      </c>
      <c r="D31" s="8"/>
      <c r="E31" s="30">
        <f t="shared" si="0"/>
        <v>-41712.813773297297</v>
      </c>
      <c r="F31" s="30">
        <f t="shared" si="1"/>
        <v>-41713</v>
      </c>
      <c r="G31" s="30">
        <f t="shared" si="2"/>
        <v>0.16444600000613718</v>
      </c>
      <c r="H31" s="30"/>
      <c r="I31" s="30">
        <f t="shared" si="3"/>
        <v>0.16444600000613718</v>
      </c>
      <c r="J31" s="30"/>
      <c r="L31" s="30"/>
      <c r="M31" s="30"/>
      <c r="N31" s="30"/>
      <c r="O31" s="30"/>
      <c r="P31" s="30"/>
      <c r="Q31" s="32">
        <f t="shared" si="4"/>
        <v>1587.3080000000009</v>
      </c>
    </row>
    <row r="32" spans="1:21">
      <c r="A32" s="52" t="s">
        <v>69</v>
      </c>
      <c r="B32" s="54" t="s">
        <v>48</v>
      </c>
      <c r="C32" s="53">
        <v>16937.809000000001</v>
      </c>
      <c r="D32" s="8"/>
      <c r="E32" s="30">
        <f t="shared" si="0"/>
        <v>-41336.839584074136</v>
      </c>
      <c r="F32" s="30">
        <f t="shared" si="1"/>
        <v>-41337</v>
      </c>
      <c r="G32" s="30">
        <f t="shared" si="2"/>
        <v>0.14165400000638328</v>
      </c>
      <c r="H32" s="30"/>
      <c r="I32" s="30">
        <f t="shared" si="3"/>
        <v>0.14165400000638328</v>
      </c>
      <c r="J32" s="30"/>
      <c r="L32" s="30"/>
      <c r="M32" s="30"/>
      <c r="N32" s="30"/>
      <c r="O32" s="30"/>
      <c r="P32" s="30"/>
      <c r="Q32" s="32">
        <f t="shared" si="4"/>
        <v>1919.3090000000011</v>
      </c>
    </row>
    <row r="33" spans="1:17">
      <c r="A33" s="52" t="s">
        <v>69</v>
      </c>
      <c r="B33" s="54" t="s">
        <v>48</v>
      </c>
      <c r="C33" s="53">
        <v>16961.723999999998</v>
      </c>
      <c r="D33" s="8"/>
      <c r="E33" s="30">
        <f t="shared" si="0"/>
        <v>-41309.757067047765</v>
      </c>
      <c r="F33" s="30">
        <f t="shared" si="1"/>
        <v>-41310</v>
      </c>
      <c r="G33" s="30">
        <f t="shared" si="2"/>
        <v>0.21452000000499538</v>
      </c>
      <c r="H33" s="30"/>
      <c r="I33" s="30">
        <f t="shared" si="3"/>
        <v>0.21452000000499538</v>
      </c>
      <c r="J33" s="30"/>
      <c r="L33" s="30"/>
      <c r="M33" s="30"/>
      <c r="N33" s="30"/>
      <c r="O33" s="30"/>
      <c r="P33" s="30"/>
      <c r="Q33" s="32">
        <f t="shared" si="4"/>
        <v>1943.2239999999983</v>
      </c>
    </row>
    <row r="34" spans="1:17">
      <c r="A34" s="52" t="s">
        <v>69</v>
      </c>
      <c r="B34" s="54" t="s">
        <v>37</v>
      </c>
      <c r="C34" s="53">
        <v>17342.654999999999</v>
      </c>
      <c r="D34" s="8"/>
      <c r="E34" s="30">
        <f t="shared" si="0"/>
        <v>-40878.372149909061</v>
      </c>
      <c r="F34" s="30">
        <f t="shared" si="1"/>
        <v>-40878.5</v>
      </c>
      <c r="G34" s="30">
        <f t="shared" si="2"/>
        <v>0.11289699999906588</v>
      </c>
      <c r="H34" s="30"/>
      <c r="I34" s="30">
        <f t="shared" si="3"/>
        <v>0.11289699999906588</v>
      </c>
      <c r="J34" s="30"/>
      <c r="L34" s="30"/>
      <c r="M34" s="30"/>
      <c r="N34" s="30"/>
      <c r="O34" s="30"/>
      <c r="P34" s="30"/>
      <c r="Q34" s="32">
        <f t="shared" si="4"/>
        <v>2324.1549999999988</v>
      </c>
    </row>
    <row r="35" spans="1:17">
      <c r="A35" s="52" t="s">
        <v>69</v>
      </c>
      <c r="B35" s="54" t="s">
        <v>37</v>
      </c>
      <c r="C35" s="53">
        <v>17373.600999999999</v>
      </c>
      <c r="D35" s="8"/>
      <c r="E35" s="30">
        <f t="shared" si="0"/>
        <v>-40843.327384201431</v>
      </c>
      <c r="F35" s="30">
        <f t="shared" si="1"/>
        <v>-40843.5</v>
      </c>
      <c r="G35" s="30">
        <f t="shared" si="2"/>
        <v>0.15242700000453624</v>
      </c>
      <c r="H35" s="30"/>
      <c r="I35" s="30">
        <f t="shared" si="3"/>
        <v>0.15242700000453624</v>
      </c>
      <c r="J35" s="30"/>
      <c r="L35" s="30"/>
      <c r="M35" s="30"/>
      <c r="N35" s="30"/>
      <c r="O35" s="30"/>
      <c r="P35" s="30"/>
      <c r="Q35" s="32">
        <f t="shared" si="4"/>
        <v>2355.1009999999987</v>
      </c>
    </row>
    <row r="36" spans="1:17">
      <c r="A36" s="52" t="s">
        <v>69</v>
      </c>
      <c r="B36" s="54" t="s">
        <v>48</v>
      </c>
      <c r="C36" s="53">
        <v>17655.815999999999</v>
      </c>
      <c r="D36" s="8"/>
      <c r="E36" s="30">
        <f t="shared" si="0"/>
        <v>-40523.73329920887</v>
      </c>
      <c r="F36" s="30">
        <f t="shared" si="1"/>
        <v>-40523.5</v>
      </c>
      <c r="G36" s="30">
        <f t="shared" si="2"/>
        <v>-0.20601299999543699</v>
      </c>
      <c r="H36" s="30"/>
      <c r="I36" s="30">
        <f t="shared" si="3"/>
        <v>-0.20601299999543699</v>
      </c>
      <c r="J36" s="30"/>
      <c r="L36" s="30"/>
      <c r="M36" s="30"/>
      <c r="N36" s="30"/>
      <c r="O36" s="30"/>
      <c r="P36" s="30"/>
      <c r="Q36" s="32">
        <f t="shared" si="4"/>
        <v>2637.3159999999989</v>
      </c>
    </row>
    <row r="37" spans="1:17">
      <c r="A37" s="52" t="s">
        <v>69</v>
      </c>
      <c r="B37" s="54" t="s">
        <v>48</v>
      </c>
      <c r="C37" s="53">
        <v>17677.806</v>
      </c>
      <c r="D37" s="8"/>
      <c r="E37" s="30">
        <f t="shared" si="0"/>
        <v>-40498.830746442414</v>
      </c>
      <c r="F37" s="30">
        <f t="shared" si="1"/>
        <v>-40499</v>
      </c>
      <c r="G37" s="30">
        <f t="shared" si="2"/>
        <v>0.14945800000350573</v>
      </c>
      <c r="H37" s="30"/>
      <c r="I37" s="30">
        <f t="shared" si="3"/>
        <v>0.14945800000350573</v>
      </c>
      <c r="J37" s="30"/>
      <c r="L37" s="30"/>
      <c r="M37" s="30"/>
      <c r="N37" s="30"/>
      <c r="O37" s="30"/>
      <c r="P37" s="30"/>
      <c r="Q37" s="32">
        <f t="shared" si="4"/>
        <v>2659.3060000000005</v>
      </c>
    </row>
    <row r="38" spans="1:17">
      <c r="A38" s="52" t="s">
        <v>69</v>
      </c>
      <c r="B38" s="54" t="s">
        <v>48</v>
      </c>
      <c r="C38" s="53">
        <v>17709.669999999998</v>
      </c>
      <c r="D38" s="8"/>
      <c r="E38" s="30">
        <f t="shared" si="0"/>
        <v>-40462.746392583816</v>
      </c>
      <c r="F38" s="30">
        <f t="shared" si="1"/>
        <v>-40462.5</v>
      </c>
      <c r="G38" s="30">
        <f t="shared" si="2"/>
        <v>-0.2175749999951222</v>
      </c>
      <c r="H38" s="30"/>
      <c r="I38" s="30">
        <f t="shared" si="3"/>
        <v>-0.2175749999951222</v>
      </c>
      <c r="J38" s="30"/>
      <c r="L38" s="30"/>
      <c r="M38" s="30"/>
      <c r="N38" s="30"/>
      <c r="O38" s="30"/>
      <c r="P38" s="30"/>
      <c r="Q38" s="32">
        <f t="shared" si="4"/>
        <v>2691.1699999999983</v>
      </c>
    </row>
    <row r="39" spans="1:17">
      <c r="A39" s="52" t="s">
        <v>69</v>
      </c>
      <c r="B39" s="54" t="s">
        <v>48</v>
      </c>
      <c r="C39" s="53">
        <v>17770.594000000001</v>
      </c>
      <c r="D39" s="8"/>
      <c r="E39" s="30">
        <f t="shared" si="0"/>
        <v>-40393.753071767824</v>
      </c>
      <c r="F39" s="30">
        <f t="shared" si="1"/>
        <v>-40394</v>
      </c>
      <c r="G39" s="30">
        <f t="shared" si="2"/>
        <v>0.21804800000609248</v>
      </c>
      <c r="H39" s="30"/>
      <c r="I39" s="30">
        <f t="shared" si="3"/>
        <v>0.21804800000609248</v>
      </c>
      <c r="J39" s="30"/>
      <c r="L39" s="30"/>
      <c r="M39" s="30"/>
      <c r="N39" s="30"/>
      <c r="O39" s="30"/>
      <c r="P39" s="30"/>
      <c r="Q39" s="32">
        <f t="shared" si="4"/>
        <v>2752.094000000001</v>
      </c>
    </row>
    <row r="40" spans="1:17">
      <c r="A40" s="52" t="s">
        <v>69</v>
      </c>
      <c r="B40" s="54" t="s">
        <v>48</v>
      </c>
      <c r="C40" s="53">
        <v>18040.733</v>
      </c>
      <c r="D40" s="8"/>
      <c r="E40" s="30">
        <f t="shared" si="0"/>
        <v>-40087.834440490937</v>
      </c>
      <c r="F40" s="30">
        <f t="shared" si="1"/>
        <v>-40088</v>
      </c>
      <c r="G40" s="30">
        <f t="shared" si="2"/>
        <v>0.14619600000150967</v>
      </c>
      <c r="H40" s="30"/>
      <c r="I40" s="30">
        <f t="shared" si="3"/>
        <v>0.14619600000150967</v>
      </c>
      <c r="J40" s="30"/>
      <c r="L40" s="30"/>
      <c r="M40" s="30"/>
      <c r="N40" s="30"/>
      <c r="O40" s="30"/>
      <c r="P40" s="30"/>
      <c r="Q40" s="32">
        <f t="shared" si="4"/>
        <v>3022.2330000000002</v>
      </c>
    </row>
    <row r="41" spans="1:17">
      <c r="A41" s="52" t="s">
        <v>69</v>
      </c>
      <c r="B41" s="54" t="s">
        <v>48</v>
      </c>
      <c r="C41" s="53">
        <v>18071.754000000001</v>
      </c>
      <c r="D41" s="8"/>
      <c r="E41" s="30">
        <f t="shared" si="0"/>
        <v>-40052.704741110836</v>
      </c>
      <c r="F41" s="30">
        <f t="shared" si="1"/>
        <v>-40052.5</v>
      </c>
      <c r="G41" s="30">
        <f t="shared" si="2"/>
        <v>-0.18079499999294057</v>
      </c>
      <c r="H41" s="30"/>
      <c r="I41" s="30">
        <f t="shared" si="3"/>
        <v>-0.18079499999294057</v>
      </c>
      <c r="J41" s="30"/>
      <c r="L41" s="30"/>
      <c r="M41" s="30"/>
      <c r="N41" s="30"/>
      <c r="O41" s="30"/>
      <c r="P41" s="30"/>
      <c r="Q41" s="32">
        <f t="shared" si="4"/>
        <v>3053.2540000000008</v>
      </c>
    </row>
    <row r="42" spans="1:17">
      <c r="A42" s="52" t="s">
        <v>69</v>
      </c>
      <c r="B42" s="54" t="s">
        <v>48</v>
      </c>
      <c r="C42" s="53">
        <v>18148.506000000001</v>
      </c>
      <c r="D42" s="8"/>
      <c r="E42" s="30">
        <f t="shared" si="0"/>
        <v>-39965.787018058028</v>
      </c>
      <c r="F42" s="30">
        <f t="shared" si="1"/>
        <v>-39966</v>
      </c>
      <c r="G42" s="30">
        <f t="shared" si="2"/>
        <v>0.18807200000446755</v>
      </c>
      <c r="H42" s="30"/>
      <c r="I42" s="30">
        <f t="shared" si="3"/>
        <v>0.18807200000446755</v>
      </c>
      <c r="J42" s="30"/>
      <c r="L42" s="30"/>
      <c r="M42" s="30"/>
      <c r="N42" s="30"/>
      <c r="O42" s="30"/>
      <c r="P42" s="30"/>
      <c r="Q42" s="32">
        <f t="shared" si="4"/>
        <v>3130.0060000000012</v>
      </c>
    </row>
    <row r="43" spans="1:17">
      <c r="A43" s="52" t="s">
        <v>69</v>
      </c>
      <c r="B43" s="54" t="s">
        <v>48</v>
      </c>
      <c r="C43" s="53">
        <v>18394.862000000001</v>
      </c>
      <c r="D43" s="8"/>
      <c r="E43" s="30">
        <f t="shared" si="0"/>
        <v>-39686.801420543976</v>
      </c>
      <c r="F43" s="30">
        <f t="shared" si="1"/>
        <v>-39687</v>
      </c>
      <c r="G43" s="30">
        <f t="shared" si="2"/>
        <v>0.17535400000633672</v>
      </c>
      <c r="H43" s="30"/>
      <c r="I43" s="30">
        <f t="shared" si="3"/>
        <v>0.17535400000633672</v>
      </c>
      <c r="J43" s="30"/>
      <c r="L43" s="30"/>
      <c r="M43" s="30"/>
      <c r="N43" s="30"/>
      <c r="O43" s="30"/>
      <c r="P43" s="30"/>
      <c r="Q43" s="32">
        <f t="shared" si="4"/>
        <v>3376.362000000001</v>
      </c>
    </row>
    <row r="44" spans="1:17">
      <c r="A44" s="52" t="s">
        <v>69</v>
      </c>
      <c r="B44" s="54" t="s">
        <v>37</v>
      </c>
      <c r="C44" s="53">
        <v>18421.773000000001</v>
      </c>
      <c r="D44" s="8"/>
      <c r="E44" s="30">
        <f t="shared" si="0"/>
        <v>-39656.326086414912</v>
      </c>
      <c r="F44" s="30">
        <f t="shared" si="1"/>
        <v>-39656.5</v>
      </c>
      <c r="G44" s="30">
        <f t="shared" si="2"/>
        <v>0.15357300000323448</v>
      </c>
      <c r="H44" s="30"/>
      <c r="I44" s="30">
        <f t="shared" si="3"/>
        <v>0.15357300000323448</v>
      </c>
      <c r="J44" s="30"/>
      <c r="L44" s="30"/>
      <c r="M44" s="30"/>
      <c r="N44" s="30"/>
      <c r="O44" s="30"/>
      <c r="P44" s="30"/>
      <c r="Q44" s="32">
        <f t="shared" si="4"/>
        <v>3403.273000000001</v>
      </c>
    </row>
    <row r="45" spans="1:17">
      <c r="A45" s="52" t="s">
        <v>69</v>
      </c>
      <c r="B45" s="54" t="s">
        <v>37</v>
      </c>
      <c r="C45" s="53">
        <v>18436.780999999999</v>
      </c>
      <c r="D45" s="8"/>
      <c r="E45" s="30">
        <f t="shared" si="0"/>
        <v>-39639.330292330371</v>
      </c>
      <c r="F45" s="30">
        <f t="shared" si="1"/>
        <v>-39639.5</v>
      </c>
      <c r="G45" s="30">
        <f t="shared" si="2"/>
        <v>0.14985900000101537</v>
      </c>
      <c r="H45" s="30"/>
      <c r="I45" s="30">
        <f t="shared" si="3"/>
        <v>0.14985900000101537</v>
      </c>
      <c r="J45" s="30"/>
      <c r="L45" s="30"/>
      <c r="M45" s="30"/>
      <c r="N45" s="30"/>
      <c r="O45" s="30"/>
      <c r="P45" s="30"/>
      <c r="Q45" s="32">
        <f t="shared" si="4"/>
        <v>3418.280999999999</v>
      </c>
    </row>
    <row r="46" spans="1:17">
      <c r="A46" s="52" t="s">
        <v>69</v>
      </c>
      <c r="B46" s="54" t="s">
        <v>48</v>
      </c>
      <c r="C46" s="53">
        <v>18509.591</v>
      </c>
      <c r="D46" s="8"/>
      <c r="E46" s="30">
        <f t="shared" si="0"/>
        <v>-39556.876683102273</v>
      </c>
      <c r="F46" s="30">
        <f t="shared" si="1"/>
        <v>-39557</v>
      </c>
      <c r="G46" s="30">
        <f t="shared" si="2"/>
        <v>0.10889400000451133</v>
      </c>
      <c r="H46" s="30"/>
      <c r="I46" s="30">
        <f t="shared" si="3"/>
        <v>0.10889400000451133</v>
      </c>
      <c r="J46" s="30"/>
      <c r="L46" s="30"/>
      <c r="M46" s="30"/>
      <c r="N46" s="30"/>
      <c r="O46" s="30"/>
      <c r="P46" s="30"/>
      <c r="Q46" s="32">
        <f t="shared" si="4"/>
        <v>3491.0910000000003</v>
      </c>
    </row>
    <row r="47" spans="1:17">
      <c r="A47" s="52" t="s">
        <v>69</v>
      </c>
      <c r="B47" s="54" t="s">
        <v>48</v>
      </c>
      <c r="C47" s="53">
        <v>18540.509999999998</v>
      </c>
      <c r="D47" s="8"/>
      <c r="E47" s="30">
        <f t="shared" si="0"/>
        <v>-39521.862493516732</v>
      </c>
      <c r="F47" s="30">
        <f t="shared" si="1"/>
        <v>-39522</v>
      </c>
      <c r="G47" s="30">
        <f t="shared" si="2"/>
        <v>0.12142400000084308</v>
      </c>
      <c r="H47" s="30"/>
      <c r="I47" s="30">
        <f t="shared" si="3"/>
        <v>0.12142400000084308</v>
      </c>
      <c r="J47" s="30"/>
      <c r="L47" s="30"/>
      <c r="M47" s="30"/>
      <c r="N47" s="30"/>
      <c r="O47" s="30"/>
      <c r="P47" s="30"/>
      <c r="Q47" s="32">
        <f t="shared" si="4"/>
        <v>3522.0099999999984</v>
      </c>
    </row>
    <row r="48" spans="1:17">
      <c r="A48" s="52" t="s">
        <v>69</v>
      </c>
      <c r="B48" s="54" t="s">
        <v>48</v>
      </c>
      <c r="C48" s="53">
        <v>18772.806</v>
      </c>
      <c r="D48" s="8"/>
      <c r="E48" s="30">
        <f t="shared" si="0"/>
        <v>-39258.799128467275</v>
      </c>
      <c r="F48" s="30">
        <f t="shared" si="1"/>
        <v>-39259</v>
      </c>
      <c r="G48" s="30">
        <f t="shared" si="2"/>
        <v>0.17737800000395509</v>
      </c>
      <c r="H48" s="30"/>
      <c r="I48" s="30">
        <f t="shared" si="3"/>
        <v>0.17737800000395509</v>
      </c>
      <c r="J48" s="30"/>
      <c r="L48" s="30"/>
      <c r="M48" s="30"/>
      <c r="N48" s="30"/>
      <c r="O48" s="30"/>
      <c r="P48" s="30"/>
      <c r="Q48" s="32">
        <f t="shared" si="4"/>
        <v>3754.3060000000005</v>
      </c>
    </row>
    <row r="49" spans="1:17">
      <c r="A49" s="52" t="s">
        <v>69</v>
      </c>
      <c r="B49" s="54" t="s">
        <v>37</v>
      </c>
      <c r="C49" s="53">
        <v>18853.607</v>
      </c>
      <c r="D49" s="8"/>
      <c r="E49" s="30">
        <f t="shared" si="0"/>
        <v>-39167.296119550367</v>
      </c>
      <c r="F49" s="30">
        <f t="shared" si="1"/>
        <v>-39167.5</v>
      </c>
      <c r="G49" s="30">
        <f t="shared" si="2"/>
        <v>0.18003500000122585</v>
      </c>
      <c r="H49" s="30"/>
      <c r="I49" s="30">
        <f t="shared" si="3"/>
        <v>0.18003500000122585</v>
      </c>
      <c r="J49" s="30"/>
      <c r="L49" s="30"/>
      <c r="M49" s="30"/>
      <c r="N49" s="30"/>
      <c r="O49" s="30"/>
      <c r="P49" s="30"/>
      <c r="Q49" s="32">
        <f t="shared" si="4"/>
        <v>3835.107</v>
      </c>
    </row>
    <row r="50" spans="1:17">
      <c r="A50" s="52" t="s">
        <v>69</v>
      </c>
      <c r="B50" s="54" t="s">
        <v>48</v>
      </c>
      <c r="C50" s="53">
        <v>19226.597000000002</v>
      </c>
      <c r="D50" s="8"/>
      <c r="E50" s="30">
        <f t="shared" si="0"/>
        <v>-38744.903979652154</v>
      </c>
      <c r="F50" s="30">
        <f t="shared" si="1"/>
        <v>-38745</v>
      </c>
      <c r="G50" s="30">
        <f t="shared" si="2"/>
        <v>8.479000000806991E-2</v>
      </c>
      <c r="H50" s="30"/>
      <c r="I50" s="30">
        <f t="shared" si="3"/>
        <v>8.479000000806991E-2</v>
      </c>
      <c r="J50" s="30"/>
      <c r="L50" s="30"/>
      <c r="M50" s="30"/>
      <c r="N50" s="30"/>
      <c r="O50" s="30"/>
      <c r="P50" s="30"/>
      <c r="Q50" s="32">
        <f t="shared" si="4"/>
        <v>4208.0970000000016</v>
      </c>
    </row>
    <row r="51" spans="1:17">
      <c r="A51" s="52" t="s">
        <v>69</v>
      </c>
      <c r="B51" s="54" t="s">
        <v>48</v>
      </c>
      <c r="C51" s="53">
        <v>19265.499</v>
      </c>
      <c r="D51" s="8"/>
      <c r="E51" s="30">
        <f t="shared" si="0"/>
        <v>-38700.849449969537</v>
      </c>
      <c r="F51" s="30">
        <f t="shared" si="1"/>
        <v>-38701</v>
      </c>
      <c r="G51" s="30">
        <f t="shared" si="2"/>
        <v>0.13294200000018463</v>
      </c>
      <c r="H51" s="30"/>
      <c r="I51" s="30">
        <f t="shared" si="3"/>
        <v>0.13294200000018463</v>
      </c>
      <c r="J51" s="30"/>
      <c r="L51" s="30"/>
      <c r="M51" s="30"/>
      <c r="N51" s="30"/>
      <c r="O51" s="30"/>
      <c r="P51" s="30"/>
      <c r="Q51" s="32">
        <f t="shared" si="4"/>
        <v>4246.9989999999998</v>
      </c>
    </row>
    <row r="52" spans="1:17">
      <c r="A52" s="52" t="s">
        <v>69</v>
      </c>
      <c r="B52" s="54" t="s">
        <v>37</v>
      </c>
      <c r="C52" s="53">
        <v>19462.914000000001</v>
      </c>
      <c r="D52" s="8"/>
      <c r="E52" s="30">
        <f t="shared" si="0"/>
        <v>-38477.287037309652</v>
      </c>
      <c r="F52" s="30">
        <f t="shared" si="1"/>
        <v>-38477.5</v>
      </c>
      <c r="G52" s="30">
        <f t="shared" si="2"/>
        <v>0.18805500000235043</v>
      </c>
      <c r="H52" s="30"/>
      <c r="I52" s="30">
        <f t="shared" si="3"/>
        <v>0.18805500000235043</v>
      </c>
      <c r="J52" s="30"/>
      <c r="L52" s="30"/>
      <c r="M52" s="30"/>
      <c r="N52" s="30"/>
      <c r="O52" s="30"/>
      <c r="P52" s="30"/>
      <c r="Q52" s="32">
        <f t="shared" si="4"/>
        <v>4444.4140000000007</v>
      </c>
    </row>
    <row r="53" spans="1:17">
      <c r="A53" s="52" t="s">
        <v>69</v>
      </c>
      <c r="B53" s="54" t="s">
        <v>37</v>
      </c>
      <c r="C53" s="53">
        <v>19547.677</v>
      </c>
      <c r="D53" s="8"/>
      <c r="E53" s="30">
        <f t="shared" ref="E53:E84" si="5">+(C53-C$7)/C$8</f>
        <v>-38381.297265588728</v>
      </c>
      <c r="F53" s="30">
        <f t="shared" ref="F53:F84" si="6">ROUND(2*E53,0)/2</f>
        <v>-38381.5</v>
      </c>
      <c r="G53" s="30">
        <f t="shared" ref="G53:G84" si="7">+C53-(C$7+F53*C$8)</f>
        <v>0.17902300000059768</v>
      </c>
      <c r="H53" s="30"/>
      <c r="I53" s="30">
        <f t="shared" ref="I53:I79" si="8">+G53</f>
        <v>0.17902300000059768</v>
      </c>
      <c r="J53" s="30"/>
      <c r="L53" s="30"/>
      <c r="M53" s="30"/>
      <c r="N53" s="30"/>
      <c r="O53" s="30"/>
      <c r="P53" s="30"/>
      <c r="Q53" s="32">
        <f t="shared" ref="Q53:Q84" si="9">+C53-15018.5</f>
        <v>4529.1769999999997</v>
      </c>
    </row>
    <row r="54" spans="1:17">
      <c r="A54" s="52" t="s">
        <v>69</v>
      </c>
      <c r="B54" s="54" t="s">
        <v>48</v>
      </c>
      <c r="C54" s="53">
        <v>19613.512999999999</v>
      </c>
      <c r="D54" s="8"/>
      <c r="E54" s="30">
        <f t="shared" si="5"/>
        <v>-38306.741355450817</v>
      </c>
      <c r="F54" s="30">
        <f t="shared" si="6"/>
        <v>-38306.5</v>
      </c>
      <c r="G54" s="30">
        <f t="shared" si="7"/>
        <v>-0.21312699999543838</v>
      </c>
      <c r="H54" s="30"/>
      <c r="I54" s="30">
        <f t="shared" si="8"/>
        <v>-0.21312699999543838</v>
      </c>
      <c r="J54" s="30"/>
      <c r="L54" s="30"/>
      <c r="M54" s="30"/>
      <c r="N54" s="30"/>
      <c r="O54" s="30"/>
      <c r="P54" s="30"/>
      <c r="Q54" s="32">
        <f t="shared" si="9"/>
        <v>4595.012999999999</v>
      </c>
    </row>
    <row r="55" spans="1:17">
      <c r="A55" s="52" t="s">
        <v>69</v>
      </c>
      <c r="B55" s="54" t="s">
        <v>37</v>
      </c>
      <c r="C55" s="53">
        <v>19894.751</v>
      </c>
      <c r="D55" s="8"/>
      <c r="E55" s="30">
        <f t="shared" si="5"/>
        <v>-37988.253673098217</v>
      </c>
      <c r="F55" s="30">
        <f t="shared" si="6"/>
        <v>-37988.5</v>
      </c>
      <c r="G55" s="30">
        <f t="shared" si="7"/>
        <v>0.21751700000095298</v>
      </c>
      <c r="H55" s="30"/>
      <c r="I55" s="30">
        <f t="shared" si="8"/>
        <v>0.21751700000095298</v>
      </c>
      <c r="J55" s="30"/>
      <c r="L55" s="30"/>
      <c r="M55" s="30"/>
      <c r="N55" s="30"/>
      <c r="O55" s="30"/>
      <c r="P55" s="30"/>
      <c r="Q55" s="32">
        <f t="shared" si="9"/>
        <v>4876.2510000000002</v>
      </c>
    </row>
    <row r="56" spans="1:17">
      <c r="A56" s="52" t="s">
        <v>69</v>
      </c>
      <c r="B56" s="54" t="s">
        <v>48</v>
      </c>
      <c r="C56" s="53">
        <v>19898.73</v>
      </c>
      <c r="D56" s="8"/>
      <c r="E56" s="30">
        <f t="shared" si="5"/>
        <v>-37983.747658661763</v>
      </c>
      <c r="F56" s="30">
        <f t="shared" si="6"/>
        <v>-37983.5</v>
      </c>
      <c r="G56" s="30">
        <f t="shared" si="7"/>
        <v>-0.21869299999889336</v>
      </c>
      <c r="H56" s="30"/>
      <c r="I56" s="30">
        <f t="shared" si="8"/>
        <v>-0.21869299999889336</v>
      </c>
      <c r="J56" s="30"/>
      <c r="L56" s="30"/>
      <c r="M56" s="30"/>
      <c r="N56" s="30"/>
      <c r="O56" s="30"/>
      <c r="P56" s="30"/>
      <c r="Q56" s="32">
        <f t="shared" si="9"/>
        <v>4880.2299999999996</v>
      </c>
    </row>
    <row r="57" spans="1:17">
      <c r="A57" s="52" t="s">
        <v>69</v>
      </c>
      <c r="B57" s="54" t="s">
        <v>48</v>
      </c>
      <c r="C57" s="53">
        <v>19921.665000000001</v>
      </c>
      <c r="D57" s="8"/>
      <c r="E57" s="30">
        <f t="shared" si="5"/>
        <v>-37957.77494162225</v>
      </c>
      <c r="F57" s="30">
        <f t="shared" si="6"/>
        <v>-37958</v>
      </c>
      <c r="G57" s="30">
        <f t="shared" si="7"/>
        <v>0.19873600000573788</v>
      </c>
      <c r="H57" s="30"/>
      <c r="I57" s="30">
        <f t="shared" si="8"/>
        <v>0.19873600000573788</v>
      </c>
      <c r="J57" s="30"/>
      <c r="L57" s="30"/>
      <c r="M57" s="30"/>
      <c r="N57" s="30"/>
      <c r="O57" s="30"/>
      <c r="P57" s="30"/>
      <c r="Q57" s="32">
        <f t="shared" si="9"/>
        <v>4903.1650000000009</v>
      </c>
    </row>
    <row r="58" spans="1:17">
      <c r="A58" s="52" t="s">
        <v>69</v>
      </c>
      <c r="B58" s="54" t="s">
        <v>48</v>
      </c>
      <c r="C58" s="53">
        <v>19921.666000000001</v>
      </c>
      <c r="D58" s="8"/>
      <c r="E58" s="30">
        <f t="shared" si="5"/>
        <v>-37957.77380917329</v>
      </c>
      <c r="F58" s="30">
        <f t="shared" si="6"/>
        <v>-37958</v>
      </c>
      <c r="G58" s="30">
        <f t="shared" si="7"/>
        <v>0.19973600000594161</v>
      </c>
      <c r="H58" s="30"/>
      <c r="I58" s="30">
        <f t="shared" si="8"/>
        <v>0.19973600000594161</v>
      </c>
      <c r="J58" s="30"/>
      <c r="L58" s="30"/>
      <c r="M58" s="30"/>
      <c r="N58" s="30"/>
      <c r="O58" s="30"/>
      <c r="P58" s="30"/>
      <c r="Q58" s="32">
        <f t="shared" si="9"/>
        <v>4903.1660000000011</v>
      </c>
    </row>
    <row r="59" spans="1:17">
      <c r="A59" s="52" t="s">
        <v>69</v>
      </c>
      <c r="B59" s="54" t="s">
        <v>48</v>
      </c>
      <c r="C59" s="53">
        <v>19928.695</v>
      </c>
      <c r="D59" s="8"/>
      <c r="E59" s="30">
        <f t="shared" si="5"/>
        <v>-37949.813825389952</v>
      </c>
      <c r="F59" s="30">
        <f t="shared" si="6"/>
        <v>-37950</v>
      </c>
      <c r="G59" s="30">
        <f t="shared" si="7"/>
        <v>0.16440000000147847</v>
      </c>
      <c r="H59" s="30"/>
      <c r="I59" s="30">
        <f t="shared" si="8"/>
        <v>0.16440000000147847</v>
      </c>
      <c r="J59" s="30"/>
      <c r="L59" s="30"/>
      <c r="M59" s="30"/>
      <c r="N59" s="30"/>
      <c r="O59" s="30"/>
      <c r="P59" s="30"/>
      <c r="Q59" s="32">
        <f t="shared" si="9"/>
        <v>4910.1949999999997</v>
      </c>
    </row>
    <row r="60" spans="1:17">
      <c r="A60" s="52" t="s">
        <v>69</v>
      </c>
      <c r="B60" s="54" t="s">
        <v>37</v>
      </c>
      <c r="C60" s="53">
        <v>19978.580999999998</v>
      </c>
      <c r="D60" s="8"/>
      <c r="E60" s="30">
        <f t="shared" si="5"/>
        <v>-37893.320476262736</v>
      </c>
      <c r="F60" s="30">
        <f t="shared" si="6"/>
        <v>-37893.5</v>
      </c>
      <c r="G60" s="30">
        <f t="shared" si="7"/>
        <v>0.15852699999959441</v>
      </c>
      <c r="H60" s="30"/>
      <c r="I60" s="30">
        <f t="shared" si="8"/>
        <v>0.15852699999959441</v>
      </c>
      <c r="J60" s="30"/>
      <c r="L60" s="30"/>
      <c r="M60" s="30"/>
      <c r="N60" s="30"/>
      <c r="O60" s="30"/>
      <c r="P60" s="30"/>
      <c r="Q60" s="32">
        <f t="shared" si="9"/>
        <v>4960.0809999999983</v>
      </c>
    </row>
    <row r="61" spans="1:17">
      <c r="A61" s="52" t="s">
        <v>69</v>
      </c>
      <c r="B61" s="54" t="s">
        <v>37</v>
      </c>
      <c r="C61" s="53">
        <v>19993.582999999999</v>
      </c>
      <c r="D61" s="8"/>
      <c r="E61" s="30">
        <f t="shared" si="5"/>
        <v>-37876.331476871994</v>
      </c>
      <c r="F61" s="30">
        <f t="shared" si="6"/>
        <v>-37876.5</v>
      </c>
      <c r="G61" s="30">
        <f t="shared" si="7"/>
        <v>0.14881299999979092</v>
      </c>
      <c r="H61" s="30"/>
      <c r="I61" s="30">
        <f t="shared" si="8"/>
        <v>0.14881299999979092</v>
      </c>
      <c r="J61" s="30"/>
      <c r="L61" s="30"/>
      <c r="M61" s="30"/>
      <c r="N61" s="30"/>
      <c r="O61" s="30"/>
      <c r="P61" s="30"/>
      <c r="Q61" s="32">
        <f t="shared" si="9"/>
        <v>4975.0829999999987</v>
      </c>
    </row>
    <row r="62" spans="1:17">
      <c r="A62" s="52" t="s">
        <v>69</v>
      </c>
      <c r="B62" s="54" t="s">
        <v>37</v>
      </c>
      <c r="C62" s="53">
        <v>20295.684000000001</v>
      </c>
      <c r="D62" s="8"/>
      <c r="E62" s="30">
        <f t="shared" si="5"/>
        <v>-37534.217511737828</v>
      </c>
      <c r="F62" s="30">
        <f t="shared" si="6"/>
        <v>-37534</v>
      </c>
      <c r="G62" s="30">
        <f t="shared" si="7"/>
        <v>-0.1920719999980065</v>
      </c>
      <c r="H62" s="30"/>
      <c r="I62" s="30">
        <f t="shared" si="8"/>
        <v>-0.1920719999980065</v>
      </c>
      <c r="J62" s="30"/>
      <c r="L62" s="30"/>
      <c r="M62" s="30"/>
      <c r="N62" s="30"/>
      <c r="O62" s="30"/>
      <c r="P62" s="30"/>
      <c r="Q62" s="32">
        <f t="shared" si="9"/>
        <v>5277.1840000000011</v>
      </c>
    </row>
    <row r="63" spans="1:17">
      <c r="A63" s="52" t="s">
        <v>69</v>
      </c>
      <c r="B63" s="54" t="s">
        <v>48</v>
      </c>
      <c r="C63" s="53">
        <v>20306.635999999999</v>
      </c>
      <c r="D63" s="8"/>
      <c r="E63" s="30">
        <f t="shared" si="5"/>
        <v>-37521.814930660148</v>
      </c>
      <c r="F63" s="30">
        <f t="shared" si="6"/>
        <v>-37522</v>
      </c>
      <c r="G63" s="30">
        <f t="shared" si="7"/>
        <v>0.16342399999848567</v>
      </c>
      <c r="H63" s="30"/>
      <c r="I63" s="30">
        <f t="shared" si="8"/>
        <v>0.16342399999848567</v>
      </c>
      <c r="J63" s="30"/>
      <c r="L63" s="30"/>
      <c r="M63" s="30"/>
      <c r="N63" s="30"/>
      <c r="O63" s="30"/>
      <c r="P63" s="30"/>
      <c r="Q63" s="32">
        <f t="shared" si="9"/>
        <v>5288.1359999999986</v>
      </c>
    </row>
    <row r="64" spans="1:17">
      <c r="A64" s="52" t="s">
        <v>69</v>
      </c>
      <c r="B64" s="54" t="s">
        <v>48</v>
      </c>
      <c r="C64" s="53">
        <v>20330.543000000001</v>
      </c>
      <c r="D64" s="8"/>
      <c r="E64" s="30">
        <f t="shared" si="5"/>
        <v>-37494.741473225498</v>
      </c>
      <c r="F64" s="30">
        <f t="shared" si="6"/>
        <v>-37494.5</v>
      </c>
      <c r="G64" s="30">
        <f t="shared" si="7"/>
        <v>-0.21323099999790429</v>
      </c>
      <c r="H64" s="30"/>
      <c r="I64" s="30">
        <f t="shared" si="8"/>
        <v>-0.21323099999790429</v>
      </c>
      <c r="J64" s="30"/>
      <c r="L64" s="30"/>
      <c r="M64" s="30"/>
      <c r="N64" s="30"/>
      <c r="O64" s="30"/>
      <c r="P64" s="30"/>
      <c r="Q64" s="32">
        <f t="shared" si="9"/>
        <v>5312.0430000000015</v>
      </c>
    </row>
    <row r="65" spans="1:17">
      <c r="A65" s="52" t="s">
        <v>69</v>
      </c>
      <c r="B65" s="54" t="s">
        <v>48</v>
      </c>
      <c r="C65" s="53">
        <v>20568.886999999999</v>
      </c>
      <c r="D65" s="8"/>
      <c r="E65" s="30">
        <f t="shared" si="5"/>
        <v>-37224.829056828545</v>
      </c>
      <c r="F65" s="30">
        <f t="shared" si="6"/>
        <v>-37225</v>
      </c>
      <c r="G65" s="30">
        <f t="shared" si="7"/>
        <v>0.15094999999928405</v>
      </c>
      <c r="H65" s="30"/>
      <c r="I65" s="30">
        <f t="shared" si="8"/>
        <v>0.15094999999928405</v>
      </c>
      <c r="J65" s="30"/>
      <c r="L65" s="30"/>
      <c r="M65" s="30"/>
      <c r="N65" s="30"/>
      <c r="O65" s="30"/>
      <c r="P65" s="30"/>
      <c r="Q65" s="32">
        <f t="shared" si="9"/>
        <v>5550.3869999999988</v>
      </c>
    </row>
    <row r="66" spans="1:17">
      <c r="A66" s="52" t="s">
        <v>69</v>
      </c>
      <c r="B66" s="54" t="s">
        <v>37</v>
      </c>
      <c r="C66" s="53">
        <v>20610.804</v>
      </c>
      <c r="D66" s="8"/>
      <c r="E66" s="30">
        <f t="shared" si="5"/>
        <v>-37177.360193512868</v>
      </c>
      <c r="F66" s="30">
        <f t="shared" si="6"/>
        <v>-37177.5</v>
      </c>
      <c r="G66" s="30">
        <f t="shared" si="7"/>
        <v>0.12345500000446918</v>
      </c>
      <c r="H66" s="30"/>
      <c r="I66" s="30">
        <f t="shared" si="8"/>
        <v>0.12345500000446918</v>
      </c>
      <c r="J66" s="30"/>
      <c r="L66" s="30"/>
      <c r="M66" s="30"/>
      <c r="N66" s="30"/>
      <c r="O66" s="30"/>
      <c r="P66" s="30"/>
      <c r="Q66" s="32">
        <f t="shared" si="9"/>
        <v>5592.3040000000001</v>
      </c>
    </row>
    <row r="67" spans="1:17">
      <c r="A67" s="52" t="s">
        <v>69</v>
      </c>
      <c r="B67" s="54" t="s">
        <v>48</v>
      </c>
      <c r="C67" s="53">
        <v>21363.706999999999</v>
      </c>
      <c r="D67" s="8"/>
      <c r="E67" s="30">
        <f t="shared" si="5"/>
        <v>-36324.735969523528</v>
      </c>
      <c r="F67" s="30">
        <f t="shared" si="6"/>
        <v>-36324.5</v>
      </c>
      <c r="G67" s="30">
        <f t="shared" si="7"/>
        <v>-0.20837099999698694</v>
      </c>
      <c r="H67" s="30"/>
      <c r="I67" s="30">
        <f t="shared" si="8"/>
        <v>-0.20837099999698694</v>
      </c>
      <c r="J67" s="30"/>
      <c r="L67" s="30"/>
      <c r="M67" s="30"/>
      <c r="N67" s="30"/>
      <c r="O67" s="30"/>
      <c r="P67" s="30"/>
      <c r="Q67" s="32">
        <f t="shared" si="9"/>
        <v>6345.2069999999985</v>
      </c>
    </row>
    <row r="68" spans="1:17">
      <c r="A68" s="52" t="s">
        <v>69</v>
      </c>
      <c r="B68" s="54" t="s">
        <v>48</v>
      </c>
      <c r="C68" s="53">
        <v>21663.902999999998</v>
      </c>
      <c r="D68" s="8"/>
      <c r="E68" s="30">
        <f t="shared" si="5"/>
        <v>-35984.779319669957</v>
      </c>
      <c r="F68" s="30">
        <f t="shared" si="6"/>
        <v>-35985</v>
      </c>
      <c r="G68" s="30">
        <f t="shared" si="7"/>
        <v>0.19487000000299304</v>
      </c>
      <c r="H68" s="30"/>
      <c r="I68" s="30">
        <f t="shared" si="8"/>
        <v>0.19487000000299304</v>
      </c>
      <c r="J68" s="30"/>
      <c r="L68" s="30"/>
      <c r="M68" s="30"/>
      <c r="N68" s="30"/>
      <c r="O68" s="30"/>
      <c r="P68" s="30"/>
      <c r="Q68" s="32">
        <f t="shared" si="9"/>
        <v>6645.4029999999984</v>
      </c>
    </row>
    <row r="69" spans="1:17">
      <c r="A69" s="52" t="s">
        <v>69</v>
      </c>
      <c r="B69" s="54" t="s">
        <v>48</v>
      </c>
      <c r="C69" s="53">
        <v>21748.631000000001</v>
      </c>
      <c r="D69" s="8"/>
      <c r="E69" s="30">
        <f t="shared" si="5"/>
        <v>-35888.829183662834</v>
      </c>
      <c r="F69" s="30">
        <f t="shared" si="6"/>
        <v>-35889</v>
      </c>
      <c r="G69" s="30">
        <f t="shared" si="7"/>
        <v>0.15083800000502379</v>
      </c>
      <c r="H69" s="30"/>
      <c r="I69" s="30">
        <f t="shared" si="8"/>
        <v>0.15083800000502379</v>
      </c>
      <c r="J69" s="30"/>
      <c r="L69" s="30"/>
      <c r="M69" s="30"/>
      <c r="N69" s="30"/>
      <c r="O69" s="30"/>
      <c r="P69" s="30"/>
      <c r="Q69" s="32">
        <f t="shared" si="9"/>
        <v>6730.1310000000012</v>
      </c>
    </row>
    <row r="70" spans="1:17">
      <c r="A70" s="52" t="s">
        <v>69</v>
      </c>
      <c r="B70" s="54" t="s">
        <v>37</v>
      </c>
      <c r="C70" s="53">
        <v>21760.636999999999</v>
      </c>
      <c r="D70" s="8"/>
      <c r="E70" s="30">
        <f t="shared" si="5"/>
        <v>-35875.233001374792</v>
      </c>
      <c r="F70" s="30">
        <f t="shared" si="6"/>
        <v>-35875</v>
      </c>
      <c r="G70" s="30">
        <f t="shared" si="7"/>
        <v>-0.20574999999735155</v>
      </c>
      <c r="H70" s="30"/>
      <c r="I70" s="30">
        <f t="shared" si="8"/>
        <v>-0.20574999999735155</v>
      </c>
      <c r="J70" s="30"/>
      <c r="L70" s="30"/>
      <c r="M70" s="30"/>
      <c r="N70" s="30"/>
      <c r="O70" s="30"/>
      <c r="P70" s="30"/>
      <c r="Q70" s="32">
        <f t="shared" si="9"/>
        <v>6742.1369999999988</v>
      </c>
    </row>
    <row r="71" spans="1:17">
      <c r="A71" s="52" t="s">
        <v>69</v>
      </c>
      <c r="B71" s="54" t="s">
        <v>48</v>
      </c>
      <c r="C71" s="53">
        <v>21787.534</v>
      </c>
      <c r="D71" s="8"/>
      <c r="E71" s="30">
        <f t="shared" si="5"/>
        <v>-35844.77352153125</v>
      </c>
      <c r="F71" s="30">
        <f t="shared" si="6"/>
        <v>-35845</v>
      </c>
      <c r="G71" s="30">
        <f t="shared" si="7"/>
        <v>0.19999000000098022</v>
      </c>
      <c r="H71" s="30"/>
      <c r="I71" s="30">
        <f t="shared" si="8"/>
        <v>0.19999000000098022</v>
      </c>
      <c r="J71" s="30"/>
      <c r="L71" s="30"/>
      <c r="M71" s="30"/>
      <c r="N71" s="30"/>
      <c r="O71" s="30"/>
      <c r="P71" s="30"/>
      <c r="Q71" s="32">
        <f t="shared" si="9"/>
        <v>6769.0339999999997</v>
      </c>
    </row>
    <row r="72" spans="1:17">
      <c r="A72" s="52" t="s">
        <v>69</v>
      </c>
      <c r="B72" s="54" t="s">
        <v>37</v>
      </c>
      <c r="C72" s="53">
        <v>21874.478999999999</v>
      </c>
      <c r="D72" s="8"/>
      <c r="E72" s="30">
        <f t="shared" si="5"/>
        <v>-35746.312746166092</v>
      </c>
      <c r="F72" s="30">
        <f t="shared" si="6"/>
        <v>-35746.5</v>
      </c>
      <c r="G72" s="30">
        <f t="shared" si="7"/>
        <v>0.16535300000396091</v>
      </c>
      <c r="H72" s="30"/>
      <c r="I72" s="30">
        <f t="shared" si="8"/>
        <v>0.16535300000396091</v>
      </c>
      <c r="J72" s="30"/>
      <c r="L72" s="30"/>
      <c r="M72" s="30"/>
      <c r="N72" s="30"/>
      <c r="O72" s="30"/>
      <c r="P72" s="30"/>
      <c r="Q72" s="32">
        <f t="shared" si="9"/>
        <v>6855.9789999999994</v>
      </c>
    </row>
    <row r="73" spans="1:17">
      <c r="A73" s="52" t="s">
        <v>69</v>
      </c>
      <c r="B73" s="54" t="s">
        <v>48</v>
      </c>
      <c r="C73" s="53">
        <v>22187.567999999999</v>
      </c>
      <c r="D73" s="8"/>
      <c r="E73" s="30">
        <f t="shared" si="5"/>
        <v>-35391.755431791462</v>
      </c>
      <c r="F73" s="30">
        <f t="shared" si="6"/>
        <v>-35392</v>
      </c>
      <c r="G73" s="30">
        <f t="shared" si="7"/>
        <v>0.21596400000271387</v>
      </c>
      <c r="H73" s="30"/>
      <c r="I73" s="30">
        <f t="shared" si="8"/>
        <v>0.21596400000271387</v>
      </c>
      <c r="J73" s="30"/>
      <c r="L73" s="30"/>
      <c r="M73" s="30"/>
      <c r="N73" s="30"/>
      <c r="O73" s="30"/>
      <c r="P73" s="30"/>
      <c r="Q73" s="32">
        <f t="shared" si="9"/>
        <v>7169.0679999999993</v>
      </c>
    </row>
    <row r="74" spans="1:17">
      <c r="A74" s="52" t="s">
        <v>69</v>
      </c>
      <c r="B74" s="54" t="s">
        <v>48</v>
      </c>
      <c r="C74" s="53">
        <v>23190.720000000001</v>
      </c>
      <c r="D74" s="8"/>
      <c r="E74" s="30">
        <f t="shared" si="5"/>
        <v>-34255.736986462703</v>
      </c>
      <c r="F74" s="30">
        <f t="shared" si="6"/>
        <v>-34255.5</v>
      </c>
      <c r="G74" s="30">
        <f t="shared" si="7"/>
        <v>-0.20926899999540183</v>
      </c>
      <c r="H74" s="30"/>
      <c r="I74" s="30">
        <f t="shared" si="8"/>
        <v>-0.20926899999540183</v>
      </c>
      <c r="J74" s="30"/>
      <c r="L74" s="30"/>
      <c r="M74" s="30"/>
      <c r="N74" s="30"/>
      <c r="O74" s="30"/>
      <c r="P74" s="30"/>
      <c r="Q74" s="32">
        <f t="shared" si="9"/>
        <v>8172.2200000000012</v>
      </c>
    </row>
    <row r="75" spans="1:17">
      <c r="A75" s="52" t="s">
        <v>69</v>
      </c>
      <c r="B75" s="54" t="s">
        <v>37</v>
      </c>
      <c r="C75" s="53">
        <v>23255.578000000001</v>
      </c>
      <c r="D75" s="8"/>
      <c r="E75" s="30">
        <f t="shared" si="5"/>
        <v>-34182.288611413722</v>
      </c>
      <c r="F75" s="30">
        <f t="shared" si="6"/>
        <v>-34182.5</v>
      </c>
      <c r="G75" s="30">
        <f t="shared" si="7"/>
        <v>0.18666500000472297</v>
      </c>
      <c r="H75" s="30"/>
      <c r="I75" s="30">
        <f t="shared" si="8"/>
        <v>0.18666500000472297</v>
      </c>
      <c r="J75" s="30"/>
      <c r="L75" s="30"/>
      <c r="M75" s="30"/>
      <c r="N75" s="30"/>
      <c r="O75" s="30"/>
      <c r="P75" s="30"/>
      <c r="Q75" s="32">
        <f t="shared" si="9"/>
        <v>8237.0780000000013</v>
      </c>
    </row>
    <row r="76" spans="1:17">
      <c r="A76" s="52" t="s">
        <v>69</v>
      </c>
      <c r="B76" s="54" t="s">
        <v>48</v>
      </c>
      <c r="C76" s="53">
        <v>24700.732</v>
      </c>
      <c r="D76" s="8"/>
      <c r="E76" s="30">
        <f t="shared" si="5"/>
        <v>-32545.725458132227</v>
      </c>
      <c r="F76" s="30">
        <f t="shared" si="6"/>
        <v>-32545.5</v>
      </c>
      <c r="G76" s="30">
        <f t="shared" si="7"/>
        <v>-0.19908899999791174</v>
      </c>
      <c r="H76" s="30"/>
      <c r="I76" s="30">
        <f t="shared" si="8"/>
        <v>-0.19908899999791174</v>
      </c>
      <c r="J76" s="30"/>
      <c r="L76" s="30"/>
      <c r="M76" s="30"/>
      <c r="N76" s="30"/>
      <c r="O76" s="30"/>
      <c r="P76" s="30"/>
      <c r="Q76" s="32">
        <f t="shared" si="9"/>
        <v>9682.232</v>
      </c>
    </row>
    <row r="77" spans="1:17">
      <c r="A77" s="52" t="s">
        <v>69</v>
      </c>
      <c r="B77" s="54" t="s">
        <v>48</v>
      </c>
      <c r="C77" s="53">
        <v>25358.432000000001</v>
      </c>
      <c r="D77" s="8"/>
      <c r="E77" s="30">
        <f t="shared" si="5"/>
        <v>-31800.913773070813</v>
      </c>
      <c r="F77" s="30">
        <f t="shared" si="6"/>
        <v>-31801</v>
      </c>
      <c r="G77" s="30">
        <f t="shared" si="7"/>
        <v>7.6142000005347654E-2</v>
      </c>
      <c r="H77" s="30"/>
      <c r="I77" s="30">
        <f t="shared" si="8"/>
        <v>7.6142000005347654E-2</v>
      </c>
      <c r="J77" s="30"/>
      <c r="L77" s="30"/>
      <c r="M77" s="30"/>
      <c r="N77" s="30"/>
      <c r="O77" s="30"/>
      <c r="P77" s="30"/>
      <c r="Q77" s="32">
        <f t="shared" si="9"/>
        <v>10339.932000000001</v>
      </c>
    </row>
    <row r="78" spans="1:17">
      <c r="A78" s="52" t="s">
        <v>69</v>
      </c>
      <c r="B78" s="54" t="s">
        <v>48</v>
      </c>
      <c r="C78" s="53">
        <v>25388.379000000001</v>
      </c>
      <c r="D78" s="8"/>
      <c r="E78" s="30">
        <f t="shared" si="5"/>
        <v>-31767.000323880398</v>
      </c>
      <c r="F78" s="30">
        <f t="shared" si="6"/>
        <v>-31767</v>
      </c>
      <c r="G78" s="30">
        <f t="shared" si="7"/>
        <v>-2.8599999495781958E-4</v>
      </c>
      <c r="H78" s="30"/>
      <c r="I78" s="30">
        <f t="shared" si="8"/>
        <v>-2.8599999495781958E-4</v>
      </c>
      <c r="J78" s="30"/>
      <c r="L78" s="30"/>
      <c r="M78" s="30"/>
      <c r="N78" s="30"/>
      <c r="O78" s="30"/>
      <c r="P78" s="30"/>
      <c r="Q78" s="32">
        <f t="shared" si="9"/>
        <v>10369.879000000001</v>
      </c>
    </row>
    <row r="79" spans="1:17">
      <c r="A79" s="52" t="s">
        <v>69</v>
      </c>
      <c r="B79" s="54" t="s">
        <v>48</v>
      </c>
      <c r="C79" s="53">
        <v>25411.341</v>
      </c>
      <c r="D79" s="8"/>
      <c r="E79" s="30">
        <f t="shared" si="5"/>
        <v>-31740.997030718805</v>
      </c>
      <c r="F79" s="30">
        <f t="shared" si="6"/>
        <v>-31741</v>
      </c>
      <c r="G79" s="30">
        <f t="shared" si="7"/>
        <v>2.6220000036119018E-3</v>
      </c>
      <c r="H79" s="30"/>
      <c r="I79" s="30">
        <f t="shared" si="8"/>
        <v>2.6220000036119018E-3</v>
      </c>
      <c r="J79" s="30"/>
      <c r="L79" s="30"/>
      <c r="M79" s="30"/>
      <c r="N79" s="30"/>
      <c r="O79" s="30"/>
      <c r="P79" s="30"/>
      <c r="Q79" s="32">
        <f t="shared" si="9"/>
        <v>10392.841</v>
      </c>
    </row>
    <row r="80" spans="1:17">
      <c r="A80" s="52" t="s">
        <v>449</v>
      </c>
      <c r="B80" s="54" t="s">
        <v>48</v>
      </c>
      <c r="C80" s="53">
        <v>25758.429</v>
      </c>
      <c r="D80" s="8"/>
      <c r="E80" s="30">
        <f t="shared" si="5"/>
        <v>-31347.937583942778</v>
      </c>
      <c r="F80" s="30">
        <f t="shared" si="6"/>
        <v>-31348</v>
      </c>
      <c r="G80" s="30">
        <f t="shared" si="7"/>
        <v>5.5116000003181398E-2</v>
      </c>
      <c r="H80" s="30">
        <f t="shared" ref="H80:H86" si="10">+G80</f>
        <v>5.5116000003181398E-2</v>
      </c>
      <c r="J80" s="30"/>
      <c r="L80" s="30"/>
      <c r="M80" s="30"/>
      <c r="N80" s="30"/>
      <c r="O80" s="30"/>
      <c r="P80" s="30"/>
      <c r="Q80" s="32">
        <f t="shared" si="9"/>
        <v>10739.929</v>
      </c>
    </row>
    <row r="81" spans="1:17">
      <c r="A81" s="52" t="s">
        <v>449</v>
      </c>
      <c r="B81" s="54" t="s">
        <v>37</v>
      </c>
      <c r="C81" s="53">
        <v>26811.463</v>
      </c>
      <c r="D81" s="8"/>
      <c r="E81" s="30">
        <f t="shared" si="5"/>
        <v>-30155.430319282659</v>
      </c>
      <c r="F81" s="30">
        <f t="shared" si="6"/>
        <v>-30155.5</v>
      </c>
      <c r="G81" s="30">
        <f t="shared" si="7"/>
        <v>6.1531000003014924E-2</v>
      </c>
      <c r="H81" s="30">
        <f t="shared" si="10"/>
        <v>6.1531000003014924E-2</v>
      </c>
      <c r="J81" s="30"/>
      <c r="L81" s="30"/>
      <c r="M81" s="30"/>
      <c r="N81" s="30"/>
      <c r="O81" s="30"/>
      <c r="P81" s="30"/>
      <c r="Q81" s="32">
        <f t="shared" si="9"/>
        <v>11792.963</v>
      </c>
    </row>
    <row r="82" spans="1:17">
      <c r="A82" s="52" t="s">
        <v>449</v>
      </c>
      <c r="B82" s="54" t="s">
        <v>37</v>
      </c>
      <c r="C82" s="53">
        <v>26811.491999999998</v>
      </c>
      <c r="D82" s="8"/>
      <c r="E82" s="30">
        <f t="shared" si="5"/>
        <v>-30155.397478262639</v>
      </c>
      <c r="F82" s="30">
        <f t="shared" si="6"/>
        <v>-30155.5</v>
      </c>
      <c r="G82" s="30">
        <f t="shared" si="7"/>
        <v>9.0531000001647044E-2</v>
      </c>
      <c r="H82" s="30">
        <f t="shared" si="10"/>
        <v>9.0531000001647044E-2</v>
      </c>
      <c r="J82" s="30"/>
      <c r="L82" s="30"/>
      <c r="M82" s="30"/>
      <c r="N82" s="30"/>
      <c r="O82" s="30"/>
      <c r="P82" s="30"/>
      <c r="Q82" s="32">
        <f t="shared" si="9"/>
        <v>11792.991999999998</v>
      </c>
    </row>
    <row r="83" spans="1:17">
      <c r="A83" s="52" t="s">
        <v>449</v>
      </c>
      <c r="B83" s="54" t="s">
        <v>48</v>
      </c>
      <c r="C83" s="53">
        <v>27131.65</v>
      </c>
      <c r="D83" s="8"/>
      <c r="E83" s="30">
        <f t="shared" si="5"/>
        <v>-29792.834882146031</v>
      </c>
      <c r="F83" s="30">
        <f t="shared" si="6"/>
        <v>-29793</v>
      </c>
      <c r="G83" s="30">
        <f t="shared" si="7"/>
        <v>0.14580600000408594</v>
      </c>
      <c r="H83" s="30">
        <f t="shared" si="10"/>
        <v>0.14580600000408594</v>
      </c>
      <c r="J83" s="30"/>
      <c r="L83" s="30"/>
      <c r="M83" s="30"/>
      <c r="N83" s="30"/>
      <c r="O83" s="30"/>
      <c r="P83" s="30"/>
      <c r="Q83" s="32">
        <f t="shared" si="9"/>
        <v>12113.150000000001</v>
      </c>
    </row>
    <row r="84" spans="1:17">
      <c r="A84" s="52" t="s">
        <v>449</v>
      </c>
      <c r="B84" s="54" t="s">
        <v>48</v>
      </c>
      <c r="C84" s="53">
        <v>27185.499</v>
      </c>
      <c r="D84" s="8"/>
      <c r="E84" s="30">
        <f t="shared" si="5"/>
        <v>-29731.853637765809</v>
      </c>
      <c r="F84" s="30">
        <f t="shared" si="6"/>
        <v>-29732</v>
      </c>
      <c r="G84" s="30">
        <f t="shared" si="7"/>
        <v>0.1292440000033821</v>
      </c>
      <c r="H84" s="30">
        <f t="shared" si="10"/>
        <v>0.1292440000033821</v>
      </c>
      <c r="J84" s="30"/>
      <c r="L84" s="30"/>
      <c r="M84" s="30"/>
      <c r="N84" s="30"/>
      <c r="O84" s="30"/>
      <c r="P84" s="30"/>
      <c r="Q84" s="32">
        <f t="shared" si="9"/>
        <v>12166.999</v>
      </c>
    </row>
    <row r="85" spans="1:17">
      <c r="A85" s="52" t="s">
        <v>449</v>
      </c>
      <c r="B85" s="54" t="s">
        <v>37</v>
      </c>
      <c r="C85" s="53">
        <v>27212.415000000001</v>
      </c>
      <c r="D85" s="8"/>
      <c r="E85" s="30">
        <f t="shared" ref="E85:E116" si="11">+(C85-C$7)/C$8</f>
        <v>-29701.37264139191</v>
      </c>
      <c r="F85" s="30">
        <f t="shared" ref="F85:F116" si="12">ROUND(2*E85,0)/2</f>
        <v>-29701.5</v>
      </c>
      <c r="G85" s="30">
        <f t="shared" ref="G85:G102" si="13">+C85-(C$7+F85*C$8)</f>
        <v>0.11246300000493648</v>
      </c>
      <c r="H85" s="30">
        <f t="shared" si="10"/>
        <v>0.11246300000493648</v>
      </c>
      <c r="J85" s="30"/>
      <c r="L85" s="30"/>
      <c r="M85" s="30"/>
      <c r="N85" s="30"/>
      <c r="O85" s="30"/>
      <c r="P85" s="30"/>
      <c r="Q85" s="32">
        <f t="shared" ref="Q85:Q116" si="14">+C85-15018.5</f>
        <v>12193.915000000001</v>
      </c>
    </row>
    <row r="86" spans="1:17">
      <c r="A86" s="52" t="s">
        <v>449</v>
      </c>
      <c r="B86" s="54" t="s">
        <v>48</v>
      </c>
      <c r="C86" s="53">
        <v>27216.396000000001</v>
      </c>
      <c r="D86" s="8"/>
      <c r="E86" s="30">
        <f t="shared" si="11"/>
        <v>-29696.86436205752</v>
      </c>
      <c r="F86" s="30">
        <f t="shared" si="12"/>
        <v>-29697</v>
      </c>
      <c r="G86" s="30">
        <f t="shared" si="13"/>
        <v>0.11977400000250782</v>
      </c>
      <c r="H86" s="30">
        <f t="shared" si="10"/>
        <v>0.11977400000250782</v>
      </c>
      <c r="J86" s="30"/>
      <c r="L86" s="30"/>
      <c r="M86" s="30"/>
      <c r="N86" s="30"/>
      <c r="O86" s="30"/>
      <c r="P86" s="30"/>
      <c r="Q86" s="32">
        <f t="shared" si="14"/>
        <v>12197.896000000001</v>
      </c>
    </row>
    <row r="87" spans="1:17">
      <c r="A87" s="52" t="s">
        <v>69</v>
      </c>
      <c r="B87" s="54" t="s">
        <v>48</v>
      </c>
      <c r="C87" s="53">
        <v>27277.261999999999</v>
      </c>
      <c r="D87" s="8"/>
      <c r="E87" s="30">
        <f t="shared" si="11"/>
        <v>-29627.936723281564</v>
      </c>
      <c r="F87" s="30">
        <f t="shared" si="12"/>
        <v>-29628</v>
      </c>
      <c r="G87" s="30">
        <f t="shared" si="13"/>
        <v>5.5876000002172077E-2</v>
      </c>
      <c r="H87" s="30"/>
      <c r="I87" s="30">
        <f t="shared" ref="I87:I102" si="15">+G87</f>
        <v>5.5876000002172077E-2</v>
      </c>
      <c r="J87" s="30"/>
      <c r="L87" s="30"/>
      <c r="M87" s="30"/>
      <c r="N87" s="30"/>
      <c r="O87" s="30"/>
      <c r="P87" s="30"/>
      <c r="Q87" s="32">
        <f t="shared" si="14"/>
        <v>12258.761999999999</v>
      </c>
    </row>
    <row r="88" spans="1:17">
      <c r="A88" s="52" t="s">
        <v>69</v>
      </c>
      <c r="B88" s="54" t="s">
        <v>48</v>
      </c>
      <c r="C88" s="53">
        <v>27537.776999999998</v>
      </c>
      <c r="D88" s="8"/>
      <c r="E88" s="30">
        <f t="shared" si="11"/>
        <v>-29332.91678085527</v>
      </c>
      <c r="F88" s="30">
        <f t="shared" si="12"/>
        <v>-29333</v>
      </c>
      <c r="G88" s="30">
        <f t="shared" si="13"/>
        <v>7.3486000001139473E-2</v>
      </c>
      <c r="H88" s="30"/>
      <c r="I88" s="30">
        <f t="shared" si="15"/>
        <v>7.3486000001139473E-2</v>
      </c>
      <c r="J88" s="30"/>
      <c r="L88" s="30"/>
      <c r="M88" s="30"/>
      <c r="N88" s="30"/>
      <c r="O88" s="30"/>
      <c r="P88" s="30"/>
      <c r="Q88" s="32">
        <f t="shared" si="14"/>
        <v>12519.276999999998</v>
      </c>
    </row>
    <row r="89" spans="1:17">
      <c r="A89" s="52" t="s">
        <v>69</v>
      </c>
      <c r="B89" s="54" t="s">
        <v>48</v>
      </c>
      <c r="C89" s="53">
        <v>27924.503000000001</v>
      </c>
      <c r="D89" s="8"/>
      <c r="E89" s="30">
        <f t="shared" si="11"/>
        <v>-28894.969321957502</v>
      </c>
      <c r="F89" s="30">
        <f t="shared" si="12"/>
        <v>-28895</v>
      </c>
      <c r="G89" s="30">
        <f t="shared" si="13"/>
        <v>2.7090000003227033E-2</v>
      </c>
      <c r="H89" s="30"/>
      <c r="I89" s="30">
        <f t="shared" si="15"/>
        <v>2.7090000003227033E-2</v>
      </c>
      <c r="J89" s="30"/>
      <c r="L89" s="30"/>
      <c r="M89" s="30"/>
      <c r="N89" s="30"/>
      <c r="O89" s="30"/>
      <c r="P89" s="30"/>
      <c r="Q89" s="32">
        <f t="shared" si="14"/>
        <v>12906.003000000001</v>
      </c>
    </row>
    <row r="90" spans="1:17">
      <c r="A90" s="52" t="s">
        <v>69</v>
      </c>
      <c r="B90" s="54" t="s">
        <v>37</v>
      </c>
      <c r="C90" s="53">
        <v>27952.414000000001</v>
      </c>
      <c r="D90" s="8"/>
      <c r="E90" s="30">
        <f t="shared" si="11"/>
        <v>-28863.361538862246</v>
      </c>
      <c r="F90" s="30">
        <f t="shared" si="12"/>
        <v>-28863.5</v>
      </c>
      <c r="G90" s="30">
        <f t="shared" si="13"/>
        <v>0.12226700000246638</v>
      </c>
      <c r="H90" s="30"/>
      <c r="I90" s="30">
        <f t="shared" si="15"/>
        <v>0.12226700000246638</v>
      </c>
      <c r="J90" s="30"/>
      <c r="L90" s="30"/>
      <c r="M90" s="30"/>
      <c r="N90" s="30"/>
      <c r="O90" s="30"/>
      <c r="P90" s="30"/>
      <c r="Q90" s="32">
        <f t="shared" si="14"/>
        <v>12933.914000000001</v>
      </c>
    </row>
    <row r="91" spans="1:17">
      <c r="A91" s="52" t="s">
        <v>69</v>
      </c>
      <c r="B91" s="54" t="s">
        <v>48</v>
      </c>
      <c r="C91" s="53">
        <v>27979.35</v>
      </c>
      <c r="D91" s="8"/>
      <c r="E91" s="30">
        <f t="shared" si="11"/>
        <v>-28832.857893509026</v>
      </c>
      <c r="F91" s="30">
        <f t="shared" si="12"/>
        <v>-28833</v>
      </c>
      <c r="G91" s="30">
        <f t="shared" si="13"/>
        <v>0.12548600000081933</v>
      </c>
      <c r="H91" s="30"/>
      <c r="I91" s="30">
        <f t="shared" si="15"/>
        <v>0.12548600000081933</v>
      </c>
      <c r="J91" s="30"/>
      <c r="L91" s="30"/>
      <c r="M91" s="30"/>
      <c r="N91" s="30"/>
      <c r="O91" s="30"/>
      <c r="P91" s="30"/>
      <c r="Q91" s="32">
        <f t="shared" si="14"/>
        <v>12960.849999999999</v>
      </c>
    </row>
    <row r="92" spans="1:17">
      <c r="A92" s="52" t="s">
        <v>69</v>
      </c>
      <c r="B92" s="54" t="s">
        <v>48</v>
      </c>
      <c r="C92" s="53">
        <v>28017.223999999998</v>
      </c>
      <c r="D92" s="8"/>
      <c r="E92" s="30">
        <f t="shared" si="11"/>
        <v>-28789.967521363647</v>
      </c>
      <c r="F92" s="30">
        <f t="shared" si="12"/>
        <v>-28790</v>
      </c>
      <c r="G92" s="30">
        <f t="shared" si="13"/>
        <v>2.8680000003078021E-2</v>
      </c>
      <c r="H92" s="30"/>
      <c r="I92" s="30">
        <f t="shared" si="15"/>
        <v>2.8680000003078021E-2</v>
      </c>
      <c r="J92" s="30"/>
      <c r="L92" s="30"/>
      <c r="M92" s="30"/>
      <c r="N92" s="30"/>
      <c r="O92" s="30"/>
      <c r="P92" s="30"/>
      <c r="Q92" s="32">
        <f t="shared" si="14"/>
        <v>12998.723999999998</v>
      </c>
    </row>
    <row r="93" spans="1:17">
      <c r="A93" s="52" t="s">
        <v>69</v>
      </c>
      <c r="B93" s="54" t="s">
        <v>37</v>
      </c>
      <c r="C93" s="53">
        <v>28308.352999999999</v>
      </c>
      <c r="D93" s="8"/>
      <c r="E93" s="30">
        <f t="shared" si="11"/>
        <v>-28460.278786286493</v>
      </c>
      <c r="F93" s="30">
        <f t="shared" si="12"/>
        <v>-28460.5</v>
      </c>
      <c r="G93" s="30">
        <f t="shared" si="13"/>
        <v>0.19534100000237231</v>
      </c>
      <c r="H93" s="30"/>
      <c r="I93" s="30">
        <f t="shared" si="15"/>
        <v>0.19534100000237231</v>
      </c>
      <c r="J93" s="30"/>
      <c r="L93" s="30"/>
      <c r="M93" s="30"/>
      <c r="N93" s="30"/>
      <c r="O93" s="30"/>
      <c r="P93" s="30"/>
      <c r="Q93" s="32">
        <f t="shared" si="14"/>
        <v>13289.852999999999</v>
      </c>
    </row>
    <row r="94" spans="1:17">
      <c r="A94" s="52" t="s">
        <v>69</v>
      </c>
      <c r="B94" s="54" t="s">
        <v>37</v>
      </c>
      <c r="C94" s="53">
        <v>28330.348999999998</v>
      </c>
      <c r="D94" s="8"/>
      <c r="E94" s="30">
        <f t="shared" si="11"/>
        <v>-28435.369438826237</v>
      </c>
      <c r="F94" s="30">
        <f t="shared" si="12"/>
        <v>-28435.5</v>
      </c>
      <c r="G94" s="30">
        <f t="shared" si="13"/>
        <v>0.11529100000188919</v>
      </c>
      <c r="H94" s="30"/>
      <c r="I94" s="30">
        <f t="shared" si="15"/>
        <v>0.11529100000188919</v>
      </c>
      <c r="J94" s="30"/>
      <c r="L94" s="30"/>
      <c r="M94" s="30"/>
      <c r="N94" s="30"/>
      <c r="O94" s="30"/>
      <c r="P94" s="30"/>
      <c r="Q94" s="32">
        <f t="shared" si="14"/>
        <v>13311.848999999998</v>
      </c>
    </row>
    <row r="95" spans="1:17">
      <c r="A95" s="52" t="s">
        <v>69</v>
      </c>
      <c r="B95" s="54" t="s">
        <v>48</v>
      </c>
      <c r="C95" s="53">
        <v>28371.376</v>
      </c>
      <c r="D95" s="8"/>
      <c r="E95" s="30">
        <f t="shared" si="11"/>
        <v>-28388.908455090466</v>
      </c>
      <c r="F95" s="30">
        <f t="shared" si="12"/>
        <v>-28389</v>
      </c>
      <c r="G95" s="30">
        <f t="shared" si="13"/>
        <v>8.0838000001676846E-2</v>
      </c>
      <c r="H95" s="30"/>
      <c r="I95" s="30">
        <f t="shared" si="15"/>
        <v>8.0838000001676846E-2</v>
      </c>
      <c r="J95" s="30"/>
      <c r="L95" s="30"/>
      <c r="M95" s="30"/>
      <c r="N95" s="30"/>
      <c r="O95" s="30"/>
      <c r="P95" s="30"/>
      <c r="Q95" s="32">
        <f t="shared" si="14"/>
        <v>13352.876</v>
      </c>
    </row>
    <row r="96" spans="1:17">
      <c r="A96" s="52" t="s">
        <v>69</v>
      </c>
      <c r="B96" s="54" t="s">
        <v>37</v>
      </c>
      <c r="C96" s="53">
        <v>28390.288</v>
      </c>
      <c r="D96" s="8"/>
      <c r="E96" s="30">
        <f t="shared" si="11"/>
        <v>-28367.491580241931</v>
      </c>
      <c r="F96" s="30">
        <f t="shared" si="12"/>
        <v>-28367.5</v>
      </c>
      <c r="G96" s="30">
        <f t="shared" si="13"/>
        <v>7.4350000031699892E-3</v>
      </c>
      <c r="H96" s="30"/>
      <c r="I96" s="30">
        <f t="shared" si="15"/>
        <v>7.4350000031699892E-3</v>
      </c>
      <c r="J96" s="30"/>
      <c r="L96" s="30"/>
      <c r="M96" s="30"/>
      <c r="N96" s="30"/>
      <c r="O96" s="30"/>
      <c r="P96" s="30"/>
      <c r="Q96" s="32">
        <f t="shared" si="14"/>
        <v>13371.788</v>
      </c>
    </row>
    <row r="97" spans="1:33">
      <c r="A97" s="52" t="s">
        <v>69</v>
      </c>
      <c r="B97" s="54" t="s">
        <v>48</v>
      </c>
      <c r="C97" s="53">
        <v>28616.830999999998</v>
      </c>
      <c r="D97" s="8"/>
      <c r="E97" s="30">
        <f t="shared" si="11"/>
        <v>-28110.943194094958</v>
      </c>
      <c r="F97" s="30">
        <f t="shared" si="12"/>
        <v>-28111</v>
      </c>
      <c r="G97" s="30">
        <f t="shared" si="13"/>
        <v>5.0162000003183493E-2</v>
      </c>
      <c r="H97" s="30"/>
      <c r="I97" s="30">
        <f t="shared" si="15"/>
        <v>5.0162000003183493E-2</v>
      </c>
      <c r="J97" s="30"/>
      <c r="L97" s="30"/>
      <c r="M97" s="30"/>
      <c r="N97" s="30"/>
      <c r="O97" s="30"/>
      <c r="P97" s="30"/>
      <c r="Q97" s="32">
        <f t="shared" si="14"/>
        <v>13598.330999999998</v>
      </c>
    </row>
    <row r="98" spans="1:33">
      <c r="A98" s="52" t="s">
        <v>69</v>
      </c>
      <c r="B98" s="54" t="s">
        <v>48</v>
      </c>
      <c r="C98" s="53">
        <v>29738.376</v>
      </c>
      <c r="D98" s="8"/>
      <c r="E98" s="30">
        <f t="shared" si="11"/>
        <v>-26840.850718312377</v>
      </c>
      <c r="F98" s="30">
        <f t="shared" si="12"/>
        <v>-26841</v>
      </c>
      <c r="G98" s="30">
        <f t="shared" si="13"/>
        <v>0.13182200000301236</v>
      </c>
      <c r="H98" s="30"/>
      <c r="I98" s="30">
        <f t="shared" si="15"/>
        <v>0.13182200000301236</v>
      </c>
      <c r="J98" s="30"/>
      <c r="L98" s="30"/>
      <c r="M98" s="30"/>
      <c r="N98" s="30"/>
      <c r="O98" s="30"/>
      <c r="P98" s="30"/>
      <c r="Q98" s="32">
        <f t="shared" si="14"/>
        <v>14719.876</v>
      </c>
    </row>
    <row r="99" spans="1:33">
      <c r="A99" s="52" t="s">
        <v>69</v>
      </c>
      <c r="B99" s="54" t="s">
        <v>48</v>
      </c>
      <c r="C99" s="53">
        <v>30081.862000000001</v>
      </c>
      <c r="D99" s="8"/>
      <c r="E99" s="30">
        <f t="shared" si="11"/>
        <v>-26451.870352712551</v>
      </c>
      <c r="F99" s="30">
        <f t="shared" si="12"/>
        <v>-26452</v>
      </c>
      <c r="G99" s="30">
        <f t="shared" si="13"/>
        <v>0.11448400000517722</v>
      </c>
      <c r="H99" s="30"/>
      <c r="I99" s="30">
        <f t="shared" si="15"/>
        <v>0.11448400000517722</v>
      </c>
      <c r="J99" s="30"/>
      <c r="L99" s="30"/>
      <c r="M99" s="30"/>
      <c r="N99" s="30"/>
      <c r="O99" s="30"/>
      <c r="P99" s="30"/>
      <c r="Q99" s="32">
        <f t="shared" si="14"/>
        <v>15063.362000000001</v>
      </c>
    </row>
    <row r="100" spans="1:33">
      <c r="A100" s="52" t="s">
        <v>69</v>
      </c>
      <c r="B100" s="54" t="s">
        <v>48</v>
      </c>
      <c r="C100" s="53">
        <v>30084.505000000001</v>
      </c>
      <c r="D100" s="8"/>
      <c r="E100" s="30">
        <f t="shared" si="11"/>
        <v>-26448.877290094919</v>
      </c>
      <c r="F100" s="30">
        <f t="shared" si="12"/>
        <v>-26449</v>
      </c>
      <c r="G100" s="30">
        <f t="shared" si="13"/>
        <v>0.1083580000049551</v>
      </c>
      <c r="H100" s="30"/>
      <c r="I100" s="30">
        <f t="shared" si="15"/>
        <v>0.1083580000049551</v>
      </c>
      <c r="J100" s="30"/>
      <c r="L100" s="30"/>
      <c r="M100" s="30"/>
      <c r="N100" s="30"/>
      <c r="O100" s="30"/>
      <c r="P100" s="30"/>
      <c r="Q100" s="32">
        <f t="shared" si="14"/>
        <v>15066.005000000001</v>
      </c>
    </row>
    <row r="101" spans="1:33">
      <c r="A101" s="52" t="s">
        <v>69</v>
      </c>
      <c r="B101" s="54" t="s">
        <v>37</v>
      </c>
      <c r="C101" s="53">
        <v>30092.788</v>
      </c>
      <c r="D101" s="8"/>
      <c r="E101" s="30">
        <f t="shared" si="11"/>
        <v>-26439.497215307987</v>
      </c>
      <c r="F101" s="30">
        <f t="shared" si="12"/>
        <v>-26439.5</v>
      </c>
      <c r="G101" s="30">
        <f t="shared" si="13"/>
        <v>2.4590000030002557E-3</v>
      </c>
      <c r="H101" s="30"/>
      <c r="I101" s="30">
        <f t="shared" si="15"/>
        <v>2.4590000030002557E-3</v>
      </c>
      <c r="J101" s="30"/>
      <c r="L101" s="30"/>
      <c r="M101" s="30"/>
      <c r="N101" s="30"/>
      <c r="O101" s="30"/>
      <c r="P101" s="30"/>
      <c r="Q101" s="32">
        <f t="shared" si="14"/>
        <v>15074.288</v>
      </c>
    </row>
    <row r="102" spans="1:33" s="30" customFormat="1" ht="12.75" customHeight="1">
      <c r="A102" s="52" t="s">
        <v>69</v>
      </c>
      <c r="B102" s="54" t="s">
        <v>48</v>
      </c>
      <c r="C102" s="53">
        <v>30585.225999999999</v>
      </c>
      <c r="D102" s="8"/>
      <c r="E102" s="30">
        <f t="shared" si="11"/>
        <v>-25881.836311296629</v>
      </c>
      <c r="F102" s="30">
        <f t="shared" si="12"/>
        <v>-25882</v>
      </c>
      <c r="G102" s="30">
        <f t="shared" si="13"/>
        <v>0.14454400000249734</v>
      </c>
      <c r="I102" s="30">
        <f t="shared" si="15"/>
        <v>0.14454400000249734</v>
      </c>
      <c r="K102"/>
      <c r="Q102" s="32">
        <f t="shared" si="14"/>
        <v>15566.725999999999</v>
      </c>
      <c r="R102"/>
      <c r="S102"/>
      <c r="T102"/>
      <c r="U102"/>
      <c r="V102"/>
      <c r="W102"/>
      <c r="X102"/>
      <c r="Y102"/>
      <c r="Z102"/>
      <c r="AA102"/>
      <c r="AB102"/>
      <c r="AC102"/>
      <c r="AD102" s="30">
        <v>11</v>
      </c>
      <c r="AE102" s="30" t="s">
        <v>28</v>
      </c>
      <c r="AG102" s="30" t="s">
        <v>30</v>
      </c>
    </row>
    <row r="103" spans="1:33" s="30" customFormat="1" ht="12.75" customHeight="1">
      <c r="A103" s="52" t="s">
        <v>69</v>
      </c>
      <c r="B103" s="54" t="s">
        <v>48</v>
      </c>
      <c r="C103" s="53">
        <v>32290.531999999999</v>
      </c>
      <c r="D103" s="8"/>
      <c r="E103" s="30">
        <f t="shared" si="11"/>
        <v>-23950.664294563561</v>
      </c>
      <c r="F103" s="30">
        <f t="shared" si="12"/>
        <v>-23950.5</v>
      </c>
      <c r="K103"/>
      <c r="Q103" s="32">
        <f t="shared" si="14"/>
        <v>17272.031999999999</v>
      </c>
      <c r="R103"/>
      <c r="S103"/>
      <c r="T103"/>
      <c r="U103" s="30">
        <f>+C103-(C$7+F103*C$8)</f>
        <v>-0.14507899999807705</v>
      </c>
      <c r="V103"/>
      <c r="W103"/>
      <c r="X103"/>
      <c r="Y103"/>
      <c r="Z103"/>
      <c r="AA103"/>
      <c r="AB103"/>
      <c r="AC103"/>
      <c r="AD103" s="30">
        <v>43</v>
      </c>
      <c r="AE103" s="30" t="s">
        <v>35</v>
      </c>
      <c r="AG103" s="30" t="s">
        <v>30</v>
      </c>
    </row>
    <row r="104" spans="1:33" s="30" customFormat="1" ht="12.75" customHeight="1">
      <c r="A104" s="52" t="s">
        <v>449</v>
      </c>
      <c r="B104" s="54" t="s">
        <v>48</v>
      </c>
      <c r="C104" s="53">
        <v>37376.597999999998</v>
      </c>
      <c r="D104" s="8"/>
      <c r="E104" s="30">
        <f t="shared" si="11"/>
        <v>-18190.954110902989</v>
      </c>
      <c r="F104" s="30">
        <f t="shared" si="12"/>
        <v>-18191</v>
      </c>
      <c r="G104" s="30">
        <f t="shared" ref="G104:G131" si="16">+C104-(C$7+F104*C$8)</f>
        <v>4.0522000002965797E-2</v>
      </c>
      <c r="H104" s="30">
        <f t="shared" ref="H104:H123" si="17">+G104</f>
        <v>4.0522000002965797E-2</v>
      </c>
      <c r="I104"/>
      <c r="K104"/>
      <c r="Q104" s="32">
        <f t="shared" si="14"/>
        <v>22358.097999999998</v>
      </c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33">
      <c r="A105" s="52" t="s">
        <v>449</v>
      </c>
      <c r="B105" s="54" t="s">
        <v>37</v>
      </c>
      <c r="C105" s="53">
        <v>37819.408000000003</v>
      </c>
      <c r="D105" s="8"/>
      <c r="E105" s="30">
        <f t="shared" si="11"/>
        <v>-17689.494384185571</v>
      </c>
      <c r="F105" s="30">
        <f t="shared" si="12"/>
        <v>-17689.5</v>
      </c>
      <c r="G105" s="30">
        <f t="shared" si="16"/>
        <v>4.9590000053285621E-3</v>
      </c>
      <c r="H105" s="30">
        <f t="shared" si="17"/>
        <v>4.9590000053285621E-3</v>
      </c>
      <c r="J105" s="30"/>
      <c r="L105" s="30"/>
      <c r="M105" s="30"/>
      <c r="N105" s="30"/>
      <c r="O105" s="30"/>
      <c r="P105" s="30"/>
      <c r="Q105" s="32">
        <f t="shared" si="14"/>
        <v>22800.908000000003</v>
      </c>
    </row>
    <row r="106" spans="1:33">
      <c r="A106" s="52" t="s">
        <v>449</v>
      </c>
      <c r="B106" s="54" t="s">
        <v>48</v>
      </c>
      <c r="C106" s="53">
        <v>38202.29</v>
      </c>
      <c r="D106" s="8"/>
      <c r="E106" s="30">
        <f t="shared" si="11"/>
        <v>-17255.900059113832</v>
      </c>
      <c r="F106" s="30">
        <f t="shared" si="12"/>
        <v>-17256</v>
      </c>
      <c r="G106" s="30">
        <f t="shared" si="16"/>
        <v>8.8252000008651521E-2</v>
      </c>
      <c r="H106" s="30">
        <f t="shared" si="17"/>
        <v>8.8252000008651521E-2</v>
      </c>
      <c r="J106" s="30"/>
      <c r="L106" s="30"/>
      <c r="M106" s="30"/>
      <c r="N106" s="30"/>
      <c r="O106" s="30"/>
      <c r="P106" s="30"/>
      <c r="Q106" s="32">
        <f t="shared" si="14"/>
        <v>23183.79</v>
      </c>
    </row>
    <row r="107" spans="1:33">
      <c r="A107" s="52" t="s">
        <v>449</v>
      </c>
      <c r="B107" s="54" t="s">
        <v>48</v>
      </c>
      <c r="C107" s="53">
        <v>38471.538</v>
      </c>
      <c r="D107" s="8"/>
      <c r="E107" s="30">
        <f t="shared" si="11"/>
        <v>-16950.990439865822</v>
      </c>
      <c r="F107" s="30">
        <f t="shared" si="12"/>
        <v>-16951</v>
      </c>
      <c r="G107" s="30">
        <f t="shared" si="16"/>
        <v>8.4420000057434663E-3</v>
      </c>
      <c r="H107" s="30">
        <f t="shared" si="17"/>
        <v>8.4420000057434663E-3</v>
      </c>
      <c r="J107" s="30"/>
      <c r="L107" s="30"/>
      <c r="M107" s="30"/>
      <c r="N107" s="30"/>
      <c r="O107" s="30"/>
      <c r="P107" s="30"/>
      <c r="Q107" s="32">
        <f t="shared" si="14"/>
        <v>23453.038</v>
      </c>
    </row>
    <row r="108" spans="1:33">
      <c r="A108" s="52" t="s">
        <v>449</v>
      </c>
      <c r="B108" s="54" t="s">
        <v>48</v>
      </c>
      <c r="C108" s="53">
        <v>38494.491999999998</v>
      </c>
      <c r="D108" s="8"/>
      <c r="E108" s="30">
        <f t="shared" si="11"/>
        <v>-16924.99620629596</v>
      </c>
      <c r="F108" s="30">
        <f t="shared" si="12"/>
        <v>-16925</v>
      </c>
      <c r="G108" s="30">
        <f t="shared" si="16"/>
        <v>3.3499999990453944E-3</v>
      </c>
      <c r="H108" s="30">
        <f t="shared" si="17"/>
        <v>3.3499999990453944E-3</v>
      </c>
      <c r="J108" s="30"/>
      <c r="L108" s="30"/>
      <c r="M108" s="30"/>
      <c r="N108" s="30"/>
      <c r="O108" s="30"/>
      <c r="P108" s="30"/>
      <c r="Q108" s="32">
        <f t="shared" si="14"/>
        <v>23475.991999999998</v>
      </c>
    </row>
    <row r="109" spans="1:33">
      <c r="A109" s="52" t="s">
        <v>449</v>
      </c>
      <c r="B109" s="54" t="s">
        <v>48</v>
      </c>
      <c r="C109" s="53">
        <v>38502.482000000004</v>
      </c>
      <c r="D109" s="8"/>
      <c r="E109" s="30">
        <f t="shared" si="11"/>
        <v>-16915.947939056117</v>
      </c>
      <c r="F109" s="30">
        <f t="shared" si="12"/>
        <v>-16916</v>
      </c>
      <c r="G109" s="30">
        <f t="shared" si="16"/>
        <v>4.597200000716839E-2</v>
      </c>
      <c r="H109" s="30">
        <f t="shared" si="17"/>
        <v>4.597200000716839E-2</v>
      </c>
      <c r="J109" s="30"/>
      <c r="L109" s="30"/>
      <c r="M109" s="30"/>
      <c r="N109" s="30"/>
      <c r="O109" s="30"/>
      <c r="P109" s="30"/>
      <c r="Q109" s="32">
        <f t="shared" si="14"/>
        <v>23483.982000000004</v>
      </c>
    </row>
    <row r="110" spans="1:33">
      <c r="A110" s="52" t="s">
        <v>449</v>
      </c>
      <c r="B110" s="54" t="s">
        <v>48</v>
      </c>
      <c r="C110" s="53">
        <v>38525.427000000003</v>
      </c>
      <c r="D110" s="8"/>
      <c r="E110" s="30">
        <f t="shared" si="11"/>
        <v>-16889.963897526952</v>
      </c>
      <c r="F110" s="30">
        <f t="shared" si="12"/>
        <v>-16890</v>
      </c>
      <c r="G110" s="30">
        <f t="shared" si="16"/>
        <v>3.1880000002274755E-2</v>
      </c>
      <c r="H110" s="30">
        <f t="shared" si="17"/>
        <v>3.1880000002274755E-2</v>
      </c>
      <c r="J110" s="30"/>
      <c r="L110" s="30"/>
      <c r="M110" s="30"/>
      <c r="N110" s="30"/>
      <c r="O110" s="30"/>
      <c r="P110" s="30"/>
      <c r="Q110" s="32">
        <f t="shared" si="14"/>
        <v>23506.927000000003</v>
      </c>
    </row>
    <row r="111" spans="1:33">
      <c r="A111" s="52" t="s">
        <v>449</v>
      </c>
      <c r="B111" s="54" t="s">
        <v>48</v>
      </c>
      <c r="C111" s="53">
        <v>38548.330999999998</v>
      </c>
      <c r="D111" s="8"/>
      <c r="E111" s="30">
        <f t="shared" si="11"/>
        <v>-16864.026286405402</v>
      </c>
      <c r="F111" s="30">
        <f t="shared" si="12"/>
        <v>-16864</v>
      </c>
      <c r="G111" s="30">
        <f t="shared" si="16"/>
        <v>-2.3212000000057742E-2</v>
      </c>
      <c r="H111" s="30">
        <f t="shared" si="17"/>
        <v>-2.3212000000057742E-2</v>
      </c>
      <c r="J111" s="30"/>
      <c r="L111" s="30"/>
      <c r="M111" s="30"/>
      <c r="N111" s="30"/>
      <c r="O111" s="30"/>
      <c r="P111" s="30"/>
      <c r="Q111" s="32">
        <f t="shared" si="14"/>
        <v>23529.830999999998</v>
      </c>
    </row>
    <row r="112" spans="1:33">
      <c r="A112" s="52" t="s">
        <v>449</v>
      </c>
      <c r="B112" s="54" t="s">
        <v>48</v>
      </c>
      <c r="C112" s="53">
        <v>38556.328999999998</v>
      </c>
      <c r="D112" s="8"/>
      <c r="E112" s="30">
        <f t="shared" si="11"/>
        <v>-16854.968959573835</v>
      </c>
      <c r="F112" s="30">
        <f t="shared" si="12"/>
        <v>-16855</v>
      </c>
      <c r="G112" s="30">
        <f t="shared" si="16"/>
        <v>2.741000000241911E-2</v>
      </c>
      <c r="H112" s="30">
        <f t="shared" si="17"/>
        <v>2.741000000241911E-2</v>
      </c>
      <c r="J112" s="30"/>
      <c r="L112" s="30"/>
      <c r="M112" s="30"/>
      <c r="N112" s="30"/>
      <c r="O112" s="30">
        <f t="shared" ref="O112:O142" ca="1" si="18">+C$11+C$12*$F112</f>
        <v>1.4616842576945042E-2</v>
      </c>
      <c r="P112" s="30"/>
      <c r="Q112" s="32">
        <f t="shared" si="14"/>
        <v>23537.828999999998</v>
      </c>
    </row>
    <row r="113" spans="1:29">
      <c r="A113" s="52" t="s">
        <v>449</v>
      </c>
      <c r="B113" s="54" t="s">
        <v>48</v>
      </c>
      <c r="C113" s="53">
        <v>38580.245000000003</v>
      </c>
      <c r="D113" s="8"/>
      <c r="E113" s="30">
        <f t="shared" si="11"/>
        <v>-16827.885310098492</v>
      </c>
      <c r="F113" s="30">
        <f t="shared" si="12"/>
        <v>-16828</v>
      </c>
      <c r="G113" s="30">
        <f t="shared" si="16"/>
        <v>0.10127600000851089</v>
      </c>
      <c r="H113" s="30">
        <f t="shared" si="17"/>
        <v>0.10127600000851089</v>
      </c>
      <c r="J113" s="30"/>
      <c r="L113" s="30"/>
      <c r="M113" s="30"/>
      <c r="N113" s="30"/>
      <c r="O113" s="30">
        <f t="shared" ca="1" si="18"/>
        <v>1.4595096398881794E-2</v>
      </c>
      <c r="P113" s="30"/>
      <c r="Q113" s="32">
        <f t="shared" si="14"/>
        <v>23561.745000000003</v>
      </c>
    </row>
    <row r="114" spans="1:29">
      <c r="A114" s="52" t="s">
        <v>449</v>
      </c>
      <c r="B114" s="54" t="s">
        <v>48</v>
      </c>
      <c r="C114" s="53">
        <v>38587.250999999997</v>
      </c>
      <c r="D114" s="8"/>
      <c r="E114" s="30">
        <f t="shared" si="11"/>
        <v>-16819.951372641393</v>
      </c>
      <c r="F114" s="30">
        <f t="shared" si="12"/>
        <v>-16820</v>
      </c>
      <c r="G114" s="30">
        <f t="shared" si="16"/>
        <v>4.2939999999362044E-2</v>
      </c>
      <c r="H114" s="30">
        <f t="shared" si="17"/>
        <v>4.2939999999362044E-2</v>
      </c>
      <c r="J114" s="30"/>
      <c r="L114" s="30"/>
      <c r="M114" s="30"/>
      <c r="N114" s="30"/>
      <c r="O114" s="30">
        <f t="shared" ca="1" si="18"/>
        <v>1.4588653086863055E-2</v>
      </c>
      <c r="P114" s="30"/>
      <c r="Q114" s="32">
        <f t="shared" si="14"/>
        <v>23568.750999999997</v>
      </c>
    </row>
    <row r="115" spans="1:29">
      <c r="A115" s="52" t="s">
        <v>449</v>
      </c>
      <c r="B115" s="54" t="s">
        <v>48</v>
      </c>
      <c r="C115" s="53">
        <v>38880.423000000003</v>
      </c>
      <c r="D115" s="8"/>
      <c r="E115" s="30">
        <f t="shared" si="11"/>
        <v>-16487.949044326309</v>
      </c>
      <c r="F115" s="30">
        <f t="shared" si="12"/>
        <v>-16488</v>
      </c>
      <c r="G115" s="30">
        <f t="shared" si="16"/>
        <v>4.4996000004175585E-2</v>
      </c>
      <c r="H115" s="30">
        <f t="shared" si="17"/>
        <v>4.4996000004175585E-2</v>
      </c>
      <c r="J115" s="30"/>
      <c r="L115" s="30"/>
      <c r="M115" s="30"/>
      <c r="N115" s="30"/>
      <c r="O115" s="30">
        <f t="shared" ca="1" si="18"/>
        <v>1.4321255638085348E-2</v>
      </c>
      <c r="P115" s="30"/>
      <c r="Q115" s="32">
        <f t="shared" si="14"/>
        <v>23861.923000000003</v>
      </c>
    </row>
    <row r="116" spans="1:29">
      <c r="A116" s="52" t="s">
        <v>449</v>
      </c>
      <c r="B116" s="54" t="s">
        <v>48</v>
      </c>
      <c r="C116" s="53">
        <v>38911.339999999997</v>
      </c>
      <c r="D116" s="8"/>
      <c r="E116" s="30">
        <f t="shared" si="11"/>
        <v>-16452.937119638704</v>
      </c>
      <c r="F116" s="30">
        <f t="shared" si="12"/>
        <v>-16453</v>
      </c>
      <c r="G116" s="30">
        <f t="shared" si="16"/>
        <v>5.5525999996461906E-2</v>
      </c>
      <c r="H116" s="30">
        <f t="shared" si="17"/>
        <v>5.5525999996461906E-2</v>
      </c>
      <c r="J116" s="30"/>
      <c r="L116" s="30"/>
      <c r="M116" s="30"/>
      <c r="N116" s="30"/>
      <c r="O116" s="30">
        <f t="shared" ca="1" si="18"/>
        <v>1.429306614800336E-2</v>
      </c>
      <c r="P116" s="30"/>
      <c r="Q116" s="32">
        <f t="shared" si="14"/>
        <v>23892.839999999997</v>
      </c>
    </row>
    <row r="117" spans="1:29">
      <c r="A117" s="52" t="s">
        <v>449</v>
      </c>
      <c r="B117" s="54" t="s">
        <v>48</v>
      </c>
      <c r="C117" s="53">
        <v>38934.302000000003</v>
      </c>
      <c r="D117" s="8"/>
      <c r="E117" s="30">
        <f t="shared" ref="E117:E142" si="19">+(C117-C$7)/C$8</f>
        <v>-16426.933826477103</v>
      </c>
      <c r="F117" s="30">
        <f t="shared" ref="F117:F143" si="20">ROUND(2*E117,0)/2</f>
        <v>-16427</v>
      </c>
      <c r="G117" s="30">
        <f t="shared" si="16"/>
        <v>5.8434000005945563E-2</v>
      </c>
      <c r="H117" s="30">
        <f t="shared" si="17"/>
        <v>5.8434000005945563E-2</v>
      </c>
      <c r="J117" s="30"/>
      <c r="L117" s="30"/>
      <c r="M117" s="30"/>
      <c r="N117" s="30"/>
      <c r="O117" s="30">
        <f t="shared" ca="1" si="18"/>
        <v>1.4272125383942456E-2</v>
      </c>
      <c r="P117" s="30"/>
      <c r="Q117" s="32">
        <f t="shared" ref="Q117:Q142" si="21">+C117-15018.5</f>
        <v>23915.802000000003</v>
      </c>
    </row>
    <row r="118" spans="1:29">
      <c r="A118" s="52" t="s">
        <v>449</v>
      </c>
      <c r="B118" s="54" t="s">
        <v>48</v>
      </c>
      <c r="C118" s="53">
        <v>38942.260999999999</v>
      </c>
      <c r="D118" s="8"/>
      <c r="E118" s="30">
        <f t="shared" si="19"/>
        <v>-16417.920665155223</v>
      </c>
      <c r="F118" s="30">
        <f t="shared" si="20"/>
        <v>-16418</v>
      </c>
      <c r="G118" s="30">
        <f t="shared" si="16"/>
        <v>7.0056000004115049E-2</v>
      </c>
      <c r="H118" s="30">
        <f t="shared" si="17"/>
        <v>7.0056000004115049E-2</v>
      </c>
      <c r="J118" s="30"/>
      <c r="L118" s="30"/>
      <c r="M118" s="30"/>
      <c r="N118" s="30"/>
      <c r="O118" s="30">
        <f t="shared" ca="1" si="18"/>
        <v>1.4264876657921373E-2</v>
      </c>
      <c r="P118" s="30"/>
      <c r="Q118" s="32">
        <f t="shared" si="21"/>
        <v>23923.760999999999</v>
      </c>
    </row>
    <row r="119" spans="1:29">
      <c r="A119" s="52" t="s">
        <v>449</v>
      </c>
      <c r="B119" s="54" t="s">
        <v>48</v>
      </c>
      <c r="C119" s="53">
        <v>38964.218999999997</v>
      </c>
      <c r="D119" s="8"/>
      <c r="E119" s="30">
        <f t="shared" si="19"/>
        <v>-16393.054350755683</v>
      </c>
      <c r="F119" s="30">
        <f t="shared" si="20"/>
        <v>-16393</v>
      </c>
      <c r="G119" s="30">
        <f t="shared" si="16"/>
        <v>-4.7994000000471715E-2</v>
      </c>
      <c r="H119" s="30">
        <f t="shared" si="17"/>
        <v>-4.7994000000471715E-2</v>
      </c>
      <c r="J119" s="30"/>
      <c r="L119" s="30"/>
      <c r="M119" s="30"/>
      <c r="N119" s="30"/>
      <c r="O119" s="30">
        <f t="shared" ca="1" si="18"/>
        <v>1.4244741307862812E-2</v>
      </c>
      <c r="P119" s="30"/>
      <c r="Q119" s="32">
        <f t="shared" si="21"/>
        <v>23945.718999999997</v>
      </c>
    </row>
    <row r="120" spans="1:29">
      <c r="A120" s="52" t="s">
        <v>449</v>
      </c>
      <c r="B120" s="54" t="s">
        <v>48</v>
      </c>
      <c r="C120" s="53">
        <v>39235.410000000003</v>
      </c>
      <c r="D120" s="8"/>
      <c r="E120" s="30">
        <f t="shared" si="19"/>
        <v>-16085.944383166365</v>
      </c>
      <c r="F120" s="30">
        <f t="shared" si="20"/>
        <v>-16086</v>
      </c>
      <c r="G120" s="30">
        <f t="shared" si="16"/>
        <v>4.9112000007880852E-2</v>
      </c>
      <c r="H120" s="30">
        <f t="shared" si="17"/>
        <v>4.9112000007880852E-2</v>
      </c>
      <c r="J120" s="30"/>
      <c r="L120" s="30"/>
      <c r="M120" s="30"/>
      <c r="N120" s="30"/>
      <c r="O120" s="30">
        <f t="shared" ca="1" si="18"/>
        <v>1.3997479209143666E-2</v>
      </c>
      <c r="P120" s="30"/>
      <c r="Q120" s="32">
        <f t="shared" si="21"/>
        <v>24216.910000000003</v>
      </c>
    </row>
    <row r="121" spans="1:29">
      <c r="A121" s="52" t="s">
        <v>449</v>
      </c>
      <c r="B121" s="54" t="s">
        <v>37</v>
      </c>
      <c r="C121" s="53">
        <v>39261.4</v>
      </c>
      <c r="D121" s="8"/>
      <c r="E121" s="30">
        <f t="shared" si="19"/>
        <v>-16056.512034535159</v>
      </c>
      <c r="F121" s="30">
        <f t="shared" si="20"/>
        <v>-16056.5</v>
      </c>
      <c r="G121" s="30">
        <f t="shared" si="16"/>
        <v>-1.0626999996020459E-2</v>
      </c>
      <c r="H121" s="30">
        <f t="shared" si="17"/>
        <v>-1.0626999996020459E-2</v>
      </c>
      <c r="J121" s="30"/>
      <c r="L121" s="30"/>
      <c r="M121" s="30"/>
      <c r="N121" s="30"/>
      <c r="O121" s="30">
        <f t="shared" ca="1" si="18"/>
        <v>1.3973719496074562E-2</v>
      </c>
      <c r="P121" s="30"/>
      <c r="Q121" s="32">
        <f t="shared" si="21"/>
        <v>24242.9</v>
      </c>
    </row>
    <row r="122" spans="1:29">
      <c r="A122" s="52" t="s">
        <v>449</v>
      </c>
      <c r="B122" s="54" t="s">
        <v>37</v>
      </c>
      <c r="C122" s="53">
        <v>39269.375999999997</v>
      </c>
      <c r="D122" s="8"/>
      <c r="E122" s="30">
        <f t="shared" si="19"/>
        <v>-16047.479621580853</v>
      </c>
      <c r="F122" s="30">
        <f t="shared" si="20"/>
        <v>-16047.5</v>
      </c>
      <c r="G122" s="30">
        <f t="shared" si="16"/>
        <v>1.7995000001974404E-2</v>
      </c>
      <c r="H122" s="30">
        <f t="shared" si="17"/>
        <v>1.7995000001974404E-2</v>
      </c>
      <c r="J122" s="30"/>
      <c r="L122" s="30"/>
      <c r="M122" s="30"/>
      <c r="N122" s="30"/>
      <c r="O122" s="30">
        <f t="shared" ca="1" si="18"/>
        <v>1.3966470770053481E-2</v>
      </c>
      <c r="P122" s="30"/>
      <c r="Q122" s="32">
        <f t="shared" si="21"/>
        <v>24250.875999999997</v>
      </c>
    </row>
    <row r="123" spans="1:29">
      <c r="A123" s="52" t="s">
        <v>449</v>
      </c>
      <c r="B123" s="54" t="s">
        <v>48</v>
      </c>
      <c r="C123" s="53">
        <v>39289.31</v>
      </c>
      <c r="D123" s="8"/>
      <c r="E123" s="30">
        <f t="shared" si="19"/>
        <v>-16024.905383888874</v>
      </c>
      <c r="F123" s="30">
        <f t="shared" si="20"/>
        <v>-16025</v>
      </c>
      <c r="G123" s="30">
        <f t="shared" si="16"/>
        <v>8.3550000003015157E-2</v>
      </c>
      <c r="H123" s="30">
        <f t="shared" si="17"/>
        <v>8.3550000003015157E-2</v>
      </c>
      <c r="J123" s="30"/>
      <c r="L123" s="30"/>
      <c r="M123" s="30"/>
      <c r="N123" s="30"/>
      <c r="O123" s="30">
        <f t="shared" ca="1" si="18"/>
        <v>1.3948348955000774E-2</v>
      </c>
      <c r="P123" s="30"/>
      <c r="Q123" s="32">
        <f t="shared" si="21"/>
        <v>24270.809999999998</v>
      </c>
    </row>
    <row r="124" spans="1:29">
      <c r="A124" s="52" t="s">
        <v>362</v>
      </c>
      <c r="B124" s="54" t="s">
        <v>48</v>
      </c>
      <c r="C124" s="53">
        <v>39966.533000000003</v>
      </c>
      <c r="D124" s="8"/>
      <c r="E124" s="30">
        <f t="shared" si="19"/>
        <v>-15257.984897660579</v>
      </c>
      <c r="F124" s="30">
        <f t="shared" si="20"/>
        <v>-15258</v>
      </c>
      <c r="G124" s="30">
        <f t="shared" si="16"/>
        <v>1.3336000010895077E-2</v>
      </c>
      <c r="H124" s="30"/>
      <c r="J124" s="30">
        <f>+G124</f>
        <v>1.3336000010895077E-2</v>
      </c>
      <c r="L124" s="30"/>
      <c r="M124" s="30"/>
      <c r="N124" s="30"/>
      <c r="O124" s="30">
        <f t="shared" ca="1" si="18"/>
        <v>1.3330596415204085E-2</v>
      </c>
      <c r="P124" s="30"/>
      <c r="Q124" s="32">
        <f t="shared" si="21"/>
        <v>24948.033000000003</v>
      </c>
    </row>
    <row r="125" spans="1:29">
      <c r="A125" s="52" t="s">
        <v>450</v>
      </c>
      <c r="B125" s="54" t="s">
        <v>48</v>
      </c>
      <c r="C125" s="53">
        <v>39967.425000000003</v>
      </c>
      <c r="D125" s="8"/>
      <c r="E125" s="30">
        <f t="shared" si="19"/>
        <v>-15256.974753182742</v>
      </c>
      <c r="F125" s="30">
        <f t="shared" si="20"/>
        <v>-15257</v>
      </c>
      <c r="G125" s="30">
        <f t="shared" si="16"/>
        <v>2.2294000009424053E-2</v>
      </c>
      <c r="H125" s="30"/>
      <c r="I125" s="30">
        <f>+G125</f>
        <v>2.2294000009424053E-2</v>
      </c>
      <c r="J125" s="30"/>
      <c r="L125" s="30"/>
      <c r="M125" s="30"/>
      <c r="N125" s="30"/>
      <c r="O125" s="30">
        <f t="shared" ca="1" si="18"/>
        <v>1.3329791001201742E-2</v>
      </c>
      <c r="P125" s="30"/>
      <c r="Q125" s="32">
        <f t="shared" si="21"/>
        <v>24948.925000000003</v>
      </c>
    </row>
    <row r="126" spans="1:29">
      <c r="A126" s="52" t="s">
        <v>371</v>
      </c>
      <c r="B126" s="54" t="s">
        <v>48</v>
      </c>
      <c r="C126" s="53">
        <v>40028.356</v>
      </c>
      <c r="D126" s="8"/>
      <c r="E126" s="30">
        <f t="shared" si="19"/>
        <v>-15187.973505223983</v>
      </c>
      <c r="F126" s="30">
        <f t="shared" si="20"/>
        <v>-15188</v>
      </c>
      <c r="G126" s="30">
        <f t="shared" si="16"/>
        <v>2.339600000414066E-2</v>
      </c>
      <c r="H126" s="30"/>
      <c r="I126" s="30">
        <f>+G126</f>
        <v>2.339600000414066E-2</v>
      </c>
      <c r="J126" s="30"/>
      <c r="L126" s="30"/>
      <c r="M126" s="30"/>
      <c r="N126" s="30"/>
      <c r="O126" s="30">
        <f t="shared" ca="1" si="18"/>
        <v>1.3274217435040109E-2</v>
      </c>
      <c r="P126" s="30"/>
      <c r="Q126" s="32">
        <f t="shared" si="21"/>
        <v>25009.856</v>
      </c>
    </row>
    <row r="127" spans="1:29">
      <c r="A127" s="30" t="s">
        <v>12</v>
      </c>
      <c r="B127" s="30"/>
      <c r="C127" s="31">
        <v>40329.466899999999</v>
      </c>
      <c r="D127" s="31" t="s">
        <v>14</v>
      </c>
      <c r="E127" s="30">
        <f t="shared" si="19"/>
        <v>-14846.980777811244</v>
      </c>
      <c r="F127" s="30">
        <f t="shared" si="20"/>
        <v>-14847</v>
      </c>
      <c r="G127" s="30">
        <f t="shared" si="16"/>
        <v>1.6973999998299405E-2</v>
      </c>
      <c r="H127" s="30">
        <f>+G127</f>
        <v>1.6973999998299405E-2</v>
      </c>
      <c r="I127" s="30"/>
      <c r="J127" s="30"/>
      <c r="K127" s="30"/>
      <c r="L127" s="30"/>
      <c r="M127" s="30"/>
      <c r="N127" s="30"/>
      <c r="O127" s="30">
        <f t="shared" ca="1" si="18"/>
        <v>1.2999571260241321E-2</v>
      </c>
      <c r="P127" s="30"/>
      <c r="Q127" s="32">
        <f t="shared" si="21"/>
        <v>25310.966899999999</v>
      </c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</row>
    <row r="128" spans="1:29">
      <c r="A128" s="52" t="s">
        <v>362</v>
      </c>
      <c r="B128" s="54" t="s">
        <v>48</v>
      </c>
      <c r="C128" s="53">
        <v>40329.467499999999</v>
      </c>
      <c r="D128" s="8"/>
      <c r="E128" s="30">
        <f t="shared" si="19"/>
        <v>-14846.980098341866</v>
      </c>
      <c r="F128" s="30">
        <f t="shared" si="20"/>
        <v>-14847</v>
      </c>
      <c r="G128" s="30">
        <f t="shared" si="16"/>
        <v>1.7573999997694045E-2</v>
      </c>
      <c r="H128" s="30"/>
      <c r="J128" s="30">
        <f>+G128</f>
        <v>1.7573999997694045E-2</v>
      </c>
      <c r="L128" s="30"/>
      <c r="M128" s="30"/>
      <c r="N128" s="30"/>
      <c r="O128" s="30">
        <f t="shared" ca="1" si="18"/>
        <v>1.2999571260241321E-2</v>
      </c>
      <c r="P128" s="30"/>
      <c r="Q128" s="32">
        <f t="shared" si="21"/>
        <v>25310.967499999999</v>
      </c>
    </row>
    <row r="129" spans="1:33">
      <c r="A129" s="52" t="s">
        <v>362</v>
      </c>
      <c r="B129" s="54" t="s">
        <v>48</v>
      </c>
      <c r="C129" s="53">
        <v>40707.405500000001</v>
      </c>
      <c r="D129" s="8"/>
      <c r="E129" s="30">
        <f t="shared" si="19"/>
        <v>-14418.984600958953</v>
      </c>
      <c r="F129" s="30">
        <f t="shared" si="20"/>
        <v>-14419</v>
      </c>
      <c r="G129" s="30">
        <f t="shared" si="16"/>
        <v>1.3598000005003996E-2</v>
      </c>
      <c r="H129" s="30"/>
      <c r="J129" s="30">
        <f>+G129</f>
        <v>1.3598000005003996E-2</v>
      </c>
      <c r="L129" s="30"/>
      <c r="M129" s="30"/>
      <c r="N129" s="30"/>
      <c r="O129" s="30">
        <f t="shared" ca="1" si="18"/>
        <v>1.2654854067238734E-2</v>
      </c>
      <c r="P129" s="30"/>
      <c r="Q129" s="32">
        <f t="shared" si="21"/>
        <v>25688.905500000001</v>
      </c>
    </row>
    <row r="130" spans="1:33">
      <c r="A130" s="52" t="s">
        <v>362</v>
      </c>
      <c r="B130" s="54" t="s">
        <v>37</v>
      </c>
      <c r="C130" s="53">
        <v>40733.461600000002</v>
      </c>
      <c r="D130" s="8"/>
      <c r="E130" s="30">
        <f t="shared" si="19"/>
        <v>-14389.477397451077</v>
      </c>
      <c r="F130" s="30">
        <f t="shared" si="20"/>
        <v>-14389.5</v>
      </c>
      <c r="G130" s="30">
        <f t="shared" si="16"/>
        <v>1.9959000004746486E-2</v>
      </c>
      <c r="H130" s="30"/>
      <c r="J130" s="30">
        <f>+G130</f>
        <v>1.9959000004746486E-2</v>
      </c>
      <c r="L130" s="30"/>
      <c r="M130" s="30"/>
      <c r="N130" s="30"/>
      <c r="O130" s="30">
        <f t="shared" ca="1" si="18"/>
        <v>1.2631094354169632E-2</v>
      </c>
      <c r="P130" s="30"/>
      <c r="Q130" s="32">
        <f t="shared" si="21"/>
        <v>25714.961600000002</v>
      </c>
    </row>
    <row r="131" spans="1:33">
      <c r="A131" s="30" t="s">
        <v>29</v>
      </c>
      <c r="B131" s="30"/>
      <c r="C131" s="33">
        <v>42979.438000000002</v>
      </c>
      <c r="D131" s="31"/>
      <c r="E131" s="30">
        <f t="shared" si="19"/>
        <v>-11846.023745189917</v>
      </c>
      <c r="F131" s="30">
        <f t="shared" si="20"/>
        <v>-11846</v>
      </c>
      <c r="G131" s="30">
        <f t="shared" si="16"/>
        <v>-2.0967999997083098E-2</v>
      </c>
      <c r="H131" s="30"/>
      <c r="I131" s="30">
        <f>+G131</f>
        <v>-2.0967999997083098E-2</v>
      </c>
      <c r="J131" s="30"/>
      <c r="K131" s="30"/>
      <c r="L131" s="30"/>
      <c r="M131" s="30"/>
      <c r="N131" s="30"/>
      <c r="O131" s="30">
        <f t="shared" ca="1" si="18"/>
        <v>1.0582523839211506E-2</v>
      </c>
      <c r="P131" s="30"/>
      <c r="Q131" s="32">
        <f t="shared" si="21"/>
        <v>27960.938000000002</v>
      </c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</row>
    <row r="132" spans="1:33" s="30" customFormat="1" ht="12.75" customHeight="1">
      <c r="A132" s="30" t="s">
        <v>32</v>
      </c>
      <c r="B132" s="34" t="s">
        <v>37</v>
      </c>
      <c r="C132" s="33">
        <v>44458.752999999997</v>
      </c>
      <c r="D132" s="31"/>
      <c r="E132" s="30">
        <f t="shared" si="19"/>
        <v>-10170.775002774501</v>
      </c>
      <c r="F132" s="30">
        <f t="shared" si="20"/>
        <v>-10171</v>
      </c>
      <c r="O132" s="30">
        <f t="shared" ca="1" si="18"/>
        <v>9.2334553852878344E-3</v>
      </c>
      <c r="Q132" s="32">
        <f t="shared" si="21"/>
        <v>29440.252999999997</v>
      </c>
      <c r="R132"/>
      <c r="U132" s="35">
        <v>0.21163439999509137</v>
      </c>
      <c r="AC132" s="30" t="s">
        <v>31</v>
      </c>
      <c r="AG132" s="30" t="s">
        <v>33</v>
      </c>
    </row>
    <row r="133" spans="1:33">
      <c r="A133" s="30" t="s">
        <v>36</v>
      </c>
      <c r="B133" s="30"/>
      <c r="C133" s="33">
        <v>47690.5</v>
      </c>
      <c r="D133" s="31"/>
      <c r="E133" s="30">
        <f t="shared" si="19"/>
        <v>-6510.9864536454625</v>
      </c>
      <c r="F133" s="30">
        <f t="shared" si="20"/>
        <v>-6511</v>
      </c>
      <c r="G133" s="30">
        <f t="shared" ref="G133:G142" si="22">+C133-(C$7+F133*C$8)</f>
        <v>1.1962000004132278E-2</v>
      </c>
      <c r="H133" s="30"/>
      <c r="I133" s="30">
        <f>+G133</f>
        <v>1.1962000004132278E-2</v>
      </c>
      <c r="J133" s="30"/>
      <c r="K133" s="30"/>
      <c r="L133" s="30"/>
      <c r="M133" s="30"/>
      <c r="N133" s="30"/>
      <c r="O133" s="30">
        <f t="shared" ca="1" si="18"/>
        <v>6.285640136714319E-3</v>
      </c>
      <c r="P133" s="30"/>
      <c r="Q133" s="32">
        <f t="shared" si="21"/>
        <v>32672</v>
      </c>
      <c r="R133" s="30"/>
      <c r="S133" s="30"/>
      <c r="T133" s="30"/>
      <c r="U133" s="30"/>
      <c r="V133" s="30"/>
      <c r="W133" s="30"/>
      <c r="X133" s="30"/>
      <c r="Y133" s="30"/>
      <c r="Z133" s="30"/>
      <c r="AA133" s="30" t="s">
        <v>34</v>
      </c>
      <c r="AB133" s="30"/>
      <c r="AC133" s="30" t="s">
        <v>31</v>
      </c>
    </row>
    <row r="134" spans="1:33" s="30" customFormat="1" ht="12.75" customHeight="1">
      <c r="A134" s="28" t="s">
        <v>51</v>
      </c>
      <c r="B134" s="29" t="s">
        <v>48</v>
      </c>
      <c r="C134" s="28">
        <v>53439.974499999997</v>
      </c>
      <c r="D134" s="28">
        <v>8.0000000000000004E-4</v>
      </c>
      <c r="E134" s="30">
        <f t="shared" si="19"/>
        <v>0</v>
      </c>
      <c r="F134" s="30">
        <f t="shared" si="20"/>
        <v>0</v>
      </c>
      <c r="G134" s="30">
        <f t="shared" si="22"/>
        <v>0</v>
      </c>
      <c r="K134" s="30">
        <f t="shared" ref="K134:K142" si="23">+G134</f>
        <v>0</v>
      </c>
      <c r="O134" s="30">
        <f t="shared" ca="1" si="18"/>
        <v>1.0415895674623621E-3</v>
      </c>
      <c r="Q134" s="32">
        <f t="shared" si="21"/>
        <v>38421.474499999997</v>
      </c>
      <c r="R134"/>
    </row>
    <row r="135" spans="1:33" s="30" customFormat="1" ht="12.75" customHeight="1">
      <c r="A135" s="28" t="s">
        <v>51</v>
      </c>
      <c r="B135" s="29" t="s">
        <v>37</v>
      </c>
      <c r="C135" s="28">
        <v>53466.911999999997</v>
      </c>
      <c r="D135" s="28">
        <v>1E-3</v>
      </c>
      <c r="E135" s="30">
        <f t="shared" si="19"/>
        <v>30.505344026671438</v>
      </c>
      <c r="F135" s="30">
        <f t="shared" si="20"/>
        <v>30.5</v>
      </c>
      <c r="G135" s="30">
        <f t="shared" si="22"/>
        <v>4.7189999968395568E-3</v>
      </c>
      <c r="K135" s="30">
        <f t="shared" si="23"/>
        <v>4.7189999968395568E-3</v>
      </c>
      <c r="O135" s="30">
        <f t="shared" ca="1" si="18"/>
        <v>1.0170244403909163E-3</v>
      </c>
      <c r="Q135" s="32">
        <f t="shared" si="21"/>
        <v>38448.411999999997</v>
      </c>
      <c r="R135"/>
    </row>
    <row r="136" spans="1:33" s="30" customFormat="1" ht="12.75" customHeight="1">
      <c r="A136" s="36" t="s">
        <v>47</v>
      </c>
      <c r="B136" s="37" t="s">
        <v>48</v>
      </c>
      <c r="C136" s="38">
        <v>53517.681400000001</v>
      </c>
      <c r="D136" s="38">
        <v>6.9999999999999999E-4</v>
      </c>
      <c r="E136" s="30">
        <f t="shared" si="19"/>
        <v>87.99909857062822</v>
      </c>
      <c r="F136" s="30">
        <f t="shared" si="20"/>
        <v>88</v>
      </c>
      <c r="G136" s="30">
        <f t="shared" si="22"/>
        <v>-7.9599999298807234E-4</v>
      </c>
      <c r="K136" s="30">
        <f t="shared" si="23"/>
        <v>-7.9599999298807234E-4</v>
      </c>
      <c r="O136" s="30">
        <f t="shared" ca="1" si="18"/>
        <v>9.70713135256223E-4</v>
      </c>
      <c r="Q136" s="32">
        <f t="shared" si="21"/>
        <v>38499.181400000001</v>
      </c>
      <c r="R136"/>
    </row>
    <row r="137" spans="1:33" s="30" customFormat="1" ht="12.75" customHeight="1">
      <c r="A137" s="28" t="s">
        <v>52</v>
      </c>
      <c r="B137" s="29" t="s">
        <v>48</v>
      </c>
      <c r="C137" s="28">
        <v>54598.529609999998</v>
      </c>
      <c r="D137" s="28">
        <v>8.0000000000000004E-4</v>
      </c>
      <c r="E137" s="30">
        <f t="shared" si="19"/>
        <v>1312.0045365905598</v>
      </c>
      <c r="F137" s="30">
        <f t="shared" si="20"/>
        <v>1312</v>
      </c>
      <c r="G137" s="30">
        <f t="shared" si="22"/>
        <v>4.0060000028461218E-3</v>
      </c>
      <c r="K137" s="30">
        <f t="shared" si="23"/>
        <v>4.0060000028461218E-3</v>
      </c>
      <c r="O137" s="30">
        <f t="shared" ca="1" si="18"/>
        <v>-1.5113603610985606E-5</v>
      </c>
      <c r="Q137" s="32">
        <f t="shared" si="21"/>
        <v>39580.029609999998</v>
      </c>
    </row>
    <row r="138" spans="1:33">
      <c r="A138" s="52" t="s">
        <v>425</v>
      </c>
      <c r="B138" s="54" t="s">
        <v>37</v>
      </c>
      <c r="C138" s="53">
        <v>54953.072800000002</v>
      </c>
      <c r="D138" s="8"/>
      <c r="E138" s="30">
        <f t="shared" si="19"/>
        <v>1713.5066055748255</v>
      </c>
      <c r="F138" s="30">
        <f t="shared" si="20"/>
        <v>1713.5</v>
      </c>
      <c r="G138" s="30">
        <f t="shared" si="22"/>
        <v>5.8330000028945506E-3</v>
      </c>
      <c r="H138" s="30"/>
      <c r="J138" s="30"/>
      <c r="K138" s="30">
        <f t="shared" si="23"/>
        <v>5.8330000028945506E-3</v>
      </c>
      <c r="L138" s="30"/>
      <c r="M138" s="30"/>
      <c r="N138" s="30"/>
      <c r="O138" s="30">
        <f t="shared" ca="1" si="18"/>
        <v>-3.3848732555149543E-4</v>
      </c>
      <c r="P138" s="30"/>
      <c r="Q138" s="32">
        <f t="shared" si="21"/>
        <v>39934.572800000002</v>
      </c>
    </row>
    <row r="139" spans="1:33">
      <c r="A139" s="52" t="s">
        <v>430</v>
      </c>
      <c r="B139" s="54" t="s">
        <v>48</v>
      </c>
      <c r="C139" s="53">
        <v>55319.089200000002</v>
      </c>
      <c r="D139" s="8"/>
      <c r="E139" s="30">
        <f t="shared" si="19"/>
        <v>2128.0014993624377</v>
      </c>
      <c r="F139" s="30">
        <f t="shared" si="20"/>
        <v>2128</v>
      </c>
      <c r="G139" s="30">
        <f t="shared" si="22"/>
        <v>1.3240000043879263E-3</v>
      </c>
      <c r="H139" s="30"/>
      <c r="J139" s="30"/>
      <c r="K139" s="30">
        <f t="shared" si="23"/>
        <v>1.3240000043879263E-3</v>
      </c>
      <c r="L139" s="30"/>
      <c r="M139" s="30"/>
      <c r="N139" s="30"/>
      <c r="O139" s="30">
        <f t="shared" ca="1" si="18"/>
        <v>-6.7233142952245794E-4</v>
      </c>
      <c r="P139" s="30"/>
      <c r="Q139" s="32">
        <f t="shared" si="21"/>
        <v>40300.589200000002</v>
      </c>
    </row>
    <row r="140" spans="1:33">
      <c r="A140" s="52" t="s">
        <v>436</v>
      </c>
      <c r="B140" s="54" t="s">
        <v>37</v>
      </c>
      <c r="C140" s="53">
        <v>55700.1247</v>
      </c>
      <c r="D140" s="8"/>
      <c r="E140" s="30">
        <f t="shared" si="19"/>
        <v>2559.5047574181112</v>
      </c>
      <c r="F140" s="30">
        <f t="shared" si="20"/>
        <v>2559.5</v>
      </c>
      <c r="G140" s="30">
        <f t="shared" si="22"/>
        <v>4.2010000033769757E-3</v>
      </c>
      <c r="H140" s="30"/>
      <c r="J140" s="30"/>
      <c r="K140" s="30">
        <f t="shared" si="23"/>
        <v>4.2010000033769757E-3</v>
      </c>
      <c r="L140" s="30"/>
      <c r="M140" s="30"/>
      <c r="N140" s="30"/>
      <c r="O140" s="30">
        <f t="shared" ca="1" si="18"/>
        <v>-1.0198675715332424E-3</v>
      </c>
      <c r="P140" s="30"/>
      <c r="Q140" s="32">
        <f t="shared" si="21"/>
        <v>40681.6247</v>
      </c>
    </row>
    <row r="141" spans="1:33">
      <c r="A141" s="52" t="s">
        <v>442</v>
      </c>
      <c r="B141" s="54" t="s">
        <v>37</v>
      </c>
      <c r="C141" s="53">
        <v>56176.097500000003</v>
      </c>
      <c r="D141" s="8"/>
      <c r="E141" s="30">
        <f t="shared" si="19"/>
        <v>3098.5196627114078</v>
      </c>
      <c r="F141" s="30">
        <f t="shared" si="20"/>
        <v>3098.5</v>
      </c>
      <c r="G141" s="30">
        <f t="shared" si="22"/>
        <v>1.7363000006298535E-2</v>
      </c>
      <c r="H141" s="30"/>
      <c r="J141" s="30"/>
      <c r="K141" s="30">
        <f t="shared" si="23"/>
        <v>1.7363000006298535E-2</v>
      </c>
      <c r="L141" s="30"/>
      <c r="M141" s="30"/>
      <c r="N141" s="30"/>
      <c r="O141" s="30">
        <f t="shared" ca="1" si="18"/>
        <v>-1.453985718795845E-3</v>
      </c>
      <c r="P141" s="30"/>
      <c r="Q141" s="32">
        <f t="shared" si="21"/>
        <v>41157.597500000003</v>
      </c>
    </row>
    <row r="142" spans="1:33">
      <c r="A142" s="52" t="s">
        <v>447</v>
      </c>
      <c r="B142" s="54" t="s">
        <v>48</v>
      </c>
      <c r="C142" s="53">
        <v>56422.004099999998</v>
      </c>
      <c r="D142" s="8"/>
      <c r="E142" s="30">
        <f t="shared" si="19"/>
        <v>3376.9963376600454</v>
      </c>
      <c r="F142" s="30">
        <f t="shared" si="20"/>
        <v>3377</v>
      </c>
      <c r="G142" s="30">
        <f t="shared" si="22"/>
        <v>-3.2339999961550348E-3</v>
      </c>
      <c r="H142" s="30"/>
      <c r="J142" s="30"/>
      <c r="K142" s="30">
        <f t="shared" si="23"/>
        <v>-3.2339999961550348E-3</v>
      </c>
      <c r="L142" s="30"/>
      <c r="M142" s="30"/>
      <c r="N142" s="30"/>
      <c r="O142" s="30">
        <f t="shared" ca="1" si="18"/>
        <v>-1.6782935184482288E-3</v>
      </c>
      <c r="P142" s="30"/>
      <c r="Q142" s="32">
        <f t="shared" si="21"/>
        <v>41403.504099999998</v>
      </c>
    </row>
    <row r="143" spans="1:33">
      <c r="A143" s="56" t="s">
        <v>451</v>
      </c>
      <c r="B143" s="57" t="s">
        <v>48</v>
      </c>
      <c r="C143" s="58">
        <v>57543.466</v>
      </c>
      <c r="D143" s="59">
        <v>2E-3</v>
      </c>
      <c r="E143" s="30">
        <f t="shared" ref="E143:E148" si="24">+(C143-C$7)/C$8</f>
        <v>4646.9947069335367</v>
      </c>
      <c r="F143" s="30">
        <f t="shared" si="20"/>
        <v>4647</v>
      </c>
      <c r="G143" s="30">
        <f t="shared" ref="G143:G148" si="25">+C143-(C$7+F143*C$8)</f>
        <v>-4.6739999961573631E-3</v>
      </c>
      <c r="H143" s="30"/>
      <c r="J143" s="30"/>
      <c r="K143" s="30">
        <f t="shared" ref="K143:K149" si="26">+G143</f>
        <v>-4.6739999961573631E-3</v>
      </c>
      <c r="L143" s="30"/>
      <c r="M143" s="30"/>
      <c r="N143" s="30"/>
      <c r="O143" s="30">
        <f t="shared" ref="O143:O148" ca="1" si="27">+C$11+C$12*$F143</f>
        <v>-2.7011693014231918E-3</v>
      </c>
      <c r="P143" s="30"/>
      <c r="Q143" s="32">
        <f t="shared" ref="Q143:Q148" si="28">+C143-15018.5</f>
        <v>42524.966</v>
      </c>
    </row>
    <row r="144" spans="1:33">
      <c r="A144" s="60" t="s">
        <v>452</v>
      </c>
      <c r="B144" s="61" t="s">
        <v>48</v>
      </c>
      <c r="C144" s="62">
        <v>58658.749300000003</v>
      </c>
      <c r="D144" s="62">
        <v>5.0000000000000001E-4</v>
      </c>
      <c r="E144" s="30">
        <f t="shared" si="24"/>
        <v>5909.9961270245431</v>
      </c>
      <c r="F144" s="30">
        <f t="shared" ref="F144:F153" si="29">ROUND(2*E144,0)/2</f>
        <v>5910</v>
      </c>
      <c r="G144" s="30">
        <f t="shared" si="25"/>
        <v>-3.4199999936390668E-3</v>
      </c>
      <c r="H144" s="30"/>
      <c r="J144" s="30"/>
      <c r="K144" s="30">
        <f t="shared" si="26"/>
        <v>-3.4199999936390668E-3</v>
      </c>
      <c r="L144" s="30"/>
      <c r="M144" s="30"/>
      <c r="N144" s="30"/>
      <c r="O144" s="30">
        <f t="shared" ca="1" si="27"/>
        <v>-3.7184071863817576E-3</v>
      </c>
      <c r="P144" s="30"/>
      <c r="Q144" s="32">
        <f t="shared" si="28"/>
        <v>43640.249300000003</v>
      </c>
    </row>
    <row r="145" spans="1:17">
      <c r="A145" s="63" t="s">
        <v>453</v>
      </c>
      <c r="B145" s="64" t="s">
        <v>48</v>
      </c>
      <c r="C145" s="65">
        <v>58958.096799999999</v>
      </c>
      <c r="D145" s="65" t="s">
        <v>423</v>
      </c>
      <c r="E145" s="30">
        <f t="shared" si="24"/>
        <v>6248.9918939303034</v>
      </c>
      <c r="F145" s="30">
        <f t="shared" si="29"/>
        <v>6249</v>
      </c>
      <c r="G145" s="30">
        <f t="shared" si="25"/>
        <v>-7.158000000345055E-3</v>
      </c>
      <c r="H145" s="30"/>
      <c r="J145" s="30"/>
      <c r="K145" s="30">
        <f t="shared" si="26"/>
        <v>-7.158000000345055E-3</v>
      </c>
      <c r="L145" s="30"/>
      <c r="M145" s="30"/>
      <c r="N145" s="30"/>
      <c r="O145" s="30">
        <f t="shared" ca="1" si="27"/>
        <v>-3.9914425331758624E-3</v>
      </c>
      <c r="P145" s="30"/>
      <c r="Q145" s="32">
        <f t="shared" si="28"/>
        <v>43939.596799999999</v>
      </c>
    </row>
    <row r="146" spans="1:17">
      <c r="A146" s="63" t="s">
        <v>453</v>
      </c>
      <c r="B146" s="64" t="s">
        <v>48</v>
      </c>
      <c r="C146" s="65">
        <v>58981.055999999997</v>
      </c>
      <c r="D146" s="65" t="s">
        <v>454</v>
      </c>
      <c r="E146" s="30">
        <f t="shared" si="24"/>
        <v>6274.9920162347889</v>
      </c>
      <c r="F146" s="30">
        <f t="shared" si="29"/>
        <v>6275</v>
      </c>
      <c r="G146" s="30">
        <f t="shared" si="25"/>
        <v>-7.0500000001629815E-3</v>
      </c>
      <c r="H146" s="30"/>
      <c r="J146" s="30"/>
      <c r="K146" s="30">
        <f t="shared" si="26"/>
        <v>-7.0500000001629815E-3</v>
      </c>
      <c r="L146" s="30"/>
      <c r="M146" s="30"/>
      <c r="N146" s="30"/>
      <c r="O146" s="30">
        <f t="shared" ca="1" si="27"/>
        <v>-4.012383297236766E-3</v>
      </c>
      <c r="P146" s="30"/>
      <c r="Q146" s="32">
        <f t="shared" si="28"/>
        <v>43962.555999999997</v>
      </c>
    </row>
    <row r="147" spans="1:17">
      <c r="A147" s="63" t="s">
        <v>453</v>
      </c>
      <c r="B147" s="64" t="s">
        <v>48</v>
      </c>
      <c r="C147" s="65">
        <v>58958.097600000001</v>
      </c>
      <c r="D147" s="65" t="s">
        <v>455</v>
      </c>
      <c r="E147" s="30">
        <f t="shared" si="24"/>
        <v>6248.9927998894782</v>
      </c>
      <c r="F147" s="30">
        <f t="shared" si="29"/>
        <v>6249</v>
      </c>
      <c r="G147" s="30">
        <f t="shared" si="25"/>
        <v>-6.357999998726882E-3</v>
      </c>
      <c r="H147" s="30"/>
      <c r="J147" s="30"/>
      <c r="K147" s="30">
        <f t="shared" si="26"/>
        <v>-6.357999998726882E-3</v>
      </c>
      <c r="L147" s="30"/>
      <c r="M147" s="30"/>
      <c r="N147" s="30"/>
      <c r="O147" s="30">
        <f t="shared" ca="1" si="27"/>
        <v>-3.9914425331758624E-3</v>
      </c>
      <c r="P147" s="30"/>
      <c r="Q147" s="32">
        <f t="shared" si="28"/>
        <v>43939.597600000001</v>
      </c>
    </row>
    <row r="148" spans="1:17">
      <c r="A148" s="63" t="s">
        <v>453</v>
      </c>
      <c r="B148" s="64" t="s">
        <v>48</v>
      </c>
      <c r="C148" s="65">
        <v>58958.103799999997</v>
      </c>
      <c r="D148" s="65" t="s">
        <v>30</v>
      </c>
      <c r="E148" s="30">
        <f t="shared" si="24"/>
        <v>6248.9998210730637</v>
      </c>
      <c r="F148" s="30">
        <f t="shared" si="29"/>
        <v>6249</v>
      </c>
      <c r="G148" s="30">
        <f t="shared" si="25"/>
        <v>-1.5800000255694613E-4</v>
      </c>
      <c r="H148" s="30"/>
      <c r="J148" s="30"/>
      <c r="K148" s="30">
        <f t="shared" si="26"/>
        <v>-1.5800000255694613E-4</v>
      </c>
      <c r="L148" s="30"/>
      <c r="M148" s="30"/>
      <c r="N148" s="30"/>
      <c r="O148" s="30">
        <f t="shared" ca="1" si="27"/>
        <v>-3.9914425331758624E-3</v>
      </c>
      <c r="P148" s="30"/>
      <c r="Q148" s="32">
        <f t="shared" si="28"/>
        <v>43939.603799999997</v>
      </c>
    </row>
    <row r="149" spans="1:17">
      <c r="A149" s="66" t="s">
        <v>456</v>
      </c>
      <c r="B149" s="67" t="s">
        <v>37</v>
      </c>
      <c r="C149" s="70">
        <v>59404.470999999998</v>
      </c>
      <c r="D149" s="71">
        <v>0.01</v>
      </c>
      <c r="E149" s="30">
        <f t="shared" ref="E149" si="30">+(C149-C$7)/C$8</f>
        <v>6754.4878952530016</v>
      </c>
      <c r="F149" s="30">
        <f t="shared" si="29"/>
        <v>6754.5</v>
      </c>
      <c r="G149" s="30">
        <f t="shared" ref="G149" si="31">+C149-(C$7+F149*C$8)</f>
        <v>-1.0688999995181803E-2</v>
      </c>
      <c r="H149" s="30"/>
      <c r="J149" s="30"/>
      <c r="K149" s="30">
        <f t="shared" si="26"/>
        <v>-1.0688999995181803E-2</v>
      </c>
      <c r="L149" s="30"/>
      <c r="M149" s="30"/>
      <c r="N149" s="30"/>
      <c r="O149" s="30">
        <f t="shared" ref="O149" ca="1" si="32">+C$11+C$12*$F149</f>
        <v>-4.3985793113599913E-3</v>
      </c>
      <c r="P149" s="30"/>
      <c r="Q149" s="32">
        <f t="shared" ref="Q149" si="33">+C149-15018.5</f>
        <v>44385.970999999998</v>
      </c>
    </row>
    <row r="150" spans="1:17">
      <c r="A150" s="68" t="s">
        <v>457</v>
      </c>
      <c r="B150" s="69" t="s">
        <v>48</v>
      </c>
      <c r="C150" s="72">
        <v>59644.219000000041</v>
      </c>
      <c r="D150" s="8"/>
      <c r="E150" s="30">
        <f t="shared" ref="E150:E153" si="34">+(C150-C$7)/C$8</f>
        <v>7025.9902699985332</v>
      </c>
      <c r="F150" s="30">
        <f t="shared" si="29"/>
        <v>7026</v>
      </c>
      <c r="G150" s="30">
        <f t="shared" ref="G150:G153" si="35">+C150-(C$7+F150*C$8)</f>
        <v>-8.5919999546604231E-3</v>
      </c>
      <c r="H150" s="30"/>
      <c r="J150" s="30"/>
      <c r="K150" s="30">
        <f t="shared" ref="K150:K153" si="36">+G150</f>
        <v>-8.5919999546604231E-3</v>
      </c>
      <c r="L150" s="30"/>
      <c r="M150" s="30"/>
      <c r="N150" s="30"/>
      <c r="O150" s="30">
        <f t="shared" ref="O150:O153" ca="1" si="37">+C$11+C$12*$F150</f>
        <v>-4.6172492129959771E-3</v>
      </c>
      <c r="P150" s="30"/>
      <c r="Q150" s="32">
        <f t="shared" ref="Q150:Q153" si="38">+C150-15018.5</f>
        <v>44625.719000000041</v>
      </c>
    </row>
    <row r="151" spans="1:17">
      <c r="A151" s="68" t="s">
        <v>457</v>
      </c>
      <c r="B151" s="69" t="s">
        <v>48</v>
      </c>
      <c r="C151" s="72">
        <v>59644.220399999991</v>
      </c>
      <c r="D151" s="8"/>
      <c r="E151" s="30">
        <f t="shared" si="34"/>
        <v>7025.9918554270289</v>
      </c>
      <c r="F151" s="30">
        <f t="shared" si="29"/>
        <v>7026</v>
      </c>
      <c r="G151" s="30">
        <f t="shared" si="35"/>
        <v>-7.1920000045793131E-3</v>
      </c>
      <c r="H151" s="30"/>
      <c r="J151" s="30"/>
      <c r="K151" s="30">
        <f t="shared" si="36"/>
        <v>-7.1920000045793131E-3</v>
      </c>
      <c r="L151" s="30"/>
      <c r="M151" s="30"/>
      <c r="N151" s="30"/>
      <c r="O151" s="30">
        <f t="shared" ca="1" si="37"/>
        <v>-4.6172492129959771E-3</v>
      </c>
      <c r="P151" s="30"/>
      <c r="Q151" s="32">
        <f t="shared" si="38"/>
        <v>44625.720399999991</v>
      </c>
    </row>
    <row r="152" spans="1:17">
      <c r="A152" s="68" t="s">
        <v>457</v>
      </c>
      <c r="B152" s="69" t="s">
        <v>48</v>
      </c>
      <c r="C152" s="72">
        <v>59728.989899999928</v>
      </c>
      <c r="D152" s="8"/>
      <c r="E152" s="30">
        <f t="shared" si="34"/>
        <v>7121.9889880661749</v>
      </c>
      <c r="F152" s="30">
        <f t="shared" si="29"/>
        <v>7122</v>
      </c>
      <c r="G152" s="30">
        <f t="shared" si="35"/>
        <v>-9.724000068672467E-3</v>
      </c>
      <c r="H152" s="30"/>
      <c r="J152" s="30"/>
      <c r="K152" s="30">
        <f t="shared" si="36"/>
        <v>-9.724000068672467E-3</v>
      </c>
      <c r="L152" s="30"/>
      <c r="M152" s="30"/>
      <c r="N152" s="30"/>
      <c r="O152" s="30">
        <f t="shared" ca="1" si="37"/>
        <v>-4.6945689572208561E-3</v>
      </c>
      <c r="P152" s="30"/>
      <c r="Q152" s="32">
        <f t="shared" si="38"/>
        <v>44710.489899999928</v>
      </c>
    </row>
    <row r="153" spans="1:17">
      <c r="A153" s="68" t="s">
        <v>457</v>
      </c>
      <c r="B153" s="69" t="s">
        <v>48</v>
      </c>
      <c r="C153" s="72">
        <v>59728.992699999828</v>
      </c>
      <c r="D153" s="8"/>
      <c r="E153" s="30">
        <f t="shared" si="34"/>
        <v>7121.9921589231672</v>
      </c>
      <c r="F153" s="30">
        <f t="shared" si="29"/>
        <v>7122</v>
      </c>
      <c r="G153" s="30">
        <f t="shared" si="35"/>
        <v>-6.924000168510247E-3</v>
      </c>
      <c r="H153" s="30"/>
      <c r="J153" s="30"/>
      <c r="K153" s="30">
        <f t="shared" si="36"/>
        <v>-6.924000168510247E-3</v>
      </c>
      <c r="L153" s="30"/>
      <c r="M153" s="30"/>
      <c r="N153" s="30"/>
      <c r="O153" s="30">
        <f t="shared" ca="1" si="37"/>
        <v>-4.6945689572208561E-3</v>
      </c>
      <c r="P153" s="30"/>
      <c r="Q153" s="32">
        <f t="shared" si="38"/>
        <v>44710.492699999828</v>
      </c>
    </row>
    <row r="154" spans="1:17">
      <c r="B154" s="14"/>
      <c r="C154" s="8"/>
      <c r="D154" s="8"/>
    </row>
    <row r="155" spans="1:17">
      <c r="B155" s="14"/>
      <c r="C155" s="8"/>
      <c r="D155" s="8"/>
    </row>
    <row r="156" spans="1:17">
      <c r="B156" s="14"/>
      <c r="C156" s="8"/>
      <c r="D156" s="8"/>
    </row>
    <row r="157" spans="1:17">
      <c r="B157" s="14"/>
      <c r="C157" s="8"/>
      <c r="D157" s="8"/>
    </row>
    <row r="158" spans="1:17">
      <c r="B158" s="14"/>
      <c r="C158" s="8"/>
      <c r="D158" s="8"/>
    </row>
    <row r="159" spans="1:17">
      <c r="B159" s="14"/>
      <c r="C159" s="8"/>
      <c r="D159" s="8"/>
    </row>
    <row r="160" spans="1:17">
      <c r="B160" s="14"/>
      <c r="C160" s="8"/>
      <c r="D160" s="8"/>
    </row>
    <row r="161" spans="2:4">
      <c r="B161" s="14"/>
      <c r="C161" s="8"/>
      <c r="D161" s="8"/>
    </row>
    <row r="162" spans="2:4">
      <c r="B162" s="14"/>
      <c r="C162" s="8"/>
      <c r="D162" s="8"/>
    </row>
    <row r="163" spans="2:4">
      <c r="B163" s="14"/>
      <c r="C163" s="8"/>
      <c r="D163" s="8"/>
    </row>
    <row r="164" spans="2:4">
      <c r="B164" s="14"/>
      <c r="C164" s="8"/>
      <c r="D164" s="8"/>
    </row>
    <row r="165" spans="2:4">
      <c r="B165" s="14"/>
      <c r="C165" s="8"/>
      <c r="D165" s="8"/>
    </row>
    <row r="166" spans="2:4">
      <c r="B166" s="14"/>
      <c r="C166" s="8"/>
      <c r="D166" s="8"/>
    </row>
    <row r="167" spans="2:4">
      <c r="B167" s="14"/>
      <c r="C167" s="8"/>
      <c r="D167" s="8"/>
    </row>
    <row r="168" spans="2:4">
      <c r="B168" s="14"/>
      <c r="C168" s="8"/>
      <c r="D168" s="8"/>
    </row>
    <row r="169" spans="2:4">
      <c r="B169" s="14"/>
      <c r="C169" s="8"/>
      <c r="D169" s="8"/>
    </row>
    <row r="170" spans="2:4">
      <c r="B170" s="14"/>
      <c r="C170" s="8"/>
      <c r="D170" s="8"/>
    </row>
    <row r="171" spans="2:4">
      <c r="B171" s="14"/>
      <c r="C171" s="8"/>
      <c r="D171" s="8"/>
    </row>
    <row r="172" spans="2:4">
      <c r="B172" s="14"/>
      <c r="C172" s="8"/>
      <c r="D172" s="8"/>
    </row>
    <row r="173" spans="2:4">
      <c r="B173" s="14"/>
      <c r="C173" s="8"/>
      <c r="D173" s="8"/>
    </row>
    <row r="174" spans="2:4">
      <c r="B174" s="14"/>
      <c r="C174" s="8"/>
      <c r="D174" s="8"/>
    </row>
    <row r="175" spans="2:4">
      <c r="B175" s="14"/>
      <c r="C175" s="8"/>
      <c r="D175" s="8"/>
    </row>
    <row r="176" spans="2:4">
      <c r="B176" s="14"/>
      <c r="C176" s="8"/>
      <c r="D176" s="8"/>
    </row>
    <row r="177" spans="2:4">
      <c r="B177" s="14"/>
      <c r="C177" s="8"/>
      <c r="D177" s="8"/>
    </row>
    <row r="178" spans="2:4">
      <c r="B178" s="14"/>
      <c r="C178" s="8"/>
      <c r="D178" s="8"/>
    </row>
    <row r="179" spans="2:4">
      <c r="B179" s="14"/>
      <c r="C179" s="8"/>
      <c r="D179" s="8"/>
    </row>
    <row r="180" spans="2:4">
      <c r="B180" s="14"/>
      <c r="C180" s="8"/>
      <c r="D180" s="8"/>
    </row>
    <row r="181" spans="2:4">
      <c r="B181" s="14"/>
      <c r="C181" s="8"/>
      <c r="D181" s="8"/>
    </row>
    <row r="182" spans="2:4">
      <c r="B182" s="14"/>
      <c r="C182" s="8"/>
      <c r="D182" s="8"/>
    </row>
    <row r="183" spans="2:4">
      <c r="B183" s="14"/>
      <c r="C183" s="8"/>
      <c r="D183" s="8"/>
    </row>
    <row r="184" spans="2:4">
      <c r="B184" s="14"/>
      <c r="C184" s="8"/>
      <c r="D184" s="8"/>
    </row>
    <row r="185" spans="2:4">
      <c r="B185" s="14"/>
      <c r="C185" s="8"/>
      <c r="D185" s="8"/>
    </row>
    <row r="186" spans="2:4">
      <c r="B186" s="14"/>
      <c r="C186" s="8"/>
      <c r="D186" s="8"/>
    </row>
    <row r="187" spans="2:4">
      <c r="B187" s="14"/>
      <c r="C187" s="8"/>
      <c r="D187" s="8"/>
    </row>
    <row r="188" spans="2:4">
      <c r="B188" s="14"/>
      <c r="C188" s="8"/>
      <c r="D188" s="8"/>
    </row>
    <row r="189" spans="2:4">
      <c r="B189" s="14"/>
      <c r="C189" s="8"/>
      <c r="D189" s="8"/>
    </row>
    <row r="190" spans="2:4">
      <c r="B190" s="14"/>
      <c r="C190" s="8"/>
      <c r="D190" s="8"/>
    </row>
    <row r="191" spans="2:4">
      <c r="B191" s="14"/>
      <c r="C191" s="8"/>
      <c r="D191" s="8"/>
    </row>
    <row r="192" spans="2:4">
      <c r="B192" s="14"/>
      <c r="C192" s="8"/>
      <c r="D192" s="8"/>
    </row>
    <row r="193" spans="2:4">
      <c r="B193" s="14"/>
      <c r="C193" s="8"/>
      <c r="D193" s="8"/>
    </row>
    <row r="194" spans="2:4">
      <c r="B194" s="14"/>
      <c r="C194" s="8"/>
      <c r="D194" s="8"/>
    </row>
    <row r="195" spans="2:4">
      <c r="B195" s="14"/>
      <c r="C195" s="8"/>
      <c r="D195" s="8"/>
    </row>
    <row r="196" spans="2:4">
      <c r="B196" s="14"/>
      <c r="C196" s="8"/>
      <c r="D196" s="8"/>
    </row>
    <row r="197" spans="2:4">
      <c r="B197" s="14"/>
      <c r="C197" s="8"/>
      <c r="D197" s="8"/>
    </row>
    <row r="198" spans="2:4">
      <c r="B198" s="14"/>
      <c r="C198" s="8"/>
      <c r="D198" s="8"/>
    </row>
    <row r="199" spans="2:4">
      <c r="B199" s="14"/>
      <c r="C199" s="8"/>
      <c r="D199" s="8"/>
    </row>
    <row r="200" spans="2:4">
      <c r="B200" s="14"/>
      <c r="C200" s="8"/>
      <c r="D200" s="8"/>
    </row>
    <row r="201" spans="2:4">
      <c r="B201" s="14"/>
      <c r="C201" s="8"/>
      <c r="D201" s="8"/>
    </row>
    <row r="202" spans="2:4">
      <c r="B202" s="14"/>
      <c r="C202" s="8"/>
      <c r="D202" s="8"/>
    </row>
    <row r="203" spans="2:4">
      <c r="B203" s="14"/>
      <c r="C203" s="8"/>
      <c r="D203" s="8"/>
    </row>
    <row r="204" spans="2:4">
      <c r="B204" s="14"/>
      <c r="C204" s="8"/>
      <c r="D204" s="8"/>
    </row>
    <row r="205" spans="2:4">
      <c r="B205" s="14"/>
      <c r="C205" s="8"/>
      <c r="D205" s="8"/>
    </row>
    <row r="206" spans="2:4">
      <c r="B206" s="14"/>
      <c r="C206" s="8"/>
      <c r="D206" s="8"/>
    </row>
    <row r="207" spans="2:4">
      <c r="B207" s="14"/>
      <c r="C207" s="8"/>
      <c r="D207" s="8"/>
    </row>
    <row r="208" spans="2:4">
      <c r="B208" s="14"/>
      <c r="C208" s="8"/>
      <c r="D208" s="8"/>
    </row>
    <row r="209" spans="2:4">
      <c r="B209" s="14"/>
      <c r="C209" s="8"/>
      <c r="D209" s="8"/>
    </row>
    <row r="210" spans="2:4">
      <c r="B210" s="14"/>
      <c r="C210" s="8"/>
      <c r="D210" s="8"/>
    </row>
    <row r="211" spans="2:4">
      <c r="B211" s="14"/>
      <c r="C211" s="8"/>
      <c r="D211" s="8"/>
    </row>
    <row r="212" spans="2:4">
      <c r="B212" s="14"/>
      <c r="C212" s="8"/>
      <c r="D212" s="8"/>
    </row>
    <row r="213" spans="2:4">
      <c r="B213" s="14"/>
      <c r="C213" s="8"/>
      <c r="D213" s="8"/>
    </row>
    <row r="214" spans="2:4">
      <c r="B214" s="14"/>
      <c r="C214" s="8"/>
      <c r="D214" s="8"/>
    </row>
    <row r="215" spans="2:4">
      <c r="B215" s="14"/>
      <c r="C215" s="8"/>
      <c r="D215" s="8"/>
    </row>
    <row r="216" spans="2:4">
      <c r="B216" s="14"/>
      <c r="C216" s="8"/>
      <c r="D216" s="8"/>
    </row>
    <row r="217" spans="2:4">
      <c r="B217" s="14"/>
      <c r="C217" s="8"/>
      <c r="D217" s="8"/>
    </row>
    <row r="218" spans="2:4">
      <c r="B218" s="14"/>
      <c r="C218" s="8"/>
      <c r="D218" s="8"/>
    </row>
    <row r="219" spans="2:4">
      <c r="B219" s="14"/>
      <c r="C219" s="8"/>
      <c r="D219" s="8"/>
    </row>
    <row r="220" spans="2:4">
      <c r="B220" s="14"/>
      <c r="C220" s="8"/>
      <c r="D220" s="8"/>
    </row>
    <row r="221" spans="2:4">
      <c r="B221" s="14"/>
      <c r="C221" s="8"/>
      <c r="D221" s="8"/>
    </row>
    <row r="222" spans="2:4">
      <c r="B222" s="14"/>
      <c r="C222" s="8"/>
      <c r="D222" s="8"/>
    </row>
    <row r="223" spans="2:4">
      <c r="B223" s="14"/>
      <c r="C223" s="8"/>
      <c r="D223" s="8"/>
    </row>
    <row r="224" spans="2:4">
      <c r="B224" s="14"/>
      <c r="C224" s="8"/>
      <c r="D224" s="8"/>
    </row>
    <row r="225" spans="2:4">
      <c r="B225" s="14"/>
      <c r="C225" s="8"/>
      <c r="D225" s="8"/>
    </row>
    <row r="226" spans="2:4">
      <c r="B226" s="14"/>
      <c r="C226" s="8"/>
      <c r="D226" s="8"/>
    </row>
    <row r="227" spans="2:4">
      <c r="B227" s="14"/>
      <c r="C227" s="8"/>
      <c r="D227" s="8"/>
    </row>
    <row r="228" spans="2:4">
      <c r="B228" s="14"/>
      <c r="C228" s="8"/>
      <c r="D228" s="8"/>
    </row>
    <row r="229" spans="2:4">
      <c r="B229" s="14"/>
      <c r="C229" s="8"/>
      <c r="D229" s="8"/>
    </row>
    <row r="230" spans="2:4">
      <c r="B230" s="14"/>
      <c r="C230" s="8"/>
      <c r="D230" s="8"/>
    </row>
    <row r="231" spans="2:4">
      <c r="B231" s="14"/>
      <c r="C231" s="8"/>
      <c r="D231" s="8"/>
    </row>
    <row r="232" spans="2:4">
      <c r="B232" s="14"/>
      <c r="C232" s="8"/>
      <c r="D232" s="8"/>
    </row>
    <row r="233" spans="2:4">
      <c r="B233" s="14"/>
      <c r="C233" s="8"/>
      <c r="D233" s="8"/>
    </row>
    <row r="234" spans="2:4">
      <c r="B234" s="14"/>
      <c r="C234" s="8"/>
      <c r="D234" s="8"/>
    </row>
    <row r="235" spans="2:4">
      <c r="B235" s="14"/>
      <c r="C235" s="8"/>
      <c r="D235" s="8"/>
    </row>
    <row r="236" spans="2:4">
      <c r="B236" s="14"/>
      <c r="C236" s="8"/>
      <c r="D236" s="8"/>
    </row>
    <row r="237" spans="2:4">
      <c r="B237" s="14"/>
      <c r="C237" s="8"/>
      <c r="D237" s="8"/>
    </row>
    <row r="238" spans="2:4">
      <c r="B238" s="14"/>
      <c r="C238" s="8"/>
      <c r="D238" s="8"/>
    </row>
    <row r="239" spans="2:4">
      <c r="B239" s="14"/>
      <c r="C239" s="8"/>
      <c r="D239" s="8"/>
    </row>
    <row r="240" spans="2:4">
      <c r="B240" s="14"/>
      <c r="C240" s="8"/>
      <c r="D240" s="8"/>
    </row>
    <row r="241" spans="2:4">
      <c r="B241" s="14"/>
      <c r="C241" s="8"/>
      <c r="D241" s="8"/>
    </row>
    <row r="242" spans="2:4">
      <c r="B242" s="14"/>
      <c r="C242" s="8"/>
      <c r="D242" s="8"/>
    </row>
    <row r="243" spans="2:4">
      <c r="B243" s="14"/>
      <c r="C243" s="8"/>
      <c r="D243" s="8"/>
    </row>
    <row r="244" spans="2:4">
      <c r="B244" s="14"/>
      <c r="C244" s="8"/>
      <c r="D244" s="8"/>
    </row>
    <row r="245" spans="2:4">
      <c r="B245" s="14"/>
      <c r="C245" s="8"/>
      <c r="D245" s="8"/>
    </row>
    <row r="246" spans="2:4">
      <c r="B246" s="14"/>
      <c r="C246" s="8"/>
      <c r="D246" s="8"/>
    </row>
    <row r="247" spans="2:4">
      <c r="B247" s="14"/>
      <c r="C247" s="8"/>
      <c r="D247" s="8"/>
    </row>
    <row r="248" spans="2:4">
      <c r="B248" s="14"/>
      <c r="C248" s="8"/>
      <c r="D248" s="8"/>
    </row>
    <row r="249" spans="2:4">
      <c r="B249" s="14"/>
      <c r="C249" s="8"/>
      <c r="D249" s="8"/>
    </row>
    <row r="250" spans="2:4">
      <c r="B250" s="14"/>
      <c r="C250" s="8"/>
      <c r="D250" s="8"/>
    </row>
    <row r="251" spans="2:4">
      <c r="B251" s="14"/>
      <c r="C251" s="8"/>
      <c r="D251" s="8"/>
    </row>
    <row r="252" spans="2:4">
      <c r="B252" s="14"/>
      <c r="C252" s="8"/>
      <c r="D252" s="8"/>
    </row>
    <row r="253" spans="2:4">
      <c r="B253" s="14"/>
      <c r="C253" s="8"/>
      <c r="D253" s="8"/>
    </row>
    <row r="254" spans="2:4">
      <c r="B254" s="14"/>
      <c r="C254" s="8"/>
      <c r="D254" s="8"/>
    </row>
    <row r="255" spans="2:4">
      <c r="B255" s="14"/>
      <c r="C255" s="8"/>
      <c r="D255" s="8"/>
    </row>
    <row r="256" spans="2:4">
      <c r="B256" s="14"/>
      <c r="C256" s="8"/>
      <c r="D256" s="8"/>
    </row>
    <row r="257" spans="2:4">
      <c r="B257" s="14"/>
      <c r="C257" s="8"/>
      <c r="D257" s="8"/>
    </row>
    <row r="258" spans="2:4">
      <c r="B258" s="14"/>
      <c r="C258" s="8"/>
      <c r="D258" s="8"/>
    </row>
    <row r="259" spans="2:4">
      <c r="B259" s="14"/>
      <c r="C259" s="8"/>
      <c r="D259" s="8"/>
    </row>
    <row r="260" spans="2:4">
      <c r="B260" s="14"/>
      <c r="C260" s="8"/>
      <c r="D260" s="8"/>
    </row>
    <row r="261" spans="2:4">
      <c r="B261" s="14"/>
      <c r="C261" s="8"/>
      <c r="D261" s="8"/>
    </row>
    <row r="262" spans="2:4">
      <c r="B262" s="14"/>
      <c r="C262" s="8"/>
      <c r="D262" s="8"/>
    </row>
    <row r="263" spans="2:4">
      <c r="B263" s="14"/>
      <c r="C263" s="8"/>
      <c r="D263" s="8"/>
    </row>
    <row r="264" spans="2:4">
      <c r="B264" s="14"/>
      <c r="C264" s="8"/>
      <c r="D264" s="8"/>
    </row>
    <row r="265" spans="2:4">
      <c r="B265" s="14"/>
      <c r="C265" s="8"/>
      <c r="D265" s="8"/>
    </row>
    <row r="266" spans="2:4">
      <c r="B266" s="14"/>
      <c r="C266" s="8"/>
      <c r="D266" s="8"/>
    </row>
    <row r="267" spans="2:4">
      <c r="B267" s="14"/>
      <c r="C267" s="8"/>
      <c r="D267" s="8"/>
    </row>
    <row r="268" spans="2:4">
      <c r="B268" s="14"/>
      <c r="C268" s="8"/>
      <c r="D268" s="8"/>
    </row>
    <row r="269" spans="2:4">
      <c r="B269" s="14"/>
      <c r="C269" s="8"/>
      <c r="D269" s="8"/>
    </row>
    <row r="270" spans="2:4">
      <c r="B270" s="14"/>
      <c r="C270" s="8"/>
      <c r="D270" s="8"/>
    </row>
    <row r="271" spans="2:4">
      <c r="B271" s="14"/>
      <c r="C271" s="8"/>
      <c r="D271" s="8"/>
    </row>
    <row r="272" spans="2:4">
      <c r="B272" s="14"/>
      <c r="C272" s="8"/>
      <c r="D272" s="8"/>
    </row>
    <row r="273" spans="2:4">
      <c r="B273" s="14"/>
      <c r="C273" s="8"/>
      <c r="D273" s="8"/>
    </row>
    <row r="274" spans="2:4">
      <c r="B274" s="14"/>
      <c r="C274" s="8"/>
      <c r="D274" s="8"/>
    </row>
    <row r="275" spans="2:4">
      <c r="B275" s="14"/>
      <c r="C275" s="8"/>
      <c r="D275" s="8"/>
    </row>
    <row r="276" spans="2:4">
      <c r="B276" s="14"/>
      <c r="C276" s="8"/>
      <c r="D276" s="8"/>
    </row>
    <row r="277" spans="2:4">
      <c r="B277" s="14"/>
      <c r="C277" s="8"/>
      <c r="D277" s="8"/>
    </row>
    <row r="278" spans="2:4">
      <c r="B278" s="14"/>
      <c r="C278" s="8"/>
      <c r="D278" s="8"/>
    </row>
    <row r="279" spans="2:4">
      <c r="B279" s="14"/>
      <c r="C279" s="8"/>
      <c r="D279" s="8"/>
    </row>
    <row r="280" spans="2:4">
      <c r="B280" s="14"/>
      <c r="C280" s="8"/>
      <c r="D280" s="8"/>
    </row>
    <row r="281" spans="2:4">
      <c r="B281" s="14"/>
      <c r="C281" s="8"/>
      <c r="D281" s="8"/>
    </row>
    <row r="282" spans="2:4">
      <c r="B282" s="14"/>
      <c r="C282" s="8"/>
      <c r="D282" s="8"/>
    </row>
    <row r="283" spans="2:4">
      <c r="C283" s="8"/>
      <c r="D283" s="8"/>
    </row>
    <row r="284" spans="2:4">
      <c r="C284" s="8"/>
      <c r="D284" s="8"/>
    </row>
    <row r="285" spans="2:4">
      <c r="C285" s="8"/>
      <c r="D285" s="8"/>
    </row>
    <row r="286" spans="2:4">
      <c r="C286" s="8"/>
      <c r="D286" s="8"/>
    </row>
    <row r="287" spans="2:4">
      <c r="C287" s="8"/>
      <c r="D287" s="8"/>
    </row>
    <row r="288" spans="2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</sheetData>
  <protectedRanges>
    <protectedRange sqref="A144:D14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2"/>
  <sheetViews>
    <sheetView topLeftCell="A84" workbookViewId="0">
      <selection activeCell="A17" sqref="A17:C131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39" t="s">
        <v>53</v>
      </c>
      <c r="I1" s="40" t="s">
        <v>54</v>
      </c>
      <c r="J1" s="41" t="s">
        <v>55</v>
      </c>
    </row>
    <row r="2" spans="1:16">
      <c r="I2" s="42" t="s">
        <v>56</v>
      </c>
      <c r="J2" s="43" t="s">
        <v>57</v>
      </c>
    </row>
    <row r="3" spans="1:16">
      <c r="A3" s="44" t="s">
        <v>58</v>
      </c>
      <c r="I3" s="42" t="s">
        <v>59</v>
      </c>
      <c r="J3" s="43" t="s">
        <v>60</v>
      </c>
    </row>
    <row r="4" spans="1:16">
      <c r="I4" s="42" t="s">
        <v>61</v>
      </c>
      <c r="J4" s="43" t="s">
        <v>60</v>
      </c>
    </row>
    <row r="5" spans="1:16" ht="13.5" thickBot="1">
      <c r="I5" s="45" t="s">
        <v>62</v>
      </c>
      <c r="J5" s="46" t="s">
        <v>63</v>
      </c>
    </row>
    <row r="10" spans="1:16" ht="13.5" thickBot="1"/>
    <row r="11" spans="1:16" ht="12.75" customHeight="1" thickBot="1">
      <c r="A11" s="8" t="str">
        <f t="shared" ref="A11:A42" si="0">P11</f>
        <v> BBS 29 </v>
      </c>
      <c r="B11" s="14" t="str">
        <f t="shared" ref="B11:B42" si="1">IF(H11=INT(H11),"I","II")</f>
        <v>I</v>
      </c>
      <c r="C11" s="8">
        <f t="shared" ref="C11:C42" si="2">1*G11</f>
        <v>42979.438000000002</v>
      </c>
      <c r="D11" s="11" t="str">
        <f t="shared" ref="D11:D42" si="3">VLOOKUP(F11,I$1:J$5,2,FALSE)</f>
        <v>vis</v>
      </c>
      <c r="E11" s="47">
        <f>VLOOKUP(C11,Active!C$21:E$972,3,FALSE)</f>
        <v>-11846.023745189917</v>
      </c>
      <c r="F11" s="14" t="s">
        <v>62</v>
      </c>
      <c r="G11" s="11" t="str">
        <f t="shared" ref="G11:G42" si="4">MID(I11,3,LEN(I11)-3)</f>
        <v>42979.438</v>
      </c>
      <c r="H11" s="8">
        <f t="shared" ref="H11:H42" si="5">1*K11</f>
        <v>3001</v>
      </c>
      <c r="I11" s="48" t="s">
        <v>381</v>
      </c>
      <c r="J11" s="49" t="s">
        <v>382</v>
      </c>
      <c r="K11" s="48">
        <v>3001</v>
      </c>
      <c r="L11" s="48" t="s">
        <v>383</v>
      </c>
      <c r="M11" s="49" t="s">
        <v>384</v>
      </c>
      <c r="N11" s="49"/>
      <c r="O11" s="50" t="s">
        <v>385</v>
      </c>
      <c r="P11" s="50" t="s">
        <v>386</v>
      </c>
    </row>
    <row r="12" spans="1:16" ht="12.75" customHeight="1" thickBot="1">
      <c r="A12" s="8" t="str">
        <f t="shared" si="0"/>
        <v>IBVS 2185 </v>
      </c>
      <c r="B12" s="14" t="str">
        <f t="shared" si="1"/>
        <v>I</v>
      </c>
      <c r="C12" s="8">
        <f t="shared" si="2"/>
        <v>44458.752999999997</v>
      </c>
      <c r="D12" s="11" t="str">
        <f t="shared" si="3"/>
        <v>vis</v>
      </c>
      <c r="E12" s="47">
        <f>VLOOKUP(C12,Active!C$21:E$972,3,FALSE)</f>
        <v>-10170.775002774501</v>
      </c>
      <c r="F12" s="14" t="s">
        <v>62</v>
      </c>
      <c r="G12" s="11" t="str">
        <f t="shared" si="4"/>
        <v>44458.753</v>
      </c>
      <c r="H12" s="8">
        <f t="shared" si="5"/>
        <v>4676</v>
      </c>
      <c r="I12" s="48" t="s">
        <v>387</v>
      </c>
      <c r="J12" s="49" t="s">
        <v>388</v>
      </c>
      <c r="K12" s="48">
        <v>4676</v>
      </c>
      <c r="L12" s="48" t="s">
        <v>389</v>
      </c>
      <c r="M12" s="49" t="s">
        <v>359</v>
      </c>
      <c r="N12" s="49" t="s">
        <v>360</v>
      </c>
      <c r="O12" s="50" t="s">
        <v>390</v>
      </c>
      <c r="P12" s="51" t="s">
        <v>391</v>
      </c>
    </row>
    <row r="13" spans="1:16" ht="12.75" customHeight="1" thickBot="1">
      <c r="A13" s="8" t="str">
        <f t="shared" si="0"/>
        <v> BBS 93 </v>
      </c>
      <c r="B13" s="14" t="str">
        <f t="shared" si="1"/>
        <v>II</v>
      </c>
      <c r="C13" s="8">
        <f t="shared" si="2"/>
        <v>47690.5</v>
      </c>
      <c r="D13" s="11" t="str">
        <f t="shared" si="3"/>
        <v>vis</v>
      </c>
      <c r="E13" s="47">
        <f>VLOOKUP(C13,Active!C$21:E$972,3,FALSE)</f>
        <v>-6510.9864536454625</v>
      </c>
      <c r="F13" s="14" t="s">
        <v>62</v>
      </c>
      <c r="G13" s="11" t="str">
        <f t="shared" si="4"/>
        <v>47690.50</v>
      </c>
      <c r="H13" s="8">
        <f t="shared" si="5"/>
        <v>8335.5</v>
      </c>
      <c r="I13" s="48" t="s">
        <v>392</v>
      </c>
      <c r="J13" s="49" t="s">
        <v>393</v>
      </c>
      <c r="K13" s="48">
        <v>8335.5</v>
      </c>
      <c r="L13" s="48" t="s">
        <v>394</v>
      </c>
      <c r="M13" s="49" t="s">
        <v>359</v>
      </c>
      <c r="N13" s="49" t="s">
        <v>360</v>
      </c>
      <c r="O13" s="50" t="s">
        <v>395</v>
      </c>
      <c r="P13" s="50" t="s">
        <v>396</v>
      </c>
    </row>
    <row r="14" spans="1:16" ht="12.75" customHeight="1" thickBot="1">
      <c r="A14" s="8" t="str">
        <f t="shared" si="0"/>
        <v>IBVS 5690 </v>
      </c>
      <c r="B14" s="14" t="str">
        <f t="shared" si="1"/>
        <v>I</v>
      </c>
      <c r="C14" s="8">
        <f t="shared" si="2"/>
        <v>53439.974499999997</v>
      </c>
      <c r="D14" s="11" t="str">
        <f t="shared" si="3"/>
        <v>vis</v>
      </c>
      <c r="E14" s="47">
        <f>VLOOKUP(C14,Active!C$21:E$972,3,FALSE)</f>
        <v>0</v>
      </c>
      <c r="F14" s="14" t="s">
        <v>62</v>
      </c>
      <c r="G14" s="11" t="str">
        <f t="shared" si="4"/>
        <v>53439.9745</v>
      </c>
      <c r="H14" s="8">
        <f t="shared" si="5"/>
        <v>14846</v>
      </c>
      <c r="I14" s="48" t="s">
        <v>397</v>
      </c>
      <c r="J14" s="49" t="s">
        <v>398</v>
      </c>
      <c r="K14" s="48">
        <v>14846</v>
      </c>
      <c r="L14" s="48" t="s">
        <v>399</v>
      </c>
      <c r="M14" s="49" t="s">
        <v>359</v>
      </c>
      <c r="N14" s="49" t="s">
        <v>360</v>
      </c>
      <c r="O14" s="50" t="s">
        <v>400</v>
      </c>
      <c r="P14" s="51" t="s">
        <v>401</v>
      </c>
    </row>
    <row r="15" spans="1:16" ht="12.75" customHeight="1" thickBot="1">
      <c r="A15" s="8" t="str">
        <f t="shared" si="0"/>
        <v>IBVS 5690 </v>
      </c>
      <c r="B15" s="14" t="str">
        <f t="shared" si="1"/>
        <v>II</v>
      </c>
      <c r="C15" s="8">
        <f t="shared" si="2"/>
        <v>53466.911999999997</v>
      </c>
      <c r="D15" s="11" t="str">
        <f t="shared" si="3"/>
        <v>vis</v>
      </c>
      <c r="E15" s="47">
        <f>VLOOKUP(C15,Active!C$21:E$972,3,FALSE)</f>
        <v>30.505344026671438</v>
      </c>
      <c r="F15" s="14" t="s">
        <v>62</v>
      </c>
      <c r="G15" s="11" t="str">
        <f t="shared" si="4"/>
        <v>53466.9120</v>
      </c>
      <c r="H15" s="8">
        <f t="shared" si="5"/>
        <v>14876.5</v>
      </c>
      <c r="I15" s="48" t="s">
        <v>402</v>
      </c>
      <c r="J15" s="49" t="s">
        <v>403</v>
      </c>
      <c r="K15" s="48">
        <v>14876.5</v>
      </c>
      <c r="L15" s="48" t="s">
        <v>404</v>
      </c>
      <c r="M15" s="49" t="s">
        <v>359</v>
      </c>
      <c r="N15" s="49" t="s">
        <v>360</v>
      </c>
      <c r="O15" s="50" t="s">
        <v>400</v>
      </c>
      <c r="P15" s="51" t="s">
        <v>401</v>
      </c>
    </row>
    <row r="16" spans="1:16" ht="12.75" customHeight="1" thickBot="1">
      <c r="A16" s="8" t="str">
        <f t="shared" si="0"/>
        <v>IBVS 5843 </v>
      </c>
      <c r="B16" s="14" t="str">
        <f t="shared" si="1"/>
        <v>I</v>
      </c>
      <c r="C16" s="8">
        <f t="shared" si="2"/>
        <v>53517.681400000001</v>
      </c>
      <c r="D16" s="11" t="str">
        <f t="shared" si="3"/>
        <v>vis</v>
      </c>
      <c r="E16" s="47">
        <f>VLOOKUP(C16,Active!C$21:E$972,3,FALSE)</f>
        <v>87.99909857062822</v>
      </c>
      <c r="F16" s="14" t="s">
        <v>62</v>
      </c>
      <c r="G16" s="11" t="str">
        <f t="shared" si="4"/>
        <v>53517.6814</v>
      </c>
      <c r="H16" s="8">
        <f t="shared" si="5"/>
        <v>14934</v>
      </c>
      <c r="I16" s="48" t="s">
        <v>405</v>
      </c>
      <c r="J16" s="49" t="s">
        <v>406</v>
      </c>
      <c r="K16" s="48">
        <v>14934</v>
      </c>
      <c r="L16" s="48" t="s">
        <v>407</v>
      </c>
      <c r="M16" s="49" t="s">
        <v>408</v>
      </c>
      <c r="N16" s="49" t="s">
        <v>409</v>
      </c>
      <c r="O16" s="50" t="s">
        <v>410</v>
      </c>
      <c r="P16" s="51" t="s">
        <v>411</v>
      </c>
    </row>
    <row r="17" spans="1:16" ht="12.75" customHeight="1" thickBot="1">
      <c r="A17" s="8" t="str">
        <f t="shared" si="0"/>
        <v> VB 8.81 </v>
      </c>
      <c r="B17" s="14" t="str">
        <f t="shared" si="1"/>
        <v>I</v>
      </c>
      <c r="C17" s="8">
        <f t="shared" si="2"/>
        <v>15049.934999999999</v>
      </c>
      <c r="D17" s="11" t="str">
        <f t="shared" si="3"/>
        <v>vis</v>
      </c>
      <c r="E17" s="47">
        <f>VLOOKUP(C17,Active!C$21:E$972,3,FALSE)</f>
        <v>-43474.760543666096</v>
      </c>
      <c r="F17" s="14" t="s">
        <v>62</v>
      </c>
      <c r="G17" s="11" t="str">
        <f t="shared" si="4"/>
        <v>15049.935</v>
      </c>
      <c r="H17" s="8">
        <f t="shared" si="5"/>
        <v>-28628</v>
      </c>
      <c r="I17" s="48" t="s">
        <v>64</v>
      </c>
      <c r="J17" s="49" t="s">
        <v>65</v>
      </c>
      <c r="K17" s="48">
        <v>-28628</v>
      </c>
      <c r="L17" s="48" t="s">
        <v>66</v>
      </c>
      <c r="M17" s="49" t="s">
        <v>67</v>
      </c>
      <c r="N17" s="49"/>
      <c r="O17" s="50" t="s">
        <v>68</v>
      </c>
      <c r="P17" s="50" t="s">
        <v>69</v>
      </c>
    </row>
    <row r="18" spans="1:16" ht="12.75" customHeight="1" thickBot="1">
      <c r="A18" s="8" t="str">
        <f t="shared" si="0"/>
        <v> VB 8.81 </v>
      </c>
      <c r="B18" s="14" t="str">
        <f t="shared" si="1"/>
        <v>I</v>
      </c>
      <c r="C18" s="8">
        <f t="shared" si="2"/>
        <v>15110.772000000001</v>
      </c>
      <c r="D18" s="11" t="str">
        <f t="shared" si="3"/>
        <v>vis</v>
      </c>
      <c r="E18" s="47">
        <f>VLOOKUP(C18,Active!C$21:E$972,3,FALSE)</f>
        <v>-43405.86574591016</v>
      </c>
      <c r="F18" s="14" t="s">
        <v>62</v>
      </c>
      <c r="G18" s="11" t="str">
        <f t="shared" si="4"/>
        <v>15110.772</v>
      </c>
      <c r="H18" s="8">
        <f t="shared" si="5"/>
        <v>-28559</v>
      </c>
      <c r="I18" s="48" t="s">
        <v>70</v>
      </c>
      <c r="J18" s="49" t="s">
        <v>71</v>
      </c>
      <c r="K18" s="48">
        <v>-28559</v>
      </c>
      <c r="L18" s="48" t="s">
        <v>72</v>
      </c>
      <c r="M18" s="49" t="s">
        <v>67</v>
      </c>
      <c r="N18" s="49"/>
      <c r="O18" s="50" t="s">
        <v>68</v>
      </c>
      <c r="P18" s="50" t="s">
        <v>69</v>
      </c>
    </row>
    <row r="19" spans="1:16" ht="12.75" customHeight="1" thickBot="1">
      <c r="A19" s="8" t="str">
        <f t="shared" si="0"/>
        <v> VB 8.81 </v>
      </c>
      <c r="B19" s="14" t="str">
        <f t="shared" si="1"/>
        <v>II</v>
      </c>
      <c r="C19" s="8">
        <f t="shared" si="2"/>
        <v>15113.844999999999</v>
      </c>
      <c r="D19" s="11" t="str">
        <f t="shared" si="3"/>
        <v>vis</v>
      </c>
      <c r="E19" s="47">
        <f>VLOOKUP(C19,Active!C$21:E$972,3,FALSE)</f>
        <v>-43402.38573023706</v>
      </c>
      <c r="F19" s="14" t="s">
        <v>62</v>
      </c>
      <c r="G19" s="11" t="str">
        <f t="shared" si="4"/>
        <v>15113.845</v>
      </c>
      <c r="H19" s="8">
        <f t="shared" si="5"/>
        <v>-28555.5</v>
      </c>
      <c r="I19" s="48" t="s">
        <v>73</v>
      </c>
      <c r="J19" s="49" t="s">
        <v>74</v>
      </c>
      <c r="K19" s="48">
        <v>-28555.5</v>
      </c>
      <c r="L19" s="48" t="s">
        <v>75</v>
      </c>
      <c r="M19" s="49" t="s">
        <v>67</v>
      </c>
      <c r="N19" s="49"/>
      <c r="O19" s="50" t="s">
        <v>68</v>
      </c>
      <c r="P19" s="50" t="s">
        <v>69</v>
      </c>
    </row>
    <row r="20" spans="1:16" ht="12.75" customHeight="1" thickBot="1">
      <c r="A20" s="8" t="str">
        <f t="shared" si="0"/>
        <v> VB 8.81 </v>
      </c>
      <c r="B20" s="14" t="str">
        <f t="shared" si="1"/>
        <v>I</v>
      </c>
      <c r="C20" s="8">
        <f t="shared" si="2"/>
        <v>15233.523999999999</v>
      </c>
      <c r="D20" s="11" t="str">
        <f t="shared" si="3"/>
        <v>vis</v>
      </c>
      <c r="E20" s="47">
        <f>VLOOKUP(C20,Active!C$21:E$972,3,FALSE)</f>
        <v>-43266.855370412733</v>
      </c>
      <c r="F20" s="14" t="s">
        <v>62</v>
      </c>
      <c r="G20" s="11" t="str">
        <f t="shared" si="4"/>
        <v>15233.524</v>
      </c>
      <c r="H20" s="8">
        <f t="shared" si="5"/>
        <v>-28420</v>
      </c>
      <c r="I20" s="48" t="s">
        <v>76</v>
      </c>
      <c r="J20" s="49" t="s">
        <v>77</v>
      </c>
      <c r="K20" s="48">
        <v>-28420</v>
      </c>
      <c r="L20" s="48" t="s">
        <v>78</v>
      </c>
      <c r="M20" s="49" t="s">
        <v>67</v>
      </c>
      <c r="N20" s="49"/>
      <c r="O20" s="50" t="s">
        <v>68</v>
      </c>
      <c r="P20" s="50" t="s">
        <v>69</v>
      </c>
    </row>
    <row r="21" spans="1:16" ht="12.75" customHeight="1" thickBot="1">
      <c r="A21" s="8" t="str">
        <f t="shared" si="0"/>
        <v> VB 8.81 </v>
      </c>
      <c r="B21" s="14" t="str">
        <f t="shared" si="1"/>
        <v>II</v>
      </c>
      <c r="C21" s="8">
        <f t="shared" si="2"/>
        <v>15500.674000000001</v>
      </c>
      <c r="D21" s="11" t="str">
        <f t="shared" si="3"/>
        <v>vis</v>
      </c>
      <c r="E21" s="47">
        <f>VLOOKUP(C21,Active!C$21:E$972,3,FALSE)</f>
        <v>-42964.321629095779</v>
      </c>
      <c r="F21" s="14" t="s">
        <v>62</v>
      </c>
      <c r="G21" s="11" t="str">
        <f t="shared" si="4"/>
        <v>15500.674</v>
      </c>
      <c r="H21" s="8">
        <f t="shared" si="5"/>
        <v>-28117.5</v>
      </c>
      <c r="I21" s="48" t="s">
        <v>79</v>
      </c>
      <c r="J21" s="49" t="s">
        <v>80</v>
      </c>
      <c r="K21" s="48">
        <v>-28117.5</v>
      </c>
      <c r="L21" s="48" t="s">
        <v>81</v>
      </c>
      <c r="M21" s="49" t="s">
        <v>67</v>
      </c>
      <c r="N21" s="49"/>
      <c r="O21" s="50" t="s">
        <v>68</v>
      </c>
      <c r="P21" s="50" t="s">
        <v>69</v>
      </c>
    </row>
    <row r="22" spans="1:16" ht="12.75" customHeight="1" thickBot="1">
      <c r="A22" s="8" t="str">
        <f t="shared" si="0"/>
        <v> VB 8.81 </v>
      </c>
      <c r="B22" s="14" t="str">
        <f t="shared" si="1"/>
        <v>I</v>
      </c>
      <c r="C22" s="8">
        <f t="shared" si="2"/>
        <v>15881.655000000001</v>
      </c>
      <c r="D22" s="11" t="str">
        <f t="shared" si="3"/>
        <v>vis</v>
      </c>
      <c r="E22" s="47">
        <f>VLOOKUP(C22,Active!C$21:E$972,3,FALSE)</f>
        <v>-42532.880089508762</v>
      </c>
      <c r="F22" s="14" t="s">
        <v>62</v>
      </c>
      <c r="G22" s="11" t="str">
        <f t="shared" si="4"/>
        <v>15881.655</v>
      </c>
      <c r="H22" s="8">
        <f t="shared" si="5"/>
        <v>-27686</v>
      </c>
      <c r="I22" s="48" t="s">
        <v>82</v>
      </c>
      <c r="J22" s="49" t="s">
        <v>83</v>
      </c>
      <c r="K22" s="48">
        <v>-27686</v>
      </c>
      <c r="L22" s="48" t="s">
        <v>84</v>
      </c>
      <c r="M22" s="49" t="s">
        <v>67</v>
      </c>
      <c r="N22" s="49"/>
      <c r="O22" s="50" t="s">
        <v>68</v>
      </c>
      <c r="P22" s="50" t="s">
        <v>69</v>
      </c>
    </row>
    <row r="23" spans="1:16" ht="12.75" customHeight="1" thickBot="1">
      <c r="A23" s="8" t="str">
        <f t="shared" si="0"/>
        <v> VB 8.81 </v>
      </c>
      <c r="B23" s="14" t="str">
        <f t="shared" si="1"/>
        <v>I</v>
      </c>
      <c r="C23" s="8">
        <f t="shared" si="2"/>
        <v>16205.831</v>
      </c>
      <c r="D23" s="11" t="str">
        <f t="shared" si="3"/>
        <v>vis</v>
      </c>
      <c r="E23" s="47">
        <f>VLOOKUP(C23,Active!C$21:E$972,3,FALSE)</f>
        <v>-42165.76731344602</v>
      </c>
      <c r="F23" s="14" t="s">
        <v>62</v>
      </c>
      <c r="G23" s="11" t="str">
        <f t="shared" si="4"/>
        <v>16205.831</v>
      </c>
      <c r="H23" s="8">
        <f t="shared" si="5"/>
        <v>-27319</v>
      </c>
      <c r="I23" s="48" t="s">
        <v>85</v>
      </c>
      <c r="J23" s="49" t="s">
        <v>86</v>
      </c>
      <c r="K23" s="48">
        <v>-27319</v>
      </c>
      <c r="L23" s="48" t="s">
        <v>87</v>
      </c>
      <c r="M23" s="49" t="s">
        <v>67</v>
      </c>
      <c r="N23" s="49"/>
      <c r="O23" s="50" t="s">
        <v>68</v>
      </c>
      <c r="P23" s="50" t="s">
        <v>69</v>
      </c>
    </row>
    <row r="24" spans="1:16" ht="12.75" customHeight="1" thickBot="1">
      <c r="A24" s="8" t="str">
        <f t="shared" si="0"/>
        <v> VB 8.81 </v>
      </c>
      <c r="B24" s="14" t="str">
        <f t="shared" si="1"/>
        <v>II</v>
      </c>
      <c r="C24" s="8">
        <f t="shared" si="2"/>
        <v>16224.751</v>
      </c>
      <c r="D24" s="11" t="str">
        <f t="shared" si="3"/>
        <v>vis</v>
      </c>
      <c r="E24" s="47">
        <f>VLOOKUP(C24,Active!C$21:E$972,3,FALSE)</f>
        <v>-42144.341379005746</v>
      </c>
      <c r="F24" s="14" t="s">
        <v>62</v>
      </c>
      <c r="G24" s="11" t="str">
        <f t="shared" si="4"/>
        <v>16224.751</v>
      </c>
      <c r="H24" s="8">
        <f t="shared" si="5"/>
        <v>-27297.5</v>
      </c>
      <c r="I24" s="48" t="s">
        <v>88</v>
      </c>
      <c r="J24" s="49" t="s">
        <v>89</v>
      </c>
      <c r="K24" s="48">
        <v>-27297.5</v>
      </c>
      <c r="L24" s="48" t="s">
        <v>90</v>
      </c>
      <c r="M24" s="49" t="s">
        <v>67</v>
      </c>
      <c r="N24" s="49"/>
      <c r="O24" s="50" t="s">
        <v>68</v>
      </c>
      <c r="P24" s="50" t="s">
        <v>69</v>
      </c>
    </row>
    <row r="25" spans="1:16" ht="12.75" customHeight="1" thickBot="1">
      <c r="A25" s="8" t="str">
        <f t="shared" si="0"/>
        <v> VB 8.81 </v>
      </c>
      <c r="B25" s="14" t="str">
        <f t="shared" si="1"/>
        <v>II</v>
      </c>
      <c r="C25" s="8">
        <f t="shared" si="2"/>
        <v>16556.842000000001</v>
      </c>
      <c r="D25" s="11" t="str">
        <f t="shared" si="3"/>
        <v>vis</v>
      </c>
      <c r="E25" s="47">
        <f>VLOOKUP(C25,Active!C$21:E$972,3,FALSE)</f>
        <v>-41768.265269375624</v>
      </c>
      <c r="F25" s="14" t="s">
        <v>62</v>
      </c>
      <c r="G25" s="11" t="str">
        <f t="shared" si="4"/>
        <v>16556.842</v>
      </c>
      <c r="H25" s="8">
        <f t="shared" si="5"/>
        <v>-26921.5</v>
      </c>
      <c r="I25" s="48" t="s">
        <v>91</v>
      </c>
      <c r="J25" s="49" t="s">
        <v>92</v>
      </c>
      <c r="K25" s="48">
        <v>-26921.5</v>
      </c>
      <c r="L25" s="48" t="s">
        <v>93</v>
      </c>
      <c r="M25" s="49" t="s">
        <v>67</v>
      </c>
      <c r="N25" s="49"/>
      <c r="O25" s="50" t="s">
        <v>68</v>
      </c>
      <c r="P25" s="50" t="s">
        <v>69</v>
      </c>
    </row>
    <row r="26" spans="1:16" ht="12.75" customHeight="1" thickBot="1">
      <c r="A26" s="8" t="str">
        <f t="shared" si="0"/>
        <v> VB 8.81 </v>
      </c>
      <c r="B26" s="14" t="str">
        <f t="shared" si="1"/>
        <v>II</v>
      </c>
      <c r="C26" s="8">
        <f t="shared" si="2"/>
        <v>16579.753000000001</v>
      </c>
      <c r="D26" s="11" t="str">
        <f t="shared" si="3"/>
        <v>vis</v>
      </c>
      <c r="E26" s="47">
        <f>VLOOKUP(C26,Active!C$21:E$972,3,FALSE)</f>
        <v>-41742.319731111318</v>
      </c>
      <c r="F26" s="14" t="s">
        <v>62</v>
      </c>
      <c r="G26" s="11" t="str">
        <f t="shared" si="4"/>
        <v>16579.753</v>
      </c>
      <c r="H26" s="8">
        <f t="shared" si="5"/>
        <v>-26895.5</v>
      </c>
      <c r="I26" s="48" t="s">
        <v>94</v>
      </c>
      <c r="J26" s="49" t="s">
        <v>95</v>
      </c>
      <c r="K26" s="48">
        <v>-26895.5</v>
      </c>
      <c r="L26" s="48" t="s">
        <v>96</v>
      </c>
      <c r="M26" s="49" t="s">
        <v>67</v>
      </c>
      <c r="N26" s="49"/>
      <c r="O26" s="50" t="s">
        <v>68</v>
      </c>
      <c r="P26" s="50" t="s">
        <v>69</v>
      </c>
    </row>
    <row r="27" spans="1:16" ht="12.75" customHeight="1" thickBot="1">
      <c r="A27" s="8" t="str">
        <f t="shared" si="0"/>
        <v> VB 8.81 </v>
      </c>
      <c r="B27" s="14" t="str">
        <f t="shared" si="1"/>
        <v>I</v>
      </c>
      <c r="C27" s="8">
        <f t="shared" si="2"/>
        <v>16605.808000000001</v>
      </c>
      <c r="D27" s="11" t="str">
        <f t="shared" si="3"/>
        <v>vis</v>
      </c>
      <c r="E27" s="47">
        <f>VLOOKUP(C27,Active!C$21:E$972,3,FALSE)</f>
        <v>-41712.813773297297</v>
      </c>
      <c r="F27" s="14" t="s">
        <v>62</v>
      </c>
      <c r="G27" s="11" t="str">
        <f t="shared" si="4"/>
        <v>16605.808</v>
      </c>
      <c r="H27" s="8">
        <f t="shared" si="5"/>
        <v>-26866</v>
      </c>
      <c r="I27" s="48" t="s">
        <v>97</v>
      </c>
      <c r="J27" s="49" t="s">
        <v>98</v>
      </c>
      <c r="K27" s="48">
        <v>-26866</v>
      </c>
      <c r="L27" s="48" t="s">
        <v>99</v>
      </c>
      <c r="M27" s="49" t="s">
        <v>67</v>
      </c>
      <c r="N27" s="49"/>
      <c r="O27" s="50" t="s">
        <v>68</v>
      </c>
      <c r="P27" s="50" t="s">
        <v>69</v>
      </c>
    </row>
    <row r="28" spans="1:16" ht="12.75" customHeight="1" thickBot="1">
      <c r="A28" s="8" t="str">
        <f t="shared" si="0"/>
        <v> VB 8.81 </v>
      </c>
      <c r="B28" s="14" t="str">
        <f t="shared" si="1"/>
        <v>I</v>
      </c>
      <c r="C28" s="8">
        <f t="shared" si="2"/>
        <v>16937.809000000001</v>
      </c>
      <c r="D28" s="11" t="str">
        <f t="shared" si="3"/>
        <v>vis</v>
      </c>
      <c r="E28" s="47">
        <f>VLOOKUP(C28,Active!C$21:E$972,3,FALSE)</f>
        <v>-41336.839584074136</v>
      </c>
      <c r="F28" s="14" t="s">
        <v>62</v>
      </c>
      <c r="G28" s="11" t="str">
        <f t="shared" si="4"/>
        <v>16937.809</v>
      </c>
      <c r="H28" s="8">
        <f t="shared" si="5"/>
        <v>-26490</v>
      </c>
      <c r="I28" s="48" t="s">
        <v>100</v>
      </c>
      <c r="J28" s="49" t="s">
        <v>101</v>
      </c>
      <c r="K28" s="48">
        <v>-26490</v>
      </c>
      <c r="L28" s="48" t="s">
        <v>102</v>
      </c>
      <c r="M28" s="49" t="s">
        <v>67</v>
      </c>
      <c r="N28" s="49"/>
      <c r="O28" s="50" t="s">
        <v>68</v>
      </c>
      <c r="P28" s="50" t="s">
        <v>69</v>
      </c>
    </row>
    <row r="29" spans="1:16" ht="12.75" customHeight="1" thickBot="1">
      <c r="A29" s="8" t="str">
        <f t="shared" si="0"/>
        <v> VB 8.81 </v>
      </c>
      <c r="B29" s="14" t="str">
        <f t="shared" si="1"/>
        <v>I</v>
      </c>
      <c r="C29" s="8">
        <f t="shared" si="2"/>
        <v>16961.723999999998</v>
      </c>
      <c r="D29" s="11" t="str">
        <f t="shared" si="3"/>
        <v>vis</v>
      </c>
      <c r="E29" s="47">
        <f>VLOOKUP(C29,Active!C$21:E$972,3,FALSE)</f>
        <v>-41309.757067047765</v>
      </c>
      <c r="F29" s="14" t="s">
        <v>62</v>
      </c>
      <c r="G29" s="11" t="str">
        <f t="shared" si="4"/>
        <v>16961.724</v>
      </c>
      <c r="H29" s="8">
        <f t="shared" si="5"/>
        <v>-26463</v>
      </c>
      <c r="I29" s="48" t="s">
        <v>103</v>
      </c>
      <c r="J29" s="49" t="s">
        <v>104</v>
      </c>
      <c r="K29" s="48">
        <v>-26463</v>
      </c>
      <c r="L29" s="48" t="s">
        <v>105</v>
      </c>
      <c r="M29" s="49" t="s">
        <v>67</v>
      </c>
      <c r="N29" s="49"/>
      <c r="O29" s="50" t="s">
        <v>68</v>
      </c>
      <c r="P29" s="50" t="s">
        <v>69</v>
      </c>
    </row>
    <row r="30" spans="1:16" ht="12.75" customHeight="1" thickBot="1">
      <c r="A30" s="8" t="str">
        <f t="shared" si="0"/>
        <v> VB 8.81 </v>
      </c>
      <c r="B30" s="14" t="str">
        <f t="shared" si="1"/>
        <v>II</v>
      </c>
      <c r="C30" s="8">
        <f t="shared" si="2"/>
        <v>17342.654999999999</v>
      </c>
      <c r="D30" s="11" t="str">
        <f t="shared" si="3"/>
        <v>vis</v>
      </c>
      <c r="E30" s="47">
        <f>VLOOKUP(C30,Active!C$21:E$972,3,FALSE)</f>
        <v>-40878.372149909061</v>
      </c>
      <c r="F30" s="14" t="s">
        <v>62</v>
      </c>
      <c r="G30" s="11" t="str">
        <f t="shared" si="4"/>
        <v>17342.655</v>
      </c>
      <c r="H30" s="8">
        <f t="shared" si="5"/>
        <v>-26031.5</v>
      </c>
      <c r="I30" s="48" t="s">
        <v>106</v>
      </c>
      <c r="J30" s="49" t="s">
        <v>107</v>
      </c>
      <c r="K30" s="48">
        <v>-26031.5</v>
      </c>
      <c r="L30" s="48" t="s">
        <v>78</v>
      </c>
      <c r="M30" s="49" t="s">
        <v>67</v>
      </c>
      <c r="N30" s="49"/>
      <c r="O30" s="50" t="s">
        <v>68</v>
      </c>
      <c r="P30" s="50" t="s">
        <v>69</v>
      </c>
    </row>
    <row r="31" spans="1:16" ht="12.75" customHeight="1" thickBot="1">
      <c r="A31" s="8" t="str">
        <f t="shared" si="0"/>
        <v> VB 8.81 </v>
      </c>
      <c r="B31" s="14" t="str">
        <f t="shared" si="1"/>
        <v>II</v>
      </c>
      <c r="C31" s="8">
        <f t="shared" si="2"/>
        <v>17373.600999999999</v>
      </c>
      <c r="D31" s="11" t="str">
        <f t="shared" si="3"/>
        <v>vis</v>
      </c>
      <c r="E31" s="47">
        <f>VLOOKUP(C31,Active!C$21:E$972,3,FALSE)</f>
        <v>-40843.327384201431</v>
      </c>
      <c r="F31" s="14" t="s">
        <v>62</v>
      </c>
      <c r="G31" s="11" t="str">
        <f t="shared" si="4"/>
        <v>17373.601</v>
      </c>
      <c r="H31" s="8">
        <f t="shared" si="5"/>
        <v>-25996.5</v>
      </c>
      <c r="I31" s="48" t="s">
        <v>108</v>
      </c>
      <c r="J31" s="49" t="s">
        <v>109</v>
      </c>
      <c r="K31" s="48">
        <v>-25996.5</v>
      </c>
      <c r="L31" s="48" t="s">
        <v>110</v>
      </c>
      <c r="M31" s="49" t="s">
        <v>67</v>
      </c>
      <c r="N31" s="49"/>
      <c r="O31" s="50" t="s">
        <v>68</v>
      </c>
      <c r="P31" s="50" t="s">
        <v>69</v>
      </c>
    </row>
    <row r="32" spans="1:16" ht="12.75" customHeight="1" thickBot="1">
      <c r="A32" s="8" t="str">
        <f t="shared" si="0"/>
        <v> VB 8.81 </v>
      </c>
      <c r="B32" s="14" t="str">
        <f t="shared" si="1"/>
        <v>I</v>
      </c>
      <c r="C32" s="8">
        <f t="shared" si="2"/>
        <v>17655.815999999999</v>
      </c>
      <c r="D32" s="11" t="str">
        <f t="shared" si="3"/>
        <v>vis</v>
      </c>
      <c r="E32" s="47">
        <f>VLOOKUP(C32,Active!C$21:E$972,3,FALSE)</f>
        <v>-40523.73329920887</v>
      </c>
      <c r="F32" s="14" t="s">
        <v>62</v>
      </c>
      <c r="G32" s="11" t="str">
        <f t="shared" si="4"/>
        <v>17655.816</v>
      </c>
      <c r="H32" s="8">
        <f t="shared" si="5"/>
        <v>-25677</v>
      </c>
      <c r="I32" s="48" t="s">
        <v>111</v>
      </c>
      <c r="J32" s="49" t="s">
        <v>112</v>
      </c>
      <c r="K32" s="48">
        <v>-25677</v>
      </c>
      <c r="L32" s="48" t="s">
        <v>113</v>
      </c>
      <c r="M32" s="49" t="s">
        <v>67</v>
      </c>
      <c r="N32" s="49"/>
      <c r="O32" s="50" t="s">
        <v>68</v>
      </c>
      <c r="P32" s="50" t="s">
        <v>69</v>
      </c>
    </row>
    <row r="33" spans="1:16" ht="12.75" customHeight="1" thickBot="1">
      <c r="A33" s="8" t="str">
        <f t="shared" si="0"/>
        <v> VB 8.81 </v>
      </c>
      <c r="B33" s="14" t="str">
        <f t="shared" si="1"/>
        <v>I</v>
      </c>
      <c r="C33" s="8">
        <f t="shared" si="2"/>
        <v>17677.806</v>
      </c>
      <c r="D33" s="11" t="str">
        <f t="shared" si="3"/>
        <v>vis</v>
      </c>
      <c r="E33" s="47">
        <f>VLOOKUP(C33,Active!C$21:E$972,3,FALSE)</f>
        <v>-40498.830746442414</v>
      </c>
      <c r="F33" s="14" t="s">
        <v>62</v>
      </c>
      <c r="G33" s="11" t="str">
        <f t="shared" si="4"/>
        <v>17677.806</v>
      </c>
      <c r="H33" s="8">
        <f t="shared" si="5"/>
        <v>-25652</v>
      </c>
      <c r="I33" s="48" t="s">
        <v>114</v>
      </c>
      <c r="J33" s="49" t="s">
        <v>115</v>
      </c>
      <c r="K33" s="48">
        <v>-25652</v>
      </c>
      <c r="L33" s="48" t="s">
        <v>116</v>
      </c>
      <c r="M33" s="49" t="s">
        <v>67</v>
      </c>
      <c r="N33" s="49"/>
      <c r="O33" s="50" t="s">
        <v>68</v>
      </c>
      <c r="P33" s="50" t="s">
        <v>69</v>
      </c>
    </row>
    <row r="34" spans="1:16" ht="12.75" customHeight="1" thickBot="1">
      <c r="A34" s="8" t="str">
        <f t="shared" si="0"/>
        <v> VB 8.81 </v>
      </c>
      <c r="B34" s="14" t="str">
        <f t="shared" si="1"/>
        <v>I</v>
      </c>
      <c r="C34" s="8">
        <f t="shared" si="2"/>
        <v>17709.669999999998</v>
      </c>
      <c r="D34" s="11" t="str">
        <f t="shared" si="3"/>
        <v>vis</v>
      </c>
      <c r="E34" s="47">
        <f>VLOOKUP(C34,Active!C$21:E$972,3,FALSE)</f>
        <v>-40462.746392583816</v>
      </c>
      <c r="F34" s="14" t="s">
        <v>62</v>
      </c>
      <c r="G34" s="11" t="str">
        <f t="shared" si="4"/>
        <v>17709.670</v>
      </c>
      <c r="H34" s="8">
        <f t="shared" si="5"/>
        <v>-25616</v>
      </c>
      <c r="I34" s="48" t="s">
        <v>117</v>
      </c>
      <c r="J34" s="49" t="s">
        <v>118</v>
      </c>
      <c r="K34" s="48">
        <v>-25616</v>
      </c>
      <c r="L34" s="48" t="s">
        <v>119</v>
      </c>
      <c r="M34" s="49" t="s">
        <v>67</v>
      </c>
      <c r="N34" s="49"/>
      <c r="O34" s="50" t="s">
        <v>68</v>
      </c>
      <c r="P34" s="50" t="s">
        <v>69</v>
      </c>
    </row>
    <row r="35" spans="1:16" ht="12.75" customHeight="1" thickBot="1">
      <c r="A35" s="8" t="str">
        <f t="shared" si="0"/>
        <v> VB 8.81 </v>
      </c>
      <c r="B35" s="14" t="str">
        <f t="shared" si="1"/>
        <v>I</v>
      </c>
      <c r="C35" s="8">
        <f t="shared" si="2"/>
        <v>17770.594000000001</v>
      </c>
      <c r="D35" s="11" t="str">
        <f t="shared" si="3"/>
        <v>vis</v>
      </c>
      <c r="E35" s="47">
        <f>VLOOKUP(C35,Active!C$21:E$972,3,FALSE)</f>
        <v>-40393.753071767824</v>
      </c>
      <c r="F35" s="14" t="s">
        <v>62</v>
      </c>
      <c r="G35" s="11" t="str">
        <f t="shared" si="4"/>
        <v>17770.594</v>
      </c>
      <c r="H35" s="8">
        <f t="shared" si="5"/>
        <v>-25547</v>
      </c>
      <c r="I35" s="48" t="s">
        <v>120</v>
      </c>
      <c r="J35" s="49" t="s">
        <v>121</v>
      </c>
      <c r="K35" s="48">
        <v>-25547</v>
      </c>
      <c r="L35" s="48" t="s">
        <v>122</v>
      </c>
      <c r="M35" s="49" t="s">
        <v>67</v>
      </c>
      <c r="N35" s="49"/>
      <c r="O35" s="50" t="s">
        <v>68</v>
      </c>
      <c r="P35" s="50" t="s">
        <v>69</v>
      </c>
    </row>
    <row r="36" spans="1:16" ht="12.75" customHeight="1" thickBot="1">
      <c r="A36" s="8" t="str">
        <f t="shared" si="0"/>
        <v> VB 8.81 </v>
      </c>
      <c r="B36" s="14" t="str">
        <f t="shared" si="1"/>
        <v>I</v>
      </c>
      <c r="C36" s="8">
        <f t="shared" si="2"/>
        <v>18040.733</v>
      </c>
      <c r="D36" s="11" t="str">
        <f t="shared" si="3"/>
        <v>vis</v>
      </c>
      <c r="E36" s="47">
        <f>VLOOKUP(C36,Active!C$21:E$972,3,FALSE)</f>
        <v>-40087.834440490937</v>
      </c>
      <c r="F36" s="14" t="s">
        <v>62</v>
      </c>
      <c r="G36" s="11" t="str">
        <f t="shared" si="4"/>
        <v>18040.733</v>
      </c>
      <c r="H36" s="8">
        <f t="shared" si="5"/>
        <v>-25241</v>
      </c>
      <c r="I36" s="48" t="s">
        <v>123</v>
      </c>
      <c r="J36" s="49" t="s">
        <v>124</v>
      </c>
      <c r="K36" s="48">
        <v>-25241</v>
      </c>
      <c r="L36" s="48" t="s">
        <v>116</v>
      </c>
      <c r="M36" s="49" t="s">
        <v>67</v>
      </c>
      <c r="N36" s="49"/>
      <c r="O36" s="50" t="s">
        <v>68</v>
      </c>
      <c r="P36" s="50" t="s">
        <v>69</v>
      </c>
    </row>
    <row r="37" spans="1:16" ht="12.75" customHeight="1" thickBot="1">
      <c r="A37" s="8" t="str">
        <f t="shared" si="0"/>
        <v> VB 8.81 </v>
      </c>
      <c r="B37" s="14" t="str">
        <f t="shared" si="1"/>
        <v>I</v>
      </c>
      <c r="C37" s="8">
        <f t="shared" si="2"/>
        <v>18071.754000000001</v>
      </c>
      <c r="D37" s="11" t="str">
        <f t="shared" si="3"/>
        <v>vis</v>
      </c>
      <c r="E37" s="47">
        <f>VLOOKUP(C37,Active!C$21:E$972,3,FALSE)</f>
        <v>-40052.704741110836</v>
      </c>
      <c r="F37" s="14" t="s">
        <v>62</v>
      </c>
      <c r="G37" s="11" t="str">
        <f t="shared" si="4"/>
        <v>18071.754</v>
      </c>
      <c r="H37" s="8">
        <f t="shared" si="5"/>
        <v>-25206</v>
      </c>
      <c r="I37" s="48" t="s">
        <v>125</v>
      </c>
      <c r="J37" s="49" t="s">
        <v>126</v>
      </c>
      <c r="K37" s="48">
        <v>-25206</v>
      </c>
      <c r="L37" s="48" t="s">
        <v>127</v>
      </c>
      <c r="M37" s="49" t="s">
        <v>67</v>
      </c>
      <c r="N37" s="49"/>
      <c r="O37" s="50" t="s">
        <v>68</v>
      </c>
      <c r="P37" s="50" t="s">
        <v>69</v>
      </c>
    </row>
    <row r="38" spans="1:16" ht="12.75" customHeight="1" thickBot="1">
      <c r="A38" s="8" t="str">
        <f t="shared" si="0"/>
        <v> VB 8.81 </v>
      </c>
      <c r="B38" s="14" t="str">
        <f t="shared" si="1"/>
        <v>I</v>
      </c>
      <c r="C38" s="8">
        <f t="shared" si="2"/>
        <v>18148.506000000001</v>
      </c>
      <c r="D38" s="11" t="str">
        <f t="shared" si="3"/>
        <v>vis</v>
      </c>
      <c r="E38" s="47">
        <f>VLOOKUP(C38,Active!C$21:E$972,3,FALSE)</f>
        <v>-39965.787018058028</v>
      </c>
      <c r="F38" s="14" t="s">
        <v>62</v>
      </c>
      <c r="G38" s="11" t="str">
        <f t="shared" si="4"/>
        <v>18148.506</v>
      </c>
      <c r="H38" s="8">
        <f t="shared" si="5"/>
        <v>-25119</v>
      </c>
      <c r="I38" s="48" t="s">
        <v>128</v>
      </c>
      <c r="J38" s="49" t="s">
        <v>129</v>
      </c>
      <c r="K38" s="48">
        <v>-25119</v>
      </c>
      <c r="L38" s="48" t="s">
        <v>130</v>
      </c>
      <c r="M38" s="49" t="s">
        <v>67</v>
      </c>
      <c r="N38" s="49"/>
      <c r="O38" s="50" t="s">
        <v>68</v>
      </c>
      <c r="P38" s="50" t="s">
        <v>69</v>
      </c>
    </row>
    <row r="39" spans="1:16" ht="12.75" customHeight="1" thickBot="1">
      <c r="A39" s="8" t="str">
        <f t="shared" si="0"/>
        <v> VB 8.81 </v>
      </c>
      <c r="B39" s="14" t="str">
        <f t="shared" si="1"/>
        <v>I</v>
      </c>
      <c r="C39" s="8">
        <f t="shared" si="2"/>
        <v>18394.862000000001</v>
      </c>
      <c r="D39" s="11" t="str">
        <f t="shared" si="3"/>
        <v>vis</v>
      </c>
      <c r="E39" s="47">
        <f>VLOOKUP(C39,Active!C$21:E$972,3,FALSE)</f>
        <v>-39686.801420543976</v>
      </c>
      <c r="F39" s="14" t="s">
        <v>62</v>
      </c>
      <c r="G39" s="11" t="str">
        <f t="shared" si="4"/>
        <v>18394.862</v>
      </c>
      <c r="H39" s="8">
        <f t="shared" si="5"/>
        <v>-24840</v>
      </c>
      <c r="I39" s="48" t="s">
        <v>131</v>
      </c>
      <c r="J39" s="49" t="s">
        <v>132</v>
      </c>
      <c r="K39" s="48">
        <v>-24840</v>
      </c>
      <c r="L39" s="48" t="s">
        <v>133</v>
      </c>
      <c r="M39" s="49" t="s">
        <v>67</v>
      </c>
      <c r="N39" s="49"/>
      <c r="O39" s="50" t="s">
        <v>68</v>
      </c>
      <c r="P39" s="50" t="s">
        <v>69</v>
      </c>
    </row>
    <row r="40" spans="1:16" ht="12.75" customHeight="1" thickBot="1">
      <c r="A40" s="8" t="str">
        <f t="shared" si="0"/>
        <v> VB 8.81 </v>
      </c>
      <c r="B40" s="14" t="str">
        <f t="shared" si="1"/>
        <v>II</v>
      </c>
      <c r="C40" s="8">
        <f t="shared" si="2"/>
        <v>18421.773000000001</v>
      </c>
      <c r="D40" s="11" t="str">
        <f t="shared" si="3"/>
        <v>vis</v>
      </c>
      <c r="E40" s="47">
        <f>VLOOKUP(C40,Active!C$21:E$972,3,FALSE)</f>
        <v>-39656.326086414912</v>
      </c>
      <c r="F40" s="14" t="s">
        <v>62</v>
      </c>
      <c r="G40" s="11" t="str">
        <f t="shared" si="4"/>
        <v>18421.773</v>
      </c>
      <c r="H40" s="8">
        <f t="shared" si="5"/>
        <v>-24809.5</v>
      </c>
      <c r="I40" s="48" t="s">
        <v>134</v>
      </c>
      <c r="J40" s="49" t="s">
        <v>135</v>
      </c>
      <c r="K40" s="48">
        <v>-24809.5</v>
      </c>
      <c r="L40" s="48" t="s">
        <v>136</v>
      </c>
      <c r="M40" s="49" t="s">
        <v>67</v>
      </c>
      <c r="N40" s="49"/>
      <c r="O40" s="50" t="s">
        <v>68</v>
      </c>
      <c r="P40" s="50" t="s">
        <v>69</v>
      </c>
    </row>
    <row r="41" spans="1:16" ht="12.75" customHeight="1" thickBot="1">
      <c r="A41" s="8" t="str">
        <f t="shared" si="0"/>
        <v> VB 8.81 </v>
      </c>
      <c r="B41" s="14" t="str">
        <f t="shared" si="1"/>
        <v>II</v>
      </c>
      <c r="C41" s="8">
        <f t="shared" si="2"/>
        <v>18436.780999999999</v>
      </c>
      <c r="D41" s="11" t="str">
        <f t="shared" si="3"/>
        <v>vis</v>
      </c>
      <c r="E41" s="47">
        <f>VLOOKUP(C41,Active!C$21:E$972,3,FALSE)</f>
        <v>-39639.330292330371</v>
      </c>
      <c r="F41" s="14" t="s">
        <v>62</v>
      </c>
      <c r="G41" s="11" t="str">
        <f t="shared" si="4"/>
        <v>18436.781</v>
      </c>
      <c r="H41" s="8">
        <f t="shared" si="5"/>
        <v>-24792.5</v>
      </c>
      <c r="I41" s="48" t="s">
        <v>137</v>
      </c>
      <c r="J41" s="49" t="s">
        <v>138</v>
      </c>
      <c r="K41" s="48">
        <v>-24792.5</v>
      </c>
      <c r="L41" s="48" t="s">
        <v>139</v>
      </c>
      <c r="M41" s="49" t="s">
        <v>67</v>
      </c>
      <c r="N41" s="49"/>
      <c r="O41" s="50" t="s">
        <v>68</v>
      </c>
      <c r="P41" s="50" t="s">
        <v>69</v>
      </c>
    </row>
    <row r="42" spans="1:16" ht="12.75" customHeight="1" thickBot="1">
      <c r="A42" s="8" t="str">
        <f t="shared" si="0"/>
        <v> VB 8.81 </v>
      </c>
      <c r="B42" s="14" t="str">
        <f t="shared" si="1"/>
        <v>I</v>
      </c>
      <c r="C42" s="8">
        <f t="shared" si="2"/>
        <v>18509.591</v>
      </c>
      <c r="D42" s="11" t="str">
        <f t="shared" si="3"/>
        <v>vis</v>
      </c>
      <c r="E42" s="47">
        <f>VLOOKUP(C42,Active!C$21:E$972,3,FALSE)</f>
        <v>-39556.876683102273</v>
      </c>
      <c r="F42" s="14" t="s">
        <v>62</v>
      </c>
      <c r="G42" s="11" t="str">
        <f t="shared" si="4"/>
        <v>18509.591</v>
      </c>
      <c r="H42" s="8">
        <f t="shared" si="5"/>
        <v>-24710</v>
      </c>
      <c r="I42" s="48" t="s">
        <v>140</v>
      </c>
      <c r="J42" s="49" t="s">
        <v>141</v>
      </c>
      <c r="K42" s="48">
        <v>-24710</v>
      </c>
      <c r="L42" s="48" t="s">
        <v>142</v>
      </c>
      <c r="M42" s="49" t="s">
        <v>67</v>
      </c>
      <c r="N42" s="49"/>
      <c r="O42" s="50" t="s">
        <v>68</v>
      </c>
      <c r="P42" s="50" t="s">
        <v>69</v>
      </c>
    </row>
    <row r="43" spans="1:16" ht="12.75" customHeight="1" thickBot="1">
      <c r="A43" s="8" t="str">
        <f t="shared" ref="A43:A74" si="6">P43</f>
        <v> VB 8.81 </v>
      </c>
      <c r="B43" s="14" t="str">
        <f t="shared" ref="B43:B74" si="7">IF(H43=INT(H43),"I","II")</f>
        <v>I</v>
      </c>
      <c r="C43" s="8">
        <f t="shared" ref="C43:C74" si="8">1*G43</f>
        <v>18540.509999999998</v>
      </c>
      <c r="D43" s="11" t="str">
        <f t="shared" ref="D43:D74" si="9">VLOOKUP(F43,I$1:J$5,2,FALSE)</f>
        <v>vis</v>
      </c>
      <c r="E43" s="47">
        <f>VLOOKUP(C43,Active!C$21:E$972,3,FALSE)</f>
        <v>-39521.862493516732</v>
      </c>
      <c r="F43" s="14" t="s">
        <v>62</v>
      </c>
      <c r="G43" s="11" t="str">
        <f t="shared" ref="G43:G74" si="10">MID(I43,3,LEN(I43)-3)</f>
        <v>18540.510</v>
      </c>
      <c r="H43" s="8">
        <f t="shared" ref="H43:H74" si="11">1*K43</f>
        <v>-24675</v>
      </c>
      <c r="I43" s="48" t="s">
        <v>143</v>
      </c>
      <c r="J43" s="49" t="s">
        <v>144</v>
      </c>
      <c r="K43" s="48">
        <v>-24675</v>
      </c>
      <c r="L43" s="48" t="s">
        <v>145</v>
      </c>
      <c r="M43" s="49" t="s">
        <v>67</v>
      </c>
      <c r="N43" s="49"/>
      <c r="O43" s="50" t="s">
        <v>68</v>
      </c>
      <c r="P43" s="50" t="s">
        <v>69</v>
      </c>
    </row>
    <row r="44" spans="1:16" ht="12.75" customHeight="1" thickBot="1">
      <c r="A44" s="8" t="str">
        <f t="shared" si="6"/>
        <v> VB 8.81 </v>
      </c>
      <c r="B44" s="14" t="str">
        <f t="shared" si="7"/>
        <v>I</v>
      </c>
      <c r="C44" s="8">
        <f t="shared" si="8"/>
        <v>18772.806</v>
      </c>
      <c r="D44" s="11" t="str">
        <f t="shared" si="9"/>
        <v>vis</v>
      </c>
      <c r="E44" s="47">
        <f>VLOOKUP(C44,Active!C$21:E$972,3,FALSE)</f>
        <v>-39258.799128467275</v>
      </c>
      <c r="F44" s="14" t="s">
        <v>62</v>
      </c>
      <c r="G44" s="11" t="str">
        <f t="shared" si="10"/>
        <v>18772.806</v>
      </c>
      <c r="H44" s="8">
        <f t="shared" si="11"/>
        <v>-24412</v>
      </c>
      <c r="I44" s="48" t="s">
        <v>146</v>
      </c>
      <c r="J44" s="49" t="s">
        <v>147</v>
      </c>
      <c r="K44" s="48">
        <v>-24412</v>
      </c>
      <c r="L44" s="48" t="s">
        <v>148</v>
      </c>
      <c r="M44" s="49" t="s">
        <v>67</v>
      </c>
      <c r="N44" s="49"/>
      <c r="O44" s="50" t="s">
        <v>68</v>
      </c>
      <c r="P44" s="50" t="s">
        <v>69</v>
      </c>
    </row>
    <row r="45" spans="1:16" ht="12.75" customHeight="1" thickBot="1">
      <c r="A45" s="8" t="str">
        <f t="shared" si="6"/>
        <v> VB 8.81 </v>
      </c>
      <c r="B45" s="14" t="str">
        <f t="shared" si="7"/>
        <v>II</v>
      </c>
      <c r="C45" s="8">
        <f t="shared" si="8"/>
        <v>18853.607</v>
      </c>
      <c r="D45" s="11" t="str">
        <f t="shared" si="9"/>
        <v>vis</v>
      </c>
      <c r="E45" s="47">
        <f>VLOOKUP(C45,Active!C$21:E$972,3,FALSE)</f>
        <v>-39167.296119550367</v>
      </c>
      <c r="F45" s="14" t="s">
        <v>62</v>
      </c>
      <c r="G45" s="11" t="str">
        <f t="shared" si="10"/>
        <v>18853.607</v>
      </c>
      <c r="H45" s="8">
        <f t="shared" si="11"/>
        <v>-24320.5</v>
      </c>
      <c r="I45" s="48" t="s">
        <v>149</v>
      </c>
      <c r="J45" s="49" t="s">
        <v>150</v>
      </c>
      <c r="K45" s="48">
        <v>-24320.5</v>
      </c>
      <c r="L45" s="48" t="s">
        <v>151</v>
      </c>
      <c r="M45" s="49" t="s">
        <v>67</v>
      </c>
      <c r="N45" s="49"/>
      <c r="O45" s="50" t="s">
        <v>68</v>
      </c>
      <c r="P45" s="50" t="s">
        <v>69</v>
      </c>
    </row>
    <row r="46" spans="1:16" ht="12.75" customHeight="1" thickBot="1">
      <c r="A46" s="8" t="str">
        <f t="shared" si="6"/>
        <v> VB 8.81 </v>
      </c>
      <c r="B46" s="14" t="str">
        <f t="shared" si="7"/>
        <v>I</v>
      </c>
      <c r="C46" s="8">
        <f t="shared" si="8"/>
        <v>19226.597000000002</v>
      </c>
      <c r="D46" s="11" t="str">
        <f t="shared" si="9"/>
        <v>vis</v>
      </c>
      <c r="E46" s="47">
        <f>VLOOKUP(C46,Active!C$21:E$972,3,FALSE)</f>
        <v>-38744.903979652154</v>
      </c>
      <c r="F46" s="14" t="s">
        <v>62</v>
      </c>
      <c r="G46" s="11" t="str">
        <f t="shared" si="10"/>
        <v>19226.597</v>
      </c>
      <c r="H46" s="8">
        <f t="shared" si="11"/>
        <v>-23898</v>
      </c>
      <c r="I46" s="48" t="s">
        <v>152</v>
      </c>
      <c r="J46" s="49" t="s">
        <v>153</v>
      </c>
      <c r="K46" s="48">
        <v>-23898</v>
      </c>
      <c r="L46" s="48" t="s">
        <v>154</v>
      </c>
      <c r="M46" s="49" t="s">
        <v>67</v>
      </c>
      <c r="N46" s="49"/>
      <c r="O46" s="50" t="s">
        <v>68</v>
      </c>
      <c r="P46" s="50" t="s">
        <v>69</v>
      </c>
    </row>
    <row r="47" spans="1:16" ht="12.75" customHeight="1" thickBot="1">
      <c r="A47" s="8" t="str">
        <f t="shared" si="6"/>
        <v> VB 8.81 </v>
      </c>
      <c r="B47" s="14" t="str">
        <f t="shared" si="7"/>
        <v>I</v>
      </c>
      <c r="C47" s="8">
        <f t="shared" si="8"/>
        <v>19265.499</v>
      </c>
      <c r="D47" s="11" t="str">
        <f t="shared" si="9"/>
        <v>vis</v>
      </c>
      <c r="E47" s="47">
        <f>VLOOKUP(C47,Active!C$21:E$972,3,FALSE)</f>
        <v>-38700.849449969537</v>
      </c>
      <c r="F47" s="14" t="s">
        <v>62</v>
      </c>
      <c r="G47" s="11" t="str">
        <f t="shared" si="10"/>
        <v>19265.499</v>
      </c>
      <c r="H47" s="8">
        <f t="shared" si="11"/>
        <v>-23854</v>
      </c>
      <c r="I47" s="48" t="s">
        <v>155</v>
      </c>
      <c r="J47" s="49" t="s">
        <v>156</v>
      </c>
      <c r="K47" s="48">
        <v>-23854</v>
      </c>
      <c r="L47" s="48" t="s">
        <v>157</v>
      </c>
      <c r="M47" s="49" t="s">
        <v>67</v>
      </c>
      <c r="N47" s="49"/>
      <c r="O47" s="50" t="s">
        <v>68</v>
      </c>
      <c r="P47" s="50" t="s">
        <v>69</v>
      </c>
    </row>
    <row r="48" spans="1:16" ht="12.75" customHeight="1" thickBot="1">
      <c r="A48" s="8" t="str">
        <f t="shared" si="6"/>
        <v> VB 8.81 </v>
      </c>
      <c r="B48" s="14" t="str">
        <f t="shared" si="7"/>
        <v>II</v>
      </c>
      <c r="C48" s="8">
        <f t="shared" si="8"/>
        <v>19462.914000000001</v>
      </c>
      <c r="D48" s="11" t="str">
        <f t="shared" si="9"/>
        <v>vis</v>
      </c>
      <c r="E48" s="47">
        <f>VLOOKUP(C48,Active!C$21:E$972,3,FALSE)</f>
        <v>-38477.287037309652</v>
      </c>
      <c r="F48" s="14" t="s">
        <v>62</v>
      </c>
      <c r="G48" s="11" t="str">
        <f t="shared" si="10"/>
        <v>19462.914</v>
      </c>
      <c r="H48" s="8">
        <f t="shared" si="11"/>
        <v>-23630.5</v>
      </c>
      <c r="I48" s="48" t="s">
        <v>158</v>
      </c>
      <c r="J48" s="49" t="s">
        <v>159</v>
      </c>
      <c r="K48" s="48">
        <v>-23630.5</v>
      </c>
      <c r="L48" s="48" t="s">
        <v>160</v>
      </c>
      <c r="M48" s="49" t="s">
        <v>67</v>
      </c>
      <c r="N48" s="49"/>
      <c r="O48" s="50" t="s">
        <v>68</v>
      </c>
      <c r="P48" s="50" t="s">
        <v>69</v>
      </c>
    </row>
    <row r="49" spans="1:16" ht="12.75" customHeight="1" thickBot="1">
      <c r="A49" s="8" t="str">
        <f t="shared" si="6"/>
        <v> VB 8.81 </v>
      </c>
      <c r="B49" s="14" t="str">
        <f t="shared" si="7"/>
        <v>II</v>
      </c>
      <c r="C49" s="8">
        <f t="shared" si="8"/>
        <v>19547.677</v>
      </c>
      <c r="D49" s="11" t="str">
        <f t="shared" si="9"/>
        <v>vis</v>
      </c>
      <c r="E49" s="47">
        <f>VLOOKUP(C49,Active!C$21:E$972,3,FALSE)</f>
        <v>-38381.297265588728</v>
      </c>
      <c r="F49" s="14" t="s">
        <v>62</v>
      </c>
      <c r="G49" s="11" t="str">
        <f t="shared" si="10"/>
        <v>19547.677</v>
      </c>
      <c r="H49" s="8">
        <f t="shared" si="11"/>
        <v>-23534.5</v>
      </c>
      <c r="I49" s="48" t="s">
        <v>161</v>
      </c>
      <c r="J49" s="49" t="s">
        <v>162</v>
      </c>
      <c r="K49" s="48">
        <v>-23534.5</v>
      </c>
      <c r="L49" s="48" t="s">
        <v>66</v>
      </c>
      <c r="M49" s="49" t="s">
        <v>67</v>
      </c>
      <c r="N49" s="49"/>
      <c r="O49" s="50" t="s">
        <v>68</v>
      </c>
      <c r="P49" s="50" t="s">
        <v>69</v>
      </c>
    </row>
    <row r="50" spans="1:16" ht="12.75" customHeight="1" thickBot="1">
      <c r="A50" s="8" t="str">
        <f t="shared" si="6"/>
        <v> VB 8.81 </v>
      </c>
      <c r="B50" s="14" t="str">
        <f t="shared" si="7"/>
        <v>I</v>
      </c>
      <c r="C50" s="8">
        <f t="shared" si="8"/>
        <v>19613.512999999999</v>
      </c>
      <c r="D50" s="11" t="str">
        <f t="shared" si="9"/>
        <v>vis</v>
      </c>
      <c r="E50" s="47">
        <f>VLOOKUP(C50,Active!C$21:E$972,3,FALSE)</f>
        <v>-38306.741355450817</v>
      </c>
      <c r="F50" s="14" t="s">
        <v>62</v>
      </c>
      <c r="G50" s="11" t="str">
        <f t="shared" si="10"/>
        <v>19613.513</v>
      </c>
      <c r="H50" s="8">
        <f t="shared" si="11"/>
        <v>-23460</v>
      </c>
      <c r="I50" s="48" t="s">
        <v>163</v>
      </c>
      <c r="J50" s="49" t="s">
        <v>164</v>
      </c>
      <c r="K50" s="48">
        <v>-23460</v>
      </c>
      <c r="L50" s="48" t="s">
        <v>165</v>
      </c>
      <c r="M50" s="49" t="s">
        <v>67</v>
      </c>
      <c r="N50" s="49"/>
      <c r="O50" s="50" t="s">
        <v>68</v>
      </c>
      <c r="P50" s="50" t="s">
        <v>69</v>
      </c>
    </row>
    <row r="51" spans="1:16" ht="12.75" customHeight="1" thickBot="1">
      <c r="A51" s="8" t="str">
        <f t="shared" si="6"/>
        <v> VB 8.81 </v>
      </c>
      <c r="B51" s="14" t="str">
        <f t="shared" si="7"/>
        <v>II</v>
      </c>
      <c r="C51" s="8">
        <f t="shared" si="8"/>
        <v>19894.751</v>
      </c>
      <c r="D51" s="11" t="str">
        <f t="shared" si="9"/>
        <v>vis</v>
      </c>
      <c r="E51" s="47">
        <f>VLOOKUP(C51,Active!C$21:E$972,3,FALSE)</f>
        <v>-37988.253673098217</v>
      </c>
      <c r="F51" s="14" t="s">
        <v>62</v>
      </c>
      <c r="G51" s="11" t="str">
        <f t="shared" si="10"/>
        <v>19894.751</v>
      </c>
      <c r="H51" s="8">
        <f t="shared" si="11"/>
        <v>-23141.5</v>
      </c>
      <c r="I51" s="48" t="s">
        <v>166</v>
      </c>
      <c r="J51" s="49" t="s">
        <v>167</v>
      </c>
      <c r="K51" s="48">
        <v>-23141.5</v>
      </c>
      <c r="L51" s="48" t="s">
        <v>168</v>
      </c>
      <c r="M51" s="49" t="s">
        <v>67</v>
      </c>
      <c r="N51" s="49"/>
      <c r="O51" s="50" t="s">
        <v>68</v>
      </c>
      <c r="P51" s="50" t="s">
        <v>69</v>
      </c>
    </row>
    <row r="52" spans="1:16" ht="12.75" customHeight="1" thickBot="1">
      <c r="A52" s="8" t="str">
        <f t="shared" si="6"/>
        <v> VB 8.81 </v>
      </c>
      <c r="B52" s="14" t="str">
        <f t="shared" si="7"/>
        <v>I</v>
      </c>
      <c r="C52" s="8">
        <f t="shared" si="8"/>
        <v>19898.73</v>
      </c>
      <c r="D52" s="11" t="str">
        <f t="shared" si="9"/>
        <v>vis</v>
      </c>
      <c r="E52" s="47">
        <f>VLOOKUP(C52,Active!C$21:E$972,3,FALSE)</f>
        <v>-37983.747658661763</v>
      </c>
      <c r="F52" s="14" t="s">
        <v>62</v>
      </c>
      <c r="G52" s="11" t="str">
        <f t="shared" si="10"/>
        <v>19898.730</v>
      </c>
      <c r="H52" s="8">
        <f t="shared" si="11"/>
        <v>-23137</v>
      </c>
      <c r="I52" s="48" t="s">
        <v>169</v>
      </c>
      <c r="J52" s="49" t="s">
        <v>170</v>
      </c>
      <c r="K52" s="48">
        <v>-23137</v>
      </c>
      <c r="L52" s="48" t="s">
        <v>171</v>
      </c>
      <c r="M52" s="49" t="s">
        <v>67</v>
      </c>
      <c r="N52" s="49"/>
      <c r="O52" s="50" t="s">
        <v>68</v>
      </c>
      <c r="P52" s="50" t="s">
        <v>69</v>
      </c>
    </row>
    <row r="53" spans="1:16" ht="12.75" customHeight="1" thickBot="1">
      <c r="A53" s="8" t="str">
        <f t="shared" si="6"/>
        <v> VB 8.81 </v>
      </c>
      <c r="B53" s="14" t="str">
        <f t="shared" si="7"/>
        <v>I</v>
      </c>
      <c r="C53" s="8">
        <f t="shared" si="8"/>
        <v>19921.665000000001</v>
      </c>
      <c r="D53" s="11" t="str">
        <f t="shared" si="9"/>
        <v>vis</v>
      </c>
      <c r="E53" s="47">
        <f>VLOOKUP(C53,Active!C$21:E$972,3,FALSE)</f>
        <v>-37957.77494162225</v>
      </c>
      <c r="F53" s="14" t="s">
        <v>62</v>
      </c>
      <c r="G53" s="11" t="str">
        <f t="shared" si="10"/>
        <v>19921.665</v>
      </c>
      <c r="H53" s="8">
        <f t="shared" si="11"/>
        <v>-23111</v>
      </c>
      <c r="I53" s="48" t="s">
        <v>172</v>
      </c>
      <c r="J53" s="49" t="s">
        <v>173</v>
      </c>
      <c r="K53" s="48">
        <v>-23111</v>
      </c>
      <c r="L53" s="48" t="s">
        <v>174</v>
      </c>
      <c r="M53" s="49" t="s">
        <v>67</v>
      </c>
      <c r="N53" s="49"/>
      <c r="O53" s="50" t="s">
        <v>68</v>
      </c>
      <c r="P53" s="50" t="s">
        <v>69</v>
      </c>
    </row>
    <row r="54" spans="1:16" ht="12.75" customHeight="1" thickBot="1">
      <c r="A54" s="8" t="str">
        <f t="shared" si="6"/>
        <v> VB 8.81 </v>
      </c>
      <c r="B54" s="14" t="str">
        <f t="shared" si="7"/>
        <v>I</v>
      </c>
      <c r="C54" s="8">
        <f t="shared" si="8"/>
        <v>19921.666000000001</v>
      </c>
      <c r="D54" s="11" t="str">
        <f t="shared" si="9"/>
        <v>vis</v>
      </c>
      <c r="E54" s="47">
        <f>VLOOKUP(C54,Active!C$21:E$972,3,FALSE)</f>
        <v>-37957.77380917329</v>
      </c>
      <c r="F54" s="14" t="s">
        <v>62</v>
      </c>
      <c r="G54" s="11" t="str">
        <f t="shared" si="10"/>
        <v>19921.666</v>
      </c>
      <c r="H54" s="8">
        <f t="shared" si="11"/>
        <v>-23111</v>
      </c>
      <c r="I54" s="48" t="s">
        <v>175</v>
      </c>
      <c r="J54" s="49" t="s">
        <v>176</v>
      </c>
      <c r="K54" s="48">
        <v>-23111</v>
      </c>
      <c r="L54" s="48" t="s">
        <v>177</v>
      </c>
      <c r="M54" s="49" t="s">
        <v>67</v>
      </c>
      <c r="N54" s="49"/>
      <c r="O54" s="50" t="s">
        <v>68</v>
      </c>
      <c r="P54" s="50" t="s">
        <v>69</v>
      </c>
    </row>
    <row r="55" spans="1:16" ht="12.75" customHeight="1" thickBot="1">
      <c r="A55" s="8" t="str">
        <f t="shared" si="6"/>
        <v> VB 8.81 </v>
      </c>
      <c r="B55" s="14" t="str">
        <f t="shared" si="7"/>
        <v>I</v>
      </c>
      <c r="C55" s="8">
        <f t="shared" si="8"/>
        <v>19928.695</v>
      </c>
      <c r="D55" s="11" t="str">
        <f t="shared" si="9"/>
        <v>vis</v>
      </c>
      <c r="E55" s="47">
        <f>VLOOKUP(C55,Active!C$21:E$972,3,FALSE)</f>
        <v>-37949.813825389952</v>
      </c>
      <c r="F55" s="14" t="s">
        <v>62</v>
      </c>
      <c r="G55" s="11" t="str">
        <f t="shared" si="10"/>
        <v>19928.695</v>
      </c>
      <c r="H55" s="8">
        <f t="shared" si="11"/>
        <v>-23103</v>
      </c>
      <c r="I55" s="48" t="s">
        <v>178</v>
      </c>
      <c r="J55" s="49" t="s">
        <v>179</v>
      </c>
      <c r="K55" s="48">
        <v>-23103</v>
      </c>
      <c r="L55" s="48" t="s">
        <v>180</v>
      </c>
      <c r="M55" s="49" t="s">
        <v>67</v>
      </c>
      <c r="N55" s="49"/>
      <c r="O55" s="50" t="s">
        <v>68</v>
      </c>
      <c r="P55" s="50" t="s">
        <v>69</v>
      </c>
    </row>
    <row r="56" spans="1:16" ht="12.75" customHeight="1" thickBot="1">
      <c r="A56" s="8" t="str">
        <f t="shared" si="6"/>
        <v> VB 8.81 </v>
      </c>
      <c r="B56" s="14" t="str">
        <f t="shared" si="7"/>
        <v>II</v>
      </c>
      <c r="C56" s="8">
        <f t="shared" si="8"/>
        <v>19978.580999999998</v>
      </c>
      <c r="D56" s="11" t="str">
        <f t="shared" si="9"/>
        <v>vis</v>
      </c>
      <c r="E56" s="47">
        <f>VLOOKUP(C56,Active!C$21:E$972,3,FALSE)</f>
        <v>-37893.320476262736</v>
      </c>
      <c r="F56" s="14" t="s">
        <v>62</v>
      </c>
      <c r="G56" s="11" t="str">
        <f t="shared" si="10"/>
        <v>19978.581</v>
      </c>
      <c r="H56" s="8">
        <f t="shared" si="11"/>
        <v>-23046.5</v>
      </c>
      <c r="I56" s="48" t="s">
        <v>181</v>
      </c>
      <c r="J56" s="49" t="s">
        <v>182</v>
      </c>
      <c r="K56" s="48">
        <v>-23046.5</v>
      </c>
      <c r="L56" s="48" t="s">
        <v>183</v>
      </c>
      <c r="M56" s="49" t="s">
        <v>67</v>
      </c>
      <c r="N56" s="49"/>
      <c r="O56" s="50" t="s">
        <v>68</v>
      </c>
      <c r="P56" s="50" t="s">
        <v>69</v>
      </c>
    </row>
    <row r="57" spans="1:16" ht="12.75" customHeight="1" thickBot="1">
      <c r="A57" s="8" t="str">
        <f t="shared" si="6"/>
        <v> VB 8.81 </v>
      </c>
      <c r="B57" s="14" t="str">
        <f t="shared" si="7"/>
        <v>II</v>
      </c>
      <c r="C57" s="8">
        <f t="shared" si="8"/>
        <v>19993.582999999999</v>
      </c>
      <c r="D57" s="11" t="str">
        <f t="shared" si="9"/>
        <v>vis</v>
      </c>
      <c r="E57" s="47">
        <f>VLOOKUP(C57,Active!C$21:E$972,3,FALSE)</f>
        <v>-37876.331476871994</v>
      </c>
      <c r="F57" s="14" t="s">
        <v>62</v>
      </c>
      <c r="G57" s="11" t="str">
        <f t="shared" si="10"/>
        <v>19993.583</v>
      </c>
      <c r="H57" s="8">
        <f t="shared" si="11"/>
        <v>-23029.5</v>
      </c>
      <c r="I57" s="48" t="s">
        <v>184</v>
      </c>
      <c r="J57" s="49" t="s">
        <v>185</v>
      </c>
      <c r="K57" s="48">
        <v>-23029.5</v>
      </c>
      <c r="L57" s="48" t="s">
        <v>186</v>
      </c>
      <c r="M57" s="49" t="s">
        <v>67</v>
      </c>
      <c r="N57" s="49"/>
      <c r="O57" s="50" t="s">
        <v>68</v>
      </c>
      <c r="P57" s="50" t="s">
        <v>69</v>
      </c>
    </row>
    <row r="58" spans="1:16" ht="12.75" customHeight="1" thickBot="1">
      <c r="A58" s="8" t="str">
        <f t="shared" si="6"/>
        <v> VB 8.81 </v>
      </c>
      <c r="B58" s="14" t="str">
        <f t="shared" si="7"/>
        <v>II</v>
      </c>
      <c r="C58" s="8">
        <f t="shared" si="8"/>
        <v>20295.684000000001</v>
      </c>
      <c r="D58" s="11" t="str">
        <f t="shared" si="9"/>
        <v>vis</v>
      </c>
      <c r="E58" s="47">
        <f>VLOOKUP(C58,Active!C$21:E$972,3,FALSE)</f>
        <v>-37534.217511737828</v>
      </c>
      <c r="F58" s="14" t="s">
        <v>62</v>
      </c>
      <c r="G58" s="11" t="str">
        <f t="shared" si="10"/>
        <v>20295.684</v>
      </c>
      <c r="H58" s="8">
        <f t="shared" si="11"/>
        <v>-22687.5</v>
      </c>
      <c r="I58" s="48" t="s">
        <v>187</v>
      </c>
      <c r="J58" s="49" t="s">
        <v>188</v>
      </c>
      <c r="K58" s="48">
        <v>-22687.5</v>
      </c>
      <c r="L58" s="48" t="s">
        <v>189</v>
      </c>
      <c r="M58" s="49" t="s">
        <v>67</v>
      </c>
      <c r="N58" s="49"/>
      <c r="O58" s="50" t="s">
        <v>68</v>
      </c>
      <c r="P58" s="50" t="s">
        <v>69</v>
      </c>
    </row>
    <row r="59" spans="1:16" ht="12.75" customHeight="1" thickBot="1">
      <c r="A59" s="8" t="str">
        <f t="shared" si="6"/>
        <v> VB 8.81 </v>
      </c>
      <c r="B59" s="14" t="str">
        <f t="shared" si="7"/>
        <v>I</v>
      </c>
      <c r="C59" s="8">
        <f t="shared" si="8"/>
        <v>20306.635999999999</v>
      </c>
      <c r="D59" s="11" t="str">
        <f t="shared" si="9"/>
        <v>vis</v>
      </c>
      <c r="E59" s="47">
        <f>VLOOKUP(C59,Active!C$21:E$972,3,FALSE)</f>
        <v>-37521.814930660148</v>
      </c>
      <c r="F59" s="14" t="s">
        <v>62</v>
      </c>
      <c r="G59" s="11" t="str">
        <f t="shared" si="10"/>
        <v>20306.636</v>
      </c>
      <c r="H59" s="8">
        <f t="shared" si="11"/>
        <v>-22675</v>
      </c>
      <c r="I59" s="48" t="s">
        <v>190</v>
      </c>
      <c r="J59" s="49" t="s">
        <v>191</v>
      </c>
      <c r="K59" s="48">
        <v>-22675</v>
      </c>
      <c r="L59" s="48" t="s">
        <v>192</v>
      </c>
      <c r="M59" s="49" t="s">
        <v>67</v>
      </c>
      <c r="N59" s="49"/>
      <c r="O59" s="50" t="s">
        <v>68</v>
      </c>
      <c r="P59" s="50" t="s">
        <v>69</v>
      </c>
    </row>
    <row r="60" spans="1:16" ht="12.75" customHeight="1" thickBot="1">
      <c r="A60" s="8" t="str">
        <f t="shared" si="6"/>
        <v> VB 8.81 </v>
      </c>
      <c r="B60" s="14" t="str">
        <f t="shared" si="7"/>
        <v>I</v>
      </c>
      <c r="C60" s="8">
        <f t="shared" si="8"/>
        <v>20330.543000000001</v>
      </c>
      <c r="D60" s="11" t="str">
        <f t="shared" si="9"/>
        <v>vis</v>
      </c>
      <c r="E60" s="47">
        <f>VLOOKUP(C60,Active!C$21:E$972,3,FALSE)</f>
        <v>-37494.741473225498</v>
      </c>
      <c r="F60" s="14" t="s">
        <v>62</v>
      </c>
      <c r="G60" s="11" t="str">
        <f t="shared" si="10"/>
        <v>20330.543</v>
      </c>
      <c r="H60" s="8">
        <f t="shared" si="11"/>
        <v>-22648</v>
      </c>
      <c r="I60" s="48" t="s">
        <v>193</v>
      </c>
      <c r="J60" s="49" t="s">
        <v>194</v>
      </c>
      <c r="K60" s="48">
        <v>-22648</v>
      </c>
      <c r="L60" s="48" t="s">
        <v>195</v>
      </c>
      <c r="M60" s="49" t="s">
        <v>67</v>
      </c>
      <c r="N60" s="49"/>
      <c r="O60" s="50" t="s">
        <v>68</v>
      </c>
      <c r="P60" s="50" t="s">
        <v>69</v>
      </c>
    </row>
    <row r="61" spans="1:16" ht="12.75" customHeight="1" thickBot="1">
      <c r="A61" s="8" t="str">
        <f t="shared" si="6"/>
        <v> VB 8.81 </v>
      </c>
      <c r="B61" s="14" t="str">
        <f t="shared" si="7"/>
        <v>I</v>
      </c>
      <c r="C61" s="8">
        <f t="shared" si="8"/>
        <v>20568.886999999999</v>
      </c>
      <c r="D61" s="11" t="str">
        <f t="shared" si="9"/>
        <v>vis</v>
      </c>
      <c r="E61" s="47">
        <f>VLOOKUP(C61,Active!C$21:E$972,3,FALSE)</f>
        <v>-37224.829056828545</v>
      </c>
      <c r="F61" s="14" t="s">
        <v>62</v>
      </c>
      <c r="G61" s="11" t="str">
        <f t="shared" si="10"/>
        <v>20568.887</v>
      </c>
      <c r="H61" s="8">
        <f t="shared" si="11"/>
        <v>-22378</v>
      </c>
      <c r="I61" s="48" t="s">
        <v>196</v>
      </c>
      <c r="J61" s="49" t="s">
        <v>197</v>
      </c>
      <c r="K61" s="48">
        <v>-22378</v>
      </c>
      <c r="L61" s="48" t="s">
        <v>198</v>
      </c>
      <c r="M61" s="49" t="s">
        <v>67</v>
      </c>
      <c r="N61" s="49"/>
      <c r="O61" s="50" t="s">
        <v>68</v>
      </c>
      <c r="P61" s="50" t="s">
        <v>69</v>
      </c>
    </row>
    <row r="62" spans="1:16" ht="12.75" customHeight="1" thickBot="1">
      <c r="A62" s="8" t="str">
        <f t="shared" si="6"/>
        <v> VB 8.81 </v>
      </c>
      <c r="B62" s="14" t="str">
        <f t="shared" si="7"/>
        <v>II</v>
      </c>
      <c r="C62" s="8">
        <f t="shared" si="8"/>
        <v>20610.804</v>
      </c>
      <c r="D62" s="11" t="str">
        <f t="shared" si="9"/>
        <v>vis</v>
      </c>
      <c r="E62" s="47">
        <f>VLOOKUP(C62,Active!C$21:E$972,3,FALSE)</f>
        <v>-37177.360193512868</v>
      </c>
      <c r="F62" s="14" t="s">
        <v>62</v>
      </c>
      <c r="G62" s="11" t="str">
        <f t="shared" si="10"/>
        <v>20610.804</v>
      </c>
      <c r="H62" s="8">
        <f t="shared" si="11"/>
        <v>-22330.5</v>
      </c>
      <c r="I62" s="48" t="s">
        <v>199</v>
      </c>
      <c r="J62" s="49" t="s">
        <v>200</v>
      </c>
      <c r="K62" s="48">
        <v>-22330.5</v>
      </c>
      <c r="L62" s="48" t="s">
        <v>201</v>
      </c>
      <c r="M62" s="49" t="s">
        <v>67</v>
      </c>
      <c r="N62" s="49"/>
      <c r="O62" s="50" t="s">
        <v>68</v>
      </c>
      <c r="P62" s="50" t="s">
        <v>69</v>
      </c>
    </row>
    <row r="63" spans="1:16" ht="12.75" customHeight="1" thickBot="1">
      <c r="A63" s="8" t="str">
        <f t="shared" si="6"/>
        <v> VB 8.81 </v>
      </c>
      <c r="B63" s="14" t="str">
        <f t="shared" si="7"/>
        <v>I</v>
      </c>
      <c r="C63" s="8">
        <f t="shared" si="8"/>
        <v>21363.706999999999</v>
      </c>
      <c r="D63" s="11" t="str">
        <f t="shared" si="9"/>
        <v>vis</v>
      </c>
      <c r="E63" s="47">
        <f>VLOOKUP(C63,Active!C$21:E$972,3,FALSE)</f>
        <v>-36324.735969523528</v>
      </c>
      <c r="F63" s="14" t="s">
        <v>62</v>
      </c>
      <c r="G63" s="11" t="str">
        <f t="shared" si="10"/>
        <v>21363.707</v>
      </c>
      <c r="H63" s="8">
        <f t="shared" si="11"/>
        <v>-21478</v>
      </c>
      <c r="I63" s="48" t="s">
        <v>202</v>
      </c>
      <c r="J63" s="49" t="s">
        <v>203</v>
      </c>
      <c r="K63" s="48">
        <v>-21478</v>
      </c>
      <c r="L63" s="48" t="s">
        <v>204</v>
      </c>
      <c r="M63" s="49" t="s">
        <v>67</v>
      </c>
      <c r="N63" s="49"/>
      <c r="O63" s="50" t="s">
        <v>68</v>
      </c>
      <c r="P63" s="50" t="s">
        <v>69</v>
      </c>
    </row>
    <row r="64" spans="1:16" ht="12.75" customHeight="1" thickBot="1">
      <c r="A64" s="8" t="str">
        <f t="shared" si="6"/>
        <v> VB 8.81 </v>
      </c>
      <c r="B64" s="14" t="str">
        <f t="shared" si="7"/>
        <v>I</v>
      </c>
      <c r="C64" s="8">
        <f t="shared" si="8"/>
        <v>21663.902999999998</v>
      </c>
      <c r="D64" s="11" t="str">
        <f t="shared" si="9"/>
        <v>vis</v>
      </c>
      <c r="E64" s="47">
        <f>VLOOKUP(C64,Active!C$21:E$972,3,FALSE)</f>
        <v>-35984.779319669957</v>
      </c>
      <c r="F64" s="14" t="s">
        <v>62</v>
      </c>
      <c r="G64" s="11" t="str">
        <f t="shared" si="10"/>
        <v>21663.903</v>
      </c>
      <c r="H64" s="8">
        <f t="shared" si="11"/>
        <v>-21138</v>
      </c>
      <c r="I64" s="48" t="s">
        <v>205</v>
      </c>
      <c r="J64" s="49" t="s">
        <v>206</v>
      </c>
      <c r="K64" s="48">
        <v>-21138</v>
      </c>
      <c r="L64" s="48" t="s">
        <v>119</v>
      </c>
      <c r="M64" s="49" t="s">
        <v>67</v>
      </c>
      <c r="N64" s="49"/>
      <c r="O64" s="50" t="s">
        <v>68</v>
      </c>
      <c r="P64" s="50" t="s">
        <v>69</v>
      </c>
    </row>
    <row r="65" spans="1:16" ht="12.75" customHeight="1" thickBot="1">
      <c r="A65" s="8" t="str">
        <f t="shared" si="6"/>
        <v> VB 8.81 </v>
      </c>
      <c r="B65" s="14" t="str">
        <f t="shared" si="7"/>
        <v>I</v>
      </c>
      <c r="C65" s="8">
        <f t="shared" si="8"/>
        <v>21748.631000000001</v>
      </c>
      <c r="D65" s="11" t="str">
        <f t="shared" si="9"/>
        <v>vis</v>
      </c>
      <c r="E65" s="47">
        <f>VLOOKUP(C65,Active!C$21:E$972,3,FALSE)</f>
        <v>-35888.829183662834</v>
      </c>
      <c r="F65" s="14" t="s">
        <v>62</v>
      </c>
      <c r="G65" s="11" t="str">
        <f t="shared" si="10"/>
        <v>21748.631</v>
      </c>
      <c r="H65" s="8">
        <f t="shared" si="11"/>
        <v>-21042</v>
      </c>
      <c r="I65" s="48" t="s">
        <v>207</v>
      </c>
      <c r="J65" s="49" t="s">
        <v>208</v>
      </c>
      <c r="K65" s="48">
        <v>-21042</v>
      </c>
      <c r="L65" s="48" t="s">
        <v>133</v>
      </c>
      <c r="M65" s="49" t="s">
        <v>67</v>
      </c>
      <c r="N65" s="49"/>
      <c r="O65" s="50" t="s">
        <v>68</v>
      </c>
      <c r="P65" s="50" t="s">
        <v>69</v>
      </c>
    </row>
    <row r="66" spans="1:16" ht="12.75" customHeight="1" thickBot="1">
      <c r="A66" s="8" t="str">
        <f t="shared" si="6"/>
        <v> VB 8.81 </v>
      </c>
      <c r="B66" s="14" t="str">
        <f t="shared" si="7"/>
        <v>II</v>
      </c>
      <c r="C66" s="8">
        <f t="shared" si="8"/>
        <v>21760.636999999999</v>
      </c>
      <c r="D66" s="11" t="str">
        <f t="shared" si="9"/>
        <v>vis</v>
      </c>
      <c r="E66" s="47">
        <f>VLOOKUP(C66,Active!C$21:E$972,3,FALSE)</f>
        <v>-35875.233001374792</v>
      </c>
      <c r="F66" s="14" t="s">
        <v>62</v>
      </c>
      <c r="G66" s="11" t="str">
        <f t="shared" si="10"/>
        <v>21760.637</v>
      </c>
      <c r="H66" s="8">
        <f t="shared" si="11"/>
        <v>-21028.5</v>
      </c>
      <c r="I66" s="48" t="s">
        <v>209</v>
      </c>
      <c r="J66" s="49" t="s">
        <v>210</v>
      </c>
      <c r="K66" s="48">
        <v>-21028.5</v>
      </c>
      <c r="L66" s="48" t="s">
        <v>211</v>
      </c>
      <c r="M66" s="49" t="s">
        <v>67</v>
      </c>
      <c r="N66" s="49"/>
      <c r="O66" s="50" t="s">
        <v>68</v>
      </c>
      <c r="P66" s="50" t="s">
        <v>69</v>
      </c>
    </row>
    <row r="67" spans="1:16" ht="12.75" customHeight="1" thickBot="1">
      <c r="A67" s="8" t="str">
        <f t="shared" si="6"/>
        <v> VB 8.81 </v>
      </c>
      <c r="B67" s="14" t="str">
        <f t="shared" si="7"/>
        <v>I</v>
      </c>
      <c r="C67" s="8">
        <f t="shared" si="8"/>
        <v>21787.534</v>
      </c>
      <c r="D67" s="11" t="str">
        <f t="shared" si="9"/>
        <v>vis</v>
      </c>
      <c r="E67" s="47">
        <f>VLOOKUP(C67,Active!C$21:E$972,3,FALSE)</f>
        <v>-35844.77352153125</v>
      </c>
      <c r="F67" s="14" t="s">
        <v>62</v>
      </c>
      <c r="G67" s="11" t="str">
        <f t="shared" si="10"/>
        <v>21787.534</v>
      </c>
      <c r="H67" s="8">
        <f t="shared" si="11"/>
        <v>-20998</v>
      </c>
      <c r="I67" s="48" t="s">
        <v>212</v>
      </c>
      <c r="J67" s="49" t="s">
        <v>213</v>
      </c>
      <c r="K67" s="48">
        <v>-20998</v>
      </c>
      <c r="L67" s="48" t="s">
        <v>214</v>
      </c>
      <c r="M67" s="49" t="s">
        <v>67</v>
      </c>
      <c r="N67" s="49"/>
      <c r="O67" s="50" t="s">
        <v>68</v>
      </c>
      <c r="P67" s="50" t="s">
        <v>69</v>
      </c>
    </row>
    <row r="68" spans="1:16" ht="12.75" customHeight="1" thickBot="1">
      <c r="A68" s="8" t="str">
        <f t="shared" si="6"/>
        <v> VB 8.81 </v>
      </c>
      <c r="B68" s="14" t="str">
        <f t="shared" si="7"/>
        <v>II</v>
      </c>
      <c r="C68" s="8">
        <f t="shared" si="8"/>
        <v>21874.478999999999</v>
      </c>
      <c r="D68" s="11" t="str">
        <f t="shared" si="9"/>
        <v>vis</v>
      </c>
      <c r="E68" s="47">
        <f>VLOOKUP(C68,Active!C$21:E$972,3,FALSE)</f>
        <v>-35746.312746166092</v>
      </c>
      <c r="F68" s="14" t="s">
        <v>62</v>
      </c>
      <c r="G68" s="11" t="str">
        <f t="shared" si="10"/>
        <v>21874.479</v>
      </c>
      <c r="H68" s="8">
        <f t="shared" si="11"/>
        <v>-20899.5</v>
      </c>
      <c r="I68" s="48" t="s">
        <v>215</v>
      </c>
      <c r="J68" s="49" t="s">
        <v>216</v>
      </c>
      <c r="K68" s="48">
        <v>-20899.5</v>
      </c>
      <c r="L68" s="48" t="s">
        <v>217</v>
      </c>
      <c r="M68" s="49" t="s">
        <v>67</v>
      </c>
      <c r="N68" s="49"/>
      <c r="O68" s="50" t="s">
        <v>68</v>
      </c>
      <c r="P68" s="50" t="s">
        <v>69</v>
      </c>
    </row>
    <row r="69" spans="1:16" ht="12.75" customHeight="1" thickBot="1">
      <c r="A69" s="8" t="str">
        <f t="shared" si="6"/>
        <v> VB 8.81 </v>
      </c>
      <c r="B69" s="14" t="str">
        <f t="shared" si="7"/>
        <v>I</v>
      </c>
      <c r="C69" s="8">
        <f t="shared" si="8"/>
        <v>22187.567999999999</v>
      </c>
      <c r="D69" s="11" t="str">
        <f t="shared" si="9"/>
        <v>vis</v>
      </c>
      <c r="E69" s="47">
        <f>VLOOKUP(C69,Active!C$21:E$972,3,FALSE)</f>
        <v>-35391.755431791462</v>
      </c>
      <c r="F69" s="14" t="s">
        <v>62</v>
      </c>
      <c r="G69" s="11" t="str">
        <f t="shared" si="10"/>
        <v>22187.568</v>
      </c>
      <c r="H69" s="8">
        <f t="shared" si="11"/>
        <v>-20545</v>
      </c>
      <c r="I69" s="48" t="s">
        <v>218</v>
      </c>
      <c r="J69" s="49" t="s">
        <v>219</v>
      </c>
      <c r="K69" s="48">
        <v>-20545</v>
      </c>
      <c r="L69" s="48" t="s">
        <v>220</v>
      </c>
      <c r="M69" s="49" t="s">
        <v>67</v>
      </c>
      <c r="N69" s="49"/>
      <c r="O69" s="50" t="s">
        <v>68</v>
      </c>
      <c r="P69" s="50" t="s">
        <v>69</v>
      </c>
    </row>
    <row r="70" spans="1:16" ht="12.75" customHeight="1" thickBot="1">
      <c r="A70" s="8" t="str">
        <f t="shared" si="6"/>
        <v> VB 8.81 </v>
      </c>
      <c r="B70" s="14" t="str">
        <f t="shared" si="7"/>
        <v>I</v>
      </c>
      <c r="C70" s="8">
        <f t="shared" si="8"/>
        <v>23190.720000000001</v>
      </c>
      <c r="D70" s="11" t="str">
        <f t="shared" si="9"/>
        <v>vis</v>
      </c>
      <c r="E70" s="47">
        <f>VLOOKUP(C70,Active!C$21:E$972,3,FALSE)</f>
        <v>-34255.736986462703</v>
      </c>
      <c r="F70" s="14" t="s">
        <v>62</v>
      </c>
      <c r="G70" s="11" t="str">
        <f t="shared" si="10"/>
        <v>23190.720</v>
      </c>
      <c r="H70" s="8">
        <f t="shared" si="11"/>
        <v>-19409</v>
      </c>
      <c r="I70" s="48" t="s">
        <v>221</v>
      </c>
      <c r="J70" s="49" t="s">
        <v>222</v>
      </c>
      <c r="K70" s="48">
        <v>-19409</v>
      </c>
      <c r="L70" s="48" t="s">
        <v>223</v>
      </c>
      <c r="M70" s="49" t="s">
        <v>67</v>
      </c>
      <c r="N70" s="49"/>
      <c r="O70" s="50" t="s">
        <v>68</v>
      </c>
      <c r="P70" s="50" t="s">
        <v>69</v>
      </c>
    </row>
    <row r="71" spans="1:16" ht="12.75" customHeight="1" thickBot="1">
      <c r="A71" s="8" t="str">
        <f t="shared" si="6"/>
        <v> VB 8.81 </v>
      </c>
      <c r="B71" s="14" t="str">
        <f t="shared" si="7"/>
        <v>II</v>
      </c>
      <c r="C71" s="8">
        <f t="shared" si="8"/>
        <v>23255.578000000001</v>
      </c>
      <c r="D71" s="11" t="str">
        <f t="shared" si="9"/>
        <v>vis</v>
      </c>
      <c r="E71" s="47">
        <f>VLOOKUP(C71,Active!C$21:E$972,3,FALSE)</f>
        <v>-34182.288611413722</v>
      </c>
      <c r="F71" s="14" t="s">
        <v>62</v>
      </c>
      <c r="G71" s="11" t="str">
        <f t="shared" si="10"/>
        <v>23255.578</v>
      </c>
      <c r="H71" s="8">
        <f t="shared" si="11"/>
        <v>-19335.5</v>
      </c>
      <c r="I71" s="48" t="s">
        <v>224</v>
      </c>
      <c r="J71" s="49" t="s">
        <v>225</v>
      </c>
      <c r="K71" s="48">
        <v>-19335.5</v>
      </c>
      <c r="L71" s="48" t="s">
        <v>226</v>
      </c>
      <c r="M71" s="49" t="s">
        <v>67</v>
      </c>
      <c r="N71" s="49"/>
      <c r="O71" s="50" t="s">
        <v>68</v>
      </c>
      <c r="P71" s="50" t="s">
        <v>69</v>
      </c>
    </row>
    <row r="72" spans="1:16" ht="12.75" customHeight="1" thickBot="1">
      <c r="A72" s="8" t="str">
        <f t="shared" si="6"/>
        <v> VB 8.81 </v>
      </c>
      <c r="B72" s="14" t="str">
        <f t="shared" si="7"/>
        <v>I</v>
      </c>
      <c r="C72" s="8">
        <f t="shared" si="8"/>
        <v>24700.732</v>
      </c>
      <c r="D72" s="11" t="str">
        <f t="shared" si="9"/>
        <v>vis</v>
      </c>
      <c r="E72" s="47">
        <f>VLOOKUP(C72,Active!C$21:E$972,3,FALSE)</f>
        <v>-32545.725458132227</v>
      </c>
      <c r="F72" s="14" t="s">
        <v>62</v>
      </c>
      <c r="G72" s="11" t="str">
        <f t="shared" si="10"/>
        <v>24700.732</v>
      </c>
      <c r="H72" s="8">
        <f t="shared" si="11"/>
        <v>-17699</v>
      </c>
      <c r="I72" s="48" t="s">
        <v>227</v>
      </c>
      <c r="J72" s="49" t="s">
        <v>228</v>
      </c>
      <c r="K72" s="48">
        <v>-17699</v>
      </c>
      <c r="L72" s="48" t="s">
        <v>229</v>
      </c>
      <c r="M72" s="49" t="s">
        <v>67</v>
      </c>
      <c r="N72" s="49"/>
      <c r="O72" s="50" t="s">
        <v>68</v>
      </c>
      <c r="P72" s="50" t="s">
        <v>69</v>
      </c>
    </row>
    <row r="73" spans="1:16" ht="12.75" customHeight="1" thickBot="1">
      <c r="A73" s="8" t="str">
        <f t="shared" si="6"/>
        <v> VB 8.81 </v>
      </c>
      <c r="B73" s="14" t="str">
        <f t="shared" si="7"/>
        <v>I</v>
      </c>
      <c r="C73" s="8">
        <f t="shared" si="8"/>
        <v>25358.432000000001</v>
      </c>
      <c r="D73" s="11" t="str">
        <f t="shared" si="9"/>
        <v>vis</v>
      </c>
      <c r="E73" s="47">
        <f>VLOOKUP(C73,Active!C$21:E$972,3,FALSE)</f>
        <v>-31800.913773070813</v>
      </c>
      <c r="F73" s="14" t="s">
        <v>62</v>
      </c>
      <c r="G73" s="11" t="str">
        <f t="shared" si="10"/>
        <v>25358.432</v>
      </c>
      <c r="H73" s="8">
        <f t="shared" si="11"/>
        <v>-16954</v>
      </c>
      <c r="I73" s="48" t="s">
        <v>230</v>
      </c>
      <c r="J73" s="49" t="s">
        <v>231</v>
      </c>
      <c r="K73" s="48">
        <v>-16954</v>
      </c>
      <c r="L73" s="48" t="s">
        <v>232</v>
      </c>
      <c r="M73" s="49" t="s">
        <v>67</v>
      </c>
      <c r="N73" s="49"/>
      <c r="O73" s="50" t="s">
        <v>68</v>
      </c>
      <c r="P73" s="50" t="s">
        <v>69</v>
      </c>
    </row>
    <row r="74" spans="1:16" ht="12.75" customHeight="1" thickBot="1">
      <c r="A74" s="8" t="str">
        <f t="shared" si="6"/>
        <v> VB 8.81 </v>
      </c>
      <c r="B74" s="14" t="str">
        <f t="shared" si="7"/>
        <v>I</v>
      </c>
      <c r="C74" s="8">
        <f t="shared" si="8"/>
        <v>25388.379000000001</v>
      </c>
      <c r="D74" s="11" t="str">
        <f t="shared" si="9"/>
        <v>vis</v>
      </c>
      <c r="E74" s="47">
        <f>VLOOKUP(C74,Active!C$21:E$972,3,FALSE)</f>
        <v>-31767.000323880398</v>
      </c>
      <c r="F74" s="14" t="s">
        <v>62</v>
      </c>
      <c r="G74" s="11" t="str">
        <f t="shared" si="10"/>
        <v>25388.379</v>
      </c>
      <c r="H74" s="8">
        <f t="shared" si="11"/>
        <v>-16920</v>
      </c>
      <c r="I74" s="48" t="s">
        <v>233</v>
      </c>
      <c r="J74" s="49" t="s">
        <v>234</v>
      </c>
      <c r="K74" s="48">
        <v>-16920</v>
      </c>
      <c r="L74" s="48" t="s">
        <v>235</v>
      </c>
      <c r="M74" s="49" t="s">
        <v>67</v>
      </c>
      <c r="N74" s="49"/>
      <c r="O74" s="50" t="s">
        <v>68</v>
      </c>
      <c r="P74" s="50" t="s">
        <v>69</v>
      </c>
    </row>
    <row r="75" spans="1:16" ht="12.75" customHeight="1" thickBot="1">
      <c r="A75" s="8" t="str">
        <f t="shared" ref="A75:A106" si="12">P75</f>
        <v> VB 8.81 </v>
      </c>
      <c r="B75" s="14" t="str">
        <f t="shared" ref="B75:B106" si="13">IF(H75=INT(H75),"I","II")</f>
        <v>I</v>
      </c>
      <c r="C75" s="8">
        <f t="shared" ref="C75:C106" si="14">1*G75</f>
        <v>25411.341</v>
      </c>
      <c r="D75" s="11" t="str">
        <f t="shared" ref="D75:D106" si="15">VLOOKUP(F75,I$1:J$5,2,FALSE)</f>
        <v>vis</v>
      </c>
      <c r="E75" s="47">
        <f>VLOOKUP(C75,Active!C$21:E$972,3,FALSE)</f>
        <v>-31740.997030718805</v>
      </c>
      <c r="F75" s="14" t="s">
        <v>62</v>
      </c>
      <c r="G75" s="11" t="str">
        <f t="shared" ref="G75:G106" si="16">MID(I75,3,LEN(I75)-3)</f>
        <v>25411.341</v>
      </c>
      <c r="H75" s="8">
        <f t="shared" ref="H75:H106" si="17">1*K75</f>
        <v>-16894</v>
      </c>
      <c r="I75" s="48" t="s">
        <v>236</v>
      </c>
      <c r="J75" s="49" t="s">
        <v>237</v>
      </c>
      <c r="K75" s="48">
        <v>-16894</v>
      </c>
      <c r="L75" s="48" t="s">
        <v>238</v>
      </c>
      <c r="M75" s="49" t="s">
        <v>67</v>
      </c>
      <c r="N75" s="49"/>
      <c r="O75" s="50" t="s">
        <v>68</v>
      </c>
      <c r="P75" s="50" t="s">
        <v>69</v>
      </c>
    </row>
    <row r="76" spans="1:16" ht="12.75" customHeight="1" thickBot="1">
      <c r="A76" s="8" t="str">
        <f t="shared" si="12"/>
        <v>IBVS 164 </v>
      </c>
      <c r="B76" s="14" t="str">
        <f t="shared" si="13"/>
        <v>I</v>
      </c>
      <c r="C76" s="8">
        <f t="shared" si="14"/>
        <v>25758.429</v>
      </c>
      <c r="D76" s="11" t="str">
        <f t="shared" si="15"/>
        <v>vis</v>
      </c>
      <c r="E76" s="47">
        <f>VLOOKUP(C76,Active!C$21:E$972,3,FALSE)</f>
        <v>-31347.937583942778</v>
      </c>
      <c r="F76" s="14" t="s">
        <v>62</v>
      </c>
      <c r="G76" s="11" t="str">
        <f t="shared" si="16"/>
        <v>25758.429</v>
      </c>
      <c r="H76" s="8">
        <f t="shared" si="17"/>
        <v>-16501</v>
      </c>
      <c r="I76" s="48" t="s">
        <v>239</v>
      </c>
      <c r="J76" s="49" t="s">
        <v>240</v>
      </c>
      <c r="K76" s="48">
        <v>-16501</v>
      </c>
      <c r="L76" s="48" t="s">
        <v>241</v>
      </c>
      <c r="M76" s="49" t="s">
        <v>67</v>
      </c>
      <c r="N76" s="49"/>
      <c r="O76" s="50" t="s">
        <v>242</v>
      </c>
      <c r="P76" s="51" t="s">
        <v>243</v>
      </c>
    </row>
    <row r="77" spans="1:16" ht="12.75" customHeight="1" thickBot="1">
      <c r="A77" s="8" t="str">
        <f t="shared" si="12"/>
        <v>IBVS 164 </v>
      </c>
      <c r="B77" s="14" t="str">
        <f t="shared" si="13"/>
        <v>II</v>
      </c>
      <c r="C77" s="8">
        <f t="shared" si="14"/>
        <v>26811.463</v>
      </c>
      <c r="D77" s="11" t="str">
        <f t="shared" si="15"/>
        <v>vis</v>
      </c>
      <c r="E77" s="47">
        <f>VLOOKUP(C77,Active!C$21:E$972,3,FALSE)</f>
        <v>-30155.430319282659</v>
      </c>
      <c r="F77" s="14" t="s">
        <v>62</v>
      </c>
      <c r="G77" s="11" t="str">
        <f t="shared" si="16"/>
        <v>26811.463</v>
      </c>
      <c r="H77" s="8">
        <f t="shared" si="17"/>
        <v>-15308.5</v>
      </c>
      <c r="I77" s="48" t="s">
        <v>244</v>
      </c>
      <c r="J77" s="49" t="s">
        <v>245</v>
      </c>
      <c r="K77" s="48">
        <v>-15308.5</v>
      </c>
      <c r="L77" s="48" t="s">
        <v>145</v>
      </c>
      <c r="M77" s="49" t="s">
        <v>67</v>
      </c>
      <c r="N77" s="49"/>
      <c r="O77" s="50" t="s">
        <v>242</v>
      </c>
      <c r="P77" s="51" t="s">
        <v>243</v>
      </c>
    </row>
    <row r="78" spans="1:16" ht="12.75" customHeight="1" thickBot="1">
      <c r="A78" s="8" t="str">
        <f t="shared" si="12"/>
        <v>IBVS 164 </v>
      </c>
      <c r="B78" s="14" t="str">
        <f t="shared" si="13"/>
        <v>II</v>
      </c>
      <c r="C78" s="8">
        <f t="shared" si="14"/>
        <v>26811.491999999998</v>
      </c>
      <c r="D78" s="11" t="str">
        <f t="shared" si="15"/>
        <v>vis</v>
      </c>
      <c r="E78" s="47">
        <f>VLOOKUP(C78,Active!C$21:E$972,3,FALSE)</f>
        <v>-30155.397478262639</v>
      </c>
      <c r="F78" s="14" t="s">
        <v>62</v>
      </c>
      <c r="G78" s="11" t="str">
        <f t="shared" si="16"/>
        <v>26811.492</v>
      </c>
      <c r="H78" s="8">
        <f t="shared" si="17"/>
        <v>-15308.5</v>
      </c>
      <c r="I78" s="48" t="s">
        <v>246</v>
      </c>
      <c r="J78" s="49" t="s">
        <v>247</v>
      </c>
      <c r="K78" s="48">
        <v>-15308.5</v>
      </c>
      <c r="L78" s="48" t="s">
        <v>99</v>
      </c>
      <c r="M78" s="49" t="s">
        <v>67</v>
      </c>
      <c r="N78" s="49"/>
      <c r="O78" s="50" t="s">
        <v>242</v>
      </c>
      <c r="P78" s="51" t="s">
        <v>243</v>
      </c>
    </row>
    <row r="79" spans="1:16" ht="12.75" customHeight="1" thickBot="1">
      <c r="A79" s="8" t="str">
        <f t="shared" si="12"/>
        <v>IBVS 164 </v>
      </c>
      <c r="B79" s="14" t="str">
        <f t="shared" si="13"/>
        <v>I</v>
      </c>
      <c r="C79" s="8">
        <f t="shared" si="14"/>
        <v>27131.65</v>
      </c>
      <c r="D79" s="11" t="str">
        <f t="shared" si="15"/>
        <v>vis</v>
      </c>
      <c r="E79" s="47">
        <f>VLOOKUP(C79,Active!C$21:E$972,3,FALSE)</f>
        <v>-29792.834882146031</v>
      </c>
      <c r="F79" s="14" t="s">
        <v>62</v>
      </c>
      <c r="G79" s="11" t="str">
        <f t="shared" si="16"/>
        <v>27131.650</v>
      </c>
      <c r="H79" s="8">
        <f t="shared" si="17"/>
        <v>-14946</v>
      </c>
      <c r="I79" s="48" t="s">
        <v>248</v>
      </c>
      <c r="J79" s="49" t="s">
        <v>249</v>
      </c>
      <c r="K79" s="48">
        <v>-14946</v>
      </c>
      <c r="L79" s="48" t="s">
        <v>250</v>
      </c>
      <c r="M79" s="49" t="s">
        <v>67</v>
      </c>
      <c r="N79" s="49"/>
      <c r="O79" s="50" t="s">
        <v>242</v>
      </c>
      <c r="P79" s="51" t="s">
        <v>243</v>
      </c>
    </row>
    <row r="80" spans="1:16" ht="12.75" customHeight="1" thickBot="1">
      <c r="A80" s="8" t="str">
        <f t="shared" si="12"/>
        <v>IBVS 164 </v>
      </c>
      <c r="B80" s="14" t="str">
        <f t="shared" si="13"/>
        <v>I</v>
      </c>
      <c r="C80" s="8">
        <f t="shared" si="14"/>
        <v>27185.499</v>
      </c>
      <c r="D80" s="11" t="str">
        <f t="shared" si="15"/>
        <v>vis</v>
      </c>
      <c r="E80" s="47">
        <f>VLOOKUP(C80,Active!C$21:E$972,3,FALSE)</f>
        <v>-29731.853637765809</v>
      </c>
      <c r="F80" s="14" t="s">
        <v>62</v>
      </c>
      <c r="G80" s="11" t="str">
        <f t="shared" si="16"/>
        <v>27185.499</v>
      </c>
      <c r="H80" s="8">
        <f t="shared" si="17"/>
        <v>-14885</v>
      </c>
      <c r="I80" s="48" t="s">
        <v>251</v>
      </c>
      <c r="J80" s="49" t="s">
        <v>252</v>
      </c>
      <c r="K80" s="48">
        <v>-14885</v>
      </c>
      <c r="L80" s="48" t="s">
        <v>253</v>
      </c>
      <c r="M80" s="49" t="s">
        <v>67</v>
      </c>
      <c r="N80" s="49"/>
      <c r="O80" s="50" t="s">
        <v>242</v>
      </c>
      <c r="P80" s="51" t="s">
        <v>243</v>
      </c>
    </row>
    <row r="81" spans="1:16" ht="12.75" customHeight="1" thickBot="1">
      <c r="A81" s="8" t="str">
        <f t="shared" si="12"/>
        <v>IBVS 164 </v>
      </c>
      <c r="B81" s="14" t="str">
        <f t="shared" si="13"/>
        <v>II</v>
      </c>
      <c r="C81" s="8">
        <f t="shared" si="14"/>
        <v>27212.415000000001</v>
      </c>
      <c r="D81" s="11" t="str">
        <f t="shared" si="15"/>
        <v>vis</v>
      </c>
      <c r="E81" s="47">
        <f>VLOOKUP(C81,Active!C$21:E$972,3,FALSE)</f>
        <v>-29701.37264139191</v>
      </c>
      <c r="F81" s="14" t="s">
        <v>62</v>
      </c>
      <c r="G81" s="11" t="str">
        <f t="shared" si="16"/>
        <v>27212.415</v>
      </c>
      <c r="H81" s="8">
        <f t="shared" si="17"/>
        <v>-14854.5</v>
      </c>
      <c r="I81" s="48" t="s">
        <v>254</v>
      </c>
      <c r="J81" s="49" t="s">
        <v>255</v>
      </c>
      <c r="K81" s="48">
        <v>-14854.5</v>
      </c>
      <c r="L81" s="48" t="s">
        <v>256</v>
      </c>
      <c r="M81" s="49" t="s">
        <v>67</v>
      </c>
      <c r="N81" s="49"/>
      <c r="O81" s="50" t="s">
        <v>242</v>
      </c>
      <c r="P81" s="51" t="s">
        <v>243</v>
      </c>
    </row>
    <row r="82" spans="1:16" ht="12.75" customHeight="1" thickBot="1">
      <c r="A82" s="8" t="str">
        <f t="shared" si="12"/>
        <v>IBVS 164 </v>
      </c>
      <c r="B82" s="14" t="str">
        <f t="shared" si="13"/>
        <v>I</v>
      </c>
      <c r="C82" s="8">
        <f t="shared" si="14"/>
        <v>27216.396000000001</v>
      </c>
      <c r="D82" s="11" t="str">
        <f t="shared" si="15"/>
        <v>vis</v>
      </c>
      <c r="E82" s="47">
        <f>VLOOKUP(C82,Active!C$21:E$972,3,FALSE)</f>
        <v>-29696.86436205752</v>
      </c>
      <c r="F82" s="14" t="s">
        <v>62</v>
      </c>
      <c r="G82" s="11" t="str">
        <f t="shared" si="16"/>
        <v>27216.396</v>
      </c>
      <c r="H82" s="8">
        <f t="shared" si="17"/>
        <v>-14850</v>
      </c>
      <c r="I82" s="48" t="s">
        <v>257</v>
      </c>
      <c r="J82" s="49" t="s">
        <v>258</v>
      </c>
      <c r="K82" s="48">
        <v>-14850</v>
      </c>
      <c r="L82" s="48" t="s">
        <v>259</v>
      </c>
      <c r="M82" s="49" t="s">
        <v>67</v>
      </c>
      <c r="N82" s="49"/>
      <c r="O82" s="50" t="s">
        <v>242</v>
      </c>
      <c r="P82" s="51" t="s">
        <v>243</v>
      </c>
    </row>
    <row r="83" spans="1:16" ht="12.75" customHeight="1" thickBot="1">
      <c r="A83" s="8" t="str">
        <f t="shared" si="12"/>
        <v> VB 8.81 </v>
      </c>
      <c r="B83" s="14" t="str">
        <f t="shared" si="13"/>
        <v>I</v>
      </c>
      <c r="C83" s="8">
        <f t="shared" si="14"/>
        <v>27277.261999999999</v>
      </c>
      <c r="D83" s="11" t="str">
        <f t="shared" si="15"/>
        <v>vis</v>
      </c>
      <c r="E83" s="47">
        <f>VLOOKUP(C83,Active!C$21:E$972,3,FALSE)</f>
        <v>-29627.936723281564</v>
      </c>
      <c r="F83" s="14" t="s">
        <v>62</v>
      </c>
      <c r="G83" s="11" t="str">
        <f t="shared" si="16"/>
        <v>27277.262</v>
      </c>
      <c r="H83" s="8">
        <f t="shared" si="17"/>
        <v>-14781</v>
      </c>
      <c r="I83" s="48" t="s">
        <v>260</v>
      </c>
      <c r="J83" s="49" t="s">
        <v>261</v>
      </c>
      <c r="K83" s="48">
        <v>-14781</v>
      </c>
      <c r="L83" s="48" t="s">
        <v>262</v>
      </c>
      <c r="M83" s="49" t="s">
        <v>67</v>
      </c>
      <c r="N83" s="49"/>
      <c r="O83" s="50" t="s">
        <v>68</v>
      </c>
      <c r="P83" s="50" t="s">
        <v>69</v>
      </c>
    </row>
    <row r="84" spans="1:16" ht="12.75" customHeight="1" thickBot="1">
      <c r="A84" s="8" t="str">
        <f t="shared" si="12"/>
        <v> VB 8.81 </v>
      </c>
      <c r="B84" s="14" t="str">
        <f t="shared" si="13"/>
        <v>I</v>
      </c>
      <c r="C84" s="8">
        <f t="shared" si="14"/>
        <v>27537.776999999998</v>
      </c>
      <c r="D84" s="11" t="str">
        <f t="shared" si="15"/>
        <v>pg</v>
      </c>
      <c r="E84" s="47">
        <f>VLOOKUP(C84,Active!C$21:E$972,3,FALSE)</f>
        <v>-29332.91678085527</v>
      </c>
      <c r="F84" s="14" t="str">
        <f>LEFT(M84,1)</f>
        <v>P</v>
      </c>
      <c r="G84" s="11" t="str">
        <f t="shared" si="16"/>
        <v>27537.777</v>
      </c>
      <c r="H84" s="8">
        <f t="shared" si="17"/>
        <v>-14486</v>
      </c>
      <c r="I84" s="48" t="s">
        <v>263</v>
      </c>
      <c r="J84" s="49" t="s">
        <v>264</v>
      </c>
      <c r="K84" s="48">
        <v>-14486</v>
      </c>
      <c r="L84" s="48" t="s">
        <v>201</v>
      </c>
      <c r="M84" s="49" t="s">
        <v>67</v>
      </c>
      <c r="N84" s="49"/>
      <c r="O84" s="50" t="s">
        <v>68</v>
      </c>
      <c r="P84" s="50" t="s">
        <v>69</v>
      </c>
    </row>
    <row r="85" spans="1:16" ht="12.75" customHeight="1" thickBot="1">
      <c r="A85" s="8" t="str">
        <f t="shared" si="12"/>
        <v> VB 8.81 </v>
      </c>
      <c r="B85" s="14" t="str">
        <f t="shared" si="13"/>
        <v>I</v>
      </c>
      <c r="C85" s="8">
        <f t="shared" si="14"/>
        <v>27924.503000000001</v>
      </c>
      <c r="D85" s="11" t="str">
        <f t="shared" si="15"/>
        <v>pg</v>
      </c>
      <c r="E85" s="47">
        <f>VLOOKUP(C85,Active!C$21:E$972,3,FALSE)</f>
        <v>-28894.969321957502</v>
      </c>
      <c r="F85" s="14" t="str">
        <f>LEFT(M85,1)</f>
        <v>P</v>
      </c>
      <c r="G85" s="11" t="str">
        <f t="shared" si="16"/>
        <v>27924.503</v>
      </c>
      <c r="H85" s="8">
        <f t="shared" si="17"/>
        <v>-14048</v>
      </c>
      <c r="I85" s="48" t="s">
        <v>265</v>
      </c>
      <c r="J85" s="49" t="s">
        <v>266</v>
      </c>
      <c r="K85" s="48">
        <v>-14048</v>
      </c>
      <c r="L85" s="48" t="s">
        <v>267</v>
      </c>
      <c r="M85" s="49" t="s">
        <v>67</v>
      </c>
      <c r="N85" s="49"/>
      <c r="O85" s="50" t="s">
        <v>68</v>
      </c>
      <c r="P85" s="50" t="s">
        <v>69</v>
      </c>
    </row>
    <row r="86" spans="1:16" ht="12.75" customHeight="1" thickBot="1">
      <c r="A86" s="8" t="str">
        <f t="shared" si="12"/>
        <v> VB 8.81 </v>
      </c>
      <c r="B86" s="14" t="str">
        <f t="shared" si="13"/>
        <v>II</v>
      </c>
      <c r="C86" s="8">
        <f t="shared" si="14"/>
        <v>27952.414000000001</v>
      </c>
      <c r="D86" s="11" t="str">
        <f t="shared" si="15"/>
        <v>pg</v>
      </c>
      <c r="E86" s="47">
        <f>VLOOKUP(C86,Active!C$21:E$972,3,FALSE)</f>
        <v>-28863.361538862246</v>
      </c>
      <c r="F86" s="14" t="str">
        <f>LEFT(M86,1)</f>
        <v>P</v>
      </c>
      <c r="G86" s="11" t="str">
        <f t="shared" si="16"/>
        <v>27952.414</v>
      </c>
      <c r="H86" s="8">
        <f t="shared" si="17"/>
        <v>-14016.5</v>
      </c>
      <c r="I86" s="48" t="s">
        <v>268</v>
      </c>
      <c r="J86" s="49" t="s">
        <v>269</v>
      </c>
      <c r="K86" s="48">
        <v>-14016.5</v>
      </c>
      <c r="L86" s="48" t="s">
        <v>270</v>
      </c>
      <c r="M86" s="49" t="s">
        <v>67</v>
      </c>
      <c r="N86" s="49"/>
      <c r="O86" s="50" t="s">
        <v>68</v>
      </c>
      <c r="P86" s="50" t="s">
        <v>69</v>
      </c>
    </row>
    <row r="87" spans="1:16" ht="12.75" customHeight="1" thickBot="1">
      <c r="A87" s="8" t="str">
        <f t="shared" si="12"/>
        <v> VB 8.81 </v>
      </c>
      <c r="B87" s="14" t="str">
        <f t="shared" si="13"/>
        <v>I</v>
      </c>
      <c r="C87" s="8">
        <f t="shared" si="14"/>
        <v>27979.35</v>
      </c>
      <c r="D87" s="11" t="str">
        <f t="shared" si="15"/>
        <v>pg</v>
      </c>
      <c r="E87" s="47">
        <f>VLOOKUP(C87,Active!C$21:E$972,3,FALSE)</f>
        <v>-28832.857893509026</v>
      </c>
      <c r="F87" s="14" t="str">
        <f>LEFT(M87,1)</f>
        <v>P</v>
      </c>
      <c r="G87" s="11" t="str">
        <f t="shared" si="16"/>
        <v>27979.350</v>
      </c>
      <c r="H87" s="8">
        <f t="shared" si="17"/>
        <v>-13986</v>
      </c>
      <c r="I87" s="48" t="s">
        <v>271</v>
      </c>
      <c r="J87" s="49" t="s">
        <v>272</v>
      </c>
      <c r="K87" s="48">
        <v>-13986</v>
      </c>
      <c r="L87" s="48" t="s">
        <v>273</v>
      </c>
      <c r="M87" s="49" t="s">
        <v>67</v>
      </c>
      <c r="N87" s="49"/>
      <c r="O87" s="50" t="s">
        <v>68</v>
      </c>
      <c r="P87" s="50" t="s">
        <v>69</v>
      </c>
    </row>
    <row r="88" spans="1:16" ht="12.75" customHeight="1" thickBot="1">
      <c r="A88" s="8" t="str">
        <f t="shared" si="12"/>
        <v> VB 8.81 </v>
      </c>
      <c r="B88" s="14" t="str">
        <f t="shared" si="13"/>
        <v>I</v>
      </c>
      <c r="C88" s="8">
        <f t="shared" si="14"/>
        <v>28017.223999999998</v>
      </c>
      <c r="D88" s="11" t="str">
        <f t="shared" si="15"/>
        <v>pg</v>
      </c>
      <c r="E88" s="47">
        <f>VLOOKUP(C88,Active!C$21:E$972,3,FALSE)</f>
        <v>-28789.967521363647</v>
      </c>
      <c r="F88" s="14" t="str">
        <f>LEFT(M88,1)</f>
        <v>P</v>
      </c>
      <c r="G88" s="11" t="str">
        <f t="shared" si="16"/>
        <v>28017.224</v>
      </c>
      <c r="H88" s="8">
        <f t="shared" si="17"/>
        <v>-13943</v>
      </c>
      <c r="I88" s="48" t="s">
        <v>274</v>
      </c>
      <c r="J88" s="49" t="s">
        <v>275</v>
      </c>
      <c r="K88" s="48">
        <v>-13943</v>
      </c>
      <c r="L88" s="48" t="s">
        <v>276</v>
      </c>
      <c r="M88" s="49" t="s">
        <v>67</v>
      </c>
      <c r="N88" s="49"/>
      <c r="O88" s="50" t="s">
        <v>68</v>
      </c>
      <c r="P88" s="50" t="s">
        <v>69</v>
      </c>
    </row>
    <row r="89" spans="1:16" ht="12.75" customHeight="1" thickBot="1">
      <c r="A89" s="8" t="str">
        <f t="shared" si="12"/>
        <v> VB 8.81 </v>
      </c>
      <c r="B89" s="14" t="str">
        <f t="shared" si="13"/>
        <v>II</v>
      </c>
      <c r="C89" s="8">
        <f t="shared" si="14"/>
        <v>28308.352999999999</v>
      </c>
      <c r="D89" s="11" t="str">
        <f t="shared" si="15"/>
        <v>vis</v>
      </c>
      <c r="E89" s="47">
        <f>VLOOKUP(C89,Active!C$21:E$972,3,FALSE)</f>
        <v>-28460.278786286493</v>
      </c>
      <c r="F89" s="14" t="s">
        <v>62</v>
      </c>
      <c r="G89" s="11" t="str">
        <f t="shared" si="16"/>
        <v>28308.353</v>
      </c>
      <c r="H89" s="8">
        <f t="shared" si="17"/>
        <v>-13613.5</v>
      </c>
      <c r="I89" s="48" t="s">
        <v>277</v>
      </c>
      <c r="J89" s="49" t="s">
        <v>278</v>
      </c>
      <c r="K89" s="48">
        <v>-13613.5</v>
      </c>
      <c r="L89" s="48" t="s">
        <v>223</v>
      </c>
      <c r="M89" s="49" t="s">
        <v>67</v>
      </c>
      <c r="N89" s="49"/>
      <c r="O89" s="50" t="s">
        <v>68</v>
      </c>
      <c r="P89" s="50" t="s">
        <v>69</v>
      </c>
    </row>
    <row r="90" spans="1:16" ht="12.75" customHeight="1" thickBot="1">
      <c r="A90" s="8" t="str">
        <f t="shared" si="12"/>
        <v> VB 8.81 </v>
      </c>
      <c r="B90" s="14" t="str">
        <f t="shared" si="13"/>
        <v>II</v>
      </c>
      <c r="C90" s="8">
        <f t="shared" si="14"/>
        <v>28330.348999999998</v>
      </c>
      <c r="D90" s="11" t="str">
        <f t="shared" si="15"/>
        <v>vis</v>
      </c>
      <c r="E90" s="47">
        <f>VLOOKUP(C90,Active!C$21:E$972,3,FALSE)</f>
        <v>-28435.369438826237</v>
      </c>
      <c r="F90" s="14" t="s">
        <v>62</v>
      </c>
      <c r="G90" s="11" t="str">
        <f t="shared" si="16"/>
        <v>28330.349</v>
      </c>
      <c r="H90" s="8">
        <f t="shared" si="17"/>
        <v>-13588.5</v>
      </c>
      <c r="I90" s="48" t="s">
        <v>279</v>
      </c>
      <c r="J90" s="49" t="s">
        <v>280</v>
      </c>
      <c r="K90" s="48">
        <v>-13588.5</v>
      </c>
      <c r="L90" s="48" t="s">
        <v>66</v>
      </c>
      <c r="M90" s="49" t="s">
        <v>67</v>
      </c>
      <c r="N90" s="49"/>
      <c r="O90" s="50" t="s">
        <v>68</v>
      </c>
      <c r="P90" s="50" t="s">
        <v>69</v>
      </c>
    </row>
    <row r="91" spans="1:16" ht="12.75" customHeight="1" thickBot="1">
      <c r="A91" s="8" t="str">
        <f t="shared" si="12"/>
        <v> VB 8.81 </v>
      </c>
      <c r="B91" s="14" t="str">
        <f t="shared" si="13"/>
        <v>I</v>
      </c>
      <c r="C91" s="8">
        <f t="shared" si="14"/>
        <v>28371.376</v>
      </c>
      <c r="D91" s="11" t="str">
        <f t="shared" si="15"/>
        <v>vis</v>
      </c>
      <c r="E91" s="47">
        <f>VLOOKUP(C91,Active!C$21:E$972,3,FALSE)</f>
        <v>-28388.908455090466</v>
      </c>
      <c r="F91" s="14" t="s">
        <v>62</v>
      </c>
      <c r="G91" s="11" t="str">
        <f t="shared" si="16"/>
        <v>28371.376</v>
      </c>
      <c r="H91" s="8">
        <f t="shared" si="17"/>
        <v>-13542</v>
      </c>
      <c r="I91" s="48" t="s">
        <v>281</v>
      </c>
      <c r="J91" s="49" t="s">
        <v>282</v>
      </c>
      <c r="K91" s="48">
        <v>-13542</v>
      </c>
      <c r="L91" s="48" t="s">
        <v>283</v>
      </c>
      <c r="M91" s="49" t="s">
        <v>67</v>
      </c>
      <c r="N91" s="49"/>
      <c r="O91" s="50" t="s">
        <v>68</v>
      </c>
      <c r="P91" s="50" t="s">
        <v>69</v>
      </c>
    </row>
    <row r="92" spans="1:16" ht="12.75" customHeight="1" thickBot="1">
      <c r="A92" s="8" t="str">
        <f t="shared" si="12"/>
        <v> VB 8.81 </v>
      </c>
      <c r="B92" s="14" t="str">
        <f t="shared" si="13"/>
        <v>II</v>
      </c>
      <c r="C92" s="8">
        <f t="shared" si="14"/>
        <v>28390.288</v>
      </c>
      <c r="D92" s="11" t="str">
        <f t="shared" si="15"/>
        <v>vis</v>
      </c>
      <c r="E92" s="47">
        <f>VLOOKUP(C92,Active!C$21:E$972,3,FALSE)</f>
        <v>-28367.491580241931</v>
      </c>
      <c r="F92" s="14" t="s">
        <v>62</v>
      </c>
      <c r="G92" s="11" t="str">
        <f t="shared" si="16"/>
        <v>28390.288</v>
      </c>
      <c r="H92" s="8">
        <f t="shared" si="17"/>
        <v>-13520.5</v>
      </c>
      <c r="I92" s="48" t="s">
        <v>284</v>
      </c>
      <c r="J92" s="49" t="s">
        <v>285</v>
      </c>
      <c r="K92" s="48">
        <v>-13520.5</v>
      </c>
      <c r="L92" s="48" t="s">
        <v>286</v>
      </c>
      <c r="M92" s="49" t="s">
        <v>67</v>
      </c>
      <c r="N92" s="49"/>
      <c r="O92" s="50" t="s">
        <v>68</v>
      </c>
      <c r="P92" s="50" t="s">
        <v>69</v>
      </c>
    </row>
    <row r="93" spans="1:16" ht="12.75" customHeight="1" thickBot="1">
      <c r="A93" s="8" t="str">
        <f t="shared" si="12"/>
        <v> VB 8.81 </v>
      </c>
      <c r="B93" s="14" t="str">
        <f t="shared" si="13"/>
        <v>I</v>
      </c>
      <c r="C93" s="8">
        <f t="shared" si="14"/>
        <v>28616.830999999998</v>
      </c>
      <c r="D93" s="11" t="str">
        <f t="shared" si="15"/>
        <v>vis</v>
      </c>
      <c r="E93" s="47">
        <f>VLOOKUP(C93,Active!C$21:E$972,3,FALSE)</f>
        <v>-28110.943194094958</v>
      </c>
      <c r="F93" s="14" t="s">
        <v>62</v>
      </c>
      <c r="G93" s="11" t="str">
        <f t="shared" si="16"/>
        <v>28616.831</v>
      </c>
      <c r="H93" s="8">
        <f t="shared" si="17"/>
        <v>-13264</v>
      </c>
      <c r="I93" s="48" t="s">
        <v>287</v>
      </c>
      <c r="J93" s="49" t="s">
        <v>288</v>
      </c>
      <c r="K93" s="48">
        <v>-13264</v>
      </c>
      <c r="L93" s="48" t="s">
        <v>90</v>
      </c>
      <c r="M93" s="49" t="s">
        <v>67</v>
      </c>
      <c r="N93" s="49"/>
      <c r="O93" s="50" t="s">
        <v>68</v>
      </c>
      <c r="P93" s="50" t="s">
        <v>69</v>
      </c>
    </row>
    <row r="94" spans="1:16" ht="12.75" customHeight="1" thickBot="1">
      <c r="A94" s="8" t="str">
        <f t="shared" si="12"/>
        <v> VB 8.81 </v>
      </c>
      <c r="B94" s="14" t="str">
        <f t="shared" si="13"/>
        <v>I</v>
      </c>
      <c r="C94" s="8">
        <f t="shared" si="14"/>
        <v>29738.376</v>
      </c>
      <c r="D94" s="11" t="str">
        <f t="shared" si="15"/>
        <v>vis</v>
      </c>
      <c r="E94" s="47">
        <f>VLOOKUP(C94,Active!C$21:E$972,3,FALSE)</f>
        <v>-26840.850718312377</v>
      </c>
      <c r="F94" s="14" t="s">
        <v>62</v>
      </c>
      <c r="G94" s="11" t="str">
        <f t="shared" si="16"/>
        <v>29738.376</v>
      </c>
      <c r="H94" s="8">
        <f t="shared" si="17"/>
        <v>-11994</v>
      </c>
      <c r="I94" s="48" t="s">
        <v>289</v>
      </c>
      <c r="J94" s="49" t="s">
        <v>290</v>
      </c>
      <c r="K94" s="48">
        <v>-11994</v>
      </c>
      <c r="L94" s="48" t="s">
        <v>122</v>
      </c>
      <c r="M94" s="49" t="s">
        <v>67</v>
      </c>
      <c r="N94" s="49"/>
      <c r="O94" s="50" t="s">
        <v>68</v>
      </c>
      <c r="P94" s="50" t="s">
        <v>69</v>
      </c>
    </row>
    <row r="95" spans="1:16" ht="12.75" customHeight="1" thickBot="1">
      <c r="A95" s="8" t="str">
        <f t="shared" si="12"/>
        <v> VB 8.81 </v>
      </c>
      <c r="B95" s="14" t="str">
        <f t="shared" si="13"/>
        <v>I</v>
      </c>
      <c r="C95" s="8">
        <f t="shared" si="14"/>
        <v>30081.862000000001</v>
      </c>
      <c r="D95" s="11" t="str">
        <f t="shared" si="15"/>
        <v>vis</v>
      </c>
      <c r="E95" s="47">
        <f>VLOOKUP(C95,Active!C$21:E$972,3,FALSE)</f>
        <v>-26451.870352712551</v>
      </c>
      <c r="F95" s="14" t="s">
        <v>62</v>
      </c>
      <c r="G95" s="11" t="str">
        <f t="shared" si="16"/>
        <v>30081.862</v>
      </c>
      <c r="H95" s="8">
        <f t="shared" si="17"/>
        <v>-11605</v>
      </c>
      <c r="I95" s="48" t="s">
        <v>291</v>
      </c>
      <c r="J95" s="49" t="s">
        <v>292</v>
      </c>
      <c r="K95" s="48">
        <v>-11605</v>
      </c>
      <c r="L95" s="48" t="s">
        <v>293</v>
      </c>
      <c r="M95" s="49" t="s">
        <v>67</v>
      </c>
      <c r="N95" s="49"/>
      <c r="O95" s="50" t="s">
        <v>68</v>
      </c>
      <c r="P95" s="50" t="s">
        <v>69</v>
      </c>
    </row>
    <row r="96" spans="1:16" ht="12.75" customHeight="1" thickBot="1">
      <c r="A96" s="8" t="str">
        <f t="shared" si="12"/>
        <v> VB 8.81 </v>
      </c>
      <c r="B96" s="14" t="str">
        <f t="shared" si="13"/>
        <v>I</v>
      </c>
      <c r="C96" s="8">
        <f t="shared" si="14"/>
        <v>30084.505000000001</v>
      </c>
      <c r="D96" s="11" t="str">
        <f t="shared" si="15"/>
        <v>vis</v>
      </c>
      <c r="E96" s="47">
        <f>VLOOKUP(C96,Active!C$21:E$972,3,FALSE)</f>
        <v>-26448.877290094919</v>
      </c>
      <c r="F96" s="14" t="s">
        <v>62</v>
      </c>
      <c r="G96" s="11" t="str">
        <f t="shared" si="16"/>
        <v>30084.505</v>
      </c>
      <c r="H96" s="8">
        <f t="shared" si="17"/>
        <v>-11602</v>
      </c>
      <c r="I96" s="48" t="s">
        <v>294</v>
      </c>
      <c r="J96" s="49" t="s">
        <v>295</v>
      </c>
      <c r="K96" s="48">
        <v>-11602</v>
      </c>
      <c r="L96" s="48" t="s">
        <v>253</v>
      </c>
      <c r="M96" s="49" t="s">
        <v>67</v>
      </c>
      <c r="N96" s="49"/>
      <c r="O96" s="50" t="s">
        <v>68</v>
      </c>
      <c r="P96" s="50" t="s">
        <v>69</v>
      </c>
    </row>
    <row r="97" spans="1:16" ht="12.75" customHeight="1" thickBot="1">
      <c r="A97" s="8" t="str">
        <f t="shared" si="12"/>
        <v> VB 8.81 </v>
      </c>
      <c r="B97" s="14" t="str">
        <f t="shared" si="13"/>
        <v>II</v>
      </c>
      <c r="C97" s="8">
        <f t="shared" si="14"/>
        <v>30092.788</v>
      </c>
      <c r="D97" s="11" t="str">
        <f t="shared" si="15"/>
        <v>vis</v>
      </c>
      <c r="E97" s="47">
        <f>VLOOKUP(C97,Active!C$21:E$972,3,FALSE)</f>
        <v>-26439.497215307987</v>
      </c>
      <c r="F97" s="14" t="s">
        <v>62</v>
      </c>
      <c r="G97" s="11" t="str">
        <f t="shared" si="16"/>
        <v>30092.788</v>
      </c>
      <c r="H97" s="8">
        <f t="shared" si="17"/>
        <v>-11592.5</v>
      </c>
      <c r="I97" s="48" t="s">
        <v>296</v>
      </c>
      <c r="J97" s="49" t="s">
        <v>297</v>
      </c>
      <c r="K97" s="48">
        <v>-11592.5</v>
      </c>
      <c r="L97" s="48" t="s">
        <v>298</v>
      </c>
      <c r="M97" s="49" t="s">
        <v>67</v>
      </c>
      <c r="N97" s="49"/>
      <c r="O97" s="50" t="s">
        <v>68</v>
      </c>
      <c r="P97" s="50" t="s">
        <v>69</v>
      </c>
    </row>
    <row r="98" spans="1:16" ht="12.75" customHeight="1" thickBot="1">
      <c r="A98" s="8" t="str">
        <f t="shared" si="12"/>
        <v> VB 8.81 </v>
      </c>
      <c r="B98" s="14" t="str">
        <f t="shared" si="13"/>
        <v>I</v>
      </c>
      <c r="C98" s="8">
        <f t="shared" si="14"/>
        <v>30585.225999999999</v>
      </c>
      <c r="D98" s="11" t="str">
        <f t="shared" si="15"/>
        <v>vis</v>
      </c>
      <c r="E98" s="47">
        <f>VLOOKUP(C98,Active!C$21:E$972,3,FALSE)</f>
        <v>-25881.836311296629</v>
      </c>
      <c r="F98" s="14" t="s">
        <v>62</v>
      </c>
      <c r="G98" s="11" t="str">
        <f t="shared" si="16"/>
        <v>30585.226</v>
      </c>
      <c r="H98" s="8">
        <f t="shared" si="17"/>
        <v>-11035</v>
      </c>
      <c r="I98" s="48" t="s">
        <v>299</v>
      </c>
      <c r="J98" s="49" t="s">
        <v>300</v>
      </c>
      <c r="K98" s="48">
        <v>-11035</v>
      </c>
      <c r="L98" s="48" t="s">
        <v>301</v>
      </c>
      <c r="M98" s="49" t="s">
        <v>67</v>
      </c>
      <c r="N98" s="49"/>
      <c r="O98" s="50" t="s">
        <v>68</v>
      </c>
      <c r="P98" s="50" t="s">
        <v>69</v>
      </c>
    </row>
    <row r="99" spans="1:16" ht="12.75" customHeight="1" thickBot="1">
      <c r="A99" s="8" t="str">
        <f t="shared" si="12"/>
        <v> VB 8.81 </v>
      </c>
      <c r="B99" s="14" t="str">
        <f t="shared" si="13"/>
        <v>I</v>
      </c>
      <c r="C99" s="8">
        <f t="shared" si="14"/>
        <v>32290.531999999999</v>
      </c>
      <c r="D99" s="11" t="str">
        <f t="shared" si="15"/>
        <v>vis</v>
      </c>
      <c r="E99" s="47">
        <f>VLOOKUP(C99,Active!C$21:E$972,3,FALSE)</f>
        <v>-23950.664294563561</v>
      </c>
      <c r="F99" s="14" t="s">
        <v>62</v>
      </c>
      <c r="G99" s="11" t="str">
        <f t="shared" si="16"/>
        <v>32290.532</v>
      </c>
      <c r="H99" s="8">
        <f t="shared" si="17"/>
        <v>-9104</v>
      </c>
      <c r="I99" s="48" t="s">
        <v>302</v>
      </c>
      <c r="J99" s="49" t="s">
        <v>303</v>
      </c>
      <c r="K99" s="48">
        <v>-9104</v>
      </c>
      <c r="L99" s="48" t="s">
        <v>304</v>
      </c>
      <c r="M99" s="49" t="s">
        <v>67</v>
      </c>
      <c r="N99" s="49"/>
      <c r="O99" s="50" t="s">
        <v>68</v>
      </c>
      <c r="P99" s="50" t="s">
        <v>69</v>
      </c>
    </row>
    <row r="100" spans="1:16" ht="12.75" customHeight="1" thickBot="1">
      <c r="A100" s="8" t="str">
        <f t="shared" si="12"/>
        <v>IBVS 164 </v>
      </c>
      <c r="B100" s="14" t="str">
        <f t="shared" si="13"/>
        <v>I</v>
      </c>
      <c r="C100" s="8">
        <f t="shared" si="14"/>
        <v>37376.597999999998</v>
      </c>
      <c r="D100" s="11" t="str">
        <f t="shared" si="15"/>
        <v>vis</v>
      </c>
      <c r="E100" s="47">
        <f>VLOOKUP(C100,Active!C$21:E$972,3,FALSE)</f>
        <v>-18190.954110902989</v>
      </c>
      <c r="F100" s="14" t="s">
        <v>62</v>
      </c>
      <c r="G100" s="11" t="str">
        <f t="shared" si="16"/>
        <v>37376.598</v>
      </c>
      <c r="H100" s="8">
        <f t="shared" si="17"/>
        <v>-3344</v>
      </c>
      <c r="I100" s="48" t="s">
        <v>305</v>
      </c>
      <c r="J100" s="49" t="s">
        <v>306</v>
      </c>
      <c r="K100" s="48">
        <v>-3344</v>
      </c>
      <c r="L100" s="48" t="s">
        <v>307</v>
      </c>
      <c r="M100" s="49" t="s">
        <v>67</v>
      </c>
      <c r="N100" s="49"/>
      <c r="O100" s="50" t="s">
        <v>242</v>
      </c>
      <c r="P100" s="51" t="s">
        <v>243</v>
      </c>
    </row>
    <row r="101" spans="1:16" ht="12.75" customHeight="1" thickBot="1">
      <c r="A101" s="8" t="str">
        <f t="shared" si="12"/>
        <v>IBVS 164 </v>
      </c>
      <c r="B101" s="14" t="str">
        <f t="shared" si="13"/>
        <v>II</v>
      </c>
      <c r="C101" s="8">
        <f t="shared" si="14"/>
        <v>37819.408000000003</v>
      </c>
      <c r="D101" s="11" t="str">
        <f t="shared" si="15"/>
        <v>vis</v>
      </c>
      <c r="E101" s="47">
        <f>VLOOKUP(C101,Active!C$21:E$972,3,FALSE)</f>
        <v>-17689.494384185571</v>
      </c>
      <c r="F101" s="14" t="s">
        <v>62</v>
      </c>
      <c r="G101" s="11" t="str">
        <f t="shared" si="16"/>
        <v>37819.408</v>
      </c>
      <c r="H101" s="8">
        <f t="shared" si="17"/>
        <v>-2842.5</v>
      </c>
      <c r="I101" s="48" t="s">
        <v>308</v>
      </c>
      <c r="J101" s="49" t="s">
        <v>309</v>
      </c>
      <c r="K101" s="48">
        <v>-2842.5</v>
      </c>
      <c r="L101" s="48" t="s">
        <v>96</v>
      </c>
      <c r="M101" s="49" t="s">
        <v>67</v>
      </c>
      <c r="N101" s="49"/>
      <c r="O101" s="50" t="s">
        <v>242</v>
      </c>
      <c r="P101" s="51" t="s">
        <v>243</v>
      </c>
    </row>
    <row r="102" spans="1:16" ht="12.75" customHeight="1" thickBot="1">
      <c r="A102" s="8" t="str">
        <f t="shared" si="12"/>
        <v>IBVS 164 </v>
      </c>
      <c r="B102" s="14" t="str">
        <f t="shared" si="13"/>
        <v>I</v>
      </c>
      <c r="C102" s="8">
        <f t="shared" si="14"/>
        <v>38202.29</v>
      </c>
      <c r="D102" s="11" t="str">
        <f t="shared" si="15"/>
        <v>vis</v>
      </c>
      <c r="E102" s="47">
        <f>VLOOKUP(C102,Active!C$21:E$972,3,FALSE)</f>
        <v>-17255.900059113832</v>
      </c>
      <c r="F102" s="14" t="s">
        <v>62</v>
      </c>
      <c r="G102" s="11" t="str">
        <f t="shared" si="16"/>
        <v>38202.290</v>
      </c>
      <c r="H102" s="8">
        <f t="shared" si="17"/>
        <v>-2409</v>
      </c>
      <c r="I102" s="48" t="s">
        <v>310</v>
      </c>
      <c r="J102" s="49" t="s">
        <v>311</v>
      </c>
      <c r="K102" s="48">
        <v>-2409</v>
      </c>
      <c r="L102" s="48" t="s">
        <v>312</v>
      </c>
      <c r="M102" s="49" t="s">
        <v>67</v>
      </c>
      <c r="N102" s="49"/>
      <c r="O102" s="50" t="s">
        <v>242</v>
      </c>
      <c r="P102" s="51" t="s">
        <v>243</v>
      </c>
    </row>
    <row r="103" spans="1:16" ht="12.75" customHeight="1" thickBot="1">
      <c r="A103" s="8" t="str">
        <f t="shared" si="12"/>
        <v>IBVS 164 </v>
      </c>
      <c r="B103" s="14" t="str">
        <f t="shared" si="13"/>
        <v>I</v>
      </c>
      <c r="C103" s="8">
        <f t="shared" si="14"/>
        <v>38471.538</v>
      </c>
      <c r="D103" s="11" t="str">
        <f t="shared" si="15"/>
        <v>vis</v>
      </c>
      <c r="E103" s="47">
        <f>VLOOKUP(C103,Active!C$21:E$972,3,FALSE)</f>
        <v>-16950.990439865822</v>
      </c>
      <c r="F103" s="14" t="s">
        <v>62</v>
      </c>
      <c r="G103" s="11" t="str">
        <f t="shared" si="16"/>
        <v>38471.538</v>
      </c>
      <c r="H103" s="8">
        <f t="shared" si="17"/>
        <v>-2104</v>
      </c>
      <c r="I103" s="48" t="s">
        <v>313</v>
      </c>
      <c r="J103" s="49" t="s">
        <v>314</v>
      </c>
      <c r="K103" s="48">
        <v>-2104</v>
      </c>
      <c r="L103" s="48" t="s">
        <v>136</v>
      </c>
      <c r="M103" s="49" t="s">
        <v>67</v>
      </c>
      <c r="N103" s="49"/>
      <c r="O103" s="50" t="s">
        <v>242</v>
      </c>
      <c r="P103" s="51" t="s">
        <v>243</v>
      </c>
    </row>
    <row r="104" spans="1:16" ht="12.75" customHeight="1" thickBot="1">
      <c r="A104" s="8" t="str">
        <f t="shared" si="12"/>
        <v>IBVS 164 </v>
      </c>
      <c r="B104" s="14" t="str">
        <f t="shared" si="13"/>
        <v>I</v>
      </c>
      <c r="C104" s="8">
        <f t="shared" si="14"/>
        <v>38494.491999999998</v>
      </c>
      <c r="D104" s="11" t="str">
        <f t="shared" si="15"/>
        <v>vis</v>
      </c>
      <c r="E104" s="47">
        <f>VLOOKUP(C104,Active!C$21:E$972,3,FALSE)</f>
        <v>-16924.99620629596</v>
      </c>
      <c r="F104" s="14" t="s">
        <v>62</v>
      </c>
      <c r="G104" s="11" t="str">
        <f t="shared" si="16"/>
        <v>38494.492</v>
      </c>
      <c r="H104" s="8">
        <f t="shared" si="17"/>
        <v>-2078</v>
      </c>
      <c r="I104" s="48" t="s">
        <v>315</v>
      </c>
      <c r="J104" s="49" t="s">
        <v>316</v>
      </c>
      <c r="K104" s="48">
        <v>-2078</v>
      </c>
      <c r="L104" s="48" t="s">
        <v>317</v>
      </c>
      <c r="M104" s="49" t="s">
        <v>67</v>
      </c>
      <c r="N104" s="49"/>
      <c r="O104" s="50" t="s">
        <v>242</v>
      </c>
      <c r="P104" s="51" t="s">
        <v>243</v>
      </c>
    </row>
    <row r="105" spans="1:16" ht="12.75" customHeight="1" thickBot="1">
      <c r="A105" s="8" t="str">
        <f t="shared" si="12"/>
        <v>IBVS 164 </v>
      </c>
      <c r="B105" s="14" t="str">
        <f t="shared" si="13"/>
        <v>I</v>
      </c>
      <c r="C105" s="8">
        <f t="shared" si="14"/>
        <v>38502.482000000004</v>
      </c>
      <c r="D105" s="11" t="str">
        <f t="shared" si="15"/>
        <v>vis</v>
      </c>
      <c r="E105" s="47">
        <f>VLOOKUP(C105,Active!C$21:E$972,3,FALSE)</f>
        <v>-16915.947939056117</v>
      </c>
      <c r="F105" s="14" t="s">
        <v>62</v>
      </c>
      <c r="G105" s="11" t="str">
        <f t="shared" si="16"/>
        <v>38502.482</v>
      </c>
      <c r="H105" s="8">
        <f t="shared" si="17"/>
        <v>-2069</v>
      </c>
      <c r="I105" s="48" t="s">
        <v>318</v>
      </c>
      <c r="J105" s="49" t="s">
        <v>319</v>
      </c>
      <c r="K105" s="48">
        <v>-2069</v>
      </c>
      <c r="L105" s="48" t="s">
        <v>270</v>
      </c>
      <c r="M105" s="49" t="s">
        <v>67</v>
      </c>
      <c r="N105" s="49"/>
      <c r="O105" s="50" t="s">
        <v>242</v>
      </c>
      <c r="P105" s="51" t="s">
        <v>243</v>
      </c>
    </row>
    <row r="106" spans="1:16" ht="12.75" customHeight="1" thickBot="1">
      <c r="A106" s="8" t="str">
        <f t="shared" si="12"/>
        <v>IBVS 164 </v>
      </c>
      <c r="B106" s="14" t="str">
        <f t="shared" si="13"/>
        <v>I</v>
      </c>
      <c r="C106" s="8">
        <f t="shared" si="14"/>
        <v>38525.427000000003</v>
      </c>
      <c r="D106" s="11" t="str">
        <f t="shared" si="15"/>
        <v>vis</v>
      </c>
      <c r="E106" s="47">
        <f>VLOOKUP(C106,Active!C$21:E$972,3,FALSE)</f>
        <v>-16889.963897526952</v>
      </c>
      <c r="F106" s="14" t="s">
        <v>62</v>
      </c>
      <c r="G106" s="11" t="str">
        <f t="shared" si="16"/>
        <v>38525.427</v>
      </c>
      <c r="H106" s="8">
        <f t="shared" si="17"/>
        <v>-2043</v>
      </c>
      <c r="I106" s="48" t="s">
        <v>320</v>
      </c>
      <c r="J106" s="49" t="s">
        <v>321</v>
      </c>
      <c r="K106" s="48">
        <v>-2043</v>
      </c>
      <c r="L106" s="48" t="s">
        <v>307</v>
      </c>
      <c r="M106" s="49" t="s">
        <v>67</v>
      </c>
      <c r="N106" s="49"/>
      <c r="O106" s="50" t="s">
        <v>242</v>
      </c>
      <c r="P106" s="51" t="s">
        <v>243</v>
      </c>
    </row>
    <row r="107" spans="1:16" ht="12.75" customHeight="1" thickBot="1">
      <c r="A107" s="8" t="str">
        <f t="shared" ref="A107:A131" si="18">P107</f>
        <v>IBVS 164 </v>
      </c>
      <c r="B107" s="14" t="str">
        <f t="shared" ref="B107:B131" si="19">IF(H107=INT(H107),"I","II")</f>
        <v>I</v>
      </c>
      <c r="C107" s="8">
        <f t="shared" ref="C107:C131" si="20">1*G107</f>
        <v>38548.330999999998</v>
      </c>
      <c r="D107" s="11" t="str">
        <f t="shared" ref="D107:D131" si="21">VLOOKUP(F107,I$1:J$5,2,FALSE)</f>
        <v>vis</v>
      </c>
      <c r="E107" s="47">
        <f>VLOOKUP(C107,Active!C$21:E$972,3,FALSE)</f>
        <v>-16864.026286405402</v>
      </c>
      <c r="F107" s="14" t="s">
        <v>62</v>
      </c>
      <c r="G107" s="11" t="str">
        <f t="shared" ref="G107:G131" si="22">MID(I107,3,LEN(I107)-3)</f>
        <v>38548.331</v>
      </c>
      <c r="H107" s="8">
        <f t="shared" ref="H107:H131" si="23">1*K107</f>
        <v>-2017</v>
      </c>
      <c r="I107" s="48" t="s">
        <v>322</v>
      </c>
      <c r="J107" s="49" t="s">
        <v>323</v>
      </c>
      <c r="K107" s="48">
        <v>-2017</v>
      </c>
      <c r="L107" s="48" t="s">
        <v>145</v>
      </c>
      <c r="M107" s="49" t="s">
        <v>67</v>
      </c>
      <c r="N107" s="49"/>
      <c r="O107" s="50" t="s">
        <v>242</v>
      </c>
      <c r="P107" s="51" t="s">
        <v>243</v>
      </c>
    </row>
    <row r="108" spans="1:16" ht="12.75" customHeight="1" thickBot="1">
      <c r="A108" s="8" t="str">
        <f t="shared" si="18"/>
        <v>IBVS 164 </v>
      </c>
      <c r="B108" s="14" t="str">
        <f t="shared" si="19"/>
        <v>I</v>
      </c>
      <c r="C108" s="8">
        <f t="shared" si="20"/>
        <v>38556.328999999998</v>
      </c>
      <c r="D108" s="11" t="str">
        <f t="shared" si="21"/>
        <v>vis</v>
      </c>
      <c r="E108" s="47">
        <f>VLOOKUP(C108,Active!C$21:E$972,3,FALSE)</f>
        <v>-16854.968959573835</v>
      </c>
      <c r="F108" s="14" t="s">
        <v>62</v>
      </c>
      <c r="G108" s="11" t="str">
        <f t="shared" si="22"/>
        <v>38556.329</v>
      </c>
      <c r="H108" s="8">
        <f t="shared" si="23"/>
        <v>-2008</v>
      </c>
      <c r="I108" s="48" t="s">
        <v>324</v>
      </c>
      <c r="J108" s="49" t="s">
        <v>325</v>
      </c>
      <c r="K108" s="48">
        <v>-2008</v>
      </c>
      <c r="L108" s="48" t="s">
        <v>326</v>
      </c>
      <c r="M108" s="49" t="s">
        <v>67</v>
      </c>
      <c r="N108" s="49"/>
      <c r="O108" s="50" t="s">
        <v>242</v>
      </c>
      <c r="P108" s="51" t="s">
        <v>243</v>
      </c>
    </row>
    <row r="109" spans="1:16" ht="12.75" customHeight="1" thickBot="1">
      <c r="A109" s="8" t="str">
        <f t="shared" si="18"/>
        <v>IBVS 164 </v>
      </c>
      <c r="B109" s="14" t="str">
        <f t="shared" si="19"/>
        <v>I</v>
      </c>
      <c r="C109" s="8">
        <f t="shared" si="20"/>
        <v>38580.245000000003</v>
      </c>
      <c r="D109" s="11" t="str">
        <f t="shared" si="21"/>
        <v>vis</v>
      </c>
      <c r="E109" s="47">
        <f>VLOOKUP(C109,Active!C$21:E$972,3,FALSE)</f>
        <v>-16827.885310098492</v>
      </c>
      <c r="F109" s="14" t="s">
        <v>62</v>
      </c>
      <c r="G109" s="11" t="str">
        <f t="shared" si="22"/>
        <v>38580.245</v>
      </c>
      <c r="H109" s="8">
        <f t="shared" si="23"/>
        <v>-1981</v>
      </c>
      <c r="I109" s="48" t="s">
        <v>327</v>
      </c>
      <c r="J109" s="49" t="s">
        <v>328</v>
      </c>
      <c r="K109" s="48">
        <v>-1981</v>
      </c>
      <c r="L109" s="48" t="s">
        <v>329</v>
      </c>
      <c r="M109" s="49" t="s">
        <v>67</v>
      </c>
      <c r="N109" s="49"/>
      <c r="O109" s="50" t="s">
        <v>242</v>
      </c>
      <c r="P109" s="51" t="s">
        <v>243</v>
      </c>
    </row>
    <row r="110" spans="1:16" ht="12.75" customHeight="1" thickBot="1">
      <c r="A110" s="8" t="str">
        <f t="shared" si="18"/>
        <v>IBVS 164 </v>
      </c>
      <c r="B110" s="14" t="str">
        <f t="shared" si="19"/>
        <v>I</v>
      </c>
      <c r="C110" s="8">
        <f t="shared" si="20"/>
        <v>38587.250999999997</v>
      </c>
      <c r="D110" s="11" t="str">
        <f t="shared" si="21"/>
        <v>vis</v>
      </c>
      <c r="E110" s="47">
        <f>VLOOKUP(C110,Active!C$21:E$972,3,FALSE)</f>
        <v>-16819.951372641393</v>
      </c>
      <c r="F110" s="14" t="s">
        <v>62</v>
      </c>
      <c r="G110" s="11" t="str">
        <f t="shared" si="22"/>
        <v>38587.251</v>
      </c>
      <c r="H110" s="8">
        <f t="shared" si="23"/>
        <v>-1973</v>
      </c>
      <c r="I110" s="48" t="s">
        <v>330</v>
      </c>
      <c r="J110" s="49" t="s">
        <v>331</v>
      </c>
      <c r="K110" s="48">
        <v>-1973</v>
      </c>
      <c r="L110" s="48" t="s">
        <v>332</v>
      </c>
      <c r="M110" s="49" t="s">
        <v>67</v>
      </c>
      <c r="N110" s="49"/>
      <c r="O110" s="50" t="s">
        <v>242</v>
      </c>
      <c r="P110" s="51" t="s">
        <v>243</v>
      </c>
    </row>
    <row r="111" spans="1:16" ht="12.75" customHeight="1" thickBot="1">
      <c r="A111" s="8" t="str">
        <f t="shared" si="18"/>
        <v>IBVS 164 </v>
      </c>
      <c r="B111" s="14" t="str">
        <f t="shared" si="19"/>
        <v>I</v>
      </c>
      <c r="C111" s="8">
        <f t="shared" si="20"/>
        <v>38880.423000000003</v>
      </c>
      <c r="D111" s="11" t="str">
        <f t="shared" si="21"/>
        <v>vis</v>
      </c>
      <c r="E111" s="47">
        <f>VLOOKUP(C111,Active!C$21:E$972,3,FALSE)</f>
        <v>-16487.949044326309</v>
      </c>
      <c r="F111" s="14" t="s">
        <v>62</v>
      </c>
      <c r="G111" s="11" t="str">
        <f t="shared" si="22"/>
        <v>38880.423</v>
      </c>
      <c r="H111" s="8">
        <f t="shared" si="23"/>
        <v>-1641</v>
      </c>
      <c r="I111" s="48" t="s">
        <v>333</v>
      </c>
      <c r="J111" s="49" t="s">
        <v>334</v>
      </c>
      <c r="K111" s="48">
        <v>-1641</v>
      </c>
      <c r="L111" s="48" t="s">
        <v>93</v>
      </c>
      <c r="M111" s="49" t="s">
        <v>67</v>
      </c>
      <c r="N111" s="49"/>
      <c r="O111" s="50" t="s">
        <v>242</v>
      </c>
      <c r="P111" s="51" t="s">
        <v>243</v>
      </c>
    </row>
    <row r="112" spans="1:16" ht="12.75" customHeight="1" thickBot="1">
      <c r="A112" s="8" t="str">
        <f t="shared" si="18"/>
        <v>IBVS 164 </v>
      </c>
      <c r="B112" s="14" t="str">
        <f t="shared" si="19"/>
        <v>I</v>
      </c>
      <c r="C112" s="8">
        <f t="shared" si="20"/>
        <v>38911.339999999997</v>
      </c>
      <c r="D112" s="11" t="str">
        <f t="shared" si="21"/>
        <v>vis</v>
      </c>
      <c r="E112" s="47">
        <f>VLOOKUP(C112,Active!C$21:E$972,3,FALSE)</f>
        <v>-16452.937119638704</v>
      </c>
      <c r="F112" s="14" t="s">
        <v>62</v>
      </c>
      <c r="G112" s="11" t="str">
        <f t="shared" si="22"/>
        <v>38911.340</v>
      </c>
      <c r="H112" s="8">
        <f t="shared" si="23"/>
        <v>-1606</v>
      </c>
      <c r="I112" s="48" t="s">
        <v>335</v>
      </c>
      <c r="J112" s="49" t="s">
        <v>336</v>
      </c>
      <c r="K112" s="48">
        <v>-1606</v>
      </c>
      <c r="L112" s="48" t="s">
        <v>105</v>
      </c>
      <c r="M112" s="49" t="s">
        <v>67</v>
      </c>
      <c r="N112" s="49"/>
      <c r="O112" s="50" t="s">
        <v>242</v>
      </c>
      <c r="P112" s="51" t="s">
        <v>243</v>
      </c>
    </row>
    <row r="113" spans="1:16" ht="12.75" customHeight="1" thickBot="1">
      <c r="A113" s="8" t="str">
        <f t="shared" si="18"/>
        <v>IBVS 164 </v>
      </c>
      <c r="B113" s="14" t="str">
        <f t="shared" si="19"/>
        <v>I</v>
      </c>
      <c r="C113" s="8">
        <f t="shared" si="20"/>
        <v>38934.302000000003</v>
      </c>
      <c r="D113" s="11" t="str">
        <f t="shared" si="21"/>
        <v>vis</v>
      </c>
      <c r="E113" s="47">
        <f>VLOOKUP(C113,Active!C$21:E$972,3,FALSE)</f>
        <v>-16426.933826477103</v>
      </c>
      <c r="F113" s="14" t="s">
        <v>62</v>
      </c>
      <c r="G113" s="11" t="str">
        <f t="shared" si="22"/>
        <v>38934.302</v>
      </c>
      <c r="H113" s="8">
        <f t="shared" si="23"/>
        <v>-1580</v>
      </c>
      <c r="I113" s="48" t="s">
        <v>337</v>
      </c>
      <c r="J113" s="49" t="s">
        <v>338</v>
      </c>
      <c r="K113" s="48">
        <v>-1580</v>
      </c>
      <c r="L113" s="48" t="s">
        <v>339</v>
      </c>
      <c r="M113" s="49" t="s">
        <v>67</v>
      </c>
      <c r="N113" s="49"/>
      <c r="O113" s="50" t="s">
        <v>242</v>
      </c>
      <c r="P113" s="51" t="s">
        <v>243</v>
      </c>
    </row>
    <row r="114" spans="1:16" ht="12.75" customHeight="1" thickBot="1">
      <c r="A114" s="8" t="str">
        <f t="shared" si="18"/>
        <v>IBVS 164 </v>
      </c>
      <c r="B114" s="14" t="str">
        <f t="shared" si="19"/>
        <v>I</v>
      </c>
      <c r="C114" s="8">
        <f t="shared" si="20"/>
        <v>38942.260999999999</v>
      </c>
      <c r="D114" s="11" t="str">
        <f t="shared" si="21"/>
        <v>vis</v>
      </c>
      <c r="E114" s="47">
        <f>VLOOKUP(C114,Active!C$21:E$972,3,FALSE)</f>
        <v>-16417.920665155223</v>
      </c>
      <c r="F114" s="14" t="s">
        <v>62</v>
      </c>
      <c r="G114" s="11" t="str">
        <f t="shared" si="22"/>
        <v>38942.261</v>
      </c>
      <c r="H114" s="8">
        <f t="shared" si="23"/>
        <v>-1571</v>
      </c>
      <c r="I114" s="48" t="s">
        <v>340</v>
      </c>
      <c r="J114" s="49" t="s">
        <v>341</v>
      </c>
      <c r="K114" s="48">
        <v>-1571</v>
      </c>
      <c r="L114" s="48" t="s">
        <v>119</v>
      </c>
      <c r="M114" s="49" t="s">
        <v>67</v>
      </c>
      <c r="N114" s="49"/>
      <c r="O114" s="50" t="s">
        <v>242</v>
      </c>
      <c r="P114" s="51" t="s">
        <v>243</v>
      </c>
    </row>
    <row r="115" spans="1:16" ht="12.75" customHeight="1" thickBot="1">
      <c r="A115" s="8" t="str">
        <f t="shared" si="18"/>
        <v>IBVS 164 </v>
      </c>
      <c r="B115" s="14" t="str">
        <f t="shared" si="19"/>
        <v>I</v>
      </c>
      <c r="C115" s="8">
        <f t="shared" si="20"/>
        <v>38964.218999999997</v>
      </c>
      <c r="D115" s="11" t="str">
        <f t="shared" si="21"/>
        <v>vis</v>
      </c>
      <c r="E115" s="47">
        <f>VLOOKUP(C115,Active!C$21:E$972,3,FALSE)</f>
        <v>-16393.054350755683</v>
      </c>
      <c r="F115" s="14" t="s">
        <v>62</v>
      </c>
      <c r="G115" s="11" t="str">
        <f t="shared" si="22"/>
        <v>38964.219</v>
      </c>
      <c r="H115" s="8">
        <f t="shared" si="23"/>
        <v>-1546</v>
      </c>
      <c r="I115" s="48" t="s">
        <v>342</v>
      </c>
      <c r="J115" s="49" t="s">
        <v>343</v>
      </c>
      <c r="K115" s="48">
        <v>-1546</v>
      </c>
      <c r="L115" s="48" t="s">
        <v>344</v>
      </c>
      <c r="M115" s="49" t="s">
        <v>67</v>
      </c>
      <c r="N115" s="49"/>
      <c r="O115" s="50" t="s">
        <v>242</v>
      </c>
      <c r="P115" s="51" t="s">
        <v>243</v>
      </c>
    </row>
    <row r="116" spans="1:16" ht="12.75" customHeight="1" thickBot="1">
      <c r="A116" s="8" t="str">
        <f t="shared" si="18"/>
        <v>IBVS 164 </v>
      </c>
      <c r="B116" s="14" t="str">
        <f t="shared" si="19"/>
        <v>I</v>
      </c>
      <c r="C116" s="8">
        <f t="shared" si="20"/>
        <v>39235.410000000003</v>
      </c>
      <c r="D116" s="11" t="str">
        <f t="shared" si="21"/>
        <v>vis</v>
      </c>
      <c r="E116" s="47">
        <f>VLOOKUP(C116,Active!C$21:E$972,3,FALSE)</f>
        <v>-16085.944383166365</v>
      </c>
      <c r="F116" s="14" t="s">
        <v>62</v>
      </c>
      <c r="G116" s="11" t="str">
        <f t="shared" si="22"/>
        <v>39235.410</v>
      </c>
      <c r="H116" s="8">
        <f t="shared" si="23"/>
        <v>-1239</v>
      </c>
      <c r="I116" s="48" t="s">
        <v>345</v>
      </c>
      <c r="J116" s="49" t="s">
        <v>346</v>
      </c>
      <c r="K116" s="48">
        <v>-1239</v>
      </c>
      <c r="L116" s="48" t="s">
        <v>347</v>
      </c>
      <c r="M116" s="49" t="s">
        <v>67</v>
      </c>
      <c r="N116" s="49"/>
      <c r="O116" s="50" t="s">
        <v>242</v>
      </c>
      <c r="P116" s="51" t="s">
        <v>243</v>
      </c>
    </row>
    <row r="117" spans="1:16" ht="12.75" customHeight="1" thickBot="1">
      <c r="A117" s="8" t="str">
        <f t="shared" si="18"/>
        <v>IBVS 164 </v>
      </c>
      <c r="B117" s="14" t="str">
        <f t="shared" si="19"/>
        <v>II</v>
      </c>
      <c r="C117" s="8">
        <f t="shared" si="20"/>
        <v>39261.4</v>
      </c>
      <c r="D117" s="11" t="str">
        <f t="shared" si="21"/>
        <v>vis</v>
      </c>
      <c r="E117" s="47">
        <f>VLOOKUP(C117,Active!C$21:E$972,3,FALSE)</f>
        <v>-16056.512034535159</v>
      </c>
      <c r="F117" s="14" t="s">
        <v>62</v>
      </c>
      <c r="G117" s="11" t="str">
        <f t="shared" si="22"/>
        <v>39261.400</v>
      </c>
      <c r="H117" s="8">
        <f t="shared" si="23"/>
        <v>-1209.5</v>
      </c>
      <c r="I117" s="48" t="s">
        <v>348</v>
      </c>
      <c r="J117" s="49" t="s">
        <v>349</v>
      </c>
      <c r="K117" s="48">
        <v>-1209.5</v>
      </c>
      <c r="L117" s="48" t="s">
        <v>350</v>
      </c>
      <c r="M117" s="49" t="s">
        <v>67</v>
      </c>
      <c r="N117" s="49"/>
      <c r="O117" s="50" t="s">
        <v>242</v>
      </c>
      <c r="P117" s="51" t="s">
        <v>243</v>
      </c>
    </row>
    <row r="118" spans="1:16" ht="12.75" customHeight="1" thickBot="1">
      <c r="A118" s="8" t="str">
        <f t="shared" si="18"/>
        <v>IBVS 164 </v>
      </c>
      <c r="B118" s="14" t="str">
        <f t="shared" si="19"/>
        <v>II</v>
      </c>
      <c r="C118" s="8">
        <f t="shared" si="20"/>
        <v>39269.375999999997</v>
      </c>
      <c r="D118" s="11" t="str">
        <f t="shared" si="21"/>
        <v>vis</v>
      </c>
      <c r="E118" s="47">
        <f>VLOOKUP(C118,Active!C$21:E$972,3,FALSE)</f>
        <v>-16047.479621580853</v>
      </c>
      <c r="F118" s="14" t="s">
        <v>62</v>
      </c>
      <c r="G118" s="11" t="str">
        <f t="shared" si="22"/>
        <v>39269.376</v>
      </c>
      <c r="H118" s="8">
        <f t="shared" si="23"/>
        <v>-1200.5</v>
      </c>
      <c r="I118" s="48" t="s">
        <v>351</v>
      </c>
      <c r="J118" s="49" t="s">
        <v>352</v>
      </c>
      <c r="K118" s="48">
        <v>-1200.5</v>
      </c>
      <c r="L118" s="48" t="s">
        <v>353</v>
      </c>
      <c r="M118" s="49" t="s">
        <v>67</v>
      </c>
      <c r="N118" s="49"/>
      <c r="O118" s="50" t="s">
        <v>242</v>
      </c>
      <c r="P118" s="51" t="s">
        <v>243</v>
      </c>
    </row>
    <row r="119" spans="1:16" ht="12.75" customHeight="1" thickBot="1">
      <c r="A119" s="8" t="str">
        <f t="shared" si="18"/>
        <v>IBVS 164 </v>
      </c>
      <c r="B119" s="14" t="str">
        <f t="shared" si="19"/>
        <v>I</v>
      </c>
      <c r="C119" s="8">
        <f t="shared" si="20"/>
        <v>39289.31</v>
      </c>
      <c r="D119" s="11" t="str">
        <f t="shared" si="21"/>
        <v>vis</v>
      </c>
      <c r="E119" s="47">
        <f>VLOOKUP(C119,Active!C$21:E$972,3,FALSE)</f>
        <v>-16024.905383888874</v>
      </c>
      <c r="F119" s="14" t="s">
        <v>62</v>
      </c>
      <c r="G119" s="11" t="str">
        <f t="shared" si="22"/>
        <v>39289.310</v>
      </c>
      <c r="H119" s="8">
        <f t="shared" si="23"/>
        <v>-1178</v>
      </c>
      <c r="I119" s="48" t="s">
        <v>354</v>
      </c>
      <c r="J119" s="49" t="s">
        <v>355</v>
      </c>
      <c r="K119" s="48">
        <v>-1178</v>
      </c>
      <c r="L119" s="48" t="s">
        <v>356</v>
      </c>
      <c r="M119" s="49" t="s">
        <v>67</v>
      </c>
      <c r="N119" s="49"/>
      <c r="O119" s="50" t="s">
        <v>242</v>
      </c>
      <c r="P119" s="51" t="s">
        <v>243</v>
      </c>
    </row>
    <row r="120" spans="1:16" ht="12.75" customHeight="1" thickBot="1">
      <c r="A120" s="8" t="str">
        <f t="shared" si="18"/>
        <v> COPA 293 </v>
      </c>
      <c r="B120" s="14" t="str">
        <f t="shared" si="19"/>
        <v>I</v>
      </c>
      <c r="C120" s="8">
        <f t="shared" si="20"/>
        <v>39966.533000000003</v>
      </c>
      <c r="D120" s="11" t="str">
        <f t="shared" si="21"/>
        <v>vis</v>
      </c>
      <c r="E120" s="47">
        <f>VLOOKUP(C120,Active!C$21:E$972,3,FALSE)</f>
        <v>-15257.984897660579</v>
      </c>
      <c r="F120" s="14" t="s">
        <v>62</v>
      </c>
      <c r="G120" s="11" t="str">
        <f t="shared" si="22"/>
        <v>39966.533</v>
      </c>
      <c r="H120" s="8">
        <f t="shared" si="23"/>
        <v>-411</v>
      </c>
      <c r="I120" s="48" t="s">
        <v>357</v>
      </c>
      <c r="J120" s="49" t="s">
        <v>358</v>
      </c>
      <c r="K120" s="48">
        <v>-411</v>
      </c>
      <c r="L120" s="48" t="s">
        <v>183</v>
      </c>
      <c r="M120" s="49" t="s">
        <v>359</v>
      </c>
      <c r="N120" s="49" t="s">
        <v>360</v>
      </c>
      <c r="O120" s="50" t="s">
        <v>361</v>
      </c>
      <c r="P120" s="50" t="s">
        <v>362</v>
      </c>
    </row>
    <row r="121" spans="1:16" ht="12.75" customHeight="1" thickBot="1">
      <c r="A121" s="8" t="str">
        <f t="shared" si="18"/>
        <v>IBVS 290 </v>
      </c>
      <c r="B121" s="14" t="str">
        <f t="shared" si="19"/>
        <v>I</v>
      </c>
      <c r="C121" s="8">
        <f t="shared" si="20"/>
        <v>39967.425000000003</v>
      </c>
      <c r="D121" s="11" t="str">
        <f t="shared" si="21"/>
        <v>vis</v>
      </c>
      <c r="E121" s="47">
        <f>VLOOKUP(C121,Active!C$21:E$972,3,FALSE)</f>
        <v>-15256.974753182742</v>
      </c>
      <c r="F121" s="14" t="s">
        <v>62</v>
      </c>
      <c r="G121" s="11" t="str">
        <f t="shared" si="22"/>
        <v>39967.425</v>
      </c>
      <c r="H121" s="8">
        <f t="shared" si="23"/>
        <v>-410</v>
      </c>
      <c r="I121" s="48" t="s">
        <v>363</v>
      </c>
      <c r="J121" s="49" t="s">
        <v>364</v>
      </c>
      <c r="K121" s="48">
        <v>-410</v>
      </c>
      <c r="L121" s="48" t="s">
        <v>365</v>
      </c>
      <c r="M121" s="49" t="s">
        <v>359</v>
      </c>
      <c r="N121" s="49" t="s">
        <v>360</v>
      </c>
      <c r="O121" s="50" t="s">
        <v>366</v>
      </c>
      <c r="P121" s="51" t="s">
        <v>367</v>
      </c>
    </row>
    <row r="122" spans="1:16" ht="12.75" customHeight="1" thickBot="1">
      <c r="A122" s="8" t="str">
        <f t="shared" si="18"/>
        <v> VB 8.83 </v>
      </c>
      <c r="B122" s="14" t="str">
        <f t="shared" si="19"/>
        <v>I</v>
      </c>
      <c r="C122" s="8">
        <f t="shared" si="20"/>
        <v>40028.356</v>
      </c>
      <c r="D122" s="11" t="str">
        <f t="shared" si="21"/>
        <v>vis</v>
      </c>
      <c r="E122" s="47">
        <f>VLOOKUP(C122,Active!C$21:E$972,3,FALSE)</f>
        <v>-15187.973505223983</v>
      </c>
      <c r="F122" s="14" t="s">
        <v>62</v>
      </c>
      <c r="G122" s="11" t="str">
        <f t="shared" si="22"/>
        <v>40028.356</v>
      </c>
      <c r="H122" s="8">
        <f t="shared" si="23"/>
        <v>-341</v>
      </c>
      <c r="I122" s="48" t="s">
        <v>368</v>
      </c>
      <c r="J122" s="49" t="s">
        <v>369</v>
      </c>
      <c r="K122" s="48">
        <v>-341</v>
      </c>
      <c r="L122" s="48" t="s">
        <v>148</v>
      </c>
      <c r="M122" s="49" t="s">
        <v>359</v>
      </c>
      <c r="N122" s="49" t="s">
        <v>360</v>
      </c>
      <c r="O122" s="50" t="s">
        <v>370</v>
      </c>
      <c r="P122" s="50" t="s">
        <v>371</v>
      </c>
    </row>
    <row r="123" spans="1:16" ht="12.75" customHeight="1" thickBot="1">
      <c r="A123" s="8" t="str">
        <f t="shared" si="18"/>
        <v> COPA 293 </v>
      </c>
      <c r="B123" s="14" t="str">
        <f t="shared" si="19"/>
        <v>I</v>
      </c>
      <c r="C123" s="8">
        <f t="shared" si="20"/>
        <v>40329.467499999999</v>
      </c>
      <c r="D123" s="11" t="str">
        <f t="shared" si="21"/>
        <v>vis</v>
      </c>
      <c r="E123" s="47">
        <f>VLOOKUP(C123,Active!C$21:E$972,3,FALSE)</f>
        <v>-14846.980098341866</v>
      </c>
      <c r="F123" s="14" t="s">
        <v>62</v>
      </c>
      <c r="G123" s="11" t="str">
        <f t="shared" si="22"/>
        <v>40329.4675</v>
      </c>
      <c r="H123" s="8">
        <f t="shared" si="23"/>
        <v>0</v>
      </c>
      <c r="I123" s="48" t="s">
        <v>372</v>
      </c>
      <c r="J123" s="49" t="s">
        <v>373</v>
      </c>
      <c r="K123" s="48">
        <v>0</v>
      </c>
      <c r="L123" s="48" t="s">
        <v>374</v>
      </c>
      <c r="M123" s="49" t="s">
        <v>359</v>
      </c>
      <c r="N123" s="49" t="s">
        <v>360</v>
      </c>
      <c r="O123" s="50" t="s">
        <v>361</v>
      </c>
      <c r="P123" s="50" t="s">
        <v>362</v>
      </c>
    </row>
    <row r="124" spans="1:16" ht="12.75" customHeight="1" thickBot="1">
      <c r="A124" s="8" t="str">
        <f t="shared" si="18"/>
        <v> COPA 293 </v>
      </c>
      <c r="B124" s="14" t="str">
        <f t="shared" si="19"/>
        <v>I</v>
      </c>
      <c r="C124" s="8">
        <f t="shared" si="20"/>
        <v>40707.405500000001</v>
      </c>
      <c r="D124" s="11" t="str">
        <f t="shared" si="21"/>
        <v>vis</v>
      </c>
      <c r="E124" s="47">
        <f>VLOOKUP(C124,Active!C$21:E$972,3,FALSE)</f>
        <v>-14418.984600958953</v>
      </c>
      <c r="F124" s="14" t="s">
        <v>62</v>
      </c>
      <c r="G124" s="11" t="str">
        <f t="shared" si="22"/>
        <v>40707.4055</v>
      </c>
      <c r="H124" s="8">
        <f t="shared" si="23"/>
        <v>428</v>
      </c>
      <c r="I124" s="48" t="s">
        <v>375</v>
      </c>
      <c r="J124" s="49" t="s">
        <v>376</v>
      </c>
      <c r="K124" s="48">
        <v>428</v>
      </c>
      <c r="L124" s="48" t="s">
        <v>377</v>
      </c>
      <c r="M124" s="49" t="s">
        <v>359</v>
      </c>
      <c r="N124" s="49" t="s">
        <v>360</v>
      </c>
      <c r="O124" s="50" t="s">
        <v>361</v>
      </c>
      <c r="P124" s="50" t="s">
        <v>362</v>
      </c>
    </row>
    <row r="125" spans="1:16" ht="12.75" customHeight="1" thickBot="1">
      <c r="A125" s="8" t="str">
        <f t="shared" si="18"/>
        <v> COPA 293 </v>
      </c>
      <c r="B125" s="14" t="str">
        <f t="shared" si="19"/>
        <v>II</v>
      </c>
      <c r="C125" s="8">
        <f t="shared" si="20"/>
        <v>40733.461600000002</v>
      </c>
      <c r="D125" s="11" t="str">
        <f t="shared" si="21"/>
        <v>vis</v>
      </c>
      <c r="E125" s="47">
        <f>VLOOKUP(C125,Active!C$21:E$972,3,FALSE)</f>
        <v>-14389.477397451077</v>
      </c>
      <c r="F125" s="14" t="s">
        <v>62</v>
      </c>
      <c r="G125" s="11" t="str">
        <f t="shared" si="22"/>
        <v>40733.4616</v>
      </c>
      <c r="H125" s="8">
        <f t="shared" si="23"/>
        <v>457.5</v>
      </c>
      <c r="I125" s="48" t="s">
        <v>378</v>
      </c>
      <c r="J125" s="49" t="s">
        <v>379</v>
      </c>
      <c r="K125" s="48">
        <v>457.5</v>
      </c>
      <c r="L125" s="48" t="s">
        <v>380</v>
      </c>
      <c r="M125" s="49" t="s">
        <v>359</v>
      </c>
      <c r="N125" s="49" t="s">
        <v>360</v>
      </c>
      <c r="O125" s="50" t="s">
        <v>361</v>
      </c>
      <c r="P125" s="50" t="s">
        <v>362</v>
      </c>
    </row>
    <row r="126" spans="1:16" ht="12.75" customHeight="1" thickBot="1">
      <c r="A126" s="8" t="str">
        <f t="shared" si="18"/>
        <v>OEJV 0094 </v>
      </c>
      <c r="B126" s="14" t="str">
        <f t="shared" si="19"/>
        <v>I</v>
      </c>
      <c r="C126" s="8">
        <f t="shared" si="20"/>
        <v>54598.529600000002</v>
      </c>
      <c r="D126" s="11" t="str">
        <f t="shared" si="21"/>
        <v>vis</v>
      </c>
      <c r="E126" s="47" t="e">
        <f>VLOOKUP(C126,Active!C$21:E$972,3,FALSE)</f>
        <v>#N/A</v>
      </c>
      <c r="F126" s="14" t="s">
        <v>62</v>
      </c>
      <c r="G126" s="11" t="str">
        <f t="shared" si="22"/>
        <v>54598.5296</v>
      </c>
      <c r="H126" s="8">
        <f t="shared" si="23"/>
        <v>16158</v>
      </c>
      <c r="I126" s="48" t="s">
        <v>412</v>
      </c>
      <c r="J126" s="49" t="s">
        <v>413</v>
      </c>
      <c r="K126" s="48" t="s">
        <v>414</v>
      </c>
      <c r="L126" s="48" t="s">
        <v>415</v>
      </c>
      <c r="M126" s="49" t="s">
        <v>408</v>
      </c>
      <c r="N126" s="49" t="s">
        <v>416</v>
      </c>
      <c r="O126" s="50" t="s">
        <v>417</v>
      </c>
      <c r="P126" s="51" t="s">
        <v>418</v>
      </c>
    </row>
    <row r="127" spans="1:16" ht="12.75" customHeight="1" thickBot="1">
      <c r="A127" s="8" t="str">
        <f t="shared" si="18"/>
        <v>VSB 50 </v>
      </c>
      <c r="B127" s="14" t="str">
        <f t="shared" si="19"/>
        <v>II</v>
      </c>
      <c r="C127" s="8">
        <f t="shared" si="20"/>
        <v>54953.072800000002</v>
      </c>
      <c r="D127" s="11" t="str">
        <f t="shared" si="21"/>
        <v>vis</v>
      </c>
      <c r="E127" s="47">
        <f>VLOOKUP(C127,Active!C$21:E$972,3,FALSE)</f>
        <v>1713.5066055748255</v>
      </c>
      <c r="F127" s="14" t="s">
        <v>62</v>
      </c>
      <c r="G127" s="11" t="str">
        <f t="shared" si="22"/>
        <v>54953.0728</v>
      </c>
      <c r="H127" s="8">
        <f t="shared" si="23"/>
        <v>16559.5</v>
      </c>
      <c r="I127" s="48" t="s">
        <v>419</v>
      </c>
      <c r="J127" s="49" t="s">
        <v>420</v>
      </c>
      <c r="K127" s="48" t="s">
        <v>421</v>
      </c>
      <c r="L127" s="48" t="s">
        <v>422</v>
      </c>
      <c r="M127" s="49" t="s">
        <v>408</v>
      </c>
      <c r="N127" s="49" t="s">
        <v>423</v>
      </c>
      <c r="O127" s="50" t="s">
        <v>424</v>
      </c>
      <c r="P127" s="51" t="s">
        <v>425</v>
      </c>
    </row>
    <row r="128" spans="1:16" ht="12.75" customHeight="1" thickBot="1">
      <c r="A128" s="8" t="str">
        <f t="shared" si="18"/>
        <v>VSB 51 </v>
      </c>
      <c r="B128" s="14" t="str">
        <f t="shared" si="19"/>
        <v>I</v>
      </c>
      <c r="C128" s="8">
        <f t="shared" si="20"/>
        <v>55319.089200000002</v>
      </c>
      <c r="D128" s="11" t="str">
        <f t="shared" si="21"/>
        <v>vis</v>
      </c>
      <c r="E128" s="47">
        <f>VLOOKUP(C128,Active!C$21:E$972,3,FALSE)</f>
        <v>2128.0014993624377</v>
      </c>
      <c r="F128" s="14" t="s">
        <v>62</v>
      </c>
      <c r="G128" s="11" t="str">
        <f t="shared" si="22"/>
        <v>55319.0892</v>
      </c>
      <c r="H128" s="8">
        <f t="shared" si="23"/>
        <v>16974</v>
      </c>
      <c r="I128" s="48" t="s">
        <v>426</v>
      </c>
      <c r="J128" s="49" t="s">
        <v>427</v>
      </c>
      <c r="K128" s="48" t="s">
        <v>428</v>
      </c>
      <c r="L128" s="48" t="s">
        <v>429</v>
      </c>
      <c r="M128" s="49" t="s">
        <v>408</v>
      </c>
      <c r="N128" s="49" t="s">
        <v>423</v>
      </c>
      <c r="O128" s="50" t="s">
        <v>424</v>
      </c>
      <c r="P128" s="51" t="s">
        <v>430</v>
      </c>
    </row>
    <row r="129" spans="1:16" ht="12.75" customHeight="1" thickBot="1">
      <c r="A129" s="8" t="str">
        <f t="shared" si="18"/>
        <v>VSB 53 </v>
      </c>
      <c r="B129" s="14" t="str">
        <f t="shared" si="19"/>
        <v>II</v>
      </c>
      <c r="C129" s="8">
        <f t="shared" si="20"/>
        <v>55700.1247</v>
      </c>
      <c r="D129" s="11" t="str">
        <f t="shared" si="21"/>
        <v>vis</v>
      </c>
      <c r="E129" s="47">
        <f>VLOOKUP(C129,Active!C$21:E$972,3,FALSE)</f>
        <v>2559.5047574181112</v>
      </c>
      <c r="F129" s="14" t="s">
        <v>62</v>
      </c>
      <c r="G129" s="11" t="str">
        <f t="shared" si="22"/>
        <v>55700.1247</v>
      </c>
      <c r="H129" s="8">
        <f t="shared" si="23"/>
        <v>17405.5</v>
      </c>
      <c r="I129" s="48" t="s">
        <v>431</v>
      </c>
      <c r="J129" s="49" t="s">
        <v>432</v>
      </c>
      <c r="K129" s="48" t="s">
        <v>433</v>
      </c>
      <c r="L129" s="48" t="s">
        <v>434</v>
      </c>
      <c r="M129" s="49" t="s">
        <v>408</v>
      </c>
      <c r="N129" s="49" t="s">
        <v>435</v>
      </c>
      <c r="O129" s="50" t="s">
        <v>424</v>
      </c>
      <c r="P129" s="51" t="s">
        <v>436</v>
      </c>
    </row>
    <row r="130" spans="1:16" ht="12.75" customHeight="1" thickBot="1">
      <c r="A130" s="8" t="str">
        <f t="shared" si="18"/>
        <v>VSB 55 </v>
      </c>
      <c r="B130" s="14" t="str">
        <f t="shared" si="19"/>
        <v>II</v>
      </c>
      <c r="C130" s="8">
        <f t="shared" si="20"/>
        <v>56176.097500000003</v>
      </c>
      <c r="D130" s="11" t="str">
        <f t="shared" si="21"/>
        <v>vis</v>
      </c>
      <c r="E130" s="47">
        <f>VLOOKUP(C130,Active!C$21:E$972,3,FALSE)</f>
        <v>3098.5196627114078</v>
      </c>
      <c r="F130" s="14" t="s">
        <v>62</v>
      </c>
      <c r="G130" s="11" t="str">
        <f t="shared" si="22"/>
        <v>56176.0975</v>
      </c>
      <c r="H130" s="8">
        <f t="shared" si="23"/>
        <v>17944.5</v>
      </c>
      <c r="I130" s="48" t="s">
        <v>437</v>
      </c>
      <c r="J130" s="49" t="s">
        <v>438</v>
      </c>
      <c r="K130" s="48" t="s">
        <v>439</v>
      </c>
      <c r="L130" s="48" t="s">
        <v>440</v>
      </c>
      <c r="M130" s="49" t="s">
        <v>408</v>
      </c>
      <c r="N130" s="49" t="s">
        <v>62</v>
      </c>
      <c r="O130" s="50" t="s">
        <v>441</v>
      </c>
      <c r="P130" s="51" t="s">
        <v>442</v>
      </c>
    </row>
    <row r="131" spans="1:16" ht="12.75" customHeight="1" thickBot="1">
      <c r="A131" s="8" t="str">
        <f t="shared" si="18"/>
        <v>VSB 56 </v>
      </c>
      <c r="B131" s="14" t="str">
        <f t="shared" si="19"/>
        <v>I</v>
      </c>
      <c r="C131" s="8">
        <f t="shared" si="20"/>
        <v>56422.004099999998</v>
      </c>
      <c r="D131" s="11" t="str">
        <f t="shared" si="21"/>
        <v>vis</v>
      </c>
      <c r="E131" s="47">
        <f>VLOOKUP(C131,Active!C$21:E$972,3,FALSE)</f>
        <v>3376.9963376600454</v>
      </c>
      <c r="F131" s="14" t="s">
        <v>62</v>
      </c>
      <c r="G131" s="11" t="str">
        <f t="shared" si="22"/>
        <v>56422.0041</v>
      </c>
      <c r="H131" s="8">
        <f t="shared" si="23"/>
        <v>18223</v>
      </c>
      <c r="I131" s="48" t="s">
        <v>443</v>
      </c>
      <c r="J131" s="49" t="s">
        <v>444</v>
      </c>
      <c r="K131" s="48" t="s">
        <v>445</v>
      </c>
      <c r="L131" s="48" t="s">
        <v>446</v>
      </c>
      <c r="M131" s="49" t="s">
        <v>408</v>
      </c>
      <c r="N131" s="49" t="s">
        <v>423</v>
      </c>
      <c r="O131" s="50" t="s">
        <v>424</v>
      </c>
      <c r="P131" s="51" t="s">
        <v>447</v>
      </c>
    </row>
    <row r="132" spans="1:16">
      <c r="B132" s="14"/>
      <c r="E132" s="47"/>
      <c r="F132" s="14"/>
    </row>
    <row r="133" spans="1:16">
      <c r="B133" s="14"/>
      <c r="E133" s="47"/>
      <c r="F133" s="14"/>
    </row>
    <row r="134" spans="1:16">
      <c r="B134" s="14"/>
      <c r="E134" s="47"/>
      <c r="F134" s="14"/>
    </row>
    <row r="135" spans="1:16">
      <c r="B135" s="14"/>
      <c r="F135" s="14"/>
    </row>
    <row r="136" spans="1:16">
      <c r="B136" s="14"/>
      <c r="F136" s="14"/>
    </row>
    <row r="137" spans="1:16">
      <c r="B137" s="14"/>
      <c r="F137" s="14"/>
    </row>
    <row r="138" spans="1:16">
      <c r="B138" s="14"/>
      <c r="F138" s="14"/>
    </row>
    <row r="139" spans="1:16">
      <c r="B139" s="14"/>
      <c r="F139" s="14"/>
    </row>
    <row r="140" spans="1:16">
      <c r="B140" s="14"/>
      <c r="F140" s="14"/>
    </row>
    <row r="141" spans="1:16">
      <c r="B141" s="14"/>
      <c r="F141" s="14"/>
    </row>
    <row r="142" spans="1:16">
      <c r="B142" s="14"/>
      <c r="F142" s="14"/>
    </row>
    <row r="143" spans="1:16">
      <c r="B143" s="14"/>
      <c r="F143" s="14"/>
    </row>
    <row r="144" spans="1:1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  <row r="792" spans="2:6">
      <c r="B792" s="14"/>
      <c r="F792" s="14"/>
    </row>
    <row r="793" spans="2:6">
      <c r="B793" s="14"/>
      <c r="F793" s="14"/>
    </row>
    <row r="794" spans="2:6">
      <c r="B794" s="14"/>
      <c r="F794" s="14"/>
    </row>
    <row r="795" spans="2:6">
      <c r="B795" s="14"/>
      <c r="F795" s="14"/>
    </row>
    <row r="796" spans="2:6">
      <c r="B796" s="14"/>
      <c r="F796" s="14"/>
    </row>
    <row r="797" spans="2:6">
      <c r="B797" s="14"/>
      <c r="F797" s="14"/>
    </row>
    <row r="798" spans="2:6">
      <c r="B798" s="14"/>
      <c r="F798" s="14"/>
    </row>
    <row r="799" spans="2:6">
      <c r="B799" s="14"/>
      <c r="F799" s="14"/>
    </row>
    <row r="800" spans="2:6">
      <c r="B800" s="14"/>
      <c r="F800" s="14"/>
    </row>
    <row r="801" spans="2:6">
      <c r="B801" s="14"/>
      <c r="F801" s="14"/>
    </row>
    <row r="802" spans="2:6">
      <c r="B802" s="14"/>
      <c r="F802" s="14"/>
    </row>
    <row r="803" spans="2:6">
      <c r="B803" s="14"/>
      <c r="F803" s="14"/>
    </row>
    <row r="804" spans="2:6">
      <c r="B804" s="14"/>
      <c r="F804" s="14"/>
    </row>
    <row r="805" spans="2:6">
      <c r="B805" s="14"/>
      <c r="F805" s="14"/>
    </row>
    <row r="806" spans="2:6">
      <c r="B806" s="14"/>
      <c r="F806" s="14"/>
    </row>
    <row r="807" spans="2:6">
      <c r="B807" s="14"/>
      <c r="F807" s="14"/>
    </row>
    <row r="808" spans="2:6">
      <c r="B808" s="14"/>
      <c r="F808" s="14"/>
    </row>
    <row r="809" spans="2:6">
      <c r="B809" s="14"/>
      <c r="F809" s="14"/>
    </row>
    <row r="810" spans="2:6">
      <c r="B810" s="14"/>
      <c r="F810" s="14"/>
    </row>
    <row r="811" spans="2:6">
      <c r="B811" s="14"/>
      <c r="F811" s="14"/>
    </row>
    <row r="812" spans="2:6">
      <c r="B812" s="14"/>
      <c r="F812" s="14"/>
    </row>
    <row r="813" spans="2:6">
      <c r="B813" s="14"/>
      <c r="F813" s="14"/>
    </row>
    <row r="814" spans="2:6">
      <c r="B814" s="14"/>
      <c r="F814" s="14"/>
    </row>
    <row r="815" spans="2:6">
      <c r="B815" s="14"/>
      <c r="F815" s="14"/>
    </row>
    <row r="816" spans="2:6">
      <c r="B816" s="14"/>
      <c r="F816" s="14"/>
    </row>
    <row r="817" spans="2:6">
      <c r="B817" s="14"/>
      <c r="F817" s="14"/>
    </row>
    <row r="818" spans="2:6">
      <c r="B818" s="14"/>
      <c r="F818" s="14"/>
    </row>
    <row r="819" spans="2:6">
      <c r="B819" s="14"/>
      <c r="F819" s="14"/>
    </row>
    <row r="820" spans="2:6">
      <c r="B820" s="14"/>
      <c r="F820" s="14"/>
    </row>
    <row r="821" spans="2:6">
      <c r="B821" s="14"/>
      <c r="F821" s="14"/>
    </row>
    <row r="822" spans="2:6">
      <c r="B822" s="14"/>
      <c r="F822" s="14"/>
    </row>
    <row r="823" spans="2:6">
      <c r="B823" s="14"/>
      <c r="F823" s="14"/>
    </row>
    <row r="824" spans="2:6">
      <c r="B824" s="14"/>
      <c r="F824" s="14"/>
    </row>
    <row r="825" spans="2:6">
      <c r="B825" s="14"/>
      <c r="F825" s="14"/>
    </row>
    <row r="826" spans="2:6">
      <c r="B826" s="14"/>
      <c r="F826" s="14"/>
    </row>
    <row r="827" spans="2:6">
      <c r="B827" s="14"/>
      <c r="F827" s="14"/>
    </row>
    <row r="828" spans="2:6">
      <c r="B828" s="14"/>
      <c r="F828" s="14"/>
    </row>
    <row r="829" spans="2:6">
      <c r="B829" s="14"/>
      <c r="F829" s="14"/>
    </row>
    <row r="830" spans="2:6">
      <c r="B830" s="14"/>
      <c r="F830" s="14"/>
    </row>
    <row r="831" spans="2:6">
      <c r="B831" s="14"/>
      <c r="F831" s="14"/>
    </row>
    <row r="832" spans="2:6">
      <c r="B832" s="14"/>
      <c r="F832" s="14"/>
    </row>
    <row r="833" spans="2:6">
      <c r="B833" s="14"/>
      <c r="F833" s="14"/>
    </row>
    <row r="834" spans="2:6">
      <c r="B834" s="14"/>
      <c r="F834" s="14"/>
    </row>
    <row r="835" spans="2:6">
      <c r="B835" s="14"/>
      <c r="F835" s="14"/>
    </row>
    <row r="836" spans="2:6">
      <c r="B836" s="14"/>
      <c r="F836" s="14"/>
    </row>
    <row r="837" spans="2:6">
      <c r="B837" s="14"/>
      <c r="F837" s="14"/>
    </row>
    <row r="838" spans="2:6">
      <c r="B838" s="14"/>
      <c r="F838" s="14"/>
    </row>
    <row r="839" spans="2:6">
      <c r="B839" s="14"/>
      <c r="F839" s="14"/>
    </row>
    <row r="840" spans="2:6">
      <c r="B840" s="14"/>
      <c r="F840" s="14"/>
    </row>
    <row r="841" spans="2:6">
      <c r="B841" s="14"/>
      <c r="F841" s="14"/>
    </row>
    <row r="842" spans="2:6">
      <c r="B842" s="14"/>
      <c r="F842" s="14"/>
    </row>
    <row r="843" spans="2:6">
      <c r="B843" s="14"/>
      <c r="F843" s="14"/>
    </row>
    <row r="844" spans="2:6">
      <c r="B844" s="14"/>
      <c r="F844" s="14"/>
    </row>
    <row r="845" spans="2:6">
      <c r="B845" s="14"/>
      <c r="F845" s="14"/>
    </row>
    <row r="846" spans="2:6">
      <c r="B846" s="14"/>
      <c r="F846" s="14"/>
    </row>
    <row r="847" spans="2:6">
      <c r="B847" s="14"/>
      <c r="F847" s="14"/>
    </row>
    <row r="848" spans="2:6">
      <c r="B848" s="14"/>
      <c r="F848" s="14"/>
    </row>
    <row r="849" spans="2:6">
      <c r="B849" s="14"/>
      <c r="F849" s="14"/>
    </row>
    <row r="850" spans="2:6">
      <c r="B850" s="14"/>
      <c r="F850" s="14"/>
    </row>
    <row r="851" spans="2:6">
      <c r="B851" s="14"/>
      <c r="F851" s="14"/>
    </row>
    <row r="852" spans="2:6">
      <c r="B852" s="14"/>
      <c r="F852" s="14"/>
    </row>
    <row r="853" spans="2:6">
      <c r="B853" s="14"/>
      <c r="F853" s="14"/>
    </row>
    <row r="854" spans="2:6">
      <c r="B854" s="14"/>
      <c r="F854" s="14"/>
    </row>
    <row r="855" spans="2:6">
      <c r="B855" s="14"/>
      <c r="F855" s="14"/>
    </row>
    <row r="856" spans="2:6">
      <c r="B856" s="14"/>
      <c r="F856" s="14"/>
    </row>
    <row r="857" spans="2:6">
      <c r="B857" s="14"/>
      <c r="F857" s="14"/>
    </row>
    <row r="858" spans="2:6">
      <c r="B858" s="14"/>
      <c r="F858" s="14"/>
    </row>
    <row r="859" spans="2:6">
      <c r="B859" s="14"/>
      <c r="F859" s="14"/>
    </row>
    <row r="860" spans="2:6">
      <c r="B860" s="14"/>
      <c r="F860" s="14"/>
    </row>
    <row r="861" spans="2:6">
      <c r="B861" s="14"/>
      <c r="F861" s="14"/>
    </row>
    <row r="862" spans="2:6">
      <c r="B862" s="14"/>
      <c r="F862" s="14"/>
    </row>
    <row r="863" spans="2:6">
      <c r="B863" s="14"/>
      <c r="F863" s="14"/>
    </row>
    <row r="864" spans="2:6">
      <c r="B864" s="14"/>
      <c r="F864" s="14"/>
    </row>
    <row r="865" spans="2:6">
      <c r="B865" s="14"/>
      <c r="F865" s="14"/>
    </row>
    <row r="866" spans="2:6">
      <c r="B866" s="14"/>
      <c r="F866" s="14"/>
    </row>
    <row r="867" spans="2:6">
      <c r="B867" s="14"/>
      <c r="F867" s="14"/>
    </row>
    <row r="868" spans="2:6">
      <c r="B868" s="14"/>
      <c r="F868" s="14"/>
    </row>
    <row r="869" spans="2:6">
      <c r="B869" s="14"/>
      <c r="F869" s="14"/>
    </row>
    <row r="870" spans="2:6">
      <c r="B870" s="14"/>
      <c r="F870" s="14"/>
    </row>
    <row r="871" spans="2:6">
      <c r="B871" s="14"/>
      <c r="F871" s="14"/>
    </row>
    <row r="872" spans="2:6">
      <c r="B872" s="14"/>
      <c r="F872" s="14"/>
    </row>
    <row r="873" spans="2:6">
      <c r="B873" s="14"/>
      <c r="F873" s="14"/>
    </row>
    <row r="874" spans="2:6">
      <c r="B874" s="14"/>
      <c r="F874" s="14"/>
    </row>
    <row r="875" spans="2:6">
      <c r="B875" s="14"/>
      <c r="F875" s="14"/>
    </row>
    <row r="876" spans="2:6">
      <c r="B876" s="14"/>
      <c r="F876" s="14"/>
    </row>
    <row r="877" spans="2:6">
      <c r="B877" s="14"/>
      <c r="F877" s="14"/>
    </row>
    <row r="878" spans="2:6">
      <c r="B878" s="14"/>
      <c r="F878" s="14"/>
    </row>
    <row r="879" spans="2:6">
      <c r="B879" s="14"/>
      <c r="F879" s="14"/>
    </row>
    <row r="880" spans="2:6">
      <c r="B880" s="14"/>
      <c r="F880" s="14"/>
    </row>
    <row r="881" spans="2:6">
      <c r="B881" s="14"/>
      <c r="F881" s="14"/>
    </row>
    <row r="882" spans="2:6">
      <c r="B882" s="14"/>
      <c r="F882" s="14"/>
    </row>
    <row r="883" spans="2:6">
      <c r="B883" s="14"/>
      <c r="F883" s="14"/>
    </row>
    <row r="884" spans="2:6">
      <c r="B884" s="14"/>
      <c r="F884" s="14"/>
    </row>
    <row r="885" spans="2:6">
      <c r="B885" s="14"/>
      <c r="F885" s="14"/>
    </row>
    <row r="886" spans="2:6">
      <c r="B886" s="14"/>
      <c r="F886" s="14"/>
    </row>
    <row r="887" spans="2:6">
      <c r="B887" s="14"/>
      <c r="F887" s="14"/>
    </row>
    <row r="888" spans="2:6">
      <c r="B888" s="14"/>
      <c r="F888" s="14"/>
    </row>
    <row r="889" spans="2:6">
      <c r="B889" s="14"/>
      <c r="F889" s="14"/>
    </row>
    <row r="890" spans="2:6">
      <c r="B890" s="14"/>
      <c r="F890" s="14"/>
    </row>
    <row r="891" spans="2:6">
      <c r="B891" s="14"/>
      <c r="F891" s="14"/>
    </row>
    <row r="892" spans="2:6">
      <c r="B892" s="14"/>
      <c r="F892" s="14"/>
    </row>
    <row r="893" spans="2:6">
      <c r="B893" s="14"/>
      <c r="F893" s="14"/>
    </row>
    <row r="894" spans="2:6">
      <c r="B894" s="14"/>
      <c r="F894" s="14"/>
    </row>
    <row r="895" spans="2:6">
      <c r="B895" s="14"/>
      <c r="F895" s="14"/>
    </row>
    <row r="896" spans="2:6">
      <c r="B896" s="14"/>
      <c r="F896" s="14"/>
    </row>
    <row r="897" spans="2:6">
      <c r="B897" s="14"/>
      <c r="F897" s="14"/>
    </row>
    <row r="898" spans="2:6">
      <c r="B898" s="14"/>
      <c r="F898" s="14"/>
    </row>
    <row r="899" spans="2:6">
      <c r="B899" s="14"/>
      <c r="F899" s="14"/>
    </row>
    <row r="900" spans="2:6">
      <c r="B900" s="14"/>
      <c r="F900" s="14"/>
    </row>
    <row r="901" spans="2:6">
      <c r="B901" s="14"/>
      <c r="F901" s="14"/>
    </row>
    <row r="902" spans="2:6">
      <c r="B902" s="14"/>
      <c r="F902" s="14"/>
    </row>
    <row r="903" spans="2:6">
      <c r="B903" s="14"/>
      <c r="F903" s="14"/>
    </row>
    <row r="904" spans="2:6">
      <c r="B904" s="14"/>
      <c r="F904" s="14"/>
    </row>
    <row r="905" spans="2:6">
      <c r="B905" s="14"/>
      <c r="F905" s="14"/>
    </row>
    <row r="906" spans="2:6">
      <c r="B906" s="14"/>
      <c r="F906" s="14"/>
    </row>
    <row r="907" spans="2:6">
      <c r="B907" s="14"/>
      <c r="F907" s="14"/>
    </row>
    <row r="908" spans="2:6">
      <c r="B908" s="14"/>
      <c r="F908" s="14"/>
    </row>
    <row r="909" spans="2:6">
      <c r="B909" s="14"/>
      <c r="F909" s="14"/>
    </row>
    <row r="910" spans="2:6">
      <c r="B910" s="14"/>
      <c r="F910" s="14"/>
    </row>
    <row r="911" spans="2:6">
      <c r="B911" s="14"/>
      <c r="F911" s="14"/>
    </row>
    <row r="912" spans="2:6">
      <c r="B912" s="14"/>
      <c r="F912" s="14"/>
    </row>
    <row r="913" spans="2:6">
      <c r="B913" s="14"/>
      <c r="F913" s="14"/>
    </row>
    <row r="914" spans="2:6">
      <c r="B914" s="14"/>
      <c r="F914" s="14"/>
    </row>
    <row r="915" spans="2:6">
      <c r="B915" s="14"/>
      <c r="F915" s="14"/>
    </row>
    <row r="916" spans="2:6">
      <c r="B916" s="14"/>
      <c r="F916" s="14"/>
    </row>
    <row r="917" spans="2:6">
      <c r="B917" s="14"/>
      <c r="F917" s="14"/>
    </row>
    <row r="918" spans="2:6">
      <c r="B918" s="14"/>
      <c r="F918" s="14"/>
    </row>
    <row r="919" spans="2:6">
      <c r="B919" s="14"/>
      <c r="F919" s="14"/>
    </row>
    <row r="920" spans="2:6">
      <c r="B920" s="14"/>
      <c r="F920" s="14"/>
    </row>
    <row r="921" spans="2:6">
      <c r="B921" s="14"/>
      <c r="F921" s="14"/>
    </row>
    <row r="922" spans="2:6">
      <c r="B922" s="14"/>
      <c r="F922" s="14"/>
    </row>
  </sheetData>
  <phoneticPr fontId="8" type="noConversion"/>
  <hyperlinks>
    <hyperlink ref="P76" r:id="rId1" display="http://www.konkoly.hu/cgi-bin/IBVS?164" xr:uid="{00000000-0004-0000-0100-000000000000}"/>
    <hyperlink ref="P77" r:id="rId2" display="http://www.konkoly.hu/cgi-bin/IBVS?164" xr:uid="{00000000-0004-0000-0100-000001000000}"/>
    <hyperlink ref="P78" r:id="rId3" display="http://www.konkoly.hu/cgi-bin/IBVS?164" xr:uid="{00000000-0004-0000-0100-000002000000}"/>
    <hyperlink ref="P79" r:id="rId4" display="http://www.konkoly.hu/cgi-bin/IBVS?164" xr:uid="{00000000-0004-0000-0100-000003000000}"/>
    <hyperlink ref="P80" r:id="rId5" display="http://www.konkoly.hu/cgi-bin/IBVS?164" xr:uid="{00000000-0004-0000-0100-000004000000}"/>
    <hyperlink ref="P81" r:id="rId6" display="http://www.konkoly.hu/cgi-bin/IBVS?164" xr:uid="{00000000-0004-0000-0100-000005000000}"/>
    <hyperlink ref="P82" r:id="rId7" display="http://www.konkoly.hu/cgi-bin/IBVS?164" xr:uid="{00000000-0004-0000-0100-000006000000}"/>
    <hyperlink ref="P100" r:id="rId8" display="http://www.konkoly.hu/cgi-bin/IBVS?164" xr:uid="{00000000-0004-0000-0100-000007000000}"/>
    <hyperlink ref="P101" r:id="rId9" display="http://www.konkoly.hu/cgi-bin/IBVS?164" xr:uid="{00000000-0004-0000-0100-000008000000}"/>
    <hyperlink ref="P102" r:id="rId10" display="http://www.konkoly.hu/cgi-bin/IBVS?164" xr:uid="{00000000-0004-0000-0100-000009000000}"/>
    <hyperlink ref="P103" r:id="rId11" display="http://www.konkoly.hu/cgi-bin/IBVS?164" xr:uid="{00000000-0004-0000-0100-00000A000000}"/>
    <hyperlink ref="P104" r:id="rId12" display="http://www.konkoly.hu/cgi-bin/IBVS?164" xr:uid="{00000000-0004-0000-0100-00000B000000}"/>
    <hyperlink ref="P105" r:id="rId13" display="http://www.konkoly.hu/cgi-bin/IBVS?164" xr:uid="{00000000-0004-0000-0100-00000C000000}"/>
    <hyperlink ref="P106" r:id="rId14" display="http://www.konkoly.hu/cgi-bin/IBVS?164" xr:uid="{00000000-0004-0000-0100-00000D000000}"/>
    <hyperlink ref="P107" r:id="rId15" display="http://www.konkoly.hu/cgi-bin/IBVS?164" xr:uid="{00000000-0004-0000-0100-00000E000000}"/>
    <hyperlink ref="P108" r:id="rId16" display="http://www.konkoly.hu/cgi-bin/IBVS?164" xr:uid="{00000000-0004-0000-0100-00000F000000}"/>
    <hyperlink ref="P109" r:id="rId17" display="http://www.konkoly.hu/cgi-bin/IBVS?164" xr:uid="{00000000-0004-0000-0100-000010000000}"/>
    <hyperlink ref="P110" r:id="rId18" display="http://www.konkoly.hu/cgi-bin/IBVS?164" xr:uid="{00000000-0004-0000-0100-000011000000}"/>
    <hyperlink ref="P111" r:id="rId19" display="http://www.konkoly.hu/cgi-bin/IBVS?164" xr:uid="{00000000-0004-0000-0100-000012000000}"/>
    <hyperlink ref="P112" r:id="rId20" display="http://www.konkoly.hu/cgi-bin/IBVS?164" xr:uid="{00000000-0004-0000-0100-000013000000}"/>
    <hyperlink ref="P113" r:id="rId21" display="http://www.konkoly.hu/cgi-bin/IBVS?164" xr:uid="{00000000-0004-0000-0100-000014000000}"/>
    <hyperlink ref="P114" r:id="rId22" display="http://www.konkoly.hu/cgi-bin/IBVS?164" xr:uid="{00000000-0004-0000-0100-000015000000}"/>
    <hyperlink ref="P115" r:id="rId23" display="http://www.konkoly.hu/cgi-bin/IBVS?164" xr:uid="{00000000-0004-0000-0100-000016000000}"/>
    <hyperlink ref="P116" r:id="rId24" display="http://www.konkoly.hu/cgi-bin/IBVS?164" xr:uid="{00000000-0004-0000-0100-000017000000}"/>
    <hyperlink ref="P117" r:id="rId25" display="http://www.konkoly.hu/cgi-bin/IBVS?164" xr:uid="{00000000-0004-0000-0100-000018000000}"/>
    <hyperlink ref="P118" r:id="rId26" display="http://www.konkoly.hu/cgi-bin/IBVS?164" xr:uid="{00000000-0004-0000-0100-000019000000}"/>
    <hyperlink ref="P119" r:id="rId27" display="http://www.konkoly.hu/cgi-bin/IBVS?164" xr:uid="{00000000-0004-0000-0100-00001A000000}"/>
    <hyperlink ref="P121" r:id="rId28" display="http://www.konkoly.hu/cgi-bin/IBVS?290" xr:uid="{00000000-0004-0000-0100-00001B000000}"/>
    <hyperlink ref="P12" r:id="rId29" display="http://www.konkoly.hu/cgi-bin/IBVS?2185" xr:uid="{00000000-0004-0000-0100-00001C000000}"/>
    <hyperlink ref="P14" r:id="rId30" display="http://www.konkoly.hu/cgi-bin/IBVS?5690" xr:uid="{00000000-0004-0000-0100-00001D000000}"/>
    <hyperlink ref="P15" r:id="rId31" display="http://www.konkoly.hu/cgi-bin/IBVS?5690" xr:uid="{00000000-0004-0000-0100-00001E000000}"/>
    <hyperlink ref="P16" r:id="rId32" display="http://www.konkoly.hu/cgi-bin/IBVS?5843" xr:uid="{00000000-0004-0000-0100-00001F000000}"/>
    <hyperlink ref="P126" r:id="rId33" display="http://var.astro.cz/oejv/issues/oejv0094.pdf" xr:uid="{00000000-0004-0000-0100-000020000000}"/>
    <hyperlink ref="P127" r:id="rId34" display="http://vsolj.cetus-net.org/vsoljno50.pdf" xr:uid="{00000000-0004-0000-0100-000021000000}"/>
    <hyperlink ref="P128" r:id="rId35" display="http://vsolj.cetus-net.org/vsoljno51.pdf" xr:uid="{00000000-0004-0000-0100-000022000000}"/>
    <hyperlink ref="P129" r:id="rId36" display="http://vsolj.cetus-net.org/vsoljno53.pdf" xr:uid="{00000000-0004-0000-0100-000023000000}"/>
    <hyperlink ref="P130" r:id="rId37" display="http://vsolj.cetus-net.org/vsoljno55.pdf" xr:uid="{00000000-0004-0000-0100-000024000000}"/>
    <hyperlink ref="P131" r:id="rId38" display="http://vsolj.cetus-net.org/vsoljno56.pdf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2024-02-18T03:59:28Z</dcterms:modified>
</cp:coreProperties>
</file>