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64D2469-F39D-4BE5-9D9D-C42E4958AF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28" i="1" l="1"/>
  <c r="F128" i="1" s="1"/>
  <c r="G128" i="1" s="1"/>
  <c r="K128" i="1" s="1"/>
  <c r="C128" i="1"/>
  <c r="Q128" i="1" s="1"/>
  <c r="A128" i="1"/>
  <c r="E131" i="1"/>
  <c r="F131" i="1" s="1"/>
  <c r="G131" i="1" s="1"/>
  <c r="K131" i="1" s="1"/>
  <c r="Q131" i="1"/>
  <c r="E130" i="1"/>
  <c r="F130" i="1" s="1"/>
  <c r="G130" i="1" s="1"/>
  <c r="K130" i="1" s="1"/>
  <c r="Q130" i="1"/>
  <c r="E129" i="1"/>
  <c r="F129" i="1" s="1"/>
  <c r="G129" i="1" s="1"/>
  <c r="K129" i="1" s="1"/>
  <c r="Q129" i="1"/>
  <c r="E21" i="1"/>
  <c r="F21" i="1" s="1"/>
  <c r="G21" i="1" s="1"/>
  <c r="L21" i="1" s="1"/>
  <c r="E22" i="1"/>
  <c r="F22" i="1" s="1"/>
  <c r="G22" i="1" s="1"/>
  <c r="L22" i="1" s="1"/>
  <c r="E23" i="1"/>
  <c r="F23" i="1" s="1"/>
  <c r="G23" i="1" s="1"/>
  <c r="L23" i="1" s="1"/>
  <c r="E24" i="1"/>
  <c r="F24" i="1" s="1"/>
  <c r="G24" i="1" s="1"/>
  <c r="L24" i="1" s="1"/>
  <c r="E25" i="1"/>
  <c r="F25" i="1" s="1"/>
  <c r="G25" i="1" s="1"/>
  <c r="L25" i="1" s="1"/>
  <c r="E26" i="1"/>
  <c r="F26" i="1" s="1"/>
  <c r="G26" i="1" s="1"/>
  <c r="L26" i="1" s="1"/>
  <c r="E27" i="1"/>
  <c r="F27" i="1" s="1"/>
  <c r="G27" i="1" s="1"/>
  <c r="L27" i="1" s="1"/>
  <c r="E28" i="1"/>
  <c r="F28" i="1" s="1"/>
  <c r="G28" i="1" s="1"/>
  <c r="L28" i="1" s="1"/>
  <c r="E29" i="1"/>
  <c r="F29" i="1" s="1"/>
  <c r="G29" i="1" s="1"/>
  <c r="L29" i="1" s="1"/>
  <c r="E30" i="1"/>
  <c r="F30" i="1" s="1"/>
  <c r="G30" i="1" s="1"/>
  <c r="L30" i="1" s="1"/>
  <c r="E31" i="1"/>
  <c r="F31" i="1" s="1"/>
  <c r="G31" i="1" s="1"/>
  <c r="L31" i="1" s="1"/>
  <c r="E32" i="1"/>
  <c r="F32" i="1" s="1"/>
  <c r="G32" i="1" s="1"/>
  <c r="L32" i="1" s="1"/>
  <c r="E33" i="1"/>
  <c r="F33" i="1" s="1"/>
  <c r="G33" i="1" s="1"/>
  <c r="L33" i="1" s="1"/>
  <c r="E34" i="1"/>
  <c r="F34" i="1" s="1"/>
  <c r="G34" i="1" s="1"/>
  <c r="L34" i="1" s="1"/>
  <c r="E35" i="1"/>
  <c r="F35" i="1" s="1"/>
  <c r="G35" i="1" s="1"/>
  <c r="L35" i="1" s="1"/>
  <c r="E36" i="1"/>
  <c r="F36" i="1" s="1"/>
  <c r="G36" i="1" s="1"/>
  <c r="L36" i="1" s="1"/>
  <c r="E37" i="1"/>
  <c r="F37" i="1" s="1"/>
  <c r="G37" i="1" s="1"/>
  <c r="L37" i="1" s="1"/>
  <c r="E38" i="1"/>
  <c r="F38" i="1" s="1"/>
  <c r="G38" i="1" s="1"/>
  <c r="L38" i="1" s="1"/>
  <c r="E39" i="1"/>
  <c r="F39" i="1" s="1"/>
  <c r="G39" i="1" s="1"/>
  <c r="L39" i="1" s="1"/>
  <c r="E40" i="1"/>
  <c r="F40" i="1" s="1"/>
  <c r="G40" i="1" s="1"/>
  <c r="L40" i="1" s="1"/>
  <c r="E41" i="1"/>
  <c r="F41" i="1" s="1"/>
  <c r="G41" i="1" s="1"/>
  <c r="L41" i="1" s="1"/>
  <c r="E42" i="1"/>
  <c r="F42" i="1"/>
  <c r="G42" i="1" s="1"/>
  <c r="L42" i="1" s="1"/>
  <c r="E43" i="1"/>
  <c r="F43" i="1" s="1"/>
  <c r="G43" i="1" s="1"/>
  <c r="L43" i="1" s="1"/>
  <c r="E44" i="1"/>
  <c r="F44" i="1" s="1"/>
  <c r="G44" i="1" s="1"/>
  <c r="L44" i="1" s="1"/>
  <c r="E45" i="1"/>
  <c r="F45" i="1"/>
  <c r="G45" i="1" s="1"/>
  <c r="L45" i="1" s="1"/>
  <c r="E46" i="1"/>
  <c r="F46" i="1" s="1"/>
  <c r="G46" i="1" s="1"/>
  <c r="L46" i="1" s="1"/>
  <c r="E47" i="1"/>
  <c r="F47" i="1" s="1"/>
  <c r="G47" i="1" s="1"/>
  <c r="L47" i="1" s="1"/>
  <c r="E48" i="1"/>
  <c r="F48" i="1" s="1"/>
  <c r="G48" i="1" s="1"/>
  <c r="L48" i="1" s="1"/>
  <c r="E49" i="1"/>
  <c r="F49" i="1" s="1"/>
  <c r="G49" i="1" s="1"/>
  <c r="L49" i="1" s="1"/>
  <c r="E50" i="1"/>
  <c r="F50" i="1" s="1"/>
  <c r="G50" i="1" s="1"/>
  <c r="L50" i="1" s="1"/>
  <c r="E51" i="1"/>
  <c r="F51" i="1" s="1"/>
  <c r="G51" i="1" s="1"/>
  <c r="L51" i="1" s="1"/>
  <c r="E52" i="1"/>
  <c r="F52" i="1" s="1"/>
  <c r="G52" i="1" s="1"/>
  <c r="L52" i="1" s="1"/>
  <c r="E53" i="1"/>
  <c r="F53" i="1" s="1"/>
  <c r="G53" i="1" s="1"/>
  <c r="L53" i="1" s="1"/>
  <c r="E54" i="1"/>
  <c r="F54" i="1" s="1"/>
  <c r="G54" i="1" s="1"/>
  <c r="L54" i="1" s="1"/>
  <c r="E55" i="1"/>
  <c r="F55" i="1" s="1"/>
  <c r="G55" i="1" s="1"/>
  <c r="L55" i="1" s="1"/>
  <c r="E56" i="1"/>
  <c r="F56" i="1" s="1"/>
  <c r="G56" i="1" s="1"/>
  <c r="L56" i="1" s="1"/>
  <c r="E57" i="1"/>
  <c r="F57" i="1" s="1"/>
  <c r="G57" i="1" s="1"/>
  <c r="L57" i="1" s="1"/>
  <c r="E58" i="1"/>
  <c r="F58" i="1" s="1"/>
  <c r="G58" i="1" s="1"/>
  <c r="L58" i="1" s="1"/>
  <c r="E59" i="1"/>
  <c r="F59" i="1" s="1"/>
  <c r="G59" i="1" s="1"/>
  <c r="L59" i="1" s="1"/>
  <c r="E60" i="1"/>
  <c r="F60" i="1" s="1"/>
  <c r="G60" i="1" s="1"/>
  <c r="L60" i="1" s="1"/>
  <c r="E61" i="1"/>
  <c r="F61" i="1" s="1"/>
  <c r="G61" i="1" s="1"/>
  <c r="L61" i="1" s="1"/>
  <c r="E62" i="1"/>
  <c r="F62" i="1" s="1"/>
  <c r="G62" i="1" s="1"/>
  <c r="L62" i="1" s="1"/>
  <c r="E63" i="1"/>
  <c r="F63" i="1" s="1"/>
  <c r="G63" i="1" s="1"/>
  <c r="L63" i="1" s="1"/>
  <c r="E64" i="1"/>
  <c r="F64" i="1" s="1"/>
  <c r="G64" i="1" s="1"/>
  <c r="L64" i="1" s="1"/>
  <c r="E66" i="1"/>
  <c r="F66" i="1" s="1"/>
  <c r="G66" i="1" s="1"/>
  <c r="J66" i="1" s="1"/>
  <c r="E67" i="1"/>
  <c r="F67" i="1" s="1"/>
  <c r="G67" i="1" s="1"/>
  <c r="J67" i="1" s="1"/>
  <c r="E68" i="1"/>
  <c r="F68" i="1" s="1"/>
  <c r="G68" i="1" s="1"/>
  <c r="J68" i="1" s="1"/>
  <c r="E69" i="1"/>
  <c r="F69" i="1" s="1"/>
  <c r="G69" i="1" s="1"/>
  <c r="L69" i="1" s="1"/>
  <c r="E70" i="1"/>
  <c r="F70" i="1" s="1"/>
  <c r="G70" i="1" s="1"/>
  <c r="L70" i="1" s="1"/>
  <c r="E71" i="1"/>
  <c r="F71" i="1" s="1"/>
  <c r="G71" i="1" s="1"/>
  <c r="L71" i="1" s="1"/>
  <c r="E72" i="1"/>
  <c r="F72" i="1" s="1"/>
  <c r="G72" i="1" s="1"/>
  <c r="J72" i="1" s="1"/>
  <c r="E73" i="1"/>
  <c r="F73" i="1" s="1"/>
  <c r="G73" i="1" s="1"/>
  <c r="L73" i="1" s="1"/>
  <c r="E74" i="1"/>
  <c r="F74" i="1" s="1"/>
  <c r="G74" i="1" s="1"/>
  <c r="L74" i="1" s="1"/>
  <c r="E75" i="1"/>
  <c r="F75" i="1" s="1"/>
  <c r="G75" i="1" s="1"/>
  <c r="L75" i="1" s="1"/>
  <c r="E76" i="1"/>
  <c r="F76" i="1"/>
  <c r="G76" i="1" s="1"/>
  <c r="L76" i="1" s="1"/>
  <c r="E77" i="1"/>
  <c r="F77" i="1" s="1"/>
  <c r="G77" i="1" s="1"/>
  <c r="L77" i="1" s="1"/>
  <c r="E78" i="1"/>
  <c r="F78" i="1" s="1"/>
  <c r="G78" i="1" s="1"/>
  <c r="L78" i="1" s="1"/>
  <c r="E79" i="1"/>
  <c r="F79" i="1"/>
  <c r="G79" i="1" s="1"/>
  <c r="L79" i="1" s="1"/>
  <c r="E80" i="1"/>
  <c r="F80" i="1" s="1"/>
  <c r="G80" i="1" s="1"/>
  <c r="J80" i="1" s="1"/>
  <c r="E81" i="1"/>
  <c r="F81" i="1" s="1"/>
  <c r="G81" i="1" s="1"/>
  <c r="J81" i="1" s="1"/>
  <c r="E82" i="1"/>
  <c r="F82" i="1"/>
  <c r="G82" i="1" s="1"/>
  <c r="J82" i="1" s="1"/>
  <c r="E83" i="1"/>
  <c r="F83" i="1" s="1"/>
  <c r="G83" i="1" s="1"/>
  <c r="L83" i="1" s="1"/>
  <c r="E84" i="1"/>
  <c r="F84" i="1" s="1"/>
  <c r="G84" i="1" s="1"/>
  <c r="L84" i="1" s="1"/>
  <c r="E85" i="1"/>
  <c r="F85" i="1" s="1"/>
  <c r="G85" i="1" s="1"/>
  <c r="L85" i="1" s="1"/>
  <c r="E86" i="1"/>
  <c r="F86" i="1" s="1"/>
  <c r="G86" i="1" s="1"/>
  <c r="L86" i="1" s="1"/>
  <c r="E87" i="1"/>
  <c r="F87" i="1" s="1"/>
  <c r="G87" i="1" s="1"/>
  <c r="L87" i="1" s="1"/>
  <c r="E88" i="1"/>
  <c r="F88" i="1" s="1"/>
  <c r="G88" i="1" s="1"/>
  <c r="L88" i="1" s="1"/>
  <c r="E89" i="1"/>
  <c r="F89" i="1" s="1"/>
  <c r="G89" i="1" s="1"/>
  <c r="L89" i="1" s="1"/>
  <c r="E90" i="1"/>
  <c r="F90" i="1" s="1"/>
  <c r="G90" i="1" s="1"/>
  <c r="L90" i="1" s="1"/>
  <c r="E91" i="1"/>
  <c r="F91" i="1" s="1"/>
  <c r="G91" i="1" s="1"/>
  <c r="J91" i="1" s="1"/>
  <c r="E92" i="1"/>
  <c r="F92" i="1" s="1"/>
  <c r="G92" i="1" s="1"/>
  <c r="L92" i="1" s="1"/>
  <c r="E93" i="1"/>
  <c r="F93" i="1" s="1"/>
  <c r="G93" i="1" s="1"/>
  <c r="L93" i="1" s="1"/>
  <c r="E94" i="1"/>
  <c r="F94" i="1" s="1"/>
  <c r="G94" i="1" s="1"/>
  <c r="L94" i="1" s="1"/>
  <c r="E95" i="1"/>
  <c r="F95" i="1" s="1"/>
  <c r="G95" i="1" s="1"/>
  <c r="L95" i="1" s="1"/>
  <c r="E96" i="1"/>
  <c r="F96" i="1" s="1"/>
  <c r="G96" i="1" s="1"/>
  <c r="L96" i="1" s="1"/>
  <c r="E97" i="1"/>
  <c r="F97" i="1" s="1"/>
  <c r="G97" i="1" s="1"/>
  <c r="L97" i="1" s="1"/>
  <c r="E98" i="1"/>
  <c r="F98" i="1"/>
  <c r="G98" i="1" s="1"/>
  <c r="L98" i="1" s="1"/>
  <c r="E99" i="1"/>
  <c r="F99" i="1" s="1"/>
  <c r="G99" i="1" s="1"/>
  <c r="L99" i="1" s="1"/>
  <c r="E100" i="1"/>
  <c r="F100" i="1" s="1"/>
  <c r="G100" i="1" s="1"/>
  <c r="L100" i="1" s="1"/>
  <c r="E101" i="1"/>
  <c r="F101" i="1" s="1"/>
  <c r="G101" i="1" s="1"/>
  <c r="L101" i="1" s="1"/>
  <c r="E91" i="2"/>
  <c r="E102" i="1"/>
  <c r="F102" i="1"/>
  <c r="G102" i="1" s="1"/>
  <c r="L102" i="1" s="1"/>
  <c r="E103" i="1"/>
  <c r="F103" i="1"/>
  <c r="G103" i="1" s="1"/>
  <c r="L103" i="1" s="1"/>
  <c r="E104" i="1"/>
  <c r="F104" i="1"/>
  <c r="G104" i="1" s="1"/>
  <c r="L104" i="1" s="1"/>
  <c r="E105" i="1"/>
  <c r="E95" i="2" s="1"/>
  <c r="E106" i="1"/>
  <c r="F106" i="1" s="1"/>
  <c r="G106" i="1" s="1"/>
  <c r="J106" i="1" s="1"/>
  <c r="E107" i="1"/>
  <c r="F107" i="1"/>
  <c r="G107" i="1" s="1"/>
  <c r="J107" i="1" s="1"/>
  <c r="E108" i="1"/>
  <c r="F108" i="1" s="1"/>
  <c r="G108" i="1" s="1"/>
  <c r="J108" i="1" s="1"/>
  <c r="E109" i="1"/>
  <c r="E99" i="2" s="1"/>
  <c r="E110" i="1"/>
  <c r="F110" i="1"/>
  <c r="G110" i="1" s="1"/>
  <c r="J110" i="1" s="1"/>
  <c r="E111" i="1"/>
  <c r="F111" i="1" s="1"/>
  <c r="G111" i="1" s="1"/>
  <c r="J111" i="1" s="1"/>
  <c r="E112" i="1"/>
  <c r="F112" i="1" s="1"/>
  <c r="G112" i="1" s="1"/>
  <c r="J112" i="1" s="1"/>
  <c r="E113" i="1"/>
  <c r="F113" i="1" s="1"/>
  <c r="G113" i="1" s="1"/>
  <c r="J113" i="1" s="1"/>
  <c r="E114" i="1"/>
  <c r="F114" i="1" s="1"/>
  <c r="G114" i="1" s="1"/>
  <c r="J114" i="1" s="1"/>
  <c r="E115" i="1"/>
  <c r="F115" i="1" s="1"/>
  <c r="G115" i="1" s="1"/>
  <c r="J115" i="1" s="1"/>
  <c r="E116" i="1"/>
  <c r="F116" i="1" s="1"/>
  <c r="G116" i="1" s="1"/>
  <c r="J116" i="1" s="1"/>
  <c r="E117" i="1"/>
  <c r="E107" i="2" s="1"/>
  <c r="E118" i="1"/>
  <c r="F118" i="1" s="1"/>
  <c r="G118" i="1" s="1"/>
  <c r="J118" i="1" s="1"/>
  <c r="E119" i="1"/>
  <c r="F119" i="1" s="1"/>
  <c r="G119" i="1" s="1"/>
  <c r="J119" i="1" s="1"/>
  <c r="E120" i="1"/>
  <c r="F120" i="1" s="1"/>
  <c r="G120" i="1" s="1"/>
  <c r="J120" i="1" s="1"/>
  <c r="E121" i="1"/>
  <c r="F121" i="1" s="1"/>
  <c r="G121" i="1" s="1"/>
  <c r="J121" i="1" s="1"/>
  <c r="E122" i="1"/>
  <c r="E112" i="2" s="1"/>
  <c r="E123" i="1"/>
  <c r="F123" i="1" s="1"/>
  <c r="G123" i="1" s="1"/>
  <c r="J123" i="1" s="1"/>
  <c r="E124" i="1"/>
  <c r="F124" i="1" s="1"/>
  <c r="G124" i="1" s="1"/>
  <c r="J124" i="1" s="1"/>
  <c r="E125" i="1"/>
  <c r="F125" i="1"/>
  <c r="G125" i="1" s="1"/>
  <c r="J125" i="1" s="1"/>
  <c r="E126" i="1"/>
  <c r="F126" i="1" s="1"/>
  <c r="G126" i="1" s="1"/>
  <c r="J126" i="1" s="1"/>
  <c r="E65" i="1"/>
  <c r="F65" i="1" s="1"/>
  <c r="G65" i="1" s="1"/>
  <c r="H65" i="1" s="1"/>
  <c r="E127" i="1"/>
  <c r="F127" i="1"/>
  <c r="G127" i="1" s="1"/>
  <c r="I127" i="1" s="1"/>
  <c r="F11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G11" i="2"/>
  <c r="C11" i="2"/>
  <c r="E11" i="2"/>
  <c r="G116" i="2"/>
  <c r="C116" i="2"/>
  <c r="E116" i="2"/>
  <c r="G115" i="2"/>
  <c r="C115" i="2"/>
  <c r="E115" i="2"/>
  <c r="G114" i="2"/>
  <c r="C114" i="2"/>
  <c r="G113" i="2"/>
  <c r="C113" i="2"/>
  <c r="E113" i="2"/>
  <c r="G112" i="2"/>
  <c r="C112" i="2"/>
  <c r="G111" i="2"/>
  <c r="C111" i="2"/>
  <c r="E111" i="2"/>
  <c r="G110" i="2"/>
  <c r="C110" i="2"/>
  <c r="E110" i="2"/>
  <c r="G109" i="2"/>
  <c r="C109" i="2"/>
  <c r="E109" i="2"/>
  <c r="G108" i="2"/>
  <c r="C108" i="2"/>
  <c r="G107" i="2"/>
  <c r="C107" i="2"/>
  <c r="G106" i="2"/>
  <c r="C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G98" i="2"/>
  <c r="C98" i="2"/>
  <c r="E98" i="2"/>
  <c r="G97" i="2"/>
  <c r="C97" i="2"/>
  <c r="E97" i="2"/>
  <c r="G96" i="2"/>
  <c r="C96" i="2"/>
  <c r="E96" i="2"/>
  <c r="G95" i="2"/>
  <c r="C95" i="2"/>
  <c r="G94" i="2"/>
  <c r="C94" i="2"/>
  <c r="E94" i="2"/>
  <c r="G93" i="2"/>
  <c r="C93" i="2"/>
  <c r="E93" i="2"/>
  <c r="G92" i="2"/>
  <c r="C92" i="2"/>
  <c r="E92" i="2"/>
  <c r="G91" i="2"/>
  <c r="C91" i="2"/>
  <c r="G90" i="2"/>
  <c r="C90" i="2"/>
  <c r="G89" i="2"/>
  <c r="C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G83" i="2"/>
  <c r="C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G57" i="2"/>
  <c r="C57" i="2"/>
  <c r="E57" i="2"/>
  <c r="G56" i="2"/>
  <c r="C56" i="2"/>
  <c r="E56" i="2"/>
  <c r="G55" i="2"/>
  <c r="C55" i="2"/>
  <c r="E55" i="2"/>
  <c r="G54" i="2"/>
  <c r="C54" i="2"/>
  <c r="G53" i="2"/>
  <c r="C53" i="2"/>
  <c r="E53" i="2"/>
  <c r="G52" i="2"/>
  <c r="C52" i="2"/>
  <c r="E52" i="2"/>
  <c r="G51" i="2"/>
  <c r="C51" i="2"/>
  <c r="E51" i="2"/>
  <c r="G50" i="2"/>
  <c r="C50" i="2"/>
  <c r="G49" i="2"/>
  <c r="C49" i="2"/>
  <c r="E49" i="2"/>
  <c r="G48" i="2"/>
  <c r="C48" i="2"/>
  <c r="E48" i="2"/>
  <c r="G47" i="2"/>
  <c r="C47" i="2"/>
  <c r="E47" i="2"/>
  <c r="G46" i="2"/>
  <c r="C46" i="2"/>
  <c r="G45" i="2"/>
  <c r="C45" i="2"/>
  <c r="E45" i="2"/>
  <c r="G44" i="2"/>
  <c r="C44" i="2"/>
  <c r="E44" i="2"/>
  <c r="G43" i="2"/>
  <c r="C43" i="2"/>
  <c r="E43" i="2"/>
  <c r="G42" i="2"/>
  <c r="C42" i="2"/>
  <c r="G41" i="2"/>
  <c r="C41" i="2"/>
  <c r="E41" i="2"/>
  <c r="G40" i="2"/>
  <c r="C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G15" i="2"/>
  <c r="C15" i="2"/>
  <c r="E15" i="2"/>
  <c r="G14" i="2"/>
  <c r="C14" i="2"/>
  <c r="E14" i="2"/>
  <c r="G13" i="2"/>
  <c r="C13" i="2"/>
  <c r="E13" i="2"/>
  <c r="G12" i="2"/>
  <c r="C12" i="2"/>
  <c r="E12" i="2"/>
  <c r="H11" i="2"/>
  <c r="D11" i="2"/>
  <c r="B11" i="2"/>
  <c r="A11" i="2"/>
  <c r="H116" i="2"/>
  <c r="D116" i="2"/>
  <c r="B116" i="2"/>
  <c r="A116" i="2"/>
  <c r="H115" i="2"/>
  <c r="D115" i="2"/>
  <c r="B115" i="2"/>
  <c r="A115" i="2"/>
  <c r="H114" i="2"/>
  <c r="D114" i="2"/>
  <c r="B114" i="2"/>
  <c r="A114" i="2"/>
  <c r="H113" i="2"/>
  <c r="D113" i="2"/>
  <c r="B113" i="2"/>
  <c r="A113" i="2"/>
  <c r="H112" i="2"/>
  <c r="D112" i="2"/>
  <c r="B112" i="2"/>
  <c r="A112" i="2"/>
  <c r="H111" i="2"/>
  <c r="D111" i="2"/>
  <c r="B111" i="2"/>
  <c r="A111" i="2"/>
  <c r="H110" i="2"/>
  <c r="D110" i="2"/>
  <c r="B110" i="2"/>
  <c r="A110" i="2"/>
  <c r="H109" i="2"/>
  <c r="D109" i="2"/>
  <c r="B109" i="2"/>
  <c r="A109" i="2"/>
  <c r="H108" i="2"/>
  <c r="D108" i="2"/>
  <c r="B108" i="2"/>
  <c r="A108" i="2"/>
  <c r="H107" i="2"/>
  <c r="D107" i="2"/>
  <c r="B107" i="2"/>
  <c r="A107" i="2"/>
  <c r="H106" i="2"/>
  <c r="D106" i="2"/>
  <c r="B106" i="2"/>
  <c r="A106" i="2"/>
  <c r="H105" i="2"/>
  <c r="D105" i="2"/>
  <c r="B105" i="2"/>
  <c r="A105" i="2"/>
  <c r="H104" i="2"/>
  <c r="D104" i="2"/>
  <c r="B104" i="2"/>
  <c r="A104" i="2"/>
  <c r="H103" i="2"/>
  <c r="D103" i="2"/>
  <c r="B103" i="2"/>
  <c r="A103" i="2"/>
  <c r="H102" i="2"/>
  <c r="D102" i="2"/>
  <c r="B102" i="2"/>
  <c r="A102" i="2"/>
  <c r="H101" i="2"/>
  <c r="D101" i="2"/>
  <c r="B101" i="2"/>
  <c r="A101" i="2"/>
  <c r="H100" i="2"/>
  <c r="D100" i="2"/>
  <c r="B100" i="2"/>
  <c r="A100" i="2"/>
  <c r="H99" i="2"/>
  <c r="D99" i="2"/>
  <c r="B99" i="2"/>
  <c r="A99" i="2"/>
  <c r="H98" i="2"/>
  <c r="D98" i="2"/>
  <c r="B98" i="2"/>
  <c r="A98" i="2"/>
  <c r="H97" i="2"/>
  <c r="D97" i="2"/>
  <c r="B97" i="2"/>
  <c r="A97" i="2"/>
  <c r="H96" i="2"/>
  <c r="D96" i="2"/>
  <c r="B96" i="2"/>
  <c r="A96" i="2"/>
  <c r="H95" i="2"/>
  <c r="D95" i="2"/>
  <c r="B95" i="2"/>
  <c r="A95" i="2"/>
  <c r="H94" i="2"/>
  <c r="D94" i="2"/>
  <c r="B94" i="2"/>
  <c r="A94" i="2"/>
  <c r="H93" i="2"/>
  <c r="D93" i="2"/>
  <c r="B93" i="2"/>
  <c r="A93" i="2"/>
  <c r="H92" i="2"/>
  <c r="D92" i="2"/>
  <c r="B92" i="2"/>
  <c r="A92" i="2"/>
  <c r="H91" i="2"/>
  <c r="D91" i="2"/>
  <c r="B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H86" i="2"/>
  <c r="D86" i="2"/>
  <c r="B86" i="2"/>
  <c r="A86" i="2"/>
  <c r="H85" i="2"/>
  <c r="D85" i="2"/>
  <c r="B85" i="2"/>
  <c r="A85" i="2"/>
  <c r="H84" i="2"/>
  <c r="D84" i="2"/>
  <c r="B84" i="2"/>
  <c r="A84" i="2"/>
  <c r="H83" i="2"/>
  <c r="F83" i="2"/>
  <c r="D83" i="2"/>
  <c r="B83" i="2"/>
  <c r="A83" i="2"/>
  <c r="H82" i="2"/>
  <c r="B82" i="2"/>
  <c r="F82" i="2"/>
  <c r="D82" i="2"/>
  <c r="A82" i="2"/>
  <c r="H81" i="2"/>
  <c r="B81" i="2"/>
  <c r="F81" i="2"/>
  <c r="D81" i="2"/>
  <c r="A81" i="2"/>
  <c r="H80" i="2"/>
  <c r="B80" i="2"/>
  <c r="F80" i="2"/>
  <c r="D80" i="2"/>
  <c r="A80" i="2"/>
  <c r="H79" i="2"/>
  <c r="F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G11" i="1"/>
  <c r="Q127" i="1"/>
  <c r="E14" i="1"/>
  <c r="E15" i="1" s="1"/>
  <c r="C17" i="1"/>
  <c r="Q65" i="1"/>
  <c r="E30" i="2" l="1"/>
  <c r="E58" i="2"/>
  <c r="E50" i="2"/>
  <c r="E42" i="2"/>
  <c r="E64" i="2"/>
  <c r="E90" i="2"/>
  <c r="E76" i="2"/>
  <c r="E71" i="2"/>
  <c r="E23" i="2"/>
  <c r="E16" i="2"/>
  <c r="E40" i="2"/>
  <c r="E35" i="2"/>
  <c r="E83" i="2"/>
  <c r="E46" i="2"/>
  <c r="E54" i="2"/>
  <c r="E89" i="2"/>
  <c r="E106" i="2"/>
  <c r="E108" i="2"/>
  <c r="F122" i="1"/>
  <c r="G122" i="1" s="1"/>
  <c r="J122" i="1" s="1"/>
  <c r="F109" i="1"/>
  <c r="G109" i="1" s="1"/>
  <c r="J109" i="1" s="1"/>
  <c r="E114" i="2"/>
  <c r="F105" i="1"/>
  <c r="G105" i="1" s="1"/>
  <c r="L105" i="1" s="1"/>
  <c r="E84" i="2"/>
  <c r="F117" i="1"/>
  <c r="G117" i="1" s="1"/>
  <c r="C12" i="1"/>
  <c r="C11" i="1"/>
  <c r="O128" i="1" l="1"/>
  <c r="O32" i="1"/>
  <c r="O58" i="1"/>
  <c r="O108" i="1"/>
  <c r="O34" i="1"/>
  <c r="C15" i="1"/>
  <c r="O76" i="1"/>
  <c r="O30" i="1"/>
  <c r="O50" i="1"/>
  <c r="O95" i="1"/>
  <c r="O113" i="1"/>
  <c r="O84" i="1"/>
  <c r="O33" i="1"/>
  <c r="O122" i="1"/>
  <c r="O103" i="1"/>
  <c r="O43" i="1"/>
  <c r="O64" i="1"/>
  <c r="O116" i="1"/>
  <c r="O131" i="1"/>
  <c r="O66" i="1"/>
  <c r="O123" i="1"/>
  <c r="O57" i="1"/>
  <c r="O124" i="1"/>
  <c r="O63" i="1"/>
  <c r="O111" i="1"/>
  <c r="O118" i="1"/>
  <c r="O112" i="1"/>
  <c r="O120" i="1"/>
  <c r="O81" i="1"/>
  <c r="O61" i="1"/>
  <c r="O106" i="1"/>
  <c r="O117" i="1"/>
  <c r="O88" i="1"/>
  <c r="O94" i="1"/>
  <c r="O54" i="1"/>
  <c r="O82" i="1"/>
  <c r="O115" i="1"/>
  <c r="O72" i="1"/>
  <c r="O21" i="1"/>
  <c r="O97" i="1"/>
  <c r="O99" i="1"/>
  <c r="O74" i="1"/>
  <c r="O65" i="1"/>
  <c r="O109" i="1"/>
  <c r="O28" i="1"/>
  <c r="O79" i="1"/>
  <c r="O26" i="1"/>
  <c r="O80" i="1"/>
  <c r="O89" i="1"/>
  <c r="O71" i="1"/>
  <c r="O68" i="1"/>
  <c r="O87" i="1"/>
  <c r="O23" i="1"/>
  <c r="O44" i="1"/>
  <c r="O62" i="1"/>
  <c r="O53" i="1"/>
  <c r="O85" i="1"/>
  <c r="O37" i="1"/>
  <c r="O40" i="1"/>
  <c r="O91" i="1"/>
  <c r="O78" i="1"/>
  <c r="O25" i="1"/>
  <c r="O125" i="1"/>
  <c r="O90" i="1"/>
  <c r="O77" i="1"/>
  <c r="O45" i="1"/>
  <c r="O83" i="1"/>
  <c r="O70" i="1"/>
  <c r="O93" i="1"/>
  <c r="O73" i="1"/>
  <c r="O47" i="1"/>
  <c r="O96" i="1"/>
  <c r="O98" i="1"/>
  <c r="O129" i="1"/>
  <c r="O29" i="1"/>
  <c r="O107" i="1"/>
  <c r="O86" i="1"/>
  <c r="O100" i="1"/>
  <c r="O49" i="1"/>
  <c r="O130" i="1"/>
  <c r="O41" i="1"/>
  <c r="O52" i="1"/>
  <c r="O121" i="1"/>
  <c r="O110" i="1"/>
  <c r="O119" i="1"/>
  <c r="O127" i="1"/>
  <c r="O60" i="1"/>
  <c r="O31" i="1"/>
  <c r="O104" i="1"/>
  <c r="O69" i="1"/>
  <c r="O36" i="1"/>
  <c r="O38" i="1"/>
  <c r="O92" i="1"/>
  <c r="O24" i="1"/>
  <c r="O51" i="1"/>
  <c r="O102" i="1"/>
  <c r="O27" i="1"/>
  <c r="O46" i="1"/>
  <c r="O48" i="1"/>
  <c r="O22" i="1"/>
  <c r="O59" i="1"/>
  <c r="O35" i="1"/>
  <c r="O42" i="1"/>
  <c r="O55" i="1"/>
  <c r="O126" i="1"/>
  <c r="O114" i="1"/>
  <c r="O105" i="1"/>
  <c r="O101" i="1"/>
  <c r="O75" i="1"/>
  <c r="O39" i="1"/>
  <c r="O56" i="1"/>
  <c r="O67" i="1"/>
  <c r="C16" i="1"/>
  <c r="D18" i="1" s="1"/>
  <c r="J117" i="1"/>
  <c r="E16" i="1" l="1"/>
  <c r="E17" i="1" s="1"/>
  <c r="C18" i="1"/>
</calcChain>
</file>

<file path=xl/sharedStrings.xml><?xml version="1.0" encoding="utf-8"?>
<sst xmlns="http://schemas.openxmlformats.org/spreadsheetml/2006/main" count="1020" uniqueCount="383">
  <si>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</si>
  <si>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</si>
  <si>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</si>
  <si>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</si>
  <si>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</si>
  <si>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</si>
  <si>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</si>
  <si>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</si>
  <si>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</si>
  <si>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</si>
  <si>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</si>
  <si>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</si>
  <si>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</si>
  <si>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</si>
  <si>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</si>
  <si>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</si>
  <si>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</si>
  <si>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</si>
  <si>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</si>
  <si>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</si>
  <si>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</si>
  <si>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</si>
  <si>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</si>
  <si>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</si>
  <si>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</si>
  <si>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</si>
  <si>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</si>
  <si>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</si>
  <si>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</si>
  <si>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</si>
  <si>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</si>
  <si>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</si>
  <si>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</si>
  <si>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</si>
  <si>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</si>
  <si>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</si>
  <si>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</si>
  <si>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</si>
  <si>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</si>
  <si>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</si>
  <si>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FW Lib</t>
  </si>
  <si>
    <t>FW Lib / GSC 6181-0349</t>
  </si>
  <si>
    <t>EB:/KE</t>
  </si>
  <si>
    <t>Kreiner</t>
  </si>
  <si>
    <t>J.M. Kreiner, 2004, Acta Astronomica, vol. 54, pp 207-210.</t>
  </si>
  <si>
    <t>I</t>
  </si>
  <si>
    <t>G6181-0349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</si>
  <si>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</si>
  <si>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</si>
  <si>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</si>
  <si>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</si>
  <si>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</si>
  <si>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</si>
  <si>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</si>
  <si>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</si>
  <si>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</si>
  <si>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</si>
  <si>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</si>
  <si>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2415077.881 </t>
  </si>
  <si>
    <t> 27.02.1900 09:08 </t>
  </si>
  <si>
    <t> 0.179 </t>
  </si>
  <si>
    <t>P </t>
  </si>
  <si>
    <t> H.Bauernfeind </t>
  </si>
  <si>
    <t> VB 8.81 </t>
  </si>
  <si>
    <t>2415112.850 </t>
  </si>
  <si>
    <t> 03.04.1900 08:24 </t>
  </si>
  <si>
    <t> 0.013 </t>
  </si>
  <si>
    <t>2416909.850 </t>
  </si>
  <si>
    <t> 05.03.1905 08:24 </t>
  </si>
  <si>
    <t> -0.091 </t>
  </si>
  <si>
    <t>2416990.678 </t>
  </si>
  <si>
    <t> 25.05.1905 04:16 </t>
  </si>
  <si>
    <t> 0.001 </t>
  </si>
  <si>
    <t>2417017.669 </t>
  </si>
  <si>
    <t> 21.06.1905 04:03 </t>
  </si>
  <si>
    <t> 0.081 </t>
  </si>
  <si>
    <t>2417629.881 </t>
  </si>
  <si>
    <t> 23.02.1907 09:08 </t>
  </si>
  <si>
    <t> 0.051 </t>
  </si>
  <si>
    <t>2417728.671 </t>
  </si>
  <si>
    <t> 02.06.1907 04:06 </t>
  </si>
  <si>
    <t> 0.165 </t>
  </si>
  <si>
    <t>2417806.511 </t>
  </si>
  <si>
    <t> 19.08.1907 00:15 </t>
  </si>
  <si>
    <t> 0.260 </t>
  </si>
  <si>
    <t>2418071.754 </t>
  </si>
  <si>
    <t> 10.05.1908 06:05 </t>
  </si>
  <si>
    <t> 0.124 </t>
  </si>
  <si>
    <t>2418387.881 </t>
  </si>
  <si>
    <t> 22.03.1909 09:08 </t>
  </si>
  <si>
    <t> 0.038 </t>
  </si>
  <si>
    <t>2418414.773 </t>
  </si>
  <si>
    <t> 18.04.1909 06:33 </t>
  </si>
  <si>
    <t> 0.018 </t>
  </si>
  <si>
    <t>2418423.770 </t>
  </si>
  <si>
    <t> 27.04.1909 06:28 </t>
  </si>
  <si>
    <t> 0.045 </t>
  </si>
  <si>
    <t>2418477.607 </t>
  </si>
  <si>
    <t> 20.06.1909 02:34 </t>
  </si>
  <si>
    <t> 0.058 </t>
  </si>
  <si>
    <t>2418522.540 </t>
  </si>
  <si>
    <t> 04.08.1909 00:57 </t>
  </si>
  <si>
    <t> 0.139 </t>
  </si>
  <si>
    <t>2418531.517 </t>
  </si>
  <si>
    <t> 13.08.1909 00:24 </t>
  </si>
  <si>
    <t> 0.145 </t>
  </si>
  <si>
    <t>2418540.510 </t>
  </si>
  <si>
    <t> 22.08.1909 00:14 </t>
  </si>
  <si>
    <t> 0.167 </t>
  </si>
  <si>
    <t>2418791.767 </t>
  </si>
  <si>
    <t> 30.04.1910 06:24 </t>
  </si>
  <si>
    <t> 0.249 </t>
  </si>
  <si>
    <t>2418820.689 </t>
  </si>
  <si>
    <t> 29.05.1910 04:32 </t>
  </si>
  <si>
    <t> 0.016 </t>
  </si>
  <si>
    <t>2418883.532 </t>
  </si>
  <si>
    <t> 31.07.1910 00:46 </t>
  </si>
  <si>
    <t> 0.065 </t>
  </si>
  <si>
    <t>2419236.522 </t>
  </si>
  <si>
    <t> 19.07.1911 00:31 </t>
  </si>
  <si>
    <t> 0.213 </t>
  </si>
  <si>
    <t>2419511.732 </t>
  </si>
  <si>
    <t> 19.04.1912 05:34 </t>
  </si>
  <si>
    <t> 0.325 </t>
  </si>
  <si>
    <t>2419829.903 </t>
  </si>
  <si>
    <t> 03.03.1913 09:40 </t>
  </si>
  <si>
    <t> 0.041 </t>
  </si>
  <si>
    <t>2419865.831 </t>
  </si>
  <si>
    <t> 08.04.1913 07:56 </t>
  </si>
  <si>
    <t> 0.087 </t>
  </si>
  <si>
    <t>2420188.920 </t>
  </si>
  <si>
    <t> 25.02.1914 10:04 </t>
  </si>
  <si>
    <t> 0.235 </t>
  </si>
  <si>
    <t>2420280.736 </t>
  </si>
  <si>
    <t> 28.05.1914 05:39 </t>
  </si>
  <si>
    <t> 0.103 </t>
  </si>
  <si>
    <t>2420594.791 </t>
  </si>
  <si>
    <t> 07.04.1915 06:59 </t>
  </si>
  <si>
    <t> 0.188 </t>
  </si>
  <si>
    <t>2420922.824 </t>
  </si>
  <si>
    <t> 29.02.1916 07:46 </t>
  </si>
  <si>
    <t> 0.048 </t>
  </si>
  <si>
    <t>2420964.759 </t>
  </si>
  <si>
    <t> 11.04.1916 06:12 </t>
  </si>
  <si>
    <t> 0.120 </t>
  </si>
  <si>
    <t>2421011.671 </t>
  </si>
  <si>
    <t> 28.05.1916 04:06 </t>
  </si>
  <si>
    <t> -0.064 </t>
  </si>
  <si>
    <t>2421370.664 </t>
  </si>
  <si>
    <t> 22.05.1917 03:56 </t>
  </si>
  <si>
    <t> 0.107 </t>
  </si>
  <si>
    <t>2421991.902 </t>
  </si>
  <si>
    <t> 02.02.1919 09:38 </t>
  </si>
  <si>
    <t> -0.615 </t>
  </si>
  <si>
    <t>2423178.660 </t>
  </si>
  <si>
    <t> 04.05.1922 03:50 </t>
  </si>
  <si>
    <t> -0.215 </t>
  </si>
  <si>
    <t>2423740.356 </t>
  </si>
  <si>
    <t> 16.11.1923 20:32 </t>
  </si>
  <si>
    <t> 0.073 </t>
  </si>
  <si>
    <t>2424200.869 </t>
  </si>
  <si>
    <t> 19.02.1925 08:51 </t>
  </si>
  <si>
    <t> 0.097 </t>
  </si>
  <si>
    <t>2424209.886 </t>
  </si>
  <si>
    <t> 28.02.1925 09:15 </t>
  </si>
  <si>
    <t> 0.143 </t>
  </si>
  <si>
    <t>2424288.926 </t>
  </si>
  <si>
    <t> 18.05.1925 10:13 </t>
  </si>
  <si>
    <t> -0.057 </t>
  </si>
  <si>
    <t>2424373.506 </t>
  </si>
  <si>
    <t> 11.08.1925 00:08 </t>
  </si>
  <si>
    <t> 0.050 </t>
  </si>
  <si>
    <t>2424624.749 </t>
  </si>
  <si>
    <t> 19.04.1926 05:58 </t>
  </si>
  <si>
    <t> 0.117 </t>
  </si>
  <si>
    <t>2424696.569 </t>
  </si>
  <si>
    <t> 30.06.1926 01:39 </t>
  </si>
  <si>
    <t> 0.173 </t>
  </si>
  <si>
    <t>2425689.844 </t>
  </si>
  <si>
    <t> 19.03.1929 08:15 </t>
  </si>
  <si>
    <t> -0.043 </t>
  </si>
  <si>
    <t>2426095.744 </t>
  </si>
  <si>
    <t> 29.04.1930 05:51 </t>
  </si>
  <si>
    <t> -0.061 </t>
  </si>
  <si>
    <t>2426153.354 </t>
  </si>
  <si>
    <t> 25.06.1930 20:29 </t>
  </si>
  <si>
    <t> -0.012 </t>
  </si>
  <si>
    <t>2426183.282 </t>
  </si>
  <si>
    <t> 25.07.1930 18:46 </t>
  </si>
  <si>
    <t> 0.014 </t>
  </si>
  <si>
    <t>2426572.225 </t>
  </si>
  <si>
    <t> 18.08.1931 17:24 </t>
  </si>
  <si>
    <t> 0.232 </t>
  </si>
  <si>
    <t>2427156.592 </t>
  </si>
  <si>
    <t> 25.03.1933 02:12 </t>
  </si>
  <si>
    <t> 0.017 </t>
  </si>
  <si>
    <t> H.Gessner </t>
  </si>
  <si>
    <t>IBVS 237 </t>
  </si>
  <si>
    <t>2427183.485 </t>
  </si>
  <si>
    <t> 20.04.1933 23:38 </t>
  </si>
  <si>
    <t> -0.002 </t>
  </si>
  <si>
    <t>2427210.396 </t>
  </si>
  <si>
    <t> 17.05.1933 21:30 </t>
  </si>
  <si>
    <t>2427519.849 </t>
  </si>
  <si>
    <t> 23.03.1934 08:22 </t>
  </si>
  <si>
    <t> -0.034 </t>
  </si>
  <si>
    <t>2427537.782 </t>
  </si>
  <si>
    <t> 10.04.1934 06:46 </t>
  </si>
  <si>
    <t> -0.042 </t>
  </si>
  <si>
    <t>2427600.650 </t>
  </si>
  <si>
    <t> 12.06.1934 03:36 </t>
  </si>
  <si>
    <t> 0.032 </t>
  </si>
  <si>
    <t>2428246.607 </t>
  </si>
  <si>
    <t> 19.03.1936 02:34 </t>
  </si>
  <si>
    <t> 0.108 </t>
  </si>
  <si>
    <t>2428309.305 </t>
  </si>
  <si>
    <t> 20.05.1936 19:19 </t>
  </si>
  <si>
    <t> 0.012 </t>
  </si>
  <si>
    <t>2428329.629 </t>
  </si>
  <si>
    <t> 10.06.1936 03:05 </t>
  </si>
  <si>
    <t> 0.152 </t>
  </si>
  <si>
    <t>2428338.409 </t>
  </si>
  <si>
    <t> 18.06.1936 21:48 </t>
  </si>
  <si>
    <t> -0.039 </t>
  </si>
  <si>
    <t>2428636.788 </t>
  </si>
  <si>
    <t> 13.04.1937 06:54 </t>
  </si>
  <si>
    <t> 0.069 </t>
  </si>
  <si>
    <t>2428754.287 </t>
  </si>
  <si>
    <t> 08.08.1937 18:53 </t>
  </si>
  <si>
    <t> 0.203 </t>
  </si>
  <si>
    <t>2428995.571 </t>
  </si>
  <si>
    <t> 07.04.1938 01:42 </t>
  </si>
  <si>
    <t> 0.029 </t>
  </si>
  <si>
    <t>2429015.716 </t>
  </si>
  <si>
    <t> 27.04.1938 05:11 </t>
  </si>
  <si>
    <t> -0.010 </t>
  </si>
  <si>
    <t>2429022.442 </t>
  </si>
  <si>
    <t> 03.05.1938 22:36 </t>
  </si>
  <si>
    <t>2429365.556 </t>
  </si>
  <si>
    <t> 12.04.1939 01:20 </t>
  </si>
  <si>
    <t> -0.022 </t>
  </si>
  <si>
    <t>2429374.517 </t>
  </si>
  <si>
    <t> 21.04.1939 00:24 </t>
  </si>
  <si>
    <t> -0.031 </t>
  </si>
  <si>
    <t>2429428.416 </t>
  </si>
  <si>
    <t> 13.06.1939 21:59 </t>
  </si>
  <si>
    <t> 0.044 </t>
  </si>
  <si>
    <t>2429699.842 </t>
  </si>
  <si>
    <t> 11.03.1940 08:12 </t>
  </si>
  <si>
    <t> 0.110 </t>
  </si>
  <si>
    <t>2429708.805 </t>
  </si>
  <si>
    <t> 20.03.1940 07:19 </t>
  </si>
  <si>
    <t>2429807.386 </t>
  </si>
  <si>
    <t> 26.06.1940 21:15 </t>
  </si>
  <si>
    <t> 0.008 </t>
  </si>
  <si>
    <t>2429843.265 </t>
  </si>
  <si>
    <t> 01.08.1940 18:21 </t>
  </si>
  <si>
    <t> 0.004 </t>
  </si>
  <si>
    <t>2430050.897 </t>
  </si>
  <si>
    <t> 25.02.1941 09:31 </t>
  </si>
  <si>
    <t> -0.182 </t>
  </si>
  <si>
    <t>2430083.792 </t>
  </si>
  <si>
    <t> 30.03.1941 07:00 </t>
  </si>
  <si>
    <t> -0.179 </t>
  </si>
  <si>
    <t>2430085.465 </t>
  </si>
  <si>
    <t> 31.03.1941 23:09 </t>
  </si>
  <si>
    <t> -0.001 </t>
  </si>
  <si>
    <t>2430103.508 </t>
  </si>
  <si>
    <t> 19.04.1941 00:11 </t>
  </si>
  <si>
    <t> 0.101 </t>
  </si>
  <si>
    <t>2430473.392 </t>
  </si>
  <si>
    <t> 23.04.1942 21:24 </t>
  </si>
  <si>
    <t> -0.051 </t>
  </si>
  <si>
    <t>2430475.759 </t>
  </si>
  <si>
    <t> 26.04.1942 06:12 </t>
  </si>
  <si>
    <t>2430879.293 </t>
  </si>
  <si>
    <t> 03.06.1943 19:01 </t>
  </si>
  <si>
    <t> -0.069 </t>
  </si>
  <si>
    <t>2431168.806 </t>
  </si>
  <si>
    <t> 19.03.1944 07:20 </t>
  </si>
  <si>
    <t> 0.144 </t>
  </si>
  <si>
    <t>2431261.386 </t>
  </si>
  <si>
    <t> 19.06.1944 21:15 </t>
  </si>
  <si>
    <t> 0.028 </t>
  </si>
  <si>
    <t>2431312.287 </t>
  </si>
  <si>
    <t> 09.08.1944 18:53 </t>
  </si>
  <si>
    <t> 0.095 </t>
  </si>
  <si>
    <t>2431879.499 </t>
  </si>
  <si>
    <t> 27.02.1946 23:58 </t>
  </si>
  <si>
    <t> -0.081 </t>
  </si>
  <si>
    <t>2432041.226 </t>
  </si>
  <si>
    <t> 08.08.1946 17:25 </t>
  </si>
  <si>
    <t> 0.176 </t>
  </si>
  <si>
    <t>2432314.693 </t>
  </si>
  <si>
    <t> 09.05.1947 04:37 </t>
  </si>
  <si>
    <t> 0.040 </t>
  </si>
  <si>
    <t>2432332.643 </t>
  </si>
  <si>
    <t> 27.05.1947 03:25 </t>
  </si>
  <si>
    <t> 0.049 </t>
  </si>
  <si>
    <t>2432359.613 </t>
  </si>
  <si>
    <t> 23.06.1947 02:42 </t>
  </si>
  <si>
    <t>2432671.396 </t>
  </si>
  <si>
    <t> 29.04.1948 21:30 </t>
  </si>
  <si>
    <t> 0.163 </t>
  </si>
  <si>
    <t>2433095.217 </t>
  </si>
  <si>
    <t> 27.06.1949 17:12 </t>
  </si>
  <si>
    <t> 0.125 </t>
  </si>
  <si>
    <t>2433456.273 </t>
  </si>
  <si>
    <t> 23.06.1950 18:33 </t>
  </si>
  <si>
    <t> 0.115 </t>
  </si>
  <si>
    <t>2433718.592 </t>
  </si>
  <si>
    <t> 13.03.1951 02:12 </t>
  </si>
  <si>
    <t>2433736.532 </t>
  </si>
  <si>
    <t> 31.03.1951 00:46 </t>
  </si>
  <si>
    <t>2434133.522 </t>
  </si>
  <si>
    <t> 01.05.1952 00:31 </t>
  </si>
  <si>
    <t> 0.086 </t>
  </si>
  <si>
    <t>2434485.535 </t>
  </si>
  <si>
    <t> 18.04.1953 00:50 </t>
  </si>
  <si>
    <t>2438091.626 </t>
  </si>
  <si>
    <t> 03.03.1963 03:01 </t>
  </si>
  <si>
    <t> -0.074 </t>
  </si>
  <si>
    <t>2438199.312 </t>
  </si>
  <si>
    <t> 18.06.1963 19:29 </t>
  </si>
  <si>
    <t> -0.035 </t>
  </si>
  <si>
    <t> W.Strohmeier </t>
  </si>
  <si>
    <t>2438205.281 </t>
  </si>
  <si>
    <t> 24.06.1963 18:44 </t>
  </si>
  <si>
    <t> -0.046 </t>
  </si>
  <si>
    <t>2438474.533 </t>
  </si>
  <si>
    <t> 20.03.1964 00:47 </t>
  </si>
  <si>
    <t> 0.089 </t>
  </si>
  <si>
    <t>2438524.433 </t>
  </si>
  <si>
    <t> 08.05.1964 22:23 </t>
  </si>
  <si>
    <t> -0.097 </t>
  </si>
  <si>
    <t>2438551.332 </t>
  </si>
  <si>
    <t> 04.06.1964 19:58 </t>
  </si>
  <si>
    <t> -0.110 </t>
  </si>
  <si>
    <t>2438551.446 </t>
  </si>
  <si>
    <t> 04.06.1964 22:42 </t>
  </si>
  <si>
    <t>2438560.331 </t>
  </si>
  <si>
    <t> 13.06.1964 19:56 </t>
  </si>
  <si>
    <t>2438587.251 </t>
  </si>
  <si>
    <t> 10.07.1964 18:01 </t>
  </si>
  <si>
    <t> -0.073 </t>
  </si>
  <si>
    <t>2438590.249 </t>
  </si>
  <si>
    <t> 13.07.1964 17:58 </t>
  </si>
  <si>
    <t> -0.065 </t>
  </si>
  <si>
    <t>2438605.208 </t>
  </si>
  <si>
    <t> 28.07.1964 16:59 </t>
  </si>
  <si>
    <t>2438883.409 </t>
  </si>
  <si>
    <t> 02.05.1965 21:48 </t>
  </si>
  <si>
    <t> 0.056 </t>
  </si>
  <si>
    <t>2439232.462 </t>
  </si>
  <si>
    <t> 16.04.1966 23:05 </t>
  </si>
  <si>
    <t> 0.005 </t>
  </si>
  <si>
    <t>2439235.410 </t>
  </si>
  <si>
    <t> 19.04.1966 21:50 </t>
  </si>
  <si>
    <t> -0.038 </t>
  </si>
  <si>
    <t>2439298.278 </t>
  </si>
  <si>
    <t> 21.06.1966 18:40 </t>
  </si>
  <si>
    <t> 0.037 </t>
  </si>
  <si>
    <t>2439313.256 </t>
  </si>
  <si>
    <t> 06.07.1966 18:08 </t>
  </si>
  <si>
    <t> 0.064 </t>
  </si>
  <si>
    <t>2439319.219 </t>
  </si>
  <si>
    <t> 12.07.1966 17:15 </t>
  </si>
  <si>
    <t> 0.046 </t>
  </si>
  <si>
    <t>2453552.7437 </t>
  </si>
  <si>
    <t> 01.07.2005 05:50 </t>
  </si>
  <si>
    <t> 0.2665 </t>
  </si>
  <si>
    <t>E </t>
  </si>
  <si>
    <t>?</t>
  </si>
  <si>
    <t> T. Krajci </t>
  </si>
  <si>
    <t>IBVS 5690 </t>
  </si>
  <si>
    <t>II</t>
  </si>
  <si>
    <t>Checked by ToMcata 2016-10-04</t>
  </si>
  <si>
    <t>VSB 069</t>
  </si>
  <si>
    <t>Ic</t>
  </si>
  <si>
    <t>JAVSO 49, 108</t>
  </si>
  <si>
    <t>JBAV, 79</t>
  </si>
  <si>
    <t>VB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</si>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</sst>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1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6" fillId="0" borderId="2" applyNumberFormat="0" applyFont="0" applyFill="0" applyAlignment="0" applyProtection="0"/>
    <xf numFmtId="43" fontId="22" fillId="0" borderId="0" applyFon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1" fillId="0" borderId="0" xfId="0" applyFont="1" applyAlignment="1"/>
    <xf numFmtId="0" fontId="0" fillId="0" borderId="1" xfId="0" applyBorder="1">
      <alignment vertical="top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/>
    <xf numFmtId="0" fontId="21" fillId="0" borderId="0" xfId="8" applyFont="1"/>
    <xf numFmtId="0" fontId="21" fillId="0" borderId="0" xfId="8" applyFont="1" applyAlignment="1">
      <alignment horizontal="center"/>
    </xf>
    <xf numFmtId="0" fontId="21" fillId="0" borderId="0" xfId="8" applyFont="1" applyAlignment="1">
      <alignment horizontal="left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43" fontId="23" fillId="0" borderId="0" xfId="10" applyFont="1" applyBorder="1"/>
    <xf numFmtId="165" fontId="23" fillId="0" borderId="0" xfId="0" applyNumberFormat="1" applyFont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vertical="center" wrapText="1"/>
    </xf>
    <xf numFmtId="43" fontId="23" fillId="0" borderId="0" xfId="10" applyFont="1" applyBorder="1" applyAlignment="1">
      <alignment horizontal="center"/>
    </xf>
  </cellXfs>
  <cellStyles count="11">
    <cellStyle name="Comma" xfId="10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Lib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44">
                  <c:v>0.23051000000486965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68-4E9E-9A3E-5126A892418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06">
                  <c:v>-3.988000000390457E-2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68-4E9E-9A3E-5126A892418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45">
                  <c:v>0.24751000000469503</c:v>
                </c:pt>
                <c:pt idx="46">
                  <c:v>0.2271500000024389</c:v>
                </c:pt>
                <c:pt idx="47">
                  <c:v>0.22479000000384985</c:v>
                </c:pt>
                <c:pt idx="51">
                  <c:v>0.27143000000432949</c:v>
                </c:pt>
                <c:pt idx="59">
                  <c:v>0.10455000000365544</c:v>
                </c:pt>
                <c:pt idx="60">
                  <c:v>7.3210000002291054E-2</c:v>
                </c:pt>
                <c:pt idx="61">
                  <c:v>6.309000000328524E-2</c:v>
                </c:pt>
                <c:pt idx="70">
                  <c:v>0.15059000000474043</c:v>
                </c:pt>
                <c:pt idx="85">
                  <c:v>-0.12676999999530381</c:v>
                </c:pt>
                <c:pt idx="86">
                  <c:v>-0.12900999999692431</c:v>
                </c:pt>
                <c:pt idx="87">
                  <c:v>-0.11106999999901745</c:v>
                </c:pt>
                <c:pt idx="88">
                  <c:v>-0.2145299999974668</c:v>
                </c:pt>
                <c:pt idx="89">
                  <c:v>-0.51376999999774853</c:v>
                </c:pt>
                <c:pt idx="90">
                  <c:v>-0.4812099999981001</c:v>
                </c:pt>
                <c:pt idx="91">
                  <c:v>-0.1191599999947357</c:v>
                </c:pt>
                <c:pt idx="92">
                  <c:v>-7.5999999535270035E-4</c:v>
                </c:pt>
                <c:pt idx="93">
                  <c:v>0.55807999999524327</c:v>
                </c:pt>
                <c:pt idx="94">
                  <c:v>0.54372000000876142</c:v>
                </c:pt>
                <c:pt idx="95">
                  <c:v>-0.4636699999900884</c:v>
                </c:pt>
                <c:pt idx="96">
                  <c:v>-0.54978999999730149</c:v>
                </c:pt>
                <c:pt idx="97">
                  <c:v>-0.54315000000497093</c:v>
                </c:pt>
                <c:pt idx="98">
                  <c:v>0.21207000000140397</c:v>
                </c:pt>
                <c:pt idx="99">
                  <c:v>-0.5283899999994901</c:v>
                </c:pt>
                <c:pt idx="100">
                  <c:v>-0.43210999999428168</c:v>
                </c:pt>
                <c:pt idx="101">
                  <c:v>-0.13139999999839347</c:v>
                </c:pt>
                <c:pt idx="102">
                  <c:v>-0.54756999999517575</c:v>
                </c:pt>
                <c:pt idx="103">
                  <c:v>-0.47740999999950873</c:v>
                </c:pt>
                <c:pt idx="104">
                  <c:v>-7.7479999999923166E-2</c:v>
                </c:pt>
                <c:pt idx="105">
                  <c:v>0.27857000000221888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68-4E9E-9A3E-5126A892418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07">
                  <c:v>0</c:v>
                </c:pt>
                <c:pt idx="108">
                  <c:v>2.5600000008125789E-3</c:v>
                </c:pt>
                <c:pt idx="109">
                  <c:v>-0.19395000000076834</c:v>
                </c:pt>
                <c:pt idx="110">
                  <c:v>-1.2959999970917124E-2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68-4E9E-9A3E-5126A892418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VB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  <c:pt idx="0">
                  <c:v>2.8200000006108894E-2</c:v>
                </c:pt>
                <c:pt idx="1">
                  <c:v>0.23411000000669446</c:v>
                </c:pt>
                <c:pt idx="2">
                  <c:v>-0.35405999999784399</c:v>
                </c:pt>
                <c:pt idx="3">
                  <c:v>-0.26613999999244697</c:v>
                </c:pt>
                <c:pt idx="4">
                  <c:v>-0.18849999999656575</c:v>
                </c:pt>
                <c:pt idx="5">
                  <c:v>-0.25543999999354128</c:v>
                </c:pt>
                <c:pt idx="6">
                  <c:v>-0.14775999999619671</c:v>
                </c:pt>
                <c:pt idx="7">
                  <c:v>0.31633000000147149</c:v>
                </c:pt>
                <c:pt idx="8">
                  <c:v>-0.21009999999660067</c:v>
                </c:pt>
                <c:pt idx="9">
                  <c:v>-0.31507999999303138</c:v>
                </c:pt>
                <c:pt idx="10">
                  <c:v>-0.33643999999185326</c:v>
                </c:pt>
                <c:pt idx="11">
                  <c:v>-0.31055999999443884</c:v>
                </c:pt>
                <c:pt idx="12">
                  <c:v>-0.30027999999219901</c:v>
                </c:pt>
                <c:pt idx="13">
                  <c:v>-0.22287999999389285</c:v>
                </c:pt>
                <c:pt idx="14">
                  <c:v>-0.21699999999691499</c:v>
                </c:pt>
                <c:pt idx="15">
                  <c:v>-0.19512000000031549</c:v>
                </c:pt>
                <c:pt idx="16">
                  <c:v>-0.12947999999596504</c:v>
                </c:pt>
                <c:pt idx="17">
                  <c:v>-0.36361999999644468</c:v>
                </c:pt>
                <c:pt idx="18">
                  <c:v>-0.31845999999495689</c:v>
                </c:pt>
                <c:pt idx="19">
                  <c:v>0.55508000000190805</c:v>
                </c:pt>
                <c:pt idx="20">
                  <c:v>-9.6859999994194368E-2</c:v>
                </c:pt>
                <c:pt idx="21">
                  <c:v>-0.40062000000034459</c:v>
                </c:pt>
                <c:pt idx="22">
                  <c:v>-0.35710000000108266</c:v>
                </c:pt>
                <c:pt idx="23">
                  <c:v>-0.22841999999945983</c:v>
                </c:pt>
                <c:pt idx="24">
                  <c:v>-0.36639999999533757</c:v>
                </c:pt>
                <c:pt idx="25">
                  <c:v>-0.30059999999139109</c:v>
                </c:pt>
                <c:pt idx="26">
                  <c:v>0.2865200000051118</c:v>
                </c:pt>
                <c:pt idx="27">
                  <c:v>-0.39129999999931897</c:v>
                </c:pt>
                <c:pt idx="28">
                  <c:v>0.54371000000173808</c:v>
                </c:pt>
                <c:pt idx="29">
                  <c:v>-0.42947999999523745</c:v>
                </c:pt>
                <c:pt idx="30">
                  <c:v>-0.44153999999616644</c:v>
                </c:pt>
                <c:pt idx="31">
                  <c:v>-0.11415999999735504</c:v>
                </c:pt>
                <c:pt idx="32">
                  <c:v>-0.23454999999739812</c:v>
                </c:pt>
                <c:pt idx="33">
                  <c:v>0.50855000000228756</c:v>
                </c:pt>
                <c:pt idx="34">
                  <c:v>0.55443000000377651</c:v>
                </c:pt>
                <c:pt idx="35">
                  <c:v>-2.4259999998321291E-2</c:v>
                </c:pt>
                <c:pt idx="36">
                  <c:v>0.45149000000674278</c:v>
                </c:pt>
                <c:pt idx="37">
                  <c:v>0.50313000000460306</c:v>
                </c:pt>
                <c:pt idx="38">
                  <c:v>0.55417000000306871</c:v>
                </c:pt>
                <c:pt idx="39">
                  <c:v>0.2776300000041374</c:v>
                </c:pt>
                <c:pt idx="40">
                  <c:v>0.23445000000356231</c:v>
                </c:pt>
                <c:pt idx="41">
                  <c:v>-0.4678299999977753</c:v>
                </c:pt>
                <c:pt idx="42">
                  <c:v>0.30403000000296743</c:v>
                </c:pt>
                <c:pt idx="43">
                  <c:v>0.12470000000030268</c:v>
                </c:pt>
                <c:pt idx="48">
                  <c:v>0.17415000000255532</c:v>
                </c:pt>
                <c:pt idx="49">
                  <c:v>0.16491000000314671</c:v>
                </c:pt>
                <c:pt idx="50">
                  <c:v>0.23507000000608969</c:v>
                </c:pt>
                <c:pt idx="52">
                  <c:v>0.17159000000538072</c:v>
                </c:pt>
                <c:pt idx="53">
                  <c:v>0.31057000000510016</c:v>
                </c:pt>
                <c:pt idx="54">
                  <c:v>0.1194500000019616</c:v>
                </c:pt>
                <c:pt idx="55">
                  <c:v>0.2087100000026112</c:v>
                </c:pt>
                <c:pt idx="56">
                  <c:v>-3.823999999804073E-2</c:v>
                </c:pt>
                <c:pt idx="57">
                  <c:v>0.1469100000031176</c:v>
                </c:pt>
                <c:pt idx="58">
                  <c:v>0.10689000000274973</c:v>
                </c:pt>
                <c:pt idx="62">
                  <c:v>0.13537000000360422</c:v>
                </c:pt>
                <c:pt idx="63">
                  <c:v>0.18499000000520027</c:v>
                </c:pt>
                <c:pt idx="64">
                  <c:v>0.17687000000296393</c:v>
                </c:pt>
                <c:pt idx="65">
                  <c:v>7.5550000001385342E-2</c:v>
                </c:pt>
                <c:pt idx="66">
                  <c:v>7.0070000001578592E-2</c:v>
                </c:pt>
                <c:pt idx="67">
                  <c:v>0.24492000000464031</c:v>
                </c:pt>
                <c:pt idx="68">
                  <c:v>-0.50177999999505118</c:v>
                </c:pt>
                <c:pt idx="69">
                  <c:v>4.9830000003566965E-2</c:v>
                </c:pt>
                <c:pt idx="71">
                  <c:v>-2.4109999998472631E-2</c:v>
                </c:pt>
                <c:pt idx="72">
                  <c:v>0.10011000000304193</c:v>
                </c:pt>
                <c:pt idx="73">
                  <c:v>-6.6289999995206017E-2</c:v>
                </c:pt>
                <c:pt idx="74">
                  <c:v>0.12809000000197557</c:v>
                </c:pt>
                <c:pt idx="75">
                  <c:v>-0.36727999999857275</c:v>
                </c:pt>
                <c:pt idx="76">
                  <c:v>7.1170000002894085E-2</c:v>
                </c:pt>
                <c:pt idx="77">
                  <c:v>-0.14016999999876134</c:v>
                </c:pt>
                <c:pt idx="78">
                  <c:v>0.10667000000103144</c:v>
                </c:pt>
                <c:pt idx="79">
                  <c:v>-4.5489999996789265E-2</c:v>
                </c:pt>
                <c:pt idx="80">
                  <c:v>-3.7729999996372499E-2</c:v>
                </c:pt>
                <c:pt idx="81">
                  <c:v>1.8910000002506422E-2</c:v>
                </c:pt>
                <c:pt idx="82">
                  <c:v>5.5490000002464512E-2</c:v>
                </c:pt>
                <c:pt idx="83">
                  <c:v>-8.9300000036018901E-3</c:v>
                </c:pt>
                <c:pt idx="84">
                  <c:v>-4.050999999162741E-2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68-4E9E-9A3E-5126A892418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68-4E9E-9A3E-5126A892418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68-4E9E-9A3E-5126A892418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-2.1557488618756587E-2</c:v>
                </c:pt>
                <c:pt idx="1">
                  <c:v>-2.1577531908728562E-2</c:v>
                </c:pt>
                <c:pt idx="2">
                  <c:v>-2.2613963967601937E-2</c:v>
                </c:pt>
                <c:pt idx="3">
                  <c:v>-2.2660516124956197E-2</c:v>
                </c:pt>
                <c:pt idx="4">
                  <c:v>-2.2676033510740951E-2</c:v>
                </c:pt>
                <c:pt idx="5">
                  <c:v>-2.3029054037344111E-2</c:v>
                </c:pt>
                <c:pt idx="6">
                  <c:v>-2.3085951118554875E-2</c:v>
                </c:pt>
                <c:pt idx="7">
                  <c:v>-2.3130563602686043E-2</c:v>
                </c:pt>
                <c:pt idx="8">
                  <c:v>-2.3283797787310493E-2</c:v>
                </c:pt>
                <c:pt idx="9">
                  <c:v>-2.3466127070281353E-2</c:v>
                </c:pt>
                <c:pt idx="10">
                  <c:v>-2.3481644456066108E-2</c:v>
                </c:pt>
                <c:pt idx="11">
                  <c:v>-2.3486816917994362E-2</c:v>
                </c:pt>
                <c:pt idx="12">
                  <c:v>-2.3517851689563867E-2</c:v>
                </c:pt>
                <c:pt idx="13">
                  <c:v>-2.3543713999205126E-2</c:v>
                </c:pt>
                <c:pt idx="14">
                  <c:v>-2.3548886461133376E-2</c:v>
                </c:pt>
                <c:pt idx="15">
                  <c:v>-2.355405892306163E-2</c:v>
                </c:pt>
                <c:pt idx="16">
                  <c:v>-2.3698887857052667E-2</c:v>
                </c:pt>
                <c:pt idx="17">
                  <c:v>-2.3715698358319486E-2</c:v>
                </c:pt>
                <c:pt idx="18">
                  <c:v>-2.3751905591817245E-2</c:v>
                </c:pt>
                <c:pt idx="19">
                  <c:v>-2.3954924722501113E-2</c:v>
                </c:pt>
                <c:pt idx="20">
                  <c:v>-2.4113977926794844E-2</c:v>
                </c:pt>
                <c:pt idx="21">
                  <c:v>-2.4297600325247769E-2</c:v>
                </c:pt>
                <c:pt idx="22">
                  <c:v>-2.4318290172960774E-2</c:v>
                </c:pt>
                <c:pt idx="23">
                  <c:v>-2.4504498802377823E-2</c:v>
                </c:pt>
                <c:pt idx="24">
                  <c:v>-2.4557516537142401E-2</c:v>
                </c:pt>
                <c:pt idx="25">
                  <c:v>-2.4738552704631201E-2</c:v>
                </c:pt>
                <c:pt idx="26">
                  <c:v>-2.4927347565012376E-2</c:v>
                </c:pt>
                <c:pt idx="27">
                  <c:v>-2.495191675917157E-2</c:v>
                </c:pt>
                <c:pt idx="28">
                  <c:v>-2.4978425626553859E-2</c:v>
                </c:pt>
                <c:pt idx="29">
                  <c:v>-2.5185970661424948E-2</c:v>
                </c:pt>
                <c:pt idx="30">
                  <c:v>-2.5544163649956358E-2</c:v>
                </c:pt>
                <c:pt idx="31">
                  <c:v>-2.6228221739967604E-2</c:v>
                </c:pt>
                <c:pt idx="32">
                  <c:v>-2.6552147168224349E-2</c:v>
                </c:pt>
                <c:pt idx="33">
                  <c:v>-2.6817235842047232E-2</c:v>
                </c:pt>
                <c:pt idx="34">
                  <c:v>-2.6822408303975486E-2</c:v>
                </c:pt>
                <c:pt idx="35">
                  <c:v>-2.6868313903588716E-2</c:v>
                </c:pt>
                <c:pt idx="36">
                  <c:v>-2.6916805734166074E-2</c:v>
                </c:pt>
                <c:pt idx="37">
                  <c:v>-2.7061634668157114E-2</c:v>
                </c:pt>
                <c:pt idx="38">
                  <c:v>-2.7103014363583124E-2</c:v>
                </c:pt>
                <c:pt idx="39">
                  <c:v>-2.7675864522136967E-2</c:v>
                </c:pt>
                <c:pt idx="40">
                  <c:v>-2.7909918424390345E-2</c:v>
                </c:pt>
                <c:pt idx="41">
                  <c:v>-2.7943539426923979E-2</c:v>
                </c:pt>
                <c:pt idx="42">
                  <c:v>-2.7960349928190794E-2</c:v>
                </c:pt>
                <c:pt idx="43">
                  <c:v>-2.8184705464328698E-2</c:v>
                </c:pt>
                <c:pt idx="44">
                  <c:v>-2.8521562047406072E-2</c:v>
                </c:pt>
                <c:pt idx="45">
                  <c:v>-2.8521562047406072E-2</c:v>
                </c:pt>
                <c:pt idx="46">
                  <c:v>-2.8537079433190823E-2</c:v>
                </c:pt>
                <c:pt idx="47">
                  <c:v>-2.8552596818975581E-2</c:v>
                </c:pt>
                <c:pt idx="48">
                  <c:v>-2.8731046755500256E-2</c:v>
                </c:pt>
                <c:pt idx="49">
                  <c:v>-2.8741391679356756E-2</c:v>
                </c:pt>
                <c:pt idx="50">
                  <c:v>-2.8777598912854516E-2</c:v>
                </c:pt>
                <c:pt idx="51">
                  <c:v>-2.9150016171688616E-2</c:v>
                </c:pt>
                <c:pt idx="52">
                  <c:v>-2.9186223405186375E-2</c:v>
                </c:pt>
                <c:pt idx="53">
                  <c:v>-2.9197861444524943E-2</c:v>
                </c:pt>
                <c:pt idx="54">
                  <c:v>-2.9203033906453194E-2</c:v>
                </c:pt>
                <c:pt idx="55">
                  <c:v>-2.9375018265567553E-2</c:v>
                </c:pt>
                <c:pt idx="56">
                  <c:v>-2.9442906828375852E-2</c:v>
                </c:pt>
                <c:pt idx="57">
                  <c:v>-2.9581916742697612E-2</c:v>
                </c:pt>
                <c:pt idx="58">
                  <c:v>-2.9593554782036173E-2</c:v>
                </c:pt>
                <c:pt idx="59">
                  <c:v>-2.9597434128482362E-2</c:v>
                </c:pt>
                <c:pt idx="60">
                  <c:v>-2.9795280797237981E-2</c:v>
                </c:pt>
                <c:pt idx="61">
                  <c:v>-2.9800453259166231E-2</c:v>
                </c:pt>
                <c:pt idx="62">
                  <c:v>-2.983148803073574E-2</c:v>
                </c:pt>
                <c:pt idx="63">
                  <c:v>-2.9987955004065345E-2</c:v>
                </c:pt>
                <c:pt idx="64">
                  <c:v>-2.9993127465993596E-2</c:v>
                </c:pt>
                <c:pt idx="65">
                  <c:v>-3.005002454720436E-2</c:v>
                </c:pt>
                <c:pt idx="66">
                  <c:v>-3.0070714394917368E-2</c:v>
                </c:pt>
                <c:pt idx="67">
                  <c:v>-3.019032757700818E-2</c:v>
                </c:pt>
                <c:pt idx="68">
                  <c:v>-3.0209724309239124E-2</c:v>
                </c:pt>
                <c:pt idx="69">
                  <c:v>-3.0210370866980155E-2</c:v>
                </c:pt>
                <c:pt idx="70">
                  <c:v>-3.0220715790836659E-2</c:v>
                </c:pt>
                <c:pt idx="71">
                  <c:v>-3.0434079845377028E-2</c:v>
                </c:pt>
                <c:pt idx="72">
                  <c:v>-3.0435372960859092E-2</c:v>
                </c:pt>
                <c:pt idx="73">
                  <c:v>-3.0668133747630406E-2</c:v>
                </c:pt>
                <c:pt idx="74">
                  <c:v>-3.0834945644816515E-2</c:v>
                </c:pt>
                <c:pt idx="75">
                  <c:v>-3.088860993732212E-2</c:v>
                </c:pt>
                <c:pt idx="76">
                  <c:v>-3.0917705035668534E-2</c:v>
                </c:pt>
                <c:pt idx="77">
                  <c:v>-3.1244863252630435E-2</c:v>
                </c:pt>
                <c:pt idx="78">
                  <c:v>-3.1337967567338962E-2</c:v>
                </c:pt>
                <c:pt idx="79">
                  <c:v>-3.1495727656150628E-2</c:v>
                </c:pt>
                <c:pt idx="80">
                  <c:v>-3.1506072580007136E-2</c:v>
                </c:pt>
                <c:pt idx="81">
                  <c:v>-3.1521589965791887E-2</c:v>
                </c:pt>
                <c:pt idx="82">
                  <c:v>-3.1701333017798622E-2</c:v>
                </c:pt>
                <c:pt idx="83">
                  <c:v>-3.1945731843908504E-2</c:v>
                </c:pt>
                <c:pt idx="84">
                  <c:v>-3.2153923436520619E-2</c:v>
                </c:pt>
                <c:pt idx="85">
                  <c:v>-3.2305217947921974E-2</c:v>
                </c:pt>
                <c:pt idx="86">
                  <c:v>-3.2315562871778475E-2</c:v>
                </c:pt>
                <c:pt idx="87">
                  <c:v>-3.2544444312103599E-2</c:v>
                </c:pt>
                <c:pt idx="88">
                  <c:v>-3.2747463442787471E-2</c:v>
                </c:pt>
                <c:pt idx="89">
                  <c:v>-3.4826793137944533E-2</c:v>
                </c:pt>
                <c:pt idx="90">
                  <c:v>-3.488886268108355E-2</c:v>
                </c:pt>
                <c:pt idx="91">
                  <c:v>-3.4892095469788706E-2</c:v>
                </c:pt>
                <c:pt idx="92">
                  <c:v>-3.504726932763625E-2</c:v>
                </c:pt>
                <c:pt idx="93">
                  <c:v>-3.5075717868241638E-2</c:v>
                </c:pt>
                <c:pt idx="94">
                  <c:v>-3.5091235254026389E-2</c:v>
                </c:pt>
                <c:pt idx="95">
                  <c:v>-3.5091881811767422E-2</c:v>
                </c:pt>
                <c:pt idx="96">
                  <c:v>-3.5097054273695673E-2</c:v>
                </c:pt>
                <c:pt idx="97">
                  <c:v>-3.5112571659480424E-2</c:v>
                </c:pt>
                <c:pt idx="98">
                  <c:v>-3.5113864774962492E-2</c:v>
                </c:pt>
                <c:pt idx="99">
                  <c:v>-3.5122916583336924E-2</c:v>
                </c:pt>
                <c:pt idx="100">
                  <c:v>-3.5283262903112719E-2</c:v>
                </c:pt>
                <c:pt idx="101">
                  <c:v>-3.5484342360573497E-2</c:v>
                </c:pt>
                <c:pt idx="102">
                  <c:v>-3.5486282033796591E-2</c:v>
                </c:pt>
                <c:pt idx="103">
                  <c:v>-3.5522489267294351E-2</c:v>
                </c:pt>
                <c:pt idx="104">
                  <c:v>-3.5530894517927757E-2</c:v>
                </c:pt>
                <c:pt idx="105">
                  <c:v>-3.5534127306632912E-2</c:v>
                </c:pt>
                <c:pt idx="106">
                  <c:v>-4.3134413552457326E-2</c:v>
                </c:pt>
                <c:pt idx="107">
                  <c:v>-4.37408847135448E-2</c:v>
                </c:pt>
                <c:pt idx="108">
                  <c:v>-4.6848241216941831E-2</c:v>
                </c:pt>
                <c:pt idx="109">
                  <c:v>-4.6905784855893626E-2</c:v>
                </c:pt>
                <c:pt idx="110">
                  <c:v>-4.7318935252412708E-2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68-4E9E-9A3E-5126A892418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68-4E9E-9A3E-5126A8924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291744"/>
        <c:axId val="1"/>
      </c:scatterChart>
      <c:valAx>
        <c:axId val="367291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291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99248120300752"/>
          <c:y val="0.92375366568914952"/>
          <c:w val="0.7789473684210526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19050</xdr:rowOff>
    </xdr:from>
    <xdr:to>
      <xdr:col>16</xdr:col>
      <xdr:colOff>571500</xdr:colOff>
      <xdr:row>19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07B5FE7-9A52-AA31-CDBB-F659C95AE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237" TargetMode="External"/><Relationship Id="rId13" Type="http://schemas.openxmlformats.org/officeDocument/2006/relationships/hyperlink" Target="http://www.konkoly.hu/cgi-bin/IBVS?237" TargetMode="External"/><Relationship Id="rId18" Type="http://schemas.openxmlformats.org/officeDocument/2006/relationships/hyperlink" Target="http://www.konkoly.hu/cgi-bin/IBVS?237" TargetMode="External"/><Relationship Id="rId26" Type="http://schemas.openxmlformats.org/officeDocument/2006/relationships/hyperlink" Target="http://www.konkoly.hu/cgi-bin/IBVS?237" TargetMode="External"/><Relationship Id="rId3" Type="http://schemas.openxmlformats.org/officeDocument/2006/relationships/hyperlink" Target="http://www.konkoly.hu/cgi-bin/IBVS?237" TargetMode="External"/><Relationship Id="rId21" Type="http://schemas.openxmlformats.org/officeDocument/2006/relationships/hyperlink" Target="http://www.konkoly.hu/cgi-bin/IBVS?237" TargetMode="External"/><Relationship Id="rId7" Type="http://schemas.openxmlformats.org/officeDocument/2006/relationships/hyperlink" Target="http://www.konkoly.hu/cgi-bin/IBVS?237" TargetMode="External"/><Relationship Id="rId12" Type="http://schemas.openxmlformats.org/officeDocument/2006/relationships/hyperlink" Target="http://www.konkoly.hu/cgi-bin/IBVS?237" TargetMode="External"/><Relationship Id="rId17" Type="http://schemas.openxmlformats.org/officeDocument/2006/relationships/hyperlink" Target="http://www.konkoly.hu/cgi-bin/IBVS?237" TargetMode="External"/><Relationship Id="rId25" Type="http://schemas.openxmlformats.org/officeDocument/2006/relationships/hyperlink" Target="http://www.konkoly.hu/cgi-bin/IBVS?237" TargetMode="External"/><Relationship Id="rId2" Type="http://schemas.openxmlformats.org/officeDocument/2006/relationships/hyperlink" Target="http://www.konkoly.hu/cgi-bin/IBVS?237" TargetMode="External"/><Relationship Id="rId16" Type="http://schemas.openxmlformats.org/officeDocument/2006/relationships/hyperlink" Target="http://www.konkoly.hu/cgi-bin/IBVS?237" TargetMode="External"/><Relationship Id="rId20" Type="http://schemas.openxmlformats.org/officeDocument/2006/relationships/hyperlink" Target="http://www.konkoly.hu/cgi-bin/IBVS?237" TargetMode="External"/><Relationship Id="rId29" Type="http://schemas.openxmlformats.org/officeDocument/2006/relationships/hyperlink" Target="http://www.konkoly.hu/cgi-bin/IBVS?237" TargetMode="External"/><Relationship Id="rId1" Type="http://schemas.openxmlformats.org/officeDocument/2006/relationships/hyperlink" Target="http://www.konkoly.hu/cgi-bin/IBVS?237" TargetMode="External"/><Relationship Id="rId6" Type="http://schemas.openxmlformats.org/officeDocument/2006/relationships/hyperlink" Target="http://www.konkoly.hu/cgi-bin/IBVS?237" TargetMode="External"/><Relationship Id="rId11" Type="http://schemas.openxmlformats.org/officeDocument/2006/relationships/hyperlink" Target="http://www.konkoly.hu/cgi-bin/IBVS?237" TargetMode="External"/><Relationship Id="rId24" Type="http://schemas.openxmlformats.org/officeDocument/2006/relationships/hyperlink" Target="http://www.konkoly.hu/cgi-bin/IBVS?237" TargetMode="External"/><Relationship Id="rId5" Type="http://schemas.openxmlformats.org/officeDocument/2006/relationships/hyperlink" Target="http://www.konkoly.hu/cgi-bin/IBVS?237" TargetMode="External"/><Relationship Id="rId15" Type="http://schemas.openxmlformats.org/officeDocument/2006/relationships/hyperlink" Target="http://www.konkoly.hu/cgi-bin/IBVS?237" TargetMode="External"/><Relationship Id="rId23" Type="http://schemas.openxmlformats.org/officeDocument/2006/relationships/hyperlink" Target="http://www.konkoly.hu/cgi-bin/IBVS?237" TargetMode="External"/><Relationship Id="rId28" Type="http://schemas.openxmlformats.org/officeDocument/2006/relationships/hyperlink" Target="http://www.konkoly.hu/cgi-bin/IBVS?237" TargetMode="External"/><Relationship Id="rId10" Type="http://schemas.openxmlformats.org/officeDocument/2006/relationships/hyperlink" Target="http://www.konkoly.hu/cgi-bin/IBVS?237" TargetMode="External"/><Relationship Id="rId19" Type="http://schemas.openxmlformats.org/officeDocument/2006/relationships/hyperlink" Target="http://www.konkoly.hu/cgi-bin/IBVS?237" TargetMode="External"/><Relationship Id="rId4" Type="http://schemas.openxmlformats.org/officeDocument/2006/relationships/hyperlink" Target="http://www.konkoly.hu/cgi-bin/IBVS?237" TargetMode="External"/><Relationship Id="rId9" Type="http://schemas.openxmlformats.org/officeDocument/2006/relationships/hyperlink" Target="http://www.konkoly.hu/cgi-bin/IBVS?237" TargetMode="External"/><Relationship Id="rId14" Type="http://schemas.openxmlformats.org/officeDocument/2006/relationships/hyperlink" Target="http://www.konkoly.hu/cgi-bin/IBVS?237" TargetMode="External"/><Relationship Id="rId22" Type="http://schemas.openxmlformats.org/officeDocument/2006/relationships/hyperlink" Target="http://www.konkoly.hu/cgi-bin/IBVS?237" TargetMode="External"/><Relationship Id="rId27" Type="http://schemas.openxmlformats.org/officeDocument/2006/relationships/hyperlink" Target="http://www.konkoly.hu/cgi-bin/IBVS?237" TargetMode="External"/><Relationship Id="rId30" Type="http://schemas.openxmlformats.org/officeDocument/2006/relationships/hyperlink" Target="http://www.konkoly.hu/cgi-bin/IBVS?56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pane xSplit="14" ySplit="22" topLeftCell="O116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E1" s="30" t="s">
        <v>40</v>
      </c>
      <c r="F1" t="s">
        <v>46</v>
      </c>
    </row>
    <row r="2" spans="1:7" x14ac:dyDescent="0.2">
      <c r="A2" t="s">
        <v>23</v>
      </c>
      <c r="B2" t="s">
        <v>42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27156.575000000001</v>
      </c>
      <c r="D4" s="9">
        <v>1.4950950000000001</v>
      </c>
    </row>
    <row r="5" spans="1:7" x14ac:dyDescent="0.2">
      <c r="D5" s="49" t="s">
        <v>376</v>
      </c>
    </row>
    <row r="6" spans="1:7" x14ac:dyDescent="0.2">
      <c r="A6" s="5" t="s">
        <v>1</v>
      </c>
      <c r="C6" s="32" t="s">
        <v>44</v>
      </c>
    </row>
    <row r="7" spans="1:7" x14ac:dyDescent="0.2">
      <c r="A7" t="s">
        <v>2</v>
      </c>
      <c r="C7">
        <v>53552.743699999999</v>
      </c>
      <c r="D7" s="31" t="s">
        <v>382</v>
      </c>
    </row>
    <row r="8" spans="1:7" x14ac:dyDescent="0.2">
      <c r="A8" t="s">
        <v>3</v>
      </c>
      <c r="C8">
        <v>2.2427800000000002</v>
      </c>
      <c r="D8" s="31" t="s">
        <v>382</v>
      </c>
    </row>
    <row r="9" spans="1:7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INTERCEPT(INDIRECT($G$11):G991,INDIRECT($F$11):F991)</f>
        <v>-4.37408847135448E-2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16</v>
      </c>
      <c r="B12" s="12"/>
      <c r="C12" s="24">
        <f ca="1">SLOPE(INDIRECT($G$11):G991,INDIRECT($F$11):F991)</f>
        <v>-1.2931154820628513E-6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30</v>
      </c>
      <c r="E14" s="17">
        <f ca="1">NOW()+15018.5+$C$9/24</f>
        <v>60358.714672222217</v>
      </c>
    </row>
    <row r="15" spans="1:7" x14ac:dyDescent="0.2">
      <c r="A15" s="14" t="s">
        <v>17</v>
      </c>
      <c r="B15" s="12"/>
      <c r="C15" s="15">
        <f ca="1">(C7+C11)+(C8+C12)*INT(MAX(F21:F3532))</f>
        <v>59758.468641064748</v>
      </c>
      <c r="D15" s="16" t="s">
        <v>38</v>
      </c>
      <c r="E15" s="17">
        <f ca="1">ROUND(2*(E14-$C$7)/$C$8,0)/2+E13</f>
        <v>3035.5</v>
      </c>
    </row>
    <row r="16" spans="1:7" x14ac:dyDescent="0.2">
      <c r="A16" s="18" t="s">
        <v>4</v>
      </c>
      <c r="B16" s="12"/>
      <c r="C16" s="19">
        <f ca="1">+C8+C12</f>
        <v>2.242778706884518</v>
      </c>
      <c r="D16" s="16" t="s">
        <v>31</v>
      </c>
      <c r="E16" s="26">
        <f ca="1">ROUND(2*(E14-$C$15)/$C$16,0)/2+E13</f>
        <v>268.5</v>
      </c>
    </row>
    <row r="17" spans="1:18" ht="13.5" thickBot="1" x14ac:dyDescent="0.25">
      <c r="A17" s="16" t="s">
        <v>27</v>
      </c>
      <c r="B17" s="12"/>
      <c r="C17" s="12">
        <f>COUNT(C21:C2190)</f>
        <v>111</v>
      </c>
      <c r="D17" s="16" t="s">
        <v>32</v>
      </c>
      <c r="E17" s="20">
        <f ca="1">+$C$15+$C$16*E16-15018.5-$C$9/24</f>
        <v>45342.550557196577</v>
      </c>
    </row>
    <row r="18" spans="1:18" ht="14.25" thickTop="1" thickBot="1" x14ac:dyDescent="0.25">
      <c r="A18" s="18" t="s">
        <v>5</v>
      </c>
      <c r="B18" s="12"/>
      <c r="C18" s="21">
        <f ca="1">+C15</f>
        <v>59758.468641064748</v>
      </c>
      <c r="D18" s="22">
        <f ca="1">+C16</f>
        <v>2.242778706884518</v>
      </c>
      <c r="E18" s="23" t="s">
        <v>33</v>
      </c>
    </row>
    <row r="19" spans="1:18" ht="13.5" thickTop="1" x14ac:dyDescent="0.2">
      <c r="A19" s="27" t="s">
        <v>34</v>
      </c>
      <c r="E19" s="28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35</v>
      </c>
      <c r="I20" s="7" t="s">
        <v>43</v>
      </c>
      <c r="J20" s="7" t="s">
        <v>26</v>
      </c>
      <c r="K20" s="7" t="s">
        <v>49</v>
      </c>
      <c r="L20" s="7" t="s">
        <v>381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R20" s="29" t="s">
        <v>36</v>
      </c>
    </row>
    <row r="21" spans="1:18" x14ac:dyDescent="0.2">
      <c r="A21" s="46" t="s">
        <v>63</v>
      </c>
      <c r="B21" s="48" t="s">
        <v>45</v>
      </c>
      <c r="C21" s="47">
        <v>15077.880999999999</v>
      </c>
      <c r="D21" s="10"/>
      <c r="E21">
        <f>+(C21-C$7)/C$8</f>
        <v>-17154.98742631912</v>
      </c>
      <c r="F21">
        <f>ROUND(2*E21,0)/2</f>
        <v>-17155</v>
      </c>
      <c r="G21">
        <f>+C21-(C$7+F21*C$8)</f>
        <v>2.8200000006108894E-2</v>
      </c>
      <c r="L21">
        <f>+G21</f>
        <v>2.8200000006108894E-2</v>
      </c>
      <c r="O21">
        <f ca="1">+C$11+C$12*$F21</f>
        <v>-2.1557488618756587E-2</v>
      </c>
      <c r="Q21" s="2">
        <f>+C21-15018.5</f>
        <v>59.380999999999403</v>
      </c>
    </row>
    <row r="22" spans="1:18" x14ac:dyDescent="0.2">
      <c r="A22" s="46" t="s">
        <v>63</v>
      </c>
      <c r="B22" s="48" t="s">
        <v>375</v>
      </c>
      <c r="C22" s="47">
        <v>15112.85</v>
      </c>
      <c r="D22" s="10"/>
      <c r="E22">
        <f>+(C22-C$7)/C$8</f>
        <v>-17139.39561615495</v>
      </c>
      <c r="F22">
        <f>ROUND(2*E22,0)/2</f>
        <v>-17139.5</v>
      </c>
      <c r="G22">
        <f>+C22-(C$7+F22*C$8)</f>
        <v>0.23411000000669446</v>
      </c>
      <c r="L22">
        <f>+G22</f>
        <v>0.23411000000669446</v>
      </c>
      <c r="O22">
        <f ca="1">+C$11+C$12*$F22</f>
        <v>-2.1577531908728562E-2</v>
      </c>
      <c r="Q22" s="2">
        <f>+C22-15018.5</f>
        <v>94.350000000000364</v>
      </c>
    </row>
    <row r="23" spans="1:18" x14ac:dyDescent="0.2">
      <c r="A23" s="46" t="s">
        <v>63</v>
      </c>
      <c r="B23" s="48" t="s">
        <v>375</v>
      </c>
      <c r="C23" s="47">
        <v>16909.849999999999</v>
      </c>
      <c r="D23" s="10"/>
      <c r="E23">
        <f>+(C23-C$7)/C$8</f>
        <v>-16338.157866576301</v>
      </c>
      <c r="F23">
        <f>ROUND(2*E23,0)/2</f>
        <v>-16338</v>
      </c>
      <c r="G23">
        <f>+C23-(C$7+F23*C$8)</f>
        <v>-0.35405999999784399</v>
      </c>
      <c r="L23">
        <f>+G23</f>
        <v>-0.35405999999784399</v>
      </c>
      <c r="O23">
        <f ca="1">+C$11+C$12*$F23</f>
        <v>-2.2613963967601937E-2</v>
      </c>
      <c r="Q23" s="2">
        <f>+C23-15018.5</f>
        <v>1891.3499999999985</v>
      </c>
    </row>
    <row r="24" spans="1:18" x14ac:dyDescent="0.2">
      <c r="A24" s="46" t="s">
        <v>63</v>
      </c>
      <c r="B24" s="48" t="s">
        <v>375</v>
      </c>
      <c r="C24" s="47">
        <v>16990.678</v>
      </c>
      <c r="D24" s="10"/>
      <c r="E24">
        <f>+(C24-C$7)/C$8</f>
        <v>-16302.118665227974</v>
      </c>
      <c r="F24">
        <f>ROUND(2*E24,0)/2</f>
        <v>-16302</v>
      </c>
      <c r="G24">
        <f>+C24-(C$7+F24*C$8)</f>
        <v>-0.26613999999244697</v>
      </c>
      <c r="L24">
        <f>+G24</f>
        <v>-0.26613999999244697</v>
      </c>
      <c r="O24">
        <f ca="1">+C$11+C$12*$F24</f>
        <v>-2.2660516124956197E-2</v>
      </c>
      <c r="Q24" s="2">
        <f>+C24-15018.5</f>
        <v>1972.1779999999999</v>
      </c>
    </row>
    <row r="25" spans="1:18" x14ac:dyDescent="0.2">
      <c r="A25" s="46" t="s">
        <v>63</v>
      </c>
      <c r="B25" s="48" t="s">
        <v>375</v>
      </c>
      <c r="C25" s="47">
        <v>17017.669000000002</v>
      </c>
      <c r="D25" s="10"/>
      <c r="E25">
        <f>+(C25-C$7)/C$8</f>
        <v>-16290.08404747679</v>
      </c>
      <c r="F25">
        <f>ROUND(2*E25,0)/2</f>
        <v>-16290</v>
      </c>
      <c r="G25">
        <f>+C25-(C$7+F25*C$8)</f>
        <v>-0.18849999999656575</v>
      </c>
      <c r="L25">
        <f>+G25</f>
        <v>-0.18849999999656575</v>
      </c>
      <c r="O25">
        <f ca="1">+C$11+C$12*$F25</f>
        <v>-2.2676033510740951E-2</v>
      </c>
      <c r="Q25" s="2">
        <f>+C25-15018.5</f>
        <v>1999.1690000000017</v>
      </c>
    </row>
    <row r="26" spans="1:18" x14ac:dyDescent="0.2">
      <c r="A26" s="46" t="s">
        <v>63</v>
      </c>
      <c r="B26" s="48" t="s">
        <v>45</v>
      </c>
      <c r="C26" s="47">
        <v>17629.881000000001</v>
      </c>
      <c r="D26" s="10"/>
      <c r="E26">
        <f>+(C26-C$7)/C$8</f>
        <v>-16017.113894363243</v>
      </c>
      <c r="F26">
        <f>ROUND(2*E26,0)/2</f>
        <v>-16017</v>
      </c>
      <c r="G26">
        <f>+C26-(C$7+F26*C$8)</f>
        <v>-0.25543999999354128</v>
      </c>
      <c r="L26">
        <f>+G26</f>
        <v>-0.25543999999354128</v>
      </c>
      <c r="O26">
        <f ca="1">+C$11+C$12*$F26</f>
        <v>-2.3029054037344111E-2</v>
      </c>
      <c r="Q26" s="2">
        <f>+C26-15018.5</f>
        <v>2611.3810000000012</v>
      </c>
    </row>
    <row r="27" spans="1:18" x14ac:dyDescent="0.2">
      <c r="A27" s="46" t="s">
        <v>63</v>
      </c>
      <c r="B27" s="48" t="s">
        <v>45</v>
      </c>
      <c r="C27" s="47">
        <v>17728.670999999998</v>
      </c>
      <c r="D27" s="10"/>
      <c r="E27">
        <f>+(C27-C$7)/C$8</f>
        <v>-15973.065882520801</v>
      </c>
      <c r="F27">
        <f>ROUND(2*E27,0)/2</f>
        <v>-15973</v>
      </c>
      <c r="G27">
        <f>+C27-(C$7+F27*C$8)</f>
        <v>-0.14775999999619671</v>
      </c>
      <c r="L27">
        <f>+G27</f>
        <v>-0.14775999999619671</v>
      </c>
      <c r="O27">
        <f ca="1">+C$11+C$12*$F27</f>
        <v>-2.3085951118554875E-2</v>
      </c>
      <c r="Q27" s="2">
        <f>+C27-15018.5</f>
        <v>2710.1709999999985</v>
      </c>
    </row>
    <row r="28" spans="1:18" x14ac:dyDescent="0.2">
      <c r="A28" s="46" t="s">
        <v>63</v>
      </c>
      <c r="B28" s="48" t="s">
        <v>45</v>
      </c>
      <c r="C28" s="47">
        <v>17806.510999999999</v>
      </c>
      <c r="D28" s="10"/>
      <c r="E28">
        <f>+(C28-C$7)/C$8</f>
        <v>-15938.358956295311</v>
      </c>
      <c r="F28">
        <f>ROUND(2*E28,0)/2</f>
        <v>-15938.5</v>
      </c>
      <c r="G28">
        <f>+C28-(C$7+F28*C$8)</f>
        <v>0.31633000000147149</v>
      </c>
      <c r="L28">
        <f>+G28</f>
        <v>0.31633000000147149</v>
      </c>
      <c r="O28">
        <f ca="1">+C$11+C$12*$F28</f>
        <v>-2.3130563602686043E-2</v>
      </c>
      <c r="Q28" s="2">
        <f>+C28-15018.5</f>
        <v>2788.0109999999986</v>
      </c>
    </row>
    <row r="29" spans="1:18" x14ac:dyDescent="0.2">
      <c r="A29" s="46" t="s">
        <v>63</v>
      </c>
      <c r="B29" s="48" t="s">
        <v>375</v>
      </c>
      <c r="C29" s="47">
        <v>18071.754000000001</v>
      </c>
      <c r="D29" s="10"/>
      <c r="E29">
        <f>+(C29-C$7)/C$8</f>
        <v>-15820.093678381292</v>
      </c>
      <c r="F29">
        <f>ROUND(2*E29,0)/2</f>
        <v>-15820</v>
      </c>
      <c r="G29">
        <f>+C29-(C$7+F29*C$8)</f>
        <v>-0.21009999999660067</v>
      </c>
      <c r="L29">
        <f>+G29</f>
        <v>-0.21009999999660067</v>
      </c>
      <c r="O29">
        <f ca="1">+C$11+C$12*$F29</f>
        <v>-2.3283797787310493E-2</v>
      </c>
      <c r="Q29" s="2">
        <f>+C29-15018.5</f>
        <v>3053.2540000000008</v>
      </c>
    </row>
    <row r="30" spans="1:18" x14ac:dyDescent="0.2">
      <c r="A30" s="46" t="s">
        <v>63</v>
      </c>
      <c r="B30" s="48" t="s">
        <v>45</v>
      </c>
      <c r="C30" s="47">
        <v>18387.881000000001</v>
      </c>
      <c r="D30" s="10"/>
      <c r="E30">
        <f>+(C30-C$7)/C$8</f>
        <v>-15679.140486360675</v>
      </c>
      <c r="F30">
        <f>ROUND(2*E30,0)/2</f>
        <v>-15679</v>
      </c>
      <c r="G30">
        <f>+C30-(C$7+F30*C$8)</f>
        <v>-0.31507999999303138</v>
      </c>
      <c r="L30">
        <f>+G30</f>
        <v>-0.31507999999303138</v>
      </c>
      <c r="O30">
        <f ca="1">+C$11+C$12*$F30</f>
        <v>-2.3466127070281353E-2</v>
      </c>
      <c r="Q30" s="2">
        <f>+C30-15018.5</f>
        <v>3369.3810000000012</v>
      </c>
    </row>
    <row r="31" spans="1:18" x14ac:dyDescent="0.2">
      <c r="A31" s="46" t="s">
        <v>63</v>
      </c>
      <c r="B31" s="48" t="s">
        <v>45</v>
      </c>
      <c r="C31" s="47">
        <v>18414.773000000001</v>
      </c>
      <c r="D31" s="10"/>
      <c r="E31">
        <f>+(C31-C$7)/C$8</f>
        <v>-15667.150010255127</v>
      </c>
      <c r="F31">
        <f>ROUND(2*E31,0)/2</f>
        <v>-15667</v>
      </c>
      <c r="G31">
        <f>+C31-(C$7+F31*C$8)</f>
        <v>-0.33643999999185326</v>
      </c>
      <c r="L31">
        <f>+G31</f>
        <v>-0.33643999999185326</v>
      </c>
      <c r="O31">
        <f ca="1">+C$11+C$12*$F31</f>
        <v>-2.3481644456066108E-2</v>
      </c>
      <c r="Q31" s="2">
        <f>+C31-15018.5</f>
        <v>3396.273000000001</v>
      </c>
    </row>
    <row r="32" spans="1:18" x14ac:dyDescent="0.2">
      <c r="A32" s="46" t="s">
        <v>63</v>
      </c>
      <c r="B32" s="48" t="s">
        <v>45</v>
      </c>
      <c r="C32" s="47">
        <v>18423.77</v>
      </c>
      <c r="D32" s="10"/>
      <c r="E32">
        <f>+(C32-C$7)/C$8</f>
        <v>-15663.138471004735</v>
      </c>
      <c r="F32">
        <f>ROUND(2*E32,0)/2</f>
        <v>-15663</v>
      </c>
      <c r="G32">
        <f>+C32-(C$7+F32*C$8)</f>
        <v>-0.31055999999443884</v>
      </c>
      <c r="L32">
        <f>+G32</f>
        <v>-0.31055999999443884</v>
      </c>
      <c r="O32">
        <f ca="1">+C$11+C$12*$F32</f>
        <v>-2.3486816917994362E-2</v>
      </c>
      <c r="Q32" s="2">
        <f>+C32-15018.5</f>
        <v>3405.2700000000004</v>
      </c>
    </row>
    <row r="33" spans="1:17" x14ac:dyDescent="0.2">
      <c r="A33" s="46" t="s">
        <v>63</v>
      </c>
      <c r="B33" s="48" t="s">
        <v>45</v>
      </c>
      <c r="C33" s="47">
        <v>18477.607</v>
      </c>
      <c r="D33" s="10"/>
      <c r="E33">
        <f>+(C33-C$7)/C$8</f>
        <v>-15639.133887407592</v>
      </c>
      <c r="F33">
        <f>ROUND(2*E33,0)/2</f>
        <v>-15639</v>
      </c>
      <c r="G33">
        <f>+C33-(C$7+F33*C$8)</f>
        <v>-0.30027999999219901</v>
      </c>
      <c r="L33">
        <f>+G33</f>
        <v>-0.30027999999219901</v>
      </c>
      <c r="O33">
        <f ca="1">+C$11+C$12*$F33</f>
        <v>-2.3517851689563867E-2</v>
      </c>
      <c r="Q33" s="2">
        <f>+C33-15018.5</f>
        <v>3459.107</v>
      </c>
    </row>
    <row r="34" spans="1:17" x14ac:dyDescent="0.2">
      <c r="A34" s="46" t="s">
        <v>63</v>
      </c>
      <c r="B34" s="48" t="s">
        <v>45</v>
      </c>
      <c r="C34" s="47">
        <v>18522.54</v>
      </c>
      <c r="D34" s="10"/>
      <c r="E34">
        <f>+(C34-C$7)/C$8</f>
        <v>-15619.099376666456</v>
      </c>
      <c r="F34">
        <f>ROUND(2*E34,0)/2</f>
        <v>-15619</v>
      </c>
      <c r="G34">
        <f>+C34-(C$7+F34*C$8)</f>
        <v>-0.22287999999389285</v>
      </c>
      <c r="L34">
        <f>+G34</f>
        <v>-0.22287999999389285</v>
      </c>
      <c r="O34">
        <f ca="1">+C$11+C$12*$F34</f>
        <v>-2.3543713999205126E-2</v>
      </c>
      <c r="Q34" s="2">
        <f>+C34-15018.5</f>
        <v>3504.0400000000009</v>
      </c>
    </row>
    <row r="35" spans="1:17" x14ac:dyDescent="0.2">
      <c r="A35" s="46" t="s">
        <v>63</v>
      </c>
      <c r="B35" s="48" t="s">
        <v>45</v>
      </c>
      <c r="C35" s="47">
        <v>18531.517</v>
      </c>
      <c r="D35" s="10"/>
      <c r="E35">
        <f>+(C35-C$7)/C$8</f>
        <v>-15615.096754920231</v>
      </c>
      <c r="F35">
        <f>ROUND(2*E35,0)/2</f>
        <v>-15615</v>
      </c>
      <c r="G35">
        <f>+C35-(C$7+F35*C$8)</f>
        <v>-0.21699999999691499</v>
      </c>
      <c r="L35">
        <f>+G35</f>
        <v>-0.21699999999691499</v>
      </c>
      <c r="O35">
        <f ca="1">+C$11+C$12*$F35</f>
        <v>-2.3548886461133376E-2</v>
      </c>
      <c r="Q35" s="2">
        <f>+C35-15018.5</f>
        <v>3513.0169999999998</v>
      </c>
    </row>
    <row r="36" spans="1:17" x14ac:dyDescent="0.2">
      <c r="A36" s="46" t="s">
        <v>63</v>
      </c>
      <c r="B36" s="48" t="s">
        <v>45</v>
      </c>
      <c r="C36" s="47">
        <v>18540.509999999998</v>
      </c>
      <c r="D36" s="10"/>
      <c r="E36">
        <f>+(C36-C$7)/C$8</f>
        <v>-15611.08699917067</v>
      </c>
      <c r="F36">
        <f>ROUND(2*E36,0)/2</f>
        <v>-15611</v>
      </c>
      <c r="G36">
        <f>+C36-(C$7+F36*C$8)</f>
        <v>-0.19512000000031549</v>
      </c>
      <c r="L36">
        <f>+G36</f>
        <v>-0.19512000000031549</v>
      </c>
      <c r="O36">
        <f ca="1">+C$11+C$12*$F36</f>
        <v>-2.355405892306163E-2</v>
      </c>
      <c r="Q36" s="2">
        <f>+C36-15018.5</f>
        <v>3522.0099999999984</v>
      </c>
    </row>
    <row r="37" spans="1:17" x14ac:dyDescent="0.2">
      <c r="A37" s="46" t="s">
        <v>63</v>
      </c>
      <c r="B37" s="48" t="s">
        <v>45</v>
      </c>
      <c r="C37" s="47">
        <v>18791.767</v>
      </c>
      <c r="D37" s="10"/>
      <c r="E37">
        <f>+(C37-C$7)/C$8</f>
        <v>-15499.057731921988</v>
      </c>
      <c r="F37">
        <f>ROUND(2*E37,0)/2</f>
        <v>-15499</v>
      </c>
      <c r="G37">
        <f>+C37-(C$7+F37*C$8)</f>
        <v>-0.12947999999596504</v>
      </c>
      <c r="L37">
        <f>+G37</f>
        <v>-0.12947999999596504</v>
      </c>
      <c r="O37">
        <f ca="1">+C$11+C$12*$F37</f>
        <v>-2.3698887857052667E-2</v>
      </c>
      <c r="Q37" s="2">
        <f>+C37-15018.5</f>
        <v>3773.2669999999998</v>
      </c>
    </row>
    <row r="38" spans="1:17" x14ac:dyDescent="0.2">
      <c r="A38" s="46" t="s">
        <v>63</v>
      </c>
      <c r="B38" s="48" t="s">
        <v>375</v>
      </c>
      <c r="C38" s="47">
        <v>18820.688999999998</v>
      </c>
      <c r="D38" s="10"/>
      <c r="E38">
        <f>+(C38-C$7)/C$8</f>
        <v>-15486.162129143295</v>
      </c>
      <c r="F38">
        <f>ROUND(2*E38,0)/2</f>
        <v>-15486</v>
      </c>
      <c r="G38">
        <f>+C38-(C$7+F38*C$8)</f>
        <v>-0.36361999999644468</v>
      </c>
      <c r="L38">
        <f>+G38</f>
        <v>-0.36361999999644468</v>
      </c>
      <c r="O38">
        <f ca="1">+C$11+C$12*$F38</f>
        <v>-2.3715698358319486E-2</v>
      </c>
      <c r="Q38" s="2">
        <f>+C38-15018.5</f>
        <v>3802.1889999999985</v>
      </c>
    </row>
    <row r="39" spans="1:17" x14ac:dyDescent="0.2">
      <c r="A39" s="46" t="s">
        <v>63</v>
      </c>
      <c r="B39" s="48" t="s">
        <v>375</v>
      </c>
      <c r="C39" s="47">
        <v>18883.531999999999</v>
      </c>
      <c r="D39" s="10"/>
      <c r="E39">
        <f>+(C39-C$7)/C$8</f>
        <v>-15458.14199341888</v>
      </c>
      <c r="F39">
        <f>ROUND(2*E39,0)/2</f>
        <v>-15458</v>
      </c>
      <c r="G39">
        <f>+C39-(C$7+F39*C$8)</f>
        <v>-0.31845999999495689</v>
      </c>
      <c r="L39">
        <f>+G39</f>
        <v>-0.31845999999495689</v>
      </c>
      <c r="O39">
        <f ca="1">+C$11+C$12*$F39</f>
        <v>-2.3751905591817245E-2</v>
      </c>
      <c r="Q39" s="2">
        <f>+C39-15018.5</f>
        <v>3865.0319999999992</v>
      </c>
    </row>
    <row r="40" spans="1:17" x14ac:dyDescent="0.2">
      <c r="A40" s="46" t="s">
        <v>63</v>
      </c>
      <c r="B40" s="48" t="s">
        <v>375</v>
      </c>
      <c r="C40" s="47">
        <v>19236.522000000001</v>
      </c>
      <c r="D40" s="10"/>
      <c r="E40">
        <f>+(C40-C$7)/C$8</f>
        <v>-15300.752503589292</v>
      </c>
      <c r="F40">
        <f>ROUND(2*E40,0)/2</f>
        <v>-15301</v>
      </c>
      <c r="G40">
        <f>+C40-(C$7+F40*C$8)</f>
        <v>0.55508000000190805</v>
      </c>
      <c r="L40">
        <f>+G40</f>
        <v>0.55508000000190805</v>
      </c>
      <c r="O40">
        <f ca="1">+C$11+C$12*$F40</f>
        <v>-2.3954924722501113E-2</v>
      </c>
      <c r="Q40" s="2">
        <f>+C40-15018.5</f>
        <v>4218.0220000000008</v>
      </c>
    </row>
    <row r="41" spans="1:17" x14ac:dyDescent="0.2">
      <c r="A41" s="46" t="s">
        <v>63</v>
      </c>
      <c r="B41" s="48" t="s">
        <v>375</v>
      </c>
      <c r="C41" s="47">
        <v>19511.732</v>
      </c>
      <c r="D41" s="10"/>
      <c r="E41">
        <f>+(C41-C$7)/C$8</f>
        <v>-15178.043187472689</v>
      </c>
      <c r="F41">
        <f>ROUND(2*E41,0)/2</f>
        <v>-15178</v>
      </c>
      <c r="G41">
        <f>+C41-(C$7+F41*C$8)</f>
        <v>-9.6859999994194368E-2</v>
      </c>
      <c r="L41">
        <f>+G41</f>
        <v>-9.6859999994194368E-2</v>
      </c>
      <c r="O41">
        <f ca="1">+C$11+C$12*$F41</f>
        <v>-2.4113977926794844E-2</v>
      </c>
      <c r="Q41" s="2">
        <f>+C41-15018.5</f>
        <v>4493.232</v>
      </c>
    </row>
    <row r="42" spans="1:17" x14ac:dyDescent="0.2">
      <c r="A42" s="46" t="s">
        <v>63</v>
      </c>
      <c r="B42" s="48" t="s">
        <v>375</v>
      </c>
      <c r="C42" s="47">
        <v>19829.902999999998</v>
      </c>
      <c r="D42" s="10"/>
      <c r="E42">
        <f>+(C42-C$7)/C$8</f>
        <v>-15036.178626526007</v>
      </c>
      <c r="F42">
        <f>ROUND(2*E42,0)/2</f>
        <v>-15036</v>
      </c>
      <c r="G42">
        <f>+C42-(C$7+F42*C$8)</f>
        <v>-0.40062000000034459</v>
      </c>
      <c r="L42">
        <f>+G42</f>
        <v>-0.40062000000034459</v>
      </c>
      <c r="O42">
        <f ca="1">+C$11+C$12*$F42</f>
        <v>-2.4297600325247769E-2</v>
      </c>
      <c r="Q42" s="2">
        <f>+C42-15018.5</f>
        <v>4811.4029999999984</v>
      </c>
    </row>
    <row r="43" spans="1:17" x14ac:dyDescent="0.2">
      <c r="A43" s="46" t="s">
        <v>63</v>
      </c>
      <c r="B43" s="48" t="s">
        <v>375</v>
      </c>
      <c r="C43" s="47">
        <v>19865.830999999998</v>
      </c>
      <c r="D43" s="10"/>
      <c r="E43">
        <f>+(C43-C$7)/C$8</f>
        <v>-15020.159222036935</v>
      </c>
      <c r="F43">
        <f>ROUND(2*E43,0)/2</f>
        <v>-15020</v>
      </c>
      <c r="G43">
        <f>+C43-(C$7+F43*C$8)</f>
        <v>-0.35710000000108266</v>
      </c>
      <c r="L43">
        <f>+G43</f>
        <v>-0.35710000000108266</v>
      </c>
      <c r="O43">
        <f ca="1">+C$11+C$12*$F43</f>
        <v>-2.4318290172960774E-2</v>
      </c>
      <c r="Q43" s="2">
        <f>+C43-15018.5</f>
        <v>4847.3309999999983</v>
      </c>
    </row>
    <row r="44" spans="1:17" x14ac:dyDescent="0.2">
      <c r="A44" s="46" t="s">
        <v>63</v>
      </c>
      <c r="B44" s="48" t="s">
        <v>375</v>
      </c>
      <c r="C44" s="47">
        <v>20188.919999999998</v>
      </c>
      <c r="D44" s="10"/>
      <c r="E44">
        <f>+(C44-C$7)/C$8</f>
        <v>-14876.101846815112</v>
      </c>
      <c r="F44">
        <f>ROUND(2*E44,0)/2</f>
        <v>-14876</v>
      </c>
      <c r="G44">
        <f>+C44-(C$7+F44*C$8)</f>
        <v>-0.22841999999945983</v>
      </c>
      <c r="L44">
        <f>+G44</f>
        <v>-0.22841999999945983</v>
      </c>
      <c r="O44">
        <f ca="1">+C$11+C$12*$F44</f>
        <v>-2.4504498802377823E-2</v>
      </c>
      <c r="Q44" s="2">
        <f>+C44-15018.5</f>
        <v>5170.4199999999983</v>
      </c>
    </row>
    <row r="45" spans="1:17" x14ac:dyDescent="0.2">
      <c r="A45" s="46" t="s">
        <v>63</v>
      </c>
      <c r="B45" s="48" t="s">
        <v>45</v>
      </c>
      <c r="C45" s="47">
        <v>20280.736000000001</v>
      </c>
      <c r="D45" s="10"/>
      <c r="E45">
        <f>+(C45-C$7)/C$8</f>
        <v>-14835.163368676374</v>
      </c>
      <c r="F45">
        <f>ROUND(2*E45,0)/2</f>
        <v>-14835</v>
      </c>
      <c r="G45">
        <f>+C45-(C$7+F45*C$8)</f>
        <v>-0.36639999999533757</v>
      </c>
      <c r="L45">
        <f>+G45</f>
        <v>-0.36639999999533757</v>
      </c>
      <c r="O45">
        <f ca="1">+C$11+C$12*$F45</f>
        <v>-2.4557516537142401E-2</v>
      </c>
      <c r="Q45" s="2">
        <f>+C45-15018.5</f>
        <v>5262.2360000000008</v>
      </c>
    </row>
    <row r="46" spans="1:17" x14ac:dyDescent="0.2">
      <c r="A46" s="46" t="s">
        <v>63</v>
      </c>
      <c r="B46" s="48" t="s">
        <v>45</v>
      </c>
      <c r="C46" s="47">
        <v>20594.791000000001</v>
      </c>
      <c r="D46" s="10"/>
      <c r="E46">
        <f>+(C46-C$7)/C$8</f>
        <v>-14695.134030087655</v>
      </c>
      <c r="F46">
        <f>ROUND(2*E46,0)/2</f>
        <v>-14695</v>
      </c>
      <c r="G46">
        <f>+C46-(C$7+F46*C$8)</f>
        <v>-0.30059999999139109</v>
      </c>
      <c r="L46">
        <f>+G46</f>
        <v>-0.30059999999139109</v>
      </c>
      <c r="O46">
        <f ca="1">+C$11+C$12*$F46</f>
        <v>-2.4738552704631201E-2</v>
      </c>
      <c r="Q46" s="2">
        <f>+C46-15018.5</f>
        <v>5576.2910000000011</v>
      </c>
    </row>
    <row r="47" spans="1:17" x14ac:dyDescent="0.2">
      <c r="A47" s="46" t="s">
        <v>63</v>
      </c>
      <c r="B47" s="48" t="s">
        <v>375</v>
      </c>
      <c r="C47" s="47">
        <v>20922.824000000001</v>
      </c>
      <c r="D47" s="10"/>
      <c r="E47">
        <f>+(C47-C$7)/C$8</f>
        <v>-14548.872247835274</v>
      </c>
      <c r="F47">
        <f>ROUND(2*E47,0)/2</f>
        <v>-14549</v>
      </c>
      <c r="G47">
        <f>+C47-(C$7+F47*C$8)</f>
        <v>0.2865200000051118</v>
      </c>
      <c r="L47">
        <f>+G47</f>
        <v>0.2865200000051118</v>
      </c>
      <c r="O47">
        <f ca="1">+C$11+C$12*$F47</f>
        <v>-2.4927347565012376E-2</v>
      </c>
      <c r="Q47" s="2">
        <f>+C47-15018.5</f>
        <v>5904.3240000000005</v>
      </c>
    </row>
    <row r="48" spans="1:17" x14ac:dyDescent="0.2">
      <c r="A48" s="46" t="s">
        <v>63</v>
      </c>
      <c r="B48" s="48" t="s">
        <v>375</v>
      </c>
      <c r="C48" s="47">
        <v>20964.758999999998</v>
      </c>
      <c r="D48" s="10"/>
      <c r="E48">
        <f>+(C48-C$7)/C$8</f>
        <v>-14530.174470969065</v>
      </c>
      <c r="F48">
        <f>ROUND(2*E48,0)/2</f>
        <v>-14530</v>
      </c>
      <c r="G48">
        <f>+C48-(C$7+F48*C$8)</f>
        <v>-0.39129999999931897</v>
      </c>
      <c r="L48">
        <f>+G48</f>
        <v>-0.39129999999931897</v>
      </c>
      <c r="O48">
        <f ca="1">+C$11+C$12*$F48</f>
        <v>-2.495191675917157E-2</v>
      </c>
      <c r="Q48" s="2">
        <f>+C48-15018.5</f>
        <v>5946.2589999999982</v>
      </c>
    </row>
    <row r="49" spans="1:17" x14ac:dyDescent="0.2">
      <c r="A49" s="46" t="s">
        <v>63</v>
      </c>
      <c r="B49" s="48" t="s">
        <v>45</v>
      </c>
      <c r="C49" s="47">
        <v>21011.670999999998</v>
      </c>
      <c r="D49" s="10"/>
      <c r="E49">
        <f>+(C49-C$7)/C$8</f>
        <v>-14509.257573190414</v>
      </c>
      <c r="F49">
        <f>ROUND(2*E49,0)/2</f>
        <v>-14509.5</v>
      </c>
      <c r="G49">
        <f>+C49-(C$7+F49*C$8)</f>
        <v>0.54371000000173808</v>
      </c>
      <c r="L49">
        <f>+G49</f>
        <v>0.54371000000173808</v>
      </c>
      <c r="O49">
        <f ca="1">+C$11+C$12*$F49</f>
        <v>-2.4978425626553859E-2</v>
      </c>
      <c r="Q49" s="2">
        <f>+C49-15018.5</f>
        <v>5993.1709999999985</v>
      </c>
    </row>
    <row r="50" spans="1:17" x14ac:dyDescent="0.2">
      <c r="A50" s="46" t="s">
        <v>63</v>
      </c>
      <c r="B50" s="48" t="s">
        <v>45</v>
      </c>
      <c r="C50" s="47">
        <v>21370.664000000001</v>
      </c>
      <c r="D50" s="10"/>
      <c r="E50">
        <f>+(C50-C$7)/C$8</f>
        <v>-14349.191494484521</v>
      </c>
      <c r="F50">
        <f>ROUND(2*E50,0)/2</f>
        <v>-14349</v>
      </c>
      <c r="G50">
        <f>+C50-(C$7+F50*C$8)</f>
        <v>-0.42947999999523745</v>
      </c>
      <c r="L50">
        <f>+G50</f>
        <v>-0.42947999999523745</v>
      </c>
      <c r="O50">
        <f ca="1">+C$11+C$12*$F50</f>
        <v>-2.5185970661424948E-2</v>
      </c>
      <c r="Q50" s="2">
        <f>+C50-15018.5</f>
        <v>6352.1640000000007</v>
      </c>
    </row>
    <row r="51" spans="1:17" x14ac:dyDescent="0.2">
      <c r="A51" s="46" t="s">
        <v>63</v>
      </c>
      <c r="B51" s="48" t="s">
        <v>45</v>
      </c>
      <c r="C51" s="47">
        <v>21991.901999999998</v>
      </c>
      <c r="D51" s="10"/>
      <c r="E51">
        <f>+(C51-C$7)/C$8</f>
        <v>-14072.196871739536</v>
      </c>
      <c r="F51">
        <f>ROUND(2*E51,0)/2</f>
        <v>-14072</v>
      </c>
      <c r="G51">
        <f>+C51-(C$7+F51*C$8)</f>
        <v>-0.44153999999616644</v>
      </c>
      <c r="L51">
        <f>+G51</f>
        <v>-0.44153999999616644</v>
      </c>
      <c r="O51">
        <f ca="1">+C$11+C$12*$F51</f>
        <v>-2.5544163649956358E-2</v>
      </c>
      <c r="Q51" s="2">
        <f>+C51-15018.5</f>
        <v>6973.4019999999982</v>
      </c>
    </row>
    <row r="52" spans="1:17" x14ac:dyDescent="0.2">
      <c r="A52" s="46" t="s">
        <v>63</v>
      </c>
      <c r="B52" s="48" t="s">
        <v>375</v>
      </c>
      <c r="C52" s="47">
        <v>23178.66</v>
      </c>
      <c r="D52" s="10"/>
      <c r="E52">
        <f>+(C52-C$7)/C$8</f>
        <v>-13543.050901113795</v>
      </c>
      <c r="F52">
        <f>ROUND(2*E52,0)/2</f>
        <v>-13543</v>
      </c>
      <c r="G52">
        <f>+C52-(C$7+F52*C$8)</f>
        <v>-0.11415999999735504</v>
      </c>
      <c r="L52">
        <f>+G52</f>
        <v>-0.11415999999735504</v>
      </c>
      <c r="O52">
        <f ca="1">+C$11+C$12*$F52</f>
        <v>-2.6228221739967604E-2</v>
      </c>
      <c r="Q52" s="2">
        <f>+C52-15018.5</f>
        <v>8160.16</v>
      </c>
    </row>
    <row r="53" spans="1:17" x14ac:dyDescent="0.2">
      <c r="A53" s="46" t="s">
        <v>63</v>
      </c>
      <c r="B53" s="48" t="s">
        <v>45</v>
      </c>
      <c r="C53" s="47">
        <v>23740.356</v>
      </c>
      <c r="D53" s="10"/>
      <c r="E53">
        <f>+(C53-C$7)/C$8</f>
        <v>-13292.60458003014</v>
      </c>
      <c r="F53">
        <f>ROUND(2*E53,0)/2</f>
        <v>-13292.5</v>
      </c>
      <c r="G53">
        <f>+C53-(C$7+F53*C$8)</f>
        <v>-0.23454999999739812</v>
      </c>
      <c r="L53">
        <f>+G53</f>
        <v>-0.23454999999739812</v>
      </c>
      <c r="O53">
        <f ca="1">+C$11+C$12*$F53</f>
        <v>-2.6552147168224349E-2</v>
      </c>
      <c r="Q53" s="2">
        <f>+C53-15018.5</f>
        <v>8721.8559999999998</v>
      </c>
    </row>
    <row r="54" spans="1:17" x14ac:dyDescent="0.2">
      <c r="A54" s="46" t="s">
        <v>63</v>
      </c>
      <c r="B54" s="48" t="s">
        <v>45</v>
      </c>
      <c r="C54" s="47">
        <v>24200.868999999999</v>
      </c>
      <c r="D54" s="10"/>
      <c r="E54">
        <f>+(C54-C$7)/C$8</f>
        <v>-13087.273250162743</v>
      </c>
      <c r="F54">
        <f>ROUND(2*E54,0)/2</f>
        <v>-13087.5</v>
      </c>
      <c r="G54">
        <f>+C54-(C$7+F54*C$8)</f>
        <v>0.50855000000228756</v>
      </c>
      <c r="L54">
        <f>+G54</f>
        <v>0.50855000000228756</v>
      </c>
      <c r="O54">
        <f ca="1">+C$11+C$12*$F54</f>
        <v>-2.6817235842047232E-2</v>
      </c>
      <c r="Q54" s="2">
        <f>+C54-15018.5</f>
        <v>9182.3689999999988</v>
      </c>
    </row>
    <row r="55" spans="1:17" x14ac:dyDescent="0.2">
      <c r="A55" s="46" t="s">
        <v>63</v>
      </c>
      <c r="B55" s="48" t="s">
        <v>45</v>
      </c>
      <c r="C55" s="47">
        <v>24209.885999999999</v>
      </c>
      <c r="D55" s="10"/>
      <c r="E55">
        <f>+(C55-C$7)/C$8</f>
        <v>-13083.252793408179</v>
      </c>
      <c r="F55">
        <f>ROUND(2*E55,0)/2</f>
        <v>-13083.5</v>
      </c>
      <c r="G55">
        <f>+C55-(C$7+F55*C$8)</f>
        <v>0.55443000000377651</v>
      </c>
      <c r="L55">
        <f>+G55</f>
        <v>0.55443000000377651</v>
      </c>
      <c r="O55">
        <f ca="1">+C$11+C$12*$F55</f>
        <v>-2.6822408303975486E-2</v>
      </c>
      <c r="Q55" s="2">
        <f>+C55-15018.5</f>
        <v>9191.3859999999986</v>
      </c>
    </row>
    <row r="56" spans="1:17" x14ac:dyDescent="0.2">
      <c r="A56" s="46" t="s">
        <v>63</v>
      </c>
      <c r="B56" s="48" t="s">
        <v>45</v>
      </c>
      <c r="C56" s="47">
        <v>24288.925999999999</v>
      </c>
      <c r="D56" s="10"/>
      <c r="E56">
        <f>+(C56-C$7)/C$8</f>
        <v>-13048.010816932556</v>
      </c>
      <c r="F56">
        <f>ROUND(2*E56,0)/2</f>
        <v>-13048</v>
      </c>
      <c r="G56">
        <f>+C56-(C$7+F56*C$8)</f>
        <v>-2.4259999998321291E-2</v>
      </c>
      <c r="L56">
        <f>+G56</f>
        <v>-2.4259999998321291E-2</v>
      </c>
      <c r="O56">
        <f ca="1">+C$11+C$12*$F56</f>
        <v>-2.6868313903588716E-2</v>
      </c>
      <c r="Q56" s="2">
        <f>+C56-15018.5</f>
        <v>9270.4259999999995</v>
      </c>
    </row>
    <row r="57" spans="1:17" x14ac:dyDescent="0.2">
      <c r="A57" s="46" t="s">
        <v>63</v>
      </c>
      <c r="B57" s="48" t="s">
        <v>375</v>
      </c>
      <c r="C57" s="47">
        <v>24373.506000000001</v>
      </c>
      <c r="D57" s="10"/>
      <c r="E57">
        <f>+(C57-C$7)/C$8</f>
        <v>-13010.298691802136</v>
      </c>
      <c r="F57">
        <f>ROUND(2*E57,0)/2</f>
        <v>-13010.5</v>
      </c>
      <c r="G57">
        <f>+C57-(C$7+F57*C$8)</f>
        <v>0.45149000000674278</v>
      </c>
      <c r="L57">
        <f>+G57</f>
        <v>0.45149000000674278</v>
      </c>
      <c r="O57">
        <f ca="1">+C$11+C$12*$F57</f>
        <v>-2.6916805734166074E-2</v>
      </c>
      <c r="Q57" s="2">
        <f>+C57-15018.5</f>
        <v>9355.0060000000012</v>
      </c>
    </row>
    <row r="58" spans="1:17" x14ac:dyDescent="0.2">
      <c r="A58" s="46" t="s">
        <v>63</v>
      </c>
      <c r="B58" s="48" t="s">
        <v>375</v>
      </c>
      <c r="C58" s="47">
        <v>24624.749</v>
      </c>
      <c r="D58" s="10"/>
      <c r="E58">
        <f>+(C58-C$7)/C$8</f>
        <v>-12898.275666806372</v>
      </c>
      <c r="F58">
        <f>ROUND(2*E58,0)/2</f>
        <v>-12898.5</v>
      </c>
      <c r="G58">
        <f>+C58-(C$7+F58*C$8)</f>
        <v>0.50313000000460306</v>
      </c>
      <c r="L58">
        <f>+G58</f>
        <v>0.50313000000460306</v>
      </c>
      <c r="O58">
        <f ca="1">+C$11+C$12*$F58</f>
        <v>-2.7061634668157114E-2</v>
      </c>
      <c r="Q58" s="2">
        <f>+C58-15018.5</f>
        <v>9606.2489999999998</v>
      </c>
    </row>
    <row r="59" spans="1:17" x14ac:dyDescent="0.2">
      <c r="A59" s="46" t="s">
        <v>63</v>
      </c>
      <c r="B59" s="48" t="s">
        <v>375</v>
      </c>
      <c r="C59" s="47">
        <v>24696.569</v>
      </c>
      <c r="D59" s="10"/>
      <c r="E59">
        <f>+(C59-C$7)/C$8</f>
        <v>-12866.252909335733</v>
      </c>
      <c r="F59">
        <f>ROUND(2*E59,0)/2</f>
        <v>-12866.5</v>
      </c>
      <c r="G59">
        <f>+C59-(C$7+F59*C$8)</f>
        <v>0.55417000000306871</v>
      </c>
      <c r="L59">
        <f>+G59</f>
        <v>0.55417000000306871</v>
      </c>
      <c r="O59">
        <f ca="1">+C$11+C$12*$F59</f>
        <v>-2.7103014363583124E-2</v>
      </c>
      <c r="Q59" s="2">
        <f>+C59-15018.5</f>
        <v>9678.0689999999995</v>
      </c>
    </row>
    <row r="60" spans="1:17" x14ac:dyDescent="0.2">
      <c r="A60" s="46" t="s">
        <v>63</v>
      </c>
      <c r="B60" s="48" t="s">
        <v>45</v>
      </c>
      <c r="C60" s="47">
        <v>25689.844000000001</v>
      </c>
      <c r="D60" s="10"/>
      <c r="E60">
        <f>+(C60-C$7)/C$8</f>
        <v>-12423.376211665876</v>
      </c>
      <c r="F60">
        <f>ROUND(2*E60,0)/2</f>
        <v>-12423.5</v>
      </c>
      <c r="G60">
        <f>+C60-(C$7+F60*C$8)</f>
        <v>0.2776300000041374</v>
      </c>
      <c r="L60">
        <f>+G60</f>
        <v>0.2776300000041374</v>
      </c>
      <c r="O60">
        <f ca="1">+C$11+C$12*$F60</f>
        <v>-2.7675864522136967E-2</v>
      </c>
      <c r="Q60" s="2">
        <f>+C60-15018.5</f>
        <v>10671.344000000001</v>
      </c>
    </row>
    <row r="61" spans="1:17" x14ac:dyDescent="0.2">
      <c r="A61" s="46" t="s">
        <v>63</v>
      </c>
      <c r="B61" s="48" t="s">
        <v>375</v>
      </c>
      <c r="C61" s="47">
        <v>26095.743999999999</v>
      </c>
      <c r="D61" s="10"/>
      <c r="E61">
        <f>+(C61-C$7)/C$8</f>
        <v>-12242.395464557379</v>
      </c>
      <c r="F61">
        <f>ROUND(2*E61,0)/2</f>
        <v>-12242.5</v>
      </c>
      <c r="G61">
        <f>+C61-(C$7+F61*C$8)</f>
        <v>0.23445000000356231</v>
      </c>
      <c r="L61">
        <f>+G61</f>
        <v>0.23445000000356231</v>
      </c>
      <c r="O61">
        <f ca="1">+C$11+C$12*$F61</f>
        <v>-2.7909918424390345E-2</v>
      </c>
      <c r="Q61" s="2">
        <f>+C61-15018.5</f>
        <v>11077.243999999999</v>
      </c>
    </row>
    <row r="62" spans="1:17" x14ac:dyDescent="0.2">
      <c r="A62" s="46" t="s">
        <v>63</v>
      </c>
      <c r="B62" s="48" t="s">
        <v>45</v>
      </c>
      <c r="C62" s="47">
        <v>26153.353999999999</v>
      </c>
      <c r="D62" s="10"/>
      <c r="E62">
        <f>+(C62-C$7)/C$8</f>
        <v>-12216.708593798767</v>
      </c>
      <c r="F62">
        <f>ROUND(2*E62,0)/2</f>
        <v>-12216.5</v>
      </c>
      <c r="G62">
        <f>+C62-(C$7+F62*C$8)</f>
        <v>-0.4678299999977753</v>
      </c>
      <c r="L62">
        <f>+G62</f>
        <v>-0.4678299999977753</v>
      </c>
      <c r="O62">
        <f ca="1">+C$11+C$12*$F62</f>
        <v>-2.7943539426923979E-2</v>
      </c>
      <c r="Q62" s="2">
        <f>+C62-15018.5</f>
        <v>11134.853999999999</v>
      </c>
    </row>
    <row r="63" spans="1:17" x14ac:dyDescent="0.2">
      <c r="A63" s="46" t="s">
        <v>63</v>
      </c>
      <c r="B63" s="48" t="s">
        <v>45</v>
      </c>
      <c r="C63" s="47">
        <v>26183.281999999999</v>
      </c>
      <c r="D63" s="10"/>
      <c r="E63">
        <f>+(C63-C$7)/C$8</f>
        <v>-12203.364440560375</v>
      </c>
      <c r="F63">
        <f>ROUND(2*E63,0)/2</f>
        <v>-12203.5</v>
      </c>
      <c r="G63">
        <f>+C63-(C$7+F63*C$8)</f>
        <v>0.30403000000296743</v>
      </c>
      <c r="L63">
        <f>+G63</f>
        <v>0.30403000000296743</v>
      </c>
      <c r="O63">
        <f ca="1">+C$11+C$12*$F63</f>
        <v>-2.7960349928190794E-2</v>
      </c>
      <c r="Q63" s="2">
        <f>+C63-15018.5</f>
        <v>11164.781999999999</v>
      </c>
    </row>
    <row r="64" spans="1:17" x14ac:dyDescent="0.2">
      <c r="A64" s="46" t="s">
        <v>63</v>
      </c>
      <c r="B64" s="48" t="s">
        <v>45</v>
      </c>
      <c r="C64" s="47">
        <v>26572.224999999999</v>
      </c>
      <c r="D64" s="10"/>
      <c r="E64">
        <f>+(C64-C$7)/C$8</f>
        <v>-12029.944399361506</v>
      </c>
      <c r="F64">
        <f>ROUND(2*E64,0)/2</f>
        <v>-12030</v>
      </c>
      <c r="G64">
        <f>+C64-(C$7+F64*C$8)</f>
        <v>0.12470000000030268</v>
      </c>
      <c r="L64">
        <f>+G64</f>
        <v>0.12470000000030268</v>
      </c>
      <c r="O64">
        <f ca="1">+C$11+C$12*$F64</f>
        <v>-2.8184705464328698E-2</v>
      </c>
      <c r="Q64" s="2">
        <f>+C64-15018.5</f>
        <v>11553.724999999999</v>
      </c>
    </row>
    <row r="65" spans="1:17" x14ac:dyDescent="0.2">
      <c r="A65" s="31" t="s">
        <v>39</v>
      </c>
      <c r="B65" s="3"/>
      <c r="C65" s="10">
        <v>27156.575000000001</v>
      </c>
      <c r="D65" s="10" t="s">
        <v>13</v>
      </c>
      <c r="E65">
        <f>+(C65-C$7)/C$8</f>
        <v>-11769.397221305699</v>
      </c>
      <c r="F65">
        <f>ROUND(2*E65,0)/2</f>
        <v>-11769.5</v>
      </c>
      <c r="G65">
        <f>+C65-(C$7+F65*C$8)</f>
        <v>0.23051000000486965</v>
      </c>
      <c r="H65">
        <f>+G65</f>
        <v>0.23051000000486965</v>
      </c>
      <c r="O65">
        <f ca="1">+C$11+C$12*$F65</f>
        <v>-2.8521562047406072E-2</v>
      </c>
      <c r="Q65" s="2">
        <f>+C65-15018.5</f>
        <v>12138.075000000001</v>
      </c>
    </row>
    <row r="66" spans="1:17" x14ac:dyDescent="0.2">
      <c r="A66" s="46" t="s">
        <v>197</v>
      </c>
      <c r="B66" s="48" t="s">
        <v>45</v>
      </c>
      <c r="C66" s="47">
        <v>27156.592000000001</v>
      </c>
      <c r="D66" s="10"/>
      <c r="E66">
        <f>+(C66-C$7)/C$8</f>
        <v>-11769.389641427155</v>
      </c>
      <c r="F66">
        <f>ROUND(2*E66,0)/2</f>
        <v>-11769.5</v>
      </c>
      <c r="G66">
        <f>+C66-(C$7+F66*C$8)</f>
        <v>0.24751000000469503</v>
      </c>
      <c r="J66">
        <f>+G66</f>
        <v>0.24751000000469503</v>
      </c>
      <c r="O66">
        <f ca="1">+C$11+C$12*$F66</f>
        <v>-2.8521562047406072E-2</v>
      </c>
      <c r="Q66" s="2">
        <f>+C66-15018.5</f>
        <v>12138.092000000001</v>
      </c>
    </row>
    <row r="67" spans="1:17" x14ac:dyDescent="0.2">
      <c r="A67" s="46" t="s">
        <v>197</v>
      </c>
      <c r="B67" s="48" t="s">
        <v>45</v>
      </c>
      <c r="C67" s="47">
        <v>27183.485000000001</v>
      </c>
      <c r="D67" s="10"/>
      <c r="E67">
        <f>+(C67-C$7)/C$8</f>
        <v>-11757.398719446399</v>
      </c>
      <c r="F67">
        <f>ROUND(2*E67,0)/2</f>
        <v>-11757.5</v>
      </c>
      <c r="G67">
        <f>+C67-(C$7+F67*C$8)</f>
        <v>0.2271500000024389</v>
      </c>
      <c r="J67">
        <f>+G67</f>
        <v>0.2271500000024389</v>
      </c>
      <c r="O67">
        <f ca="1">+C$11+C$12*$F67</f>
        <v>-2.8537079433190823E-2</v>
      </c>
      <c r="Q67" s="2">
        <f>+C67-15018.5</f>
        <v>12164.985000000001</v>
      </c>
    </row>
    <row r="68" spans="1:17" x14ac:dyDescent="0.2">
      <c r="A68" s="46" t="s">
        <v>197</v>
      </c>
      <c r="B68" s="48" t="s">
        <v>45</v>
      </c>
      <c r="C68" s="47">
        <v>27210.396000000001</v>
      </c>
      <c r="D68" s="10"/>
      <c r="E68">
        <f>+(C68-C$7)/C$8</f>
        <v>-11745.399771711891</v>
      </c>
      <c r="F68">
        <f>ROUND(2*E68,0)/2</f>
        <v>-11745.5</v>
      </c>
      <c r="G68">
        <f>+C68-(C$7+F68*C$8)</f>
        <v>0.22479000000384985</v>
      </c>
      <c r="J68">
        <f>+G68</f>
        <v>0.22479000000384985</v>
      </c>
      <c r="O68">
        <f ca="1">+C$11+C$12*$F68</f>
        <v>-2.8552596818975581E-2</v>
      </c>
      <c r="Q68" s="2">
        <f>+C68-15018.5</f>
        <v>12191.896000000001</v>
      </c>
    </row>
    <row r="69" spans="1:17" x14ac:dyDescent="0.2">
      <c r="A69" s="46" t="s">
        <v>63</v>
      </c>
      <c r="B69" s="48" t="s">
        <v>45</v>
      </c>
      <c r="C69" s="47">
        <v>27519.848999999998</v>
      </c>
      <c r="D69" s="10"/>
      <c r="E69">
        <f>+(C69-C$7)/C$8</f>
        <v>-11607.422350832449</v>
      </c>
      <c r="F69">
        <f>ROUND(2*E69,0)/2</f>
        <v>-11607.5</v>
      </c>
      <c r="G69">
        <f>+C69-(C$7+F69*C$8)</f>
        <v>0.17415000000255532</v>
      </c>
      <c r="L69">
        <f>+G69</f>
        <v>0.17415000000255532</v>
      </c>
      <c r="O69">
        <f ca="1">+C$11+C$12*$F69</f>
        <v>-2.8731046755500256E-2</v>
      </c>
      <c r="Q69" s="2">
        <f>+C69-15018.5</f>
        <v>12501.348999999998</v>
      </c>
    </row>
    <row r="70" spans="1:17" x14ac:dyDescent="0.2">
      <c r="A70" s="46" t="s">
        <v>63</v>
      </c>
      <c r="B70" s="48" t="s">
        <v>45</v>
      </c>
      <c r="C70" s="47">
        <v>27537.781999999999</v>
      </c>
      <c r="D70" s="10"/>
      <c r="E70">
        <f>+(C70-C$7)/C$8</f>
        <v>-11599.426470719374</v>
      </c>
      <c r="F70">
        <f>ROUND(2*E70,0)/2</f>
        <v>-11599.5</v>
      </c>
      <c r="G70">
        <f>+C70-(C$7+F70*C$8)</f>
        <v>0.16491000000314671</v>
      </c>
      <c r="L70">
        <f>+G70</f>
        <v>0.16491000000314671</v>
      </c>
      <c r="O70">
        <f ca="1">+C$11+C$12*$F70</f>
        <v>-2.8741391679356756E-2</v>
      </c>
      <c r="Q70" s="2">
        <f>+C70-15018.5</f>
        <v>12519.281999999999</v>
      </c>
    </row>
    <row r="71" spans="1:17" x14ac:dyDescent="0.2">
      <c r="A71" s="46" t="s">
        <v>63</v>
      </c>
      <c r="B71" s="48" t="s">
        <v>45</v>
      </c>
      <c r="C71" s="47">
        <v>27600.65</v>
      </c>
      <c r="D71" s="10"/>
      <c r="E71">
        <f>+(C71-C$7)/C$8</f>
        <v>-11571.395188114748</v>
      </c>
      <c r="F71">
        <f>ROUND(2*E71,0)/2</f>
        <v>-11571.5</v>
      </c>
      <c r="G71">
        <f>+C71-(C$7+F71*C$8)</f>
        <v>0.23507000000608969</v>
      </c>
      <c r="L71">
        <f>+G71</f>
        <v>0.23507000000608969</v>
      </c>
      <c r="O71">
        <f ca="1">+C$11+C$12*$F71</f>
        <v>-2.8777598912854516E-2</v>
      </c>
      <c r="Q71" s="2">
        <f>+C71-15018.5</f>
        <v>12582.150000000001</v>
      </c>
    </row>
    <row r="72" spans="1:17" x14ac:dyDescent="0.2">
      <c r="A72" s="46" t="s">
        <v>197</v>
      </c>
      <c r="B72" s="48" t="s">
        <v>45</v>
      </c>
      <c r="C72" s="47">
        <v>28246.607</v>
      </c>
      <c r="D72" s="10"/>
      <c r="E72">
        <f>+(C72-C$7)/C$8</f>
        <v>-11283.37897609217</v>
      </c>
      <c r="F72">
        <f>ROUND(2*E72,0)/2</f>
        <v>-11283.5</v>
      </c>
      <c r="G72">
        <f>+C72-(C$7+F72*C$8)</f>
        <v>0.27143000000432949</v>
      </c>
      <c r="J72">
        <f>+G72</f>
        <v>0.27143000000432949</v>
      </c>
      <c r="O72">
        <f ca="1">+C$11+C$12*$F72</f>
        <v>-2.9150016171688616E-2</v>
      </c>
      <c r="Q72" s="2">
        <f>+C72-15018.5</f>
        <v>13228.107</v>
      </c>
    </row>
    <row r="73" spans="1:17" x14ac:dyDescent="0.2">
      <c r="A73" s="46" t="s">
        <v>63</v>
      </c>
      <c r="B73" s="48" t="s">
        <v>45</v>
      </c>
      <c r="C73" s="47">
        <v>28309.305</v>
      </c>
      <c r="D73" s="10"/>
      <c r="E73">
        <f>+(C73-C$7)/C$8</f>
        <v>-11255.423492272981</v>
      </c>
      <c r="F73">
        <f>ROUND(2*E73,0)/2</f>
        <v>-11255.5</v>
      </c>
      <c r="G73">
        <f>+C73-(C$7+F73*C$8)</f>
        <v>0.17159000000538072</v>
      </c>
      <c r="L73">
        <f>+G73</f>
        <v>0.17159000000538072</v>
      </c>
      <c r="O73">
        <f ca="1">+C$11+C$12*$F73</f>
        <v>-2.9186223405186375E-2</v>
      </c>
      <c r="Q73" s="2">
        <f>+C73-15018.5</f>
        <v>13290.805</v>
      </c>
    </row>
    <row r="74" spans="1:17" x14ac:dyDescent="0.2">
      <c r="A74" s="46" t="s">
        <v>63</v>
      </c>
      <c r="B74" s="48" t="s">
        <v>375</v>
      </c>
      <c r="C74" s="47">
        <v>28329.629000000001</v>
      </c>
      <c r="D74" s="10"/>
      <c r="E74">
        <f>+(C74-C$7)/C$8</f>
        <v>-11246.361524536511</v>
      </c>
      <c r="F74">
        <f>ROUND(2*E74,0)/2</f>
        <v>-11246.5</v>
      </c>
      <c r="G74">
        <f>+C74-(C$7+F74*C$8)</f>
        <v>0.31057000000510016</v>
      </c>
      <c r="L74">
        <f>+G74</f>
        <v>0.31057000000510016</v>
      </c>
      <c r="O74">
        <f ca="1">+C$11+C$12*$F74</f>
        <v>-2.9197861444524943E-2</v>
      </c>
      <c r="Q74" s="2">
        <f>+C74-15018.5</f>
        <v>13311.129000000001</v>
      </c>
    </row>
    <row r="75" spans="1:17" x14ac:dyDescent="0.2">
      <c r="A75" s="46" t="s">
        <v>63</v>
      </c>
      <c r="B75" s="48" t="s">
        <v>375</v>
      </c>
      <c r="C75" s="47">
        <v>28338.409</v>
      </c>
      <c r="D75" s="10"/>
      <c r="E75">
        <f>+(C75-C$7)/C$8</f>
        <v>-11242.446740206349</v>
      </c>
      <c r="F75">
        <f>ROUND(2*E75,0)/2</f>
        <v>-11242.5</v>
      </c>
      <c r="G75">
        <f>+C75-(C$7+F75*C$8)</f>
        <v>0.1194500000019616</v>
      </c>
      <c r="L75">
        <f>+G75</f>
        <v>0.1194500000019616</v>
      </c>
      <c r="O75">
        <f ca="1">+C$11+C$12*$F75</f>
        <v>-2.9203033906453194E-2</v>
      </c>
      <c r="Q75" s="2">
        <f>+C75-15018.5</f>
        <v>13319.909</v>
      </c>
    </row>
    <row r="76" spans="1:17" x14ac:dyDescent="0.2">
      <c r="A76" s="46" t="s">
        <v>63</v>
      </c>
      <c r="B76" s="48" t="s">
        <v>45</v>
      </c>
      <c r="C76" s="47">
        <v>28636.788</v>
      </c>
      <c r="D76" s="10"/>
      <c r="E76">
        <f>+(C76-C$7)/C$8</f>
        <v>-11109.406941385243</v>
      </c>
      <c r="F76">
        <f>ROUND(2*E76,0)/2</f>
        <v>-11109.5</v>
      </c>
      <c r="G76">
        <f>+C76-(C$7+F76*C$8)</f>
        <v>0.2087100000026112</v>
      </c>
      <c r="L76">
        <f>+G76</f>
        <v>0.2087100000026112</v>
      </c>
      <c r="O76">
        <f ca="1">+C$11+C$12*$F76</f>
        <v>-2.9375018265567553E-2</v>
      </c>
      <c r="Q76" s="2">
        <f>+C76-15018.5</f>
        <v>13618.288</v>
      </c>
    </row>
    <row r="77" spans="1:17" x14ac:dyDescent="0.2">
      <c r="A77" s="46" t="s">
        <v>63</v>
      </c>
      <c r="B77" s="48" t="s">
        <v>375</v>
      </c>
      <c r="C77" s="47">
        <v>28754.287</v>
      </c>
      <c r="D77" s="10"/>
      <c r="E77">
        <f>+(C77-C$7)/C$8</f>
        <v>-11057.01705026797</v>
      </c>
      <c r="F77">
        <f>ROUND(2*E77,0)/2</f>
        <v>-11057</v>
      </c>
      <c r="G77">
        <f>+C77-(C$7+F77*C$8)</f>
        <v>-3.823999999804073E-2</v>
      </c>
      <c r="L77">
        <f>+G77</f>
        <v>-3.823999999804073E-2</v>
      </c>
      <c r="O77">
        <f ca="1">+C$11+C$12*$F77</f>
        <v>-2.9442906828375852E-2</v>
      </c>
      <c r="Q77" s="2">
        <f>+C77-15018.5</f>
        <v>13735.787</v>
      </c>
    </row>
    <row r="78" spans="1:17" x14ac:dyDescent="0.2">
      <c r="A78" s="46" t="s">
        <v>63</v>
      </c>
      <c r="B78" s="48" t="s">
        <v>45</v>
      </c>
      <c r="C78" s="47">
        <v>28995.571</v>
      </c>
      <c r="D78" s="10"/>
      <c r="E78">
        <f>+(C78-C$7)/C$8</f>
        <v>-10949.434496473126</v>
      </c>
      <c r="F78">
        <f>ROUND(2*E78,0)/2</f>
        <v>-10949.5</v>
      </c>
      <c r="G78">
        <f>+C78-(C$7+F78*C$8)</f>
        <v>0.1469100000031176</v>
      </c>
      <c r="L78">
        <f>+G78</f>
        <v>0.1469100000031176</v>
      </c>
      <c r="O78">
        <f ca="1">+C$11+C$12*$F78</f>
        <v>-2.9581916742697612E-2</v>
      </c>
      <c r="Q78" s="2">
        <f>+C78-15018.5</f>
        <v>13977.071</v>
      </c>
    </row>
    <row r="79" spans="1:17" x14ac:dyDescent="0.2">
      <c r="A79" s="46" t="s">
        <v>63</v>
      </c>
      <c r="B79" s="48" t="s">
        <v>375</v>
      </c>
      <c r="C79" s="47">
        <v>29015.716</v>
      </c>
      <c r="D79" s="10"/>
      <c r="E79">
        <f>+(C79-C$7)/C$8</f>
        <v>-10940.452340398968</v>
      </c>
      <c r="F79">
        <f>ROUND(2*E79,0)/2</f>
        <v>-10940.5</v>
      </c>
      <c r="G79">
        <f>+C79-(C$7+F79*C$8)</f>
        <v>0.10689000000274973</v>
      </c>
      <c r="L79">
        <f>+G79</f>
        <v>0.10689000000274973</v>
      </c>
      <c r="O79">
        <f ca="1">+C$11+C$12*$F79</f>
        <v>-2.9593554782036173E-2</v>
      </c>
      <c r="Q79" s="2">
        <f>+C79-15018.5</f>
        <v>13997.216</v>
      </c>
    </row>
    <row r="80" spans="1:17" x14ac:dyDescent="0.2">
      <c r="A80" s="46" t="s">
        <v>197</v>
      </c>
      <c r="B80" s="48" t="s">
        <v>45</v>
      </c>
      <c r="C80" s="47">
        <v>29022.441999999999</v>
      </c>
      <c r="D80" s="10"/>
      <c r="E80">
        <f>+(C80-C$7)/C$8</f>
        <v>-10937.453383746955</v>
      </c>
      <c r="F80">
        <f>ROUND(2*E80,0)/2</f>
        <v>-10937.5</v>
      </c>
      <c r="G80">
        <f>+C80-(C$7+F80*C$8)</f>
        <v>0.10455000000365544</v>
      </c>
      <c r="J80">
        <f>+G80</f>
        <v>0.10455000000365544</v>
      </c>
      <c r="O80">
        <f ca="1">+C$11+C$12*$F80</f>
        <v>-2.9597434128482362E-2</v>
      </c>
      <c r="Q80" s="2">
        <f>+C80-15018.5</f>
        <v>14003.941999999999</v>
      </c>
    </row>
    <row r="81" spans="1:17" x14ac:dyDescent="0.2">
      <c r="A81" s="46" t="s">
        <v>197</v>
      </c>
      <c r="B81" s="48" t="s">
        <v>375</v>
      </c>
      <c r="C81" s="47">
        <v>29365.556</v>
      </c>
      <c r="D81" s="10"/>
      <c r="E81">
        <f>+(C81-C$7)/C$8</f>
        <v>-10784.467357475987</v>
      </c>
      <c r="F81">
        <f>ROUND(2*E81,0)/2</f>
        <v>-10784.5</v>
      </c>
      <c r="G81">
        <f>+C81-(C$7+F81*C$8)</f>
        <v>7.3210000002291054E-2</v>
      </c>
      <c r="J81">
        <f>+G81</f>
        <v>7.3210000002291054E-2</v>
      </c>
      <c r="O81">
        <f ca="1">+C$11+C$12*$F81</f>
        <v>-2.9795280797237981E-2</v>
      </c>
      <c r="Q81" s="2">
        <f>+C81-15018.5</f>
        <v>14347.056</v>
      </c>
    </row>
    <row r="82" spans="1:17" x14ac:dyDescent="0.2">
      <c r="A82" s="46" t="s">
        <v>197</v>
      </c>
      <c r="B82" s="48" t="s">
        <v>375</v>
      </c>
      <c r="C82" s="47">
        <v>29374.517</v>
      </c>
      <c r="D82" s="10"/>
      <c r="E82">
        <f>+(C82-C$7)/C$8</f>
        <v>-10780.471869733097</v>
      </c>
      <c r="F82">
        <f>ROUND(2*E82,0)/2</f>
        <v>-10780.5</v>
      </c>
      <c r="G82">
        <f>+C82-(C$7+F82*C$8)</f>
        <v>6.309000000328524E-2</v>
      </c>
      <c r="J82">
        <f>+G82</f>
        <v>6.309000000328524E-2</v>
      </c>
      <c r="O82">
        <f ca="1">+C$11+C$12*$F82</f>
        <v>-2.9800453259166231E-2</v>
      </c>
      <c r="Q82" s="2">
        <f>+C82-15018.5</f>
        <v>14356.017</v>
      </c>
    </row>
    <row r="83" spans="1:17" x14ac:dyDescent="0.2">
      <c r="A83" s="46" t="s">
        <v>63</v>
      </c>
      <c r="B83" s="48" t="s">
        <v>375</v>
      </c>
      <c r="C83" s="47">
        <v>29428.416000000001</v>
      </c>
      <c r="D83" s="10"/>
      <c r="E83">
        <f>+(C83-C$7)/C$8</f>
        <v>-10756.43964187303</v>
      </c>
      <c r="F83">
        <f>ROUND(2*E83,0)/2</f>
        <v>-10756.5</v>
      </c>
      <c r="G83">
        <f>+C83-(C$7+F83*C$8)</f>
        <v>0.13537000000360422</v>
      </c>
      <c r="L83">
        <f>+G83</f>
        <v>0.13537000000360422</v>
      </c>
      <c r="O83">
        <f ca="1">+C$11+C$12*$F83</f>
        <v>-2.983148803073574E-2</v>
      </c>
      <c r="Q83" s="2">
        <f>+C83-15018.5</f>
        <v>14409.916000000001</v>
      </c>
    </row>
    <row r="84" spans="1:17" x14ac:dyDescent="0.2">
      <c r="A84" s="46" t="s">
        <v>63</v>
      </c>
      <c r="B84" s="48" t="s">
        <v>45</v>
      </c>
      <c r="C84" s="47">
        <v>29699.842000000001</v>
      </c>
      <c r="D84" s="10"/>
      <c r="E84">
        <f>+(C84-C$7)/C$8</f>
        <v>-10635.417517545187</v>
      </c>
      <c r="F84">
        <f>ROUND(2*E84,0)/2</f>
        <v>-10635.5</v>
      </c>
      <c r="G84">
        <f>+C84-(C$7+F84*C$8)</f>
        <v>0.18499000000520027</v>
      </c>
      <c r="L84">
        <f>+G84</f>
        <v>0.18499000000520027</v>
      </c>
      <c r="O84">
        <f ca="1">+C$11+C$12*$F84</f>
        <v>-2.9987955004065345E-2</v>
      </c>
      <c r="Q84" s="2">
        <f>+C84-15018.5</f>
        <v>14681.342000000001</v>
      </c>
    </row>
    <row r="85" spans="1:17" x14ac:dyDescent="0.2">
      <c r="A85" s="46" t="s">
        <v>63</v>
      </c>
      <c r="B85" s="48" t="s">
        <v>45</v>
      </c>
      <c r="C85" s="47">
        <v>29708.805</v>
      </c>
      <c r="D85" s="10"/>
      <c r="E85">
        <f>+(C85-C$7)/C$8</f>
        <v>-10631.421138051881</v>
      </c>
      <c r="F85">
        <f>ROUND(2*E85,0)/2</f>
        <v>-10631.5</v>
      </c>
      <c r="G85">
        <f>+C85-(C$7+F85*C$8)</f>
        <v>0.17687000000296393</v>
      </c>
      <c r="L85">
        <f>+G85</f>
        <v>0.17687000000296393</v>
      </c>
      <c r="O85">
        <f ca="1">+C$11+C$12*$F85</f>
        <v>-2.9993127465993596E-2</v>
      </c>
      <c r="Q85" s="2">
        <f>+C85-15018.5</f>
        <v>14690.305</v>
      </c>
    </row>
    <row r="86" spans="1:17" x14ac:dyDescent="0.2">
      <c r="A86" s="46" t="s">
        <v>63</v>
      </c>
      <c r="B86" s="48" t="s">
        <v>45</v>
      </c>
      <c r="C86" s="47">
        <v>29807.385999999999</v>
      </c>
      <c r="D86" s="10"/>
      <c r="E86">
        <f>+(C86-C$7)/C$8</f>
        <v>-10587.466314128002</v>
      </c>
      <c r="F86">
        <f>ROUND(2*E86,0)/2</f>
        <v>-10587.5</v>
      </c>
      <c r="G86">
        <f>+C86-(C$7+F86*C$8)</f>
        <v>7.5550000001385342E-2</v>
      </c>
      <c r="L86">
        <f>+G86</f>
        <v>7.5550000001385342E-2</v>
      </c>
      <c r="O86">
        <f ca="1">+C$11+C$12*$F86</f>
        <v>-3.005002454720436E-2</v>
      </c>
      <c r="Q86" s="2">
        <f>+C86-15018.5</f>
        <v>14788.885999999999</v>
      </c>
    </row>
    <row r="87" spans="1:17" x14ac:dyDescent="0.2">
      <c r="A87" s="46" t="s">
        <v>63</v>
      </c>
      <c r="B87" s="48" t="s">
        <v>45</v>
      </c>
      <c r="C87" s="47">
        <v>29843.264999999999</v>
      </c>
      <c r="D87" s="10"/>
      <c r="E87">
        <f>+(C87-C$7)/C$8</f>
        <v>-10571.468757524142</v>
      </c>
      <c r="F87">
        <f>ROUND(2*E87,0)/2</f>
        <v>-10571.5</v>
      </c>
      <c r="G87">
        <f>+C87-(C$7+F87*C$8)</f>
        <v>7.0070000001578592E-2</v>
      </c>
      <c r="L87">
        <f>+G87</f>
        <v>7.0070000001578592E-2</v>
      </c>
      <c r="O87">
        <f ca="1">+C$11+C$12*$F87</f>
        <v>-3.0070714394917368E-2</v>
      </c>
      <c r="Q87" s="2">
        <f>+C87-15018.5</f>
        <v>14824.764999999999</v>
      </c>
    </row>
    <row r="88" spans="1:17" x14ac:dyDescent="0.2">
      <c r="A88" s="46" t="s">
        <v>63</v>
      </c>
      <c r="B88" s="48" t="s">
        <v>45</v>
      </c>
      <c r="C88" s="47">
        <v>30050.897000000001</v>
      </c>
      <c r="D88" s="10"/>
      <c r="E88">
        <f>+(C88-C$7)/C$8</f>
        <v>-10478.890796243946</v>
      </c>
      <c r="F88">
        <f>ROUND(2*E88,0)/2</f>
        <v>-10479</v>
      </c>
      <c r="G88">
        <f>+C88-(C$7+F88*C$8)</f>
        <v>0.24492000000464031</v>
      </c>
      <c r="L88">
        <f>+G88</f>
        <v>0.24492000000464031</v>
      </c>
      <c r="O88">
        <f ca="1">+C$11+C$12*$F88</f>
        <v>-3.019032757700818E-2</v>
      </c>
      <c r="Q88" s="2">
        <f>+C88-15018.5</f>
        <v>15032.397000000001</v>
      </c>
    </row>
    <row r="89" spans="1:17" x14ac:dyDescent="0.2">
      <c r="A89" s="46" t="s">
        <v>63</v>
      </c>
      <c r="B89" s="48" t="s">
        <v>45</v>
      </c>
      <c r="C89" s="47">
        <v>30083.792000000001</v>
      </c>
      <c r="D89" s="10"/>
      <c r="E89">
        <f>+(C89-C$7)/C$8</f>
        <v>-10464.223731262093</v>
      </c>
      <c r="F89">
        <f>ROUND(2*E89,0)/2</f>
        <v>-10464</v>
      </c>
      <c r="G89">
        <f>+C89-(C$7+F89*C$8)</f>
        <v>-0.50177999999505118</v>
      </c>
      <c r="L89">
        <f>+G89</f>
        <v>-0.50177999999505118</v>
      </c>
      <c r="O89">
        <f ca="1">+C$11+C$12*$F89</f>
        <v>-3.0209724309239124E-2</v>
      </c>
      <c r="Q89" s="2">
        <f>+C89-15018.5</f>
        <v>15065.292000000001</v>
      </c>
    </row>
    <row r="90" spans="1:17" x14ac:dyDescent="0.2">
      <c r="A90" s="46" t="s">
        <v>63</v>
      </c>
      <c r="B90" s="48" t="s">
        <v>45</v>
      </c>
      <c r="C90" s="47">
        <v>30085.465</v>
      </c>
      <c r="D90" s="10"/>
      <c r="E90">
        <f>+(C90-C$7)/C$8</f>
        <v>-10463.477782038362</v>
      </c>
      <c r="F90">
        <f>ROUND(2*E90,0)/2</f>
        <v>-10463.5</v>
      </c>
      <c r="G90">
        <f>+C90-(C$7+F90*C$8)</f>
        <v>4.9830000003566965E-2</v>
      </c>
      <c r="L90">
        <f>+G90</f>
        <v>4.9830000003566965E-2</v>
      </c>
      <c r="O90">
        <f ca="1">+C$11+C$12*$F90</f>
        <v>-3.0210370866980155E-2</v>
      </c>
      <c r="Q90" s="2">
        <f>+C90-15018.5</f>
        <v>15066.965</v>
      </c>
    </row>
    <row r="91" spans="1:17" x14ac:dyDescent="0.2">
      <c r="A91" s="46" t="s">
        <v>197</v>
      </c>
      <c r="B91" s="48" t="s">
        <v>45</v>
      </c>
      <c r="C91" s="47">
        <v>30103.508000000002</v>
      </c>
      <c r="D91" s="10"/>
      <c r="E91">
        <f>+(C91-C$7)/C$8</f>
        <v>-10455.432855652358</v>
      </c>
      <c r="F91">
        <f>ROUND(2*E91,0)/2</f>
        <v>-10455.5</v>
      </c>
      <c r="G91">
        <f>+C91-(C$7+F91*C$8)</f>
        <v>0.15059000000474043</v>
      </c>
      <c r="J91">
        <f>+G91</f>
        <v>0.15059000000474043</v>
      </c>
      <c r="O91">
        <f ca="1">+C$11+C$12*$F91</f>
        <v>-3.0220715790836659E-2</v>
      </c>
      <c r="Q91" s="2">
        <f>+C91-15018.5</f>
        <v>15085.008000000002</v>
      </c>
    </row>
    <row r="92" spans="1:17" x14ac:dyDescent="0.2">
      <c r="A92" s="46" t="s">
        <v>63</v>
      </c>
      <c r="B92" s="48" t="s">
        <v>375</v>
      </c>
      <c r="C92" s="47">
        <v>30473.392</v>
      </c>
      <c r="D92" s="10"/>
      <c r="E92">
        <f>+(C92-C$7)/C$8</f>
        <v>-10290.510750051275</v>
      </c>
      <c r="F92">
        <f>ROUND(2*E92,0)/2</f>
        <v>-10290.5</v>
      </c>
      <c r="G92">
        <f>+C92-(C$7+F92*C$8)</f>
        <v>-2.4109999998472631E-2</v>
      </c>
      <c r="L92">
        <f>+G92</f>
        <v>-2.4109999998472631E-2</v>
      </c>
      <c r="O92">
        <f ca="1">+C$11+C$12*$F92</f>
        <v>-3.0434079845377028E-2</v>
      </c>
      <c r="Q92" s="2">
        <f>+C92-15018.5</f>
        <v>15454.892</v>
      </c>
    </row>
    <row r="93" spans="1:17" x14ac:dyDescent="0.2">
      <c r="A93" s="46" t="s">
        <v>63</v>
      </c>
      <c r="B93" s="48" t="s">
        <v>45</v>
      </c>
      <c r="C93" s="47">
        <v>30475.758999999998</v>
      </c>
      <c r="D93" s="10"/>
      <c r="E93">
        <f>+(C93-C$7)/C$8</f>
        <v>-10289.455363432882</v>
      </c>
      <c r="F93">
        <f>ROUND(2*E93,0)/2</f>
        <v>-10289.5</v>
      </c>
      <c r="G93">
        <f>+C93-(C$7+F93*C$8)</f>
        <v>0.10011000000304193</v>
      </c>
      <c r="L93">
        <f>+G93</f>
        <v>0.10011000000304193</v>
      </c>
      <c r="O93">
        <f ca="1">+C$11+C$12*$F93</f>
        <v>-3.0435372960859092E-2</v>
      </c>
      <c r="Q93" s="2">
        <f>+C93-15018.5</f>
        <v>15457.258999999998</v>
      </c>
    </row>
    <row r="94" spans="1:17" x14ac:dyDescent="0.2">
      <c r="A94" s="46" t="s">
        <v>63</v>
      </c>
      <c r="B94" s="48" t="s">
        <v>45</v>
      </c>
      <c r="C94" s="47">
        <v>30879.293000000001</v>
      </c>
      <c r="D94" s="10"/>
      <c r="E94">
        <f>+(C94-C$7)/C$8</f>
        <v>-10109.529557067566</v>
      </c>
      <c r="F94">
        <f>ROUND(2*E94,0)/2</f>
        <v>-10109.5</v>
      </c>
      <c r="G94">
        <f>+C94-(C$7+F94*C$8)</f>
        <v>-6.6289999995206017E-2</v>
      </c>
      <c r="L94">
        <f>+G94</f>
        <v>-6.6289999995206017E-2</v>
      </c>
      <c r="O94">
        <f ca="1">+C$11+C$12*$F94</f>
        <v>-3.0668133747630406E-2</v>
      </c>
      <c r="Q94" s="2">
        <f>+C94-15018.5</f>
        <v>15860.793000000001</v>
      </c>
    </row>
    <row r="95" spans="1:17" x14ac:dyDescent="0.2">
      <c r="A95" s="46" t="s">
        <v>63</v>
      </c>
      <c r="B95" s="48" t="s">
        <v>375</v>
      </c>
      <c r="C95" s="47">
        <v>31168.806</v>
      </c>
      <c r="D95" s="10"/>
      <c r="E95">
        <f>+(C95-C$7)/C$8</f>
        <v>-9980.4428878445487</v>
      </c>
      <c r="F95">
        <f>ROUND(2*E95,0)/2</f>
        <v>-9980.5</v>
      </c>
      <c r="G95">
        <f>+C95-(C$7+F95*C$8)</f>
        <v>0.12809000000197557</v>
      </c>
      <c r="L95">
        <f>+G95</f>
        <v>0.12809000000197557</v>
      </c>
      <c r="O95">
        <f ca="1">+C$11+C$12*$F95</f>
        <v>-3.0834945644816515E-2</v>
      </c>
      <c r="Q95" s="2">
        <f>+C95-15018.5</f>
        <v>16150.306</v>
      </c>
    </row>
    <row r="96" spans="1:17" x14ac:dyDescent="0.2">
      <c r="A96" s="46" t="s">
        <v>63</v>
      </c>
      <c r="B96" s="48" t="s">
        <v>375</v>
      </c>
      <c r="C96" s="47">
        <v>31261.385999999999</v>
      </c>
      <c r="D96" s="10"/>
      <c r="E96">
        <f>+(C96-C$7)/C$8</f>
        <v>-9939.1637610465568</v>
      </c>
      <c r="F96">
        <f>ROUND(2*E96,0)/2</f>
        <v>-9939</v>
      </c>
      <c r="G96">
        <f>+C96-(C$7+F96*C$8)</f>
        <v>-0.36727999999857275</v>
      </c>
      <c r="L96">
        <f>+G96</f>
        <v>-0.36727999999857275</v>
      </c>
      <c r="O96">
        <f ca="1">+C$11+C$12*$F96</f>
        <v>-3.088860993732212E-2</v>
      </c>
      <c r="Q96" s="2">
        <f>+C96-15018.5</f>
        <v>16242.885999999999</v>
      </c>
    </row>
    <row r="97" spans="1:17" x14ac:dyDescent="0.2">
      <c r="A97" s="46" t="s">
        <v>63</v>
      </c>
      <c r="B97" s="48" t="s">
        <v>375</v>
      </c>
      <c r="C97" s="47">
        <v>31312.287</v>
      </c>
      <c r="D97" s="10"/>
      <c r="E97">
        <f>+(C97-C$7)/C$8</f>
        <v>-9916.4682670614129</v>
      </c>
      <c r="F97">
        <f>ROUND(2*E97,0)/2</f>
        <v>-9916.5</v>
      </c>
      <c r="G97">
        <f>+C97-(C$7+F97*C$8)</f>
        <v>7.1170000002894085E-2</v>
      </c>
      <c r="L97">
        <f>+G97</f>
        <v>7.1170000002894085E-2</v>
      </c>
      <c r="O97">
        <f ca="1">+C$11+C$12*$F97</f>
        <v>-3.0917705035668534E-2</v>
      </c>
      <c r="Q97" s="2">
        <f>+C97-15018.5</f>
        <v>16293.787</v>
      </c>
    </row>
    <row r="98" spans="1:17" x14ac:dyDescent="0.2">
      <c r="A98" s="46" t="s">
        <v>63</v>
      </c>
      <c r="B98" s="48" t="s">
        <v>45</v>
      </c>
      <c r="C98" s="47">
        <v>31879.499</v>
      </c>
      <c r="D98" s="10"/>
      <c r="E98">
        <f>+(C98-C$7)/C$8</f>
        <v>-9663.5624983279668</v>
      </c>
      <c r="F98">
        <f>ROUND(2*E98,0)/2</f>
        <v>-9663.5</v>
      </c>
      <c r="G98">
        <f>+C98-(C$7+F98*C$8)</f>
        <v>-0.14016999999876134</v>
      </c>
      <c r="L98">
        <f>+G98</f>
        <v>-0.14016999999876134</v>
      </c>
      <c r="O98">
        <f ca="1">+C$11+C$12*$F98</f>
        <v>-3.1244863252630435E-2</v>
      </c>
      <c r="Q98" s="2">
        <f>+C98-15018.5</f>
        <v>16860.999</v>
      </c>
    </row>
    <row r="99" spans="1:17" x14ac:dyDescent="0.2">
      <c r="A99" s="46" t="s">
        <v>63</v>
      </c>
      <c r="B99" s="48" t="s">
        <v>45</v>
      </c>
      <c r="C99" s="47">
        <v>32041.225999999999</v>
      </c>
      <c r="D99" s="10"/>
      <c r="E99">
        <f>+(C99-C$7)/C$8</f>
        <v>-9591.4524384915148</v>
      </c>
      <c r="F99">
        <f>ROUND(2*E99,0)/2</f>
        <v>-9591.5</v>
      </c>
      <c r="G99">
        <f>+C99-(C$7+F99*C$8)</f>
        <v>0.10667000000103144</v>
      </c>
      <c r="L99">
        <f>+G99</f>
        <v>0.10667000000103144</v>
      </c>
      <c r="O99">
        <f ca="1">+C$11+C$12*$F99</f>
        <v>-3.1337967567338962E-2</v>
      </c>
      <c r="Q99" s="2">
        <f>+C99-15018.5</f>
        <v>17022.725999999999</v>
      </c>
    </row>
    <row r="100" spans="1:17" x14ac:dyDescent="0.2">
      <c r="A100" s="46" t="s">
        <v>63</v>
      </c>
      <c r="B100" s="48" t="s">
        <v>45</v>
      </c>
      <c r="C100" s="47">
        <v>32314.692999999999</v>
      </c>
      <c r="D100" s="10"/>
      <c r="E100">
        <f>+(C100-C$7)/C$8</f>
        <v>-9469.5202828632318</v>
      </c>
      <c r="F100">
        <f>ROUND(2*E100,0)/2</f>
        <v>-9469.5</v>
      </c>
      <c r="G100">
        <f>+C100-(C$7+F100*C$8)</f>
        <v>-4.5489999996789265E-2</v>
      </c>
      <c r="L100">
        <f>+G100</f>
        <v>-4.5489999996789265E-2</v>
      </c>
      <c r="O100">
        <f ca="1">+C$11+C$12*$F100</f>
        <v>-3.1495727656150628E-2</v>
      </c>
      <c r="Q100" s="2">
        <f>+C100-15018.5</f>
        <v>17296.192999999999</v>
      </c>
    </row>
    <row r="101" spans="1:17" x14ac:dyDescent="0.2">
      <c r="A101" s="46" t="s">
        <v>63</v>
      </c>
      <c r="B101" s="48" t="s">
        <v>45</v>
      </c>
      <c r="C101" s="47">
        <v>32332.643</v>
      </c>
      <c r="D101" s="10"/>
      <c r="E101">
        <f>+(C101-C$7)/C$8</f>
        <v>-9461.5168228716138</v>
      </c>
      <c r="F101">
        <f>ROUND(2*E101,0)/2</f>
        <v>-9461.5</v>
      </c>
      <c r="G101">
        <f>+C101-(C$7+F101*C$8)</f>
        <v>-3.7729999996372499E-2</v>
      </c>
      <c r="L101">
        <f>+G101</f>
        <v>-3.7729999996372499E-2</v>
      </c>
      <c r="O101">
        <f ca="1">+C$11+C$12*$F101</f>
        <v>-3.1506072580007136E-2</v>
      </c>
      <c r="Q101" s="2">
        <f>+C101-15018.5</f>
        <v>17314.143</v>
      </c>
    </row>
    <row r="102" spans="1:17" x14ac:dyDescent="0.2">
      <c r="A102" s="46" t="s">
        <v>63</v>
      </c>
      <c r="B102" s="48" t="s">
        <v>45</v>
      </c>
      <c r="C102" s="47">
        <v>32359.613000000001</v>
      </c>
      <c r="D102" s="10"/>
      <c r="E102">
        <f>+(C102-C$7)/C$8</f>
        <v>-9449.4915684998068</v>
      </c>
      <c r="F102">
        <f>ROUND(2*E102,0)/2</f>
        <v>-9449.5</v>
      </c>
      <c r="G102">
        <f>+C102-(C$7+F102*C$8)</f>
        <v>1.8910000002506422E-2</v>
      </c>
      <c r="L102">
        <f>+G102</f>
        <v>1.8910000002506422E-2</v>
      </c>
      <c r="O102">
        <f ca="1">+C$11+C$12*$F102</f>
        <v>-3.1521589965791887E-2</v>
      </c>
      <c r="Q102" s="2">
        <f>+C102-15018.5</f>
        <v>17341.113000000001</v>
      </c>
    </row>
    <row r="103" spans="1:17" x14ac:dyDescent="0.2">
      <c r="A103" s="46" t="s">
        <v>63</v>
      </c>
      <c r="B103" s="48" t="s">
        <v>375</v>
      </c>
      <c r="C103" s="47">
        <v>32671.396000000001</v>
      </c>
      <c r="D103" s="10"/>
      <c r="E103">
        <f>+(C103-C$7)/C$8</f>
        <v>-9310.4752583846821</v>
      </c>
      <c r="F103">
        <f>ROUND(2*E103,0)/2</f>
        <v>-9310.5</v>
      </c>
      <c r="G103">
        <f>+C103-(C$7+F103*C$8)</f>
        <v>5.5490000002464512E-2</v>
      </c>
      <c r="L103">
        <f>+G103</f>
        <v>5.5490000002464512E-2</v>
      </c>
      <c r="O103">
        <f ca="1">+C$11+C$12*$F103</f>
        <v>-3.1701333017798622E-2</v>
      </c>
      <c r="Q103" s="2">
        <f>+C103-15018.5</f>
        <v>17652.896000000001</v>
      </c>
    </row>
    <row r="104" spans="1:17" x14ac:dyDescent="0.2">
      <c r="A104" s="46" t="s">
        <v>63</v>
      </c>
      <c r="B104" s="48" t="s">
        <v>45</v>
      </c>
      <c r="C104" s="47">
        <v>33095.216999999997</v>
      </c>
      <c r="D104" s="10"/>
      <c r="E104">
        <f>+(C104-C$7)/C$8</f>
        <v>-9121.5039816656117</v>
      </c>
      <c r="F104">
        <f>ROUND(2*E104,0)/2</f>
        <v>-9121.5</v>
      </c>
      <c r="G104">
        <f>+C104-(C$7+F104*C$8)</f>
        <v>-8.9300000036018901E-3</v>
      </c>
      <c r="L104">
        <f>+G104</f>
        <v>-8.9300000036018901E-3</v>
      </c>
      <c r="O104">
        <f ca="1">+C$11+C$12*$F104</f>
        <v>-3.1945731843908504E-2</v>
      </c>
      <c r="Q104" s="2">
        <f>+C104-15018.5</f>
        <v>18076.716999999997</v>
      </c>
    </row>
    <row r="105" spans="1:17" x14ac:dyDescent="0.2">
      <c r="A105" s="46" t="s">
        <v>63</v>
      </c>
      <c r="B105" s="48" t="s">
        <v>375</v>
      </c>
      <c r="C105" s="47">
        <v>33456.273000000001</v>
      </c>
      <c r="D105" s="10"/>
      <c r="E105">
        <f>+(C105-C$7)/C$8</f>
        <v>-8960.5180624046916</v>
      </c>
      <c r="F105">
        <f>ROUND(2*E105,0)/2</f>
        <v>-8960.5</v>
      </c>
      <c r="G105">
        <f>+C105-(C$7+F105*C$8)</f>
        <v>-4.050999999162741E-2</v>
      </c>
      <c r="L105">
        <f>+G105</f>
        <v>-4.050999999162741E-2</v>
      </c>
      <c r="O105">
        <f ca="1">+C$11+C$12*$F105</f>
        <v>-3.2153923436520619E-2</v>
      </c>
      <c r="Q105" s="2">
        <f>+C105-15018.5</f>
        <v>18437.773000000001</v>
      </c>
    </row>
    <row r="106" spans="1:17" x14ac:dyDescent="0.2">
      <c r="A106" s="46" t="s">
        <v>197</v>
      </c>
      <c r="B106" s="48" t="s">
        <v>45</v>
      </c>
      <c r="C106" s="47">
        <v>33718.591999999997</v>
      </c>
      <c r="D106" s="10"/>
      <c r="E106">
        <f>+(C106-C$7)/C$8</f>
        <v>-8843.5565236001748</v>
      </c>
      <c r="F106">
        <f>ROUND(2*E106,0)/2</f>
        <v>-8843.5</v>
      </c>
      <c r="G106">
        <f>+C106-(C$7+F106*C$8)</f>
        <v>-0.12676999999530381</v>
      </c>
      <c r="J106">
        <f>+G106</f>
        <v>-0.12676999999530381</v>
      </c>
      <c r="O106">
        <f ca="1">+C$11+C$12*$F106</f>
        <v>-3.2305217947921974E-2</v>
      </c>
      <c r="Q106" s="2">
        <f>+C106-15018.5</f>
        <v>18700.091999999997</v>
      </c>
    </row>
    <row r="107" spans="1:17" x14ac:dyDescent="0.2">
      <c r="A107" s="46" t="s">
        <v>197</v>
      </c>
      <c r="B107" s="48" t="s">
        <v>45</v>
      </c>
      <c r="C107" s="47">
        <v>33736.531999999999</v>
      </c>
      <c r="D107" s="10"/>
      <c r="E107">
        <f>+(C107-C$7)/C$8</f>
        <v>-8835.5575223606411</v>
      </c>
      <c r="F107">
        <f>ROUND(2*E107,0)/2</f>
        <v>-8835.5</v>
      </c>
      <c r="G107">
        <f>+C107-(C$7+F107*C$8)</f>
        <v>-0.12900999999692431</v>
      </c>
      <c r="J107">
        <f>+G107</f>
        <v>-0.12900999999692431</v>
      </c>
      <c r="O107">
        <f ca="1">+C$11+C$12*$F107</f>
        <v>-3.2315562871778475E-2</v>
      </c>
      <c r="Q107" s="2">
        <f>+C107-15018.5</f>
        <v>18718.031999999999</v>
      </c>
    </row>
    <row r="108" spans="1:17" x14ac:dyDescent="0.2">
      <c r="A108" s="46" t="s">
        <v>197</v>
      </c>
      <c r="B108" s="48" t="s">
        <v>375</v>
      </c>
      <c r="C108" s="47">
        <v>34133.521999999997</v>
      </c>
      <c r="D108" s="10"/>
      <c r="E108">
        <f>+(C108-C$7)/C$8</f>
        <v>-8658.5495233594029</v>
      </c>
      <c r="F108">
        <f>ROUND(2*E108,0)/2</f>
        <v>-8658.5</v>
      </c>
      <c r="G108">
        <f>+C108-(C$7+F108*C$8)</f>
        <v>-0.11106999999901745</v>
      </c>
      <c r="J108">
        <f>+G108</f>
        <v>-0.11106999999901745</v>
      </c>
      <c r="O108">
        <f ca="1">+C$11+C$12*$F108</f>
        <v>-3.2544444312103599E-2</v>
      </c>
      <c r="Q108" s="2">
        <f>+C108-15018.5</f>
        <v>19115.021999999997</v>
      </c>
    </row>
    <row r="109" spans="1:17" x14ac:dyDescent="0.2">
      <c r="A109" s="46" t="s">
        <v>197</v>
      </c>
      <c r="B109" s="48" t="s">
        <v>45</v>
      </c>
      <c r="C109" s="47">
        <v>34485.535000000003</v>
      </c>
      <c r="D109" s="10"/>
      <c r="E109">
        <f>+(C109-C$7)/C$8</f>
        <v>-8501.595653608465</v>
      </c>
      <c r="F109">
        <f>ROUND(2*E109,0)/2</f>
        <v>-8501.5</v>
      </c>
      <c r="G109">
        <f>+C109-(C$7+F109*C$8)</f>
        <v>-0.2145299999974668</v>
      </c>
      <c r="J109">
        <f>+G109</f>
        <v>-0.2145299999974668</v>
      </c>
      <c r="O109">
        <f ca="1">+C$11+C$12*$F109</f>
        <v>-3.2747463442787471E-2</v>
      </c>
      <c r="Q109" s="2">
        <f>+C109-15018.5</f>
        <v>19467.035000000003</v>
      </c>
    </row>
    <row r="110" spans="1:17" x14ac:dyDescent="0.2">
      <c r="A110" s="46" t="s">
        <v>197</v>
      </c>
      <c r="B110" s="48" t="s">
        <v>45</v>
      </c>
      <c r="C110" s="47">
        <v>38091.625999999997</v>
      </c>
      <c r="D110" s="10"/>
      <c r="E110">
        <f>+(C110-C$7)/C$8</f>
        <v>-6893.7290773058439</v>
      </c>
      <c r="F110">
        <f>ROUND(2*E110,0)/2</f>
        <v>-6893.5</v>
      </c>
      <c r="G110">
        <f>+C110-(C$7+F110*C$8)</f>
        <v>-0.51376999999774853</v>
      </c>
      <c r="J110">
        <f>+G110</f>
        <v>-0.51376999999774853</v>
      </c>
      <c r="O110">
        <f ca="1">+C$11+C$12*$F110</f>
        <v>-3.4826793137944533E-2</v>
      </c>
      <c r="Q110" s="2">
        <f>+C110-15018.5</f>
        <v>23073.125999999997</v>
      </c>
    </row>
    <row r="111" spans="1:17" x14ac:dyDescent="0.2">
      <c r="A111" s="46" t="s">
        <v>197</v>
      </c>
      <c r="B111" s="48" t="s">
        <v>45</v>
      </c>
      <c r="C111" s="47">
        <v>38199.311999999998</v>
      </c>
      <c r="D111" s="10"/>
      <c r="E111">
        <f>+(C111-C$7)/C$8</f>
        <v>-6845.7145596090568</v>
      </c>
      <c r="F111">
        <f>ROUND(2*E111,0)/2</f>
        <v>-6845.5</v>
      </c>
      <c r="G111">
        <f>+C111-(C$7+F111*C$8)</f>
        <v>-0.4812099999981001</v>
      </c>
      <c r="J111">
        <f>+G111</f>
        <v>-0.4812099999981001</v>
      </c>
      <c r="O111">
        <f ca="1">+C$11+C$12*$F111</f>
        <v>-3.488886268108355E-2</v>
      </c>
      <c r="Q111" s="2">
        <f>+C111-15018.5</f>
        <v>23180.811999999998</v>
      </c>
    </row>
    <row r="112" spans="1:17" x14ac:dyDescent="0.2">
      <c r="A112" s="46" t="s">
        <v>197</v>
      </c>
      <c r="B112" s="48" t="s">
        <v>45</v>
      </c>
      <c r="C112" s="47">
        <v>38205.281000000003</v>
      </c>
      <c r="D112" s="10"/>
      <c r="E112">
        <f>+(C112-C$7)/C$8</f>
        <v>-6843.0531304898359</v>
      </c>
      <c r="F112">
        <f>ROUND(2*E112,0)/2</f>
        <v>-6843</v>
      </c>
      <c r="G112">
        <f>+C112-(C$7+F112*C$8)</f>
        <v>-0.1191599999947357</v>
      </c>
      <c r="J112">
        <f>+G112</f>
        <v>-0.1191599999947357</v>
      </c>
      <c r="O112">
        <f ca="1">+C$11+C$12*$F112</f>
        <v>-3.4892095469788706E-2</v>
      </c>
      <c r="Q112" s="2">
        <f>+C112-15018.5</f>
        <v>23186.781000000003</v>
      </c>
    </row>
    <row r="113" spans="1:17" x14ac:dyDescent="0.2">
      <c r="A113" s="46" t="s">
        <v>197</v>
      </c>
      <c r="B113" s="48" t="s">
        <v>45</v>
      </c>
      <c r="C113" s="47">
        <v>38474.533000000003</v>
      </c>
      <c r="D113" s="10"/>
      <c r="E113">
        <f>+(C113-C$7)/C$8</f>
        <v>-6723.0003388651558</v>
      </c>
      <c r="F113">
        <f>ROUND(2*E113,0)/2</f>
        <v>-6723</v>
      </c>
      <c r="G113">
        <f>+C113-(C$7+F113*C$8)</f>
        <v>-7.5999999535270035E-4</v>
      </c>
      <c r="J113">
        <f>+G113</f>
        <v>-7.5999999535270035E-4</v>
      </c>
      <c r="O113">
        <f ca="1">+C$11+C$12*$F113</f>
        <v>-3.504726932763625E-2</v>
      </c>
      <c r="Q113" s="2">
        <f>+C113-15018.5</f>
        <v>23456.033000000003</v>
      </c>
    </row>
    <row r="114" spans="1:17" x14ac:dyDescent="0.2">
      <c r="A114" s="46" t="s">
        <v>197</v>
      </c>
      <c r="B114" s="48" t="s">
        <v>375</v>
      </c>
      <c r="C114" s="47">
        <v>38524.432999999997</v>
      </c>
      <c r="D114" s="10"/>
      <c r="E114">
        <f>+(C114-C$7)/C$8</f>
        <v>-6700.7511659636702</v>
      </c>
      <c r="F114">
        <f>ROUND(2*E114,0)/2</f>
        <v>-6701</v>
      </c>
      <c r="G114">
        <f>+C114-(C$7+F114*C$8)</f>
        <v>0.55807999999524327</v>
      </c>
      <c r="J114">
        <f>+G114</f>
        <v>0.55807999999524327</v>
      </c>
      <c r="O114">
        <f ca="1">+C$11+C$12*$F114</f>
        <v>-3.5075717868241638E-2</v>
      </c>
      <c r="Q114" s="2">
        <f>+C114-15018.5</f>
        <v>23505.932999999997</v>
      </c>
    </row>
    <row r="115" spans="1:17" x14ac:dyDescent="0.2">
      <c r="A115" s="46" t="s">
        <v>197</v>
      </c>
      <c r="B115" s="48" t="s">
        <v>375</v>
      </c>
      <c r="C115" s="47">
        <v>38551.332000000002</v>
      </c>
      <c r="D115" s="10"/>
      <c r="E115">
        <f>+(C115-C$7)/C$8</f>
        <v>-6688.7575687316612</v>
      </c>
      <c r="F115">
        <f>ROUND(2*E115,0)/2</f>
        <v>-6689</v>
      </c>
      <c r="G115">
        <f>+C115-(C$7+F115*C$8)</f>
        <v>0.54372000000876142</v>
      </c>
      <c r="J115">
        <f>+G115</f>
        <v>0.54372000000876142</v>
      </c>
      <c r="O115">
        <f ca="1">+C$11+C$12*$F115</f>
        <v>-3.5091235254026389E-2</v>
      </c>
      <c r="Q115" s="2">
        <f>+C115-15018.5</f>
        <v>23532.832000000002</v>
      </c>
    </row>
    <row r="116" spans="1:17" x14ac:dyDescent="0.2">
      <c r="A116" s="46" t="s">
        <v>197</v>
      </c>
      <c r="B116" s="48" t="s">
        <v>375</v>
      </c>
      <c r="C116" s="47">
        <v>38551.446000000004</v>
      </c>
      <c r="D116" s="10"/>
      <c r="E116">
        <f>+(C116-C$7)/C$8</f>
        <v>-6688.7067389578979</v>
      </c>
      <c r="F116">
        <f>ROUND(2*E116,0)/2</f>
        <v>-6688.5</v>
      </c>
      <c r="G116">
        <f>+C116-(C$7+F116*C$8)</f>
        <v>-0.4636699999900884</v>
      </c>
      <c r="J116">
        <f>+G116</f>
        <v>-0.4636699999900884</v>
      </c>
      <c r="O116">
        <f ca="1">+C$11+C$12*$F116</f>
        <v>-3.5091881811767422E-2</v>
      </c>
      <c r="Q116" s="2">
        <f>+C116-15018.5</f>
        <v>23532.946000000004</v>
      </c>
    </row>
    <row r="117" spans="1:17" x14ac:dyDescent="0.2">
      <c r="A117" s="46" t="s">
        <v>197</v>
      </c>
      <c r="B117" s="48" t="s">
        <v>375</v>
      </c>
      <c r="C117" s="47">
        <v>38560.330999999998</v>
      </c>
      <c r="D117" s="10"/>
      <c r="E117">
        <f>+(C117-C$7)/C$8</f>
        <v>-6684.7451377308516</v>
      </c>
      <c r="F117">
        <f>ROUND(2*E117,0)/2</f>
        <v>-6684.5</v>
      </c>
      <c r="G117">
        <f>+C117-(C$7+F117*C$8)</f>
        <v>-0.54978999999730149</v>
      </c>
      <c r="J117">
        <f>+G117</f>
        <v>-0.54978999999730149</v>
      </c>
      <c r="O117">
        <f ca="1">+C$11+C$12*$F117</f>
        <v>-3.5097054273695673E-2</v>
      </c>
      <c r="Q117" s="2">
        <f>+C117-15018.5</f>
        <v>23541.830999999998</v>
      </c>
    </row>
    <row r="118" spans="1:17" x14ac:dyDescent="0.2">
      <c r="A118" s="46" t="s">
        <v>197</v>
      </c>
      <c r="B118" s="48" t="s">
        <v>375</v>
      </c>
      <c r="C118" s="47">
        <v>38587.250999999997</v>
      </c>
      <c r="D118" s="10"/>
      <c r="E118">
        <f>+(C118-C$7)/C$8</f>
        <v>-6672.7421771194686</v>
      </c>
      <c r="F118">
        <f>ROUND(2*E118,0)/2</f>
        <v>-6672.5</v>
      </c>
      <c r="G118">
        <f>+C118-(C$7+F118*C$8)</f>
        <v>-0.54315000000497093</v>
      </c>
      <c r="J118">
        <f>+G118</f>
        <v>-0.54315000000497093</v>
      </c>
      <c r="O118">
        <f ca="1">+C$11+C$12*$F118</f>
        <v>-3.5112571659480424E-2</v>
      </c>
      <c r="Q118" s="2">
        <f>+C118-15018.5</f>
        <v>23568.750999999997</v>
      </c>
    </row>
    <row r="119" spans="1:17" x14ac:dyDescent="0.2">
      <c r="A119" s="46" t="s">
        <v>197</v>
      </c>
      <c r="B119" s="48" t="s">
        <v>375</v>
      </c>
      <c r="C119" s="47">
        <v>38590.249000000003</v>
      </c>
      <c r="D119" s="10"/>
      <c r="E119">
        <f>+(C119-C$7)/C$8</f>
        <v>-6671.4054432445419</v>
      </c>
      <c r="F119">
        <f>ROUND(2*E119,0)/2</f>
        <v>-6671.5</v>
      </c>
      <c r="G119">
        <f>+C119-(C$7+F119*C$8)</f>
        <v>0.21207000000140397</v>
      </c>
      <c r="J119">
        <f>+G119</f>
        <v>0.21207000000140397</v>
      </c>
      <c r="O119">
        <f ca="1">+C$11+C$12*$F119</f>
        <v>-3.5113864774962492E-2</v>
      </c>
      <c r="Q119" s="2">
        <f>+C119-15018.5</f>
        <v>23571.749000000003</v>
      </c>
    </row>
    <row r="120" spans="1:17" x14ac:dyDescent="0.2">
      <c r="A120" s="46" t="s">
        <v>197</v>
      </c>
      <c r="B120" s="48" t="s">
        <v>375</v>
      </c>
      <c r="C120" s="47">
        <v>38605.207999999999</v>
      </c>
      <c r="D120" s="10"/>
      <c r="E120">
        <f>+(C120-C$7)/C$8</f>
        <v>-6664.7355960013911</v>
      </c>
      <c r="F120">
        <f>ROUND(2*E120,0)/2</f>
        <v>-6664.5</v>
      </c>
      <c r="G120">
        <f>+C120-(C$7+F120*C$8)</f>
        <v>-0.5283899999994901</v>
      </c>
      <c r="J120">
        <f>+G120</f>
        <v>-0.5283899999994901</v>
      </c>
      <c r="O120">
        <f ca="1">+C$11+C$12*$F120</f>
        <v>-3.5122916583336924E-2</v>
      </c>
      <c r="Q120" s="2">
        <f>+C120-15018.5</f>
        <v>23586.707999999999</v>
      </c>
    </row>
    <row r="121" spans="1:17" x14ac:dyDescent="0.2">
      <c r="A121" s="46" t="s">
        <v>197</v>
      </c>
      <c r="B121" s="48" t="s">
        <v>375</v>
      </c>
      <c r="C121" s="47">
        <v>38883.409</v>
      </c>
      <c r="D121" s="10"/>
      <c r="E121">
        <f>+(C121-C$7)/C$8</f>
        <v>-6540.6926671363208</v>
      </c>
      <c r="F121">
        <f>ROUND(2*E121,0)/2</f>
        <v>-6540.5</v>
      </c>
      <c r="G121">
        <f>+C121-(C$7+F121*C$8)</f>
        <v>-0.43210999999428168</v>
      </c>
      <c r="J121">
        <f>+G121</f>
        <v>-0.43210999999428168</v>
      </c>
      <c r="O121">
        <f ca="1">+C$11+C$12*$F121</f>
        <v>-3.5283262903112719E-2</v>
      </c>
      <c r="Q121" s="2">
        <f>+C121-15018.5</f>
        <v>23864.909</v>
      </c>
    </row>
    <row r="122" spans="1:17" x14ac:dyDescent="0.2">
      <c r="A122" s="46" t="s">
        <v>197</v>
      </c>
      <c r="B122" s="48" t="s">
        <v>45</v>
      </c>
      <c r="C122" s="47">
        <v>39232.462</v>
      </c>
      <c r="D122" s="10"/>
      <c r="E122">
        <f>+(C122-C$7)/C$8</f>
        <v>-6385.0585880023891</v>
      </c>
      <c r="F122">
        <f>ROUND(2*E122,0)/2</f>
        <v>-6385</v>
      </c>
      <c r="G122">
        <f>+C122-(C$7+F122*C$8)</f>
        <v>-0.13139999999839347</v>
      </c>
      <c r="J122">
        <f>+G122</f>
        <v>-0.13139999999839347</v>
      </c>
      <c r="O122">
        <f ca="1">+C$11+C$12*$F122</f>
        <v>-3.5484342360573497E-2</v>
      </c>
      <c r="Q122" s="2">
        <f>+C122-15018.5</f>
        <v>24213.962</v>
      </c>
    </row>
    <row r="123" spans="1:17" x14ac:dyDescent="0.2">
      <c r="A123" s="46" t="s">
        <v>197</v>
      </c>
      <c r="B123" s="48" t="s">
        <v>45</v>
      </c>
      <c r="C123" s="47">
        <v>39235.410000000003</v>
      </c>
      <c r="D123" s="10"/>
      <c r="E123">
        <f>+(C123-C$7)/C$8</f>
        <v>-6383.7441478878864</v>
      </c>
      <c r="F123">
        <f>ROUND(2*E123,0)/2</f>
        <v>-6383.5</v>
      </c>
      <c r="G123">
        <f>+C123-(C$7+F123*C$8)</f>
        <v>-0.54756999999517575</v>
      </c>
      <c r="J123">
        <f>+G123</f>
        <v>-0.54756999999517575</v>
      </c>
      <c r="O123">
        <f ca="1">+C$11+C$12*$F123</f>
        <v>-3.5486282033796591E-2</v>
      </c>
      <c r="Q123" s="2">
        <f>+C123-15018.5</f>
        <v>24216.910000000003</v>
      </c>
    </row>
    <row r="124" spans="1:17" x14ac:dyDescent="0.2">
      <c r="A124" s="46" t="s">
        <v>197</v>
      </c>
      <c r="B124" s="48" t="s">
        <v>45</v>
      </c>
      <c r="C124" s="47">
        <v>39298.277999999998</v>
      </c>
      <c r="D124" s="10"/>
      <c r="E124">
        <f>+(C124-C$7)/C$8</f>
        <v>-6355.7128652832644</v>
      </c>
      <c r="F124">
        <f>ROUND(2*E124,0)/2</f>
        <v>-6355.5</v>
      </c>
      <c r="G124">
        <f>+C124-(C$7+F124*C$8)</f>
        <v>-0.47740999999950873</v>
      </c>
      <c r="J124">
        <f>+G124</f>
        <v>-0.47740999999950873</v>
      </c>
      <c r="O124">
        <f ca="1">+C$11+C$12*$F124</f>
        <v>-3.5522489267294351E-2</v>
      </c>
      <c r="Q124" s="2">
        <f>+C124-15018.5</f>
        <v>24279.777999999998</v>
      </c>
    </row>
    <row r="125" spans="1:17" x14ac:dyDescent="0.2">
      <c r="A125" s="46" t="s">
        <v>197</v>
      </c>
      <c r="B125" s="48" t="s">
        <v>45</v>
      </c>
      <c r="C125" s="47">
        <v>39313.256000000001</v>
      </c>
      <c r="D125" s="10"/>
      <c r="E125">
        <f>+(C125-C$7)/C$8</f>
        <v>-6349.0345464111488</v>
      </c>
      <c r="F125">
        <f>ROUND(2*E125,0)/2</f>
        <v>-6349</v>
      </c>
      <c r="G125">
        <f>+C125-(C$7+F125*C$8)</f>
        <v>-7.7479999999923166E-2</v>
      </c>
      <c r="J125">
        <f>+G125</f>
        <v>-7.7479999999923166E-2</v>
      </c>
      <c r="O125">
        <f ca="1">+C$11+C$12*$F125</f>
        <v>-3.5530894517927757E-2</v>
      </c>
      <c r="Q125" s="2">
        <f>+C125-15018.5</f>
        <v>24294.756000000001</v>
      </c>
    </row>
    <row r="126" spans="1:17" x14ac:dyDescent="0.2">
      <c r="A126" s="46" t="s">
        <v>197</v>
      </c>
      <c r="B126" s="48" t="s">
        <v>45</v>
      </c>
      <c r="C126" s="47">
        <v>39319.218999999997</v>
      </c>
      <c r="D126" s="10"/>
      <c r="E126">
        <f>+(C126-C$7)/C$8</f>
        <v>-6346.3757925431828</v>
      </c>
      <c r="F126">
        <f>ROUND(2*E126,0)/2</f>
        <v>-6346.5</v>
      </c>
      <c r="G126">
        <f>+C126-(C$7+F126*C$8)</f>
        <v>0.27857000000221888</v>
      </c>
      <c r="J126">
        <f>+G126</f>
        <v>0.27857000000221888</v>
      </c>
      <c r="O126">
        <f ca="1">+C$11+C$12*$F126</f>
        <v>-3.5534127306632912E-2</v>
      </c>
      <c r="Q126" s="2">
        <f>+C126-15018.5</f>
        <v>24300.718999999997</v>
      </c>
    </row>
    <row r="127" spans="1:17" x14ac:dyDescent="0.2">
      <c r="A127" s="31" t="s">
        <v>43</v>
      </c>
      <c r="B127" s="3"/>
      <c r="C127" s="10">
        <v>52500.84</v>
      </c>
      <c r="D127" s="10"/>
      <c r="E127">
        <f>+(C127-C$7)/C$8</f>
        <v>-469.01778150331393</v>
      </c>
      <c r="F127">
        <f>ROUND(2*E127,0)/2</f>
        <v>-469</v>
      </c>
      <c r="G127">
        <f>+C127-(C$7+F127*C$8)</f>
        <v>-3.988000000390457E-2</v>
      </c>
      <c r="I127">
        <f>+G127</f>
        <v>-3.988000000390457E-2</v>
      </c>
      <c r="O127">
        <f ca="1">+C$11+C$12*$F127</f>
        <v>-4.3134413552457326E-2</v>
      </c>
      <c r="Q127" s="2">
        <f>+C127-15018.5</f>
        <v>37482.339999999997</v>
      </c>
    </row>
    <row r="128" spans="1:17" x14ac:dyDescent="0.2">
      <c r="A128" t="str">
        <f>$D$7</f>
        <v>VSX</v>
      </c>
      <c r="B128" s="3"/>
      <c r="C128" s="10">
        <f>$C$7</f>
        <v>53552.743699999999</v>
      </c>
      <c r="D128" s="10"/>
      <c r="E128">
        <f>+(C128-C$7)/C$8</f>
        <v>0</v>
      </c>
      <c r="F128">
        <f>ROUND(2*E128,0)/2</f>
        <v>0</v>
      </c>
      <c r="G128">
        <f>+C128-(C$7+F128*C$8)</f>
        <v>0</v>
      </c>
      <c r="K128">
        <f>+G128</f>
        <v>0</v>
      </c>
      <c r="O128">
        <f ca="1">+C$11+C$12*$F128</f>
        <v>-4.37408847135448E-2</v>
      </c>
      <c r="Q128" s="2">
        <f>+C128-15018.5</f>
        <v>38534.243699999999</v>
      </c>
    </row>
    <row r="129" spans="1:17" x14ac:dyDescent="0.2">
      <c r="A129" s="50" t="s">
        <v>377</v>
      </c>
      <c r="B129" s="51" t="s">
        <v>45</v>
      </c>
      <c r="C129" s="52">
        <v>58942.1466</v>
      </c>
      <c r="D129" s="52" t="s">
        <v>378</v>
      </c>
      <c r="E129">
        <f>+(C129-C$7)/C$8</f>
        <v>2403.001141440534</v>
      </c>
      <c r="F129">
        <f>ROUND(2*E129,0)/2</f>
        <v>2403</v>
      </c>
      <c r="G129">
        <f>+C129-(C$7+F129*C$8)</f>
        <v>2.5600000008125789E-3</v>
      </c>
      <c r="K129">
        <f>+G129</f>
        <v>2.5600000008125789E-3</v>
      </c>
      <c r="O129">
        <f ca="1">+C$11+C$12*$F129</f>
        <v>-4.6848241216941831E-2</v>
      </c>
      <c r="Q129" s="2">
        <f>+C129-15018.5</f>
        <v>43923.6466</v>
      </c>
    </row>
    <row r="130" spans="1:17" x14ac:dyDescent="0.2">
      <c r="A130" s="53" t="s">
        <v>379</v>
      </c>
      <c r="B130" s="54" t="s">
        <v>45</v>
      </c>
      <c r="C130" s="55">
        <v>59041.753799999999</v>
      </c>
      <c r="D130" s="55">
        <v>5.0000000000000001E-4</v>
      </c>
      <c r="E130">
        <f>+(C130-C$7)/C$8</f>
        <v>2447.4135225033215</v>
      </c>
      <c r="F130">
        <f>ROUND(2*E130,0)/2</f>
        <v>2447.5</v>
      </c>
      <c r="G130">
        <f>+C130-(C$7+F130*C$8)</f>
        <v>-0.19395000000076834</v>
      </c>
      <c r="K130">
        <f>+G130</f>
        <v>-0.19395000000076834</v>
      </c>
      <c r="O130">
        <f ca="1">+C$11+C$12*$F130</f>
        <v>-4.6905784855893626E-2</v>
      </c>
      <c r="Q130" s="2">
        <f>+C130-15018.5</f>
        <v>44023.253799999999</v>
      </c>
    </row>
    <row r="131" spans="1:17" x14ac:dyDescent="0.2">
      <c r="A131" s="56" t="s">
        <v>380</v>
      </c>
      <c r="B131" s="59" t="s">
        <v>45</v>
      </c>
      <c r="C131" s="57">
        <v>59758.503000000026</v>
      </c>
      <c r="D131" s="58">
        <v>5.0000000000000001E-3</v>
      </c>
      <c r="E131">
        <f>+(C131-C$7)/C$8</f>
        <v>2766.9942214573102</v>
      </c>
      <c r="F131">
        <f>ROUND(2*E131,0)/2</f>
        <v>2767</v>
      </c>
      <c r="G131">
        <f>+C131-(C$7+F131*C$8)</f>
        <v>-1.2959999970917124E-2</v>
      </c>
      <c r="K131">
        <f>+G131</f>
        <v>-1.2959999970917124E-2</v>
      </c>
      <c r="O131">
        <f ca="1">+C$11+C$12*$F131</f>
        <v>-4.7318935252412708E-2</v>
      </c>
      <c r="Q131" s="2">
        <f>+C131-15018.5</f>
        <v>44740.003000000026</v>
      </c>
    </row>
    <row r="132" spans="1:17" x14ac:dyDescent="0.2">
      <c r="B132" s="3"/>
      <c r="C132" s="10"/>
      <c r="D132" s="10"/>
    </row>
    <row r="133" spans="1:17" x14ac:dyDescent="0.2">
      <c r="B133" s="3"/>
      <c r="C133" s="10"/>
      <c r="D133" s="10"/>
    </row>
    <row r="134" spans="1:17" x14ac:dyDescent="0.2">
      <c r="B134" s="3"/>
      <c r="C134" s="10"/>
      <c r="D134" s="10"/>
    </row>
    <row r="135" spans="1:17" x14ac:dyDescent="0.2">
      <c r="B135" s="3"/>
      <c r="C135" s="10"/>
      <c r="D135" s="10"/>
    </row>
    <row r="136" spans="1:17" x14ac:dyDescent="0.2">
      <c r="B136" s="3"/>
      <c r="C136" s="10"/>
      <c r="D136" s="10"/>
    </row>
    <row r="137" spans="1:17" x14ac:dyDescent="0.2">
      <c r="B137" s="3"/>
      <c r="C137" s="10"/>
      <c r="D137" s="10"/>
    </row>
    <row r="138" spans="1:17" x14ac:dyDescent="0.2">
      <c r="B138" s="3"/>
      <c r="C138" s="10"/>
      <c r="D138" s="10"/>
    </row>
    <row r="139" spans="1:17" x14ac:dyDescent="0.2">
      <c r="B139" s="3"/>
      <c r="C139" s="10"/>
      <c r="D139" s="10"/>
    </row>
    <row r="140" spans="1:17" x14ac:dyDescent="0.2">
      <c r="B140" s="3"/>
      <c r="C140" s="10"/>
      <c r="D140" s="10"/>
    </row>
    <row r="141" spans="1:17" x14ac:dyDescent="0.2">
      <c r="B141" s="3"/>
      <c r="C141" s="10"/>
      <c r="D141" s="10"/>
    </row>
    <row r="142" spans="1:17" x14ac:dyDescent="0.2">
      <c r="B142" s="3"/>
      <c r="C142" s="10"/>
      <c r="D142" s="10"/>
    </row>
    <row r="143" spans="1:17" x14ac:dyDescent="0.2">
      <c r="B143" s="3"/>
      <c r="C143" s="10"/>
      <c r="D143" s="10"/>
    </row>
    <row r="144" spans="1:17" x14ac:dyDescent="0.2">
      <c r="B144" s="3"/>
      <c r="C144" s="10"/>
      <c r="D144" s="10"/>
    </row>
    <row r="145" spans="2:4" x14ac:dyDescent="0.2">
      <c r="B145" s="3"/>
      <c r="C145" s="10"/>
      <c r="D145" s="10"/>
    </row>
    <row r="146" spans="2:4" x14ac:dyDescent="0.2">
      <c r="B146" s="3"/>
      <c r="C146" s="10"/>
      <c r="D146" s="10"/>
    </row>
    <row r="147" spans="2:4" x14ac:dyDescent="0.2">
      <c r="B147" s="3"/>
      <c r="C147" s="10"/>
      <c r="D147" s="10"/>
    </row>
    <row r="148" spans="2:4" x14ac:dyDescent="0.2">
      <c r="B148" s="3"/>
      <c r="C148" s="10"/>
      <c r="D148" s="10"/>
    </row>
    <row r="149" spans="2:4" x14ac:dyDescent="0.2">
      <c r="B149" s="3"/>
      <c r="C149" s="10"/>
      <c r="D149" s="10"/>
    </row>
    <row r="150" spans="2:4" x14ac:dyDescent="0.2">
      <c r="B150" s="3"/>
      <c r="C150" s="10"/>
      <c r="D150" s="10"/>
    </row>
    <row r="151" spans="2:4" x14ac:dyDescent="0.2">
      <c r="B151" s="3"/>
      <c r="C151" s="10"/>
      <c r="D151" s="10"/>
    </row>
    <row r="152" spans="2:4" x14ac:dyDescent="0.2">
      <c r="B152" s="3"/>
      <c r="C152" s="10"/>
      <c r="D152" s="10"/>
    </row>
    <row r="153" spans="2:4" x14ac:dyDescent="0.2">
      <c r="B153" s="3"/>
      <c r="C153" s="10"/>
      <c r="D153" s="10"/>
    </row>
    <row r="154" spans="2:4" x14ac:dyDescent="0.2">
      <c r="B154" s="3"/>
      <c r="C154" s="10"/>
      <c r="D154" s="10"/>
    </row>
    <row r="155" spans="2:4" x14ac:dyDescent="0.2">
      <c r="B155" s="3"/>
      <c r="C155" s="10"/>
      <c r="D155" s="10"/>
    </row>
    <row r="156" spans="2:4" x14ac:dyDescent="0.2">
      <c r="B156" s="3"/>
      <c r="C156" s="10"/>
      <c r="D156" s="10"/>
    </row>
    <row r="157" spans="2:4" x14ac:dyDescent="0.2">
      <c r="B157" s="3"/>
      <c r="C157" s="10"/>
      <c r="D157" s="10"/>
    </row>
    <row r="158" spans="2:4" x14ac:dyDescent="0.2">
      <c r="B158" s="3"/>
      <c r="C158" s="10"/>
      <c r="D158" s="10"/>
    </row>
    <row r="159" spans="2:4" x14ac:dyDescent="0.2">
      <c r="B159" s="3"/>
      <c r="C159" s="10"/>
      <c r="D159" s="10"/>
    </row>
    <row r="160" spans="2:4" x14ac:dyDescent="0.2">
      <c r="B160" s="3"/>
      <c r="C160" s="10"/>
      <c r="D160" s="10"/>
    </row>
    <row r="161" spans="2:4" x14ac:dyDescent="0.2">
      <c r="B161" s="3"/>
      <c r="C161" s="10"/>
      <c r="D161" s="10"/>
    </row>
    <row r="162" spans="2:4" x14ac:dyDescent="0.2">
      <c r="B162" s="3"/>
      <c r="C162" s="10"/>
      <c r="D162" s="10"/>
    </row>
    <row r="163" spans="2:4" x14ac:dyDescent="0.2">
      <c r="B163" s="3"/>
      <c r="C163" s="10"/>
      <c r="D163" s="10"/>
    </row>
    <row r="164" spans="2:4" x14ac:dyDescent="0.2">
      <c r="B164" s="3"/>
      <c r="C164" s="10"/>
      <c r="D164" s="10"/>
    </row>
    <row r="165" spans="2:4" x14ac:dyDescent="0.2">
      <c r="B165" s="3"/>
      <c r="C165" s="10"/>
      <c r="D165" s="10"/>
    </row>
    <row r="166" spans="2:4" x14ac:dyDescent="0.2">
      <c r="B166" s="3"/>
      <c r="C166" s="10"/>
      <c r="D166" s="10"/>
    </row>
    <row r="167" spans="2:4" x14ac:dyDescent="0.2">
      <c r="B167" s="3"/>
      <c r="C167" s="10"/>
      <c r="D167" s="10"/>
    </row>
    <row r="168" spans="2:4" x14ac:dyDescent="0.2">
      <c r="B168" s="3"/>
      <c r="C168" s="10"/>
      <c r="D168" s="10"/>
    </row>
    <row r="169" spans="2:4" x14ac:dyDescent="0.2">
      <c r="B169" s="3"/>
      <c r="C169" s="10"/>
      <c r="D169" s="10"/>
    </row>
    <row r="170" spans="2:4" x14ac:dyDescent="0.2">
      <c r="B170" s="3"/>
      <c r="C170" s="10"/>
      <c r="D170" s="10"/>
    </row>
    <row r="171" spans="2:4" x14ac:dyDescent="0.2">
      <c r="B171" s="3"/>
      <c r="C171" s="10"/>
      <c r="D171" s="10"/>
    </row>
    <row r="172" spans="2:4" x14ac:dyDescent="0.2">
      <c r="B172" s="3"/>
      <c r="C172" s="10"/>
      <c r="D172" s="10"/>
    </row>
    <row r="173" spans="2:4" x14ac:dyDescent="0.2">
      <c r="B173" s="3"/>
      <c r="C173" s="10"/>
      <c r="D173" s="10"/>
    </row>
    <row r="174" spans="2:4" x14ac:dyDescent="0.2">
      <c r="B174" s="3"/>
      <c r="C174" s="10"/>
      <c r="D174" s="10"/>
    </row>
    <row r="175" spans="2:4" x14ac:dyDescent="0.2">
      <c r="B175" s="3"/>
      <c r="C175" s="10"/>
      <c r="D175" s="10"/>
    </row>
    <row r="176" spans="2:4" x14ac:dyDescent="0.2">
      <c r="B176" s="3"/>
      <c r="C176" s="10"/>
      <c r="D176" s="10"/>
    </row>
    <row r="177" spans="2:4" x14ac:dyDescent="0.2">
      <c r="B177" s="3"/>
      <c r="C177" s="10"/>
      <c r="D177" s="10"/>
    </row>
    <row r="178" spans="2:4" x14ac:dyDescent="0.2">
      <c r="B178" s="3"/>
      <c r="C178" s="10"/>
      <c r="D178" s="10"/>
    </row>
    <row r="179" spans="2:4" x14ac:dyDescent="0.2">
      <c r="B179" s="3"/>
      <c r="C179" s="10"/>
      <c r="D179" s="10"/>
    </row>
    <row r="180" spans="2:4" x14ac:dyDescent="0.2">
      <c r="B180" s="3"/>
      <c r="C180" s="10"/>
      <c r="D180" s="10"/>
    </row>
    <row r="181" spans="2:4" x14ac:dyDescent="0.2">
      <c r="B181" s="3"/>
      <c r="C181" s="10"/>
      <c r="D181" s="10"/>
    </row>
    <row r="182" spans="2:4" x14ac:dyDescent="0.2">
      <c r="B182" s="3"/>
      <c r="C182" s="10"/>
      <c r="D182" s="10"/>
    </row>
    <row r="183" spans="2:4" x14ac:dyDescent="0.2">
      <c r="B183" s="3"/>
      <c r="C183" s="10"/>
      <c r="D183" s="10"/>
    </row>
    <row r="184" spans="2:4" x14ac:dyDescent="0.2">
      <c r="B184" s="3"/>
      <c r="C184" s="10"/>
      <c r="D184" s="10"/>
    </row>
    <row r="185" spans="2:4" x14ac:dyDescent="0.2">
      <c r="B185" s="3"/>
      <c r="C185" s="10"/>
      <c r="D185" s="10"/>
    </row>
    <row r="186" spans="2:4" x14ac:dyDescent="0.2">
      <c r="B186" s="3"/>
      <c r="C186" s="10"/>
      <c r="D186" s="10"/>
    </row>
    <row r="187" spans="2:4" x14ac:dyDescent="0.2">
      <c r="B187" s="3"/>
      <c r="C187" s="10"/>
      <c r="D187" s="10"/>
    </row>
    <row r="188" spans="2:4" x14ac:dyDescent="0.2">
      <c r="B188" s="3"/>
      <c r="C188" s="10"/>
      <c r="D188" s="10"/>
    </row>
    <row r="189" spans="2:4" x14ac:dyDescent="0.2">
      <c r="B189" s="3"/>
      <c r="C189" s="10"/>
      <c r="D189" s="10"/>
    </row>
    <row r="190" spans="2:4" x14ac:dyDescent="0.2">
      <c r="B190" s="3"/>
      <c r="C190" s="10"/>
      <c r="D190" s="10"/>
    </row>
    <row r="191" spans="2:4" x14ac:dyDescent="0.2">
      <c r="B191" s="3"/>
      <c r="C191" s="10"/>
      <c r="D191" s="10"/>
    </row>
    <row r="192" spans="2:4" x14ac:dyDescent="0.2">
      <c r="B192" s="3"/>
      <c r="C192" s="10"/>
      <c r="D192" s="10"/>
    </row>
    <row r="193" spans="2:4" x14ac:dyDescent="0.2">
      <c r="B193" s="3"/>
      <c r="C193" s="10"/>
      <c r="D193" s="10"/>
    </row>
    <row r="194" spans="2:4" x14ac:dyDescent="0.2">
      <c r="B194" s="3"/>
      <c r="C194" s="10"/>
      <c r="D194" s="10"/>
    </row>
    <row r="195" spans="2:4" x14ac:dyDescent="0.2">
      <c r="B195" s="3"/>
      <c r="C195" s="10"/>
      <c r="D195" s="10"/>
    </row>
    <row r="196" spans="2:4" x14ac:dyDescent="0.2">
      <c r="B196" s="3"/>
      <c r="C196" s="10"/>
      <c r="D196" s="10"/>
    </row>
    <row r="197" spans="2:4" x14ac:dyDescent="0.2">
      <c r="B197" s="3"/>
      <c r="C197" s="10"/>
      <c r="D197" s="10"/>
    </row>
    <row r="198" spans="2:4" x14ac:dyDescent="0.2">
      <c r="B198" s="3"/>
      <c r="C198" s="10"/>
      <c r="D198" s="10"/>
    </row>
    <row r="199" spans="2:4" x14ac:dyDescent="0.2">
      <c r="B199" s="3"/>
      <c r="C199" s="10"/>
      <c r="D199" s="10"/>
    </row>
    <row r="200" spans="2:4" x14ac:dyDescent="0.2">
      <c r="B200" s="3"/>
      <c r="C200" s="10"/>
      <c r="D200" s="10"/>
    </row>
    <row r="201" spans="2:4" x14ac:dyDescent="0.2">
      <c r="B201" s="3"/>
      <c r="C201" s="10"/>
      <c r="D201" s="10"/>
    </row>
    <row r="202" spans="2:4" x14ac:dyDescent="0.2">
      <c r="B202" s="3"/>
      <c r="C202" s="10"/>
      <c r="D202" s="10"/>
    </row>
    <row r="203" spans="2:4" x14ac:dyDescent="0.2">
      <c r="B203" s="3"/>
      <c r="C203" s="10"/>
      <c r="D203" s="10"/>
    </row>
    <row r="204" spans="2:4" x14ac:dyDescent="0.2">
      <c r="B204" s="3"/>
      <c r="C204" s="10"/>
      <c r="D204" s="10"/>
    </row>
    <row r="205" spans="2:4" x14ac:dyDescent="0.2">
      <c r="B205" s="3"/>
      <c r="C205" s="10"/>
      <c r="D205" s="10"/>
    </row>
    <row r="206" spans="2:4" x14ac:dyDescent="0.2">
      <c r="B206" s="3"/>
      <c r="C206" s="10"/>
      <c r="D206" s="10"/>
    </row>
    <row r="207" spans="2:4" x14ac:dyDescent="0.2">
      <c r="B207" s="3"/>
      <c r="C207" s="10"/>
      <c r="D207" s="10"/>
    </row>
    <row r="208" spans="2:4" x14ac:dyDescent="0.2">
      <c r="B208" s="3"/>
      <c r="C208" s="10"/>
      <c r="D208" s="10"/>
    </row>
    <row r="209" spans="2:4" x14ac:dyDescent="0.2">
      <c r="B209" s="3"/>
      <c r="C209" s="10"/>
      <c r="D209" s="10"/>
    </row>
    <row r="210" spans="2:4" x14ac:dyDescent="0.2">
      <c r="B210" s="3"/>
      <c r="C210" s="10"/>
      <c r="D210" s="10"/>
    </row>
    <row r="211" spans="2:4" x14ac:dyDescent="0.2">
      <c r="B211" s="3"/>
      <c r="C211" s="10"/>
      <c r="D211" s="10"/>
    </row>
    <row r="212" spans="2:4" x14ac:dyDescent="0.2">
      <c r="B212" s="3"/>
      <c r="C212" s="10"/>
      <c r="D212" s="10"/>
    </row>
    <row r="213" spans="2:4" x14ac:dyDescent="0.2">
      <c r="B213" s="3"/>
      <c r="C213" s="10"/>
      <c r="D213" s="10"/>
    </row>
    <row r="214" spans="2:4" x14ac:dyDescent="0.2">
      <c r="B214" s="3"/>
      <c r="C214" s="10"/>
      <c r="D214" s="10"/>
    </row>
    <row r="215" spans="2:4" x14ac:dyDescent="0.2">
      <c r="B215" s="3"/>
      <c r="C215" s="10"/>
      <c r="D215" s="10"/>
    </row>
    <row r="216" spans="2:4" x14ac:dyDescent="0.2">
      <c r="B216" s="3"/>
      <c r="C216" s="10"/>
      <c r="D216" s="10"/>
    </row>
    <row r="217" spans="2:4" x14ac:dyDescent="0.2">
      <c r="B217" s="3"/>
      <c r="C217" s="10"/>
      <c r="D217" s="10"/>
    </row>
    <row r="218" spans="2:4" x14ac:dyDescent="0.2">
      <c r="B218" s="3"/>
      <c r="C218" s="10"/>
      <c r="D218" s="10"/>
    </row>
    <row r="219" spans="2:4" x14ac:dyDescent="0.2">
      <c r="B219" s="3"/>
      <c r="C219" s="10"/>
      <c r="D219" s="10"/>
    </row>
    <row r="220" spans="2:4" x14ac:dyDescent="0.2">
      <c r="B220" s="3"/>
      <c r="C220" s="10"/>
      <c r="D220" s="10"/>
    </row>
    <row r="221" spans="2:4" x14ac:dyDescent="0.2">
      <c r="B221" s="3"/>
      <c r="C221" s="10"/>
      <c r="D221" s="10"/>
    </row>
    <row r="222" spans="2:4" x14ac:dyDescent="0.2">
      <c r="B222" s="3"/>
      <c r="C222" s="10"/>
      <c r="D222" s="10"/>
    </row>
    <row r="223" spans="2:4" x14ac:dyDescent="0.2">
      <c r="B223" s="3"/>
      <c r="C223" s="10"/>
      <c r="D223" s="10"/>
    </row>
    <row r="224" spans="2:4" x14ac:dyDescent="0.2">
      <c r="B224" s="3"/>
      <c r="C224" s="10"/>
      <c r="D224" s="10"/>
    </row>
    <row r="225" spans="2:4" x14ac:dyDescent="0.2">
      <c r="B225" s="3"/>
      <c r="C225" s="10"/>
      <c r="D225" s="10"/>
    </row>
    <row r="226" spans="2:4" x14ac:dyDescent="0.2">
      <c r="B226" s="3"/>
      <c r="C226" s="10"/>
      <c r="D226" s="10"/>
    </row>
    <row r="227" spans="2:4" x14ac:dyDescent="0.2">
      <c r="B227" s="3"/>
      <c r="C227" s="10"/>
      <c r="D227" s="10"/>
    </row>
    <row r="228" spans="2:4" x14ac:dyDescent="0.2">
      <c r="B228" s="3"/>
      <c r="C228" s="10"/>
      <c r="D228" s="10"/>
    </row>
    <row r="229" spans="2:4" x14ac:dyDescent="0.2">
      <c r="B229" s="3"/>
      <c r="C229" s="10"/>
      <c r="D229" s="10"/>
    </row>
    <row r="230" spans="2:4" x14ac:dyDescent="0.2">
      <c r="B230" s="3"/>
      <c r="C230" s="10"/>
      <c r="D230" s="10"/>
    </row>
    <row r="231" spans="2:4" x14ac:dyDescent="0.2">
      <c r="B231" s="3"/>
      <c r="C231" s="10"/>
      <c r="D231" s="10"/>
    </row>
    <row r="232" spans="2:4" x14ac:dyDescent="0.2">
      <c r="B232" s="3"/>
      <c r="C232" s="10"/>
      <c r="D232" s="10"/>
    </row>
    <row r="233" spans="2:4" x14ac:dyDescent="0.2">
      <c r="B233" s="3"/>
      <c r="C233" s="10"/>
      <c r="D233" s="10"/>
    </row>
    <row r="234" spans="2:4" x14ac:dyDescent="0.2">
      <c r="B234" s="3"/>
      <c r="C234" s="10"/>
      <c r="D234" s="10"/>
    </row>
    <row r="235" spans="2:4" x14ac:dyDescent="0.2">
      <c r="B235" s="3"/>
      <c r="C235" s="10"/>
      <c r="D235" s="10"/>
    </row>
    <row r="236" spans="2:4" x14ac:dyDescent="0.2">
      <c r="B236" s="3"/>
      <c r="C236" s="10"/>
      <c r="D236" s="10"/>
    </row>
    <row r="237" spans="2:4" x14ac:dyDescent="0.2">
      <c r="B237" s="3"/>
      <c r="C237" s="10"/>
      <c r="D237" s="10"/>
    </row>
    <row r="238" spans="2:4" x14ac:dyDescent="0.2">
      <c r="B238" s="3"/>
      <c r="C238" s="10"/>
      <c r="D238" s="10"/>
    </row>
    <row r="239" spans="2:4" x14ac:dyDescent="0.2">
      <c r="B239" s="3"/>
      <c r="C239" s="10"/>
      <c r="D239" s="10"/>
    </row>
    <row r="240" spans="2:4" x14ac:dyDescent="0.2">
      <c r="B240" s="3"/>
      <c r="C240" s="10"/>
      <c r="D240" s="10"/>
    </row>
    <row r="241" spans="2:4" x14ac:dyDescent="0.2">
      <c r="B241" s="3"/>
      <c r="C241" s="10"/>
      <c r="D241" s="10"/>
    </row>
    <row r="242" spans="2:4" x14ac:dyDescent="0.2">
      <c r="B242" s="3"/>
      <c r="C242" s="10"/>
      <c r="D242" s="10"/>
    </row>
    <row r="243" spans="2:4" x14ac:dyDescent="0.2">
      <c r="B243" s="3"/>
      <c r="C243" s="10"/>
      <c r="D243" s="10"/>
    </row>
    <row r="244" spans="2:4" x14ac:dyDescent="0.2">
      <c r="B244" s="3"/>
      <c r="C244" s="10"/>
      <c r="D244" s="10"/>
    </row>
    <row r="245" spans="2:4" x14ac:dyDescent="0.2">
      <c r="B245" s="3"/>
      <c r="C245" s="10"/>
      <c r="D245" s="10"/>
    </row>
    <row r="246" spans="2:4" x14ac:dyDescent="0.2">
      <c r="B246" s="3"/>
      <c r="C246" s="10"/>
      <c r="D246" s="10"/>
    </row>
    <row r="247" spans="2:4" x14ac:dyDescent="0.2">
      <c r="B247" s="3"/>
      <c r="C247" s="10"/>
      <c r="D247" s="10"/>
    </row>
    <row r="248" spans="2:4" x14ac:dyDescent="0.2">
      <c r="B248" s="3"/>
      <c r="C248" s="10"/>
      <c r="D248" s="10"/>
    </row>
    <row r="249" spans="2:4" x14ac:dyDescent="0.2">
      <c r="B249" s="3"/>
      <c r="C249" s="10"/>
      <c r="D249" s="10"/>
    </row>
    <row r="250" spans="2:4" x14ac:dyDescent="0.2">
      <c r="B250" s="3"/>
      <c r="C250" s="10"/>
      <c r="D250" s="10"/>
    </row>
    <row r="251" spans="2:4" x14ac:dyDescent="0.2">
      <c r="B251" s="3"/>
      <c r="C251" s="10"/>
      <c r="D251" s="10"/>
    </row>
    <row r="252" spans="2:4" x14ac:dyDescent="0.2">
      <c r="B252" s="3"/>
      <c r="C252" s="10"/>
      <c r="D252" s="10"/>
    </row>
    <row r="253" spans="2:4" x14ac:dyDescent="0.2">
      <c r="B253" s="3"/>
      <c r="C253" s="10"/>
      <c r="D253" s="10"/>
    </row>
    <row r="254" spans="2:4" x14ac:dyDescent="0.2">
      <c r="B254" s="3"/>
      <c r="C254" s="10"/>
      <c r="D254" s="10"/>
    </row>
    <row r="255" spans="2:4" x14ac:dyDescent="0.2">
      <c r="B255" s="3"/>
      <c r="C255" s="10"/>
      <c r="D255" s="10"/>
    </row>
    <row r="256" spans="2:4" x14ac:dyDescent="0.2">
      <c r="B256" s="3"/>
      <c r="C256" s="10"/>
      <c r="D256" s="10"/>
    </row>
    <row r="257" spans="2:4" x14ac:dyDescent="0.2">
      <c r="B257" s="3"/>
      <c r="C257" s="10"/>
      <c r="D257" s="10"/>
    </row>
    <row r="258" spans="2:4" x14ac:dyDescent="0.2">
      <c r="B258" s="3"/>
      <c r="C258" s="10"/>
      <c r="D258" s="10"/>
    </row>
    <row r="259" spans="2:4" x14ac:dyDescent="0.2">
      <c r="B259" s="3"/>
      <c r="C259" s="10"/>
      <c r="D259" s="10"/>
    </row>
    <row r="260" spans="2:4" x14ac:dyDescent="0.2">
      <c r="B260" s="3"/>
      <c r="C260" s="10"/>
      <c r="D260" s="10"/>
    </row>
    <row r="261" spans="2:4" x14ac:dyDescent="0.2">
      <c r="B261" s="3"/>
      <c r="C261" s="10"/>
      <c r="D261" s="10"/>
    </row>
    <row r="262" spans="2:4" x14ac:dyDescent="0.2">
      <c r="B262" s="3"/>
      <c r="C262" s="10"/>
      <c r="D262" s="10"/>
    </row>
    <row r="263" spans="2:4" x14ac:dyDescent="0.2">
      <c r="B263" s="3"/>
      <c r="C263" s="10"/>
      <c r="D263" s="10"/>
    </row>
    <row r="264" spans="2:4" x14ac:dyDescent="0.2">
      <c r="B264" s="3"/>
      <c r="C264" s="10"/>
      <c r="D264" s="10"/>
    </row>
    <row r="265" spans="2:4" x14ac:dyDescent="0.2">
      <c r="B265" s="3"/>
      <c r="C265" s="10"/>
      <c r="D265" s="10"/>
    </row>
    <row r="266" spans="2:4" x14ac:dyDescent="0.2">
      <c r="B266" s="3"/>
      <c r="C266" s="10"/>
      <c r="D266" s="10"/>
    </row>
    <row r="267" spans="2:4" x14ac:dyDescent="0.2">
      <c r="B267" s="3"/>
      <c r="C267" s="10"/>
      <c r="D267" s="10"/>
    </row>
    <row r="268" spans="2:4" x14ac:dyDescent="0.2">
      <c r="B268" s="3"/>
      <c r="C268" s="10"/>
      <c r="D268" s="10"/>
    </row>
    <row r="269" spans="2:4" x14ac:dyDescent="0.2">
      <c r="B269" s="3"/>
      <c r="C269" s="10"/>
      <c r="D269" s="10"/>
    </row>
    <row r="270" spans="2:4" x14ac:dyDescent="0.2">
      <c r="B270" s="3"/>
      <c r="C270" s="10"/>
      <c r="D270" s="10"/>
    </row>
    <row r="271" spans="2:4" x14ac:dyDescent="0.2">
      <c r="B271" s="3"/>
      <c r="C271" s="10"/>
      <c r="D271" s="10"/>
    </row>
    <row r="272" spans="2:4" x14ac:dyDescent="0.2">
      <c r="B272" s="3"/>
      <c r="C272" s="10"/>
      <c r="D272" s="10"/>
    </row>
    <row r="273" spans="2:4" x14ac:dyDescent="0.2">
      <c r="B273" s="3"/>
      <c r="C273" s="10"/>
      <c r="D273" s="10"/>
    </row>
    <row r="274" spans="2:4" x14ac:dyDescent="0.2">
      <c r="B274" s="3"/>
      <c r="C274" s="10"/>
      <c r="D274" s="10"/>
    </row>
    <row r="275" spans="2:4" x14ac:dyDescent="0.2">
      <c r="B275" s="3"/>
      <c r="C275" s="10"/>
      <c r="D275" s="10"/>
    </row>
    <row r="276" spans="2:4" x14ac:dyDescent="0.2">
      <c r="B276" s="3"/>
      <c r="C276" s="10"/>
      <c r="D276" s="10"/>
    </row>
    <row r="277" spans="2:4" x14ac:dyDescent="0.2">
      <c r="B277" s="3"/>
      <c r="C277" s="10"/>
      <c r="D277" s="10"/>
    </row>
    <row r="278" spans="2:4" x14ac:dyDescent="0.2">
      <c r="B278" s="3"/>
      <c r="C278" s="10"/>
      <c r="D278" s="10"/>
    </row>
    <row r="279" spans="2:4" x14ac:dyDescent="0.2">
      <c r="B279" s="3"/>
      <c r="C279" s="10"/>
      <c r="D279" s="10"/>
    </row>
    <row r="280" spans="2:4" x14ac:dyDescent="0.2">
      <c r="B280" s="3"/>
      <c r="C280" s="10"/>
      <c r="D280" s="10"/>
    </row>
    <row r="281" spans="2:4" x14ac:dyDescent="0.2">
      <c r="B281" s="3"/>
      <c r="C281" s="10"/>
      <c r="D281" s="10"/>
    </row>
    <row r="282" spans="2:4" x14ac:dyDescent="0.2">
      <c r="B282" s="3"/>
      <c r="C282" s="10"/>
      <c r="D282" s="10"/>
    </row>
    <row r="283" spans="2:4" x14ac:dyDescent="0.2">
      <c r="B283" s="3"/>
      <c r="C283" s="10"/>
      <c r="D283" s="10"/>
    </row>
    <row r="284" spans="2:4" x14ac:dyDescent="0.2">
      <c r="B284" s="3"/>
      <c r="C284" s="10"/>
      <c r="D284" s="10"/>
    </row>
    <row r="285" spans="2:4" x14ac:dyDescent="0.2">
      <c r="B285" s="3"/>
      <c r="C285" s="10"/>
      <c r="D285" s="10"/>
    </row>
    <row r="286" spans="2:4" x14ac:dyDescent="0.2">
      <c r="B286" s="3"/>
      <c r="C286" s="10"/>
      <c r="D286" s="10"/>
    </row>
    <row r="287" spans="2:4" x14ac:dyDescent="0.2">
      <c r="B287" s="3"/>
      <c r="C287" s="10"/>
      <c r="D287" s="10"/>
    </row>
    <row r="288" spans="2:4" x14ac:dyDescent="0.2">
      <c r="B288" s="3"/>
      <c r="C288" s="10"/>
      <c r="D288" s="10"/>
    </row>
    <row r="289" spans="2:4" x14ac:dyDescent="0.2">
      <c r="B289" s="3"/>
      <c r="C289" s="10"/>
      <c r="D289" s="10"/>
    </row>
    <row r="290" spans="2:4" x14ac:dyDescent="0.2">
      <c r="B290" s="3"/>
      <c r="C290" s="10"/>
      <c r="D290" s="10"/>
    </row>
    <row r="291" spans="2:4" x14ac:dyDescent="0.2">
      <c r="B291" s="3"/>
      <c r="C291" s="10"/>
      <c r="D291" s="10"/>
    </row>
    <row r="292" spans="2:4" x14ac:dyDescent="0.2">
      <c r="B292" s="3"/>
      <c r="C292" s="10"/>
      <c r="D292" s="10"/>
    </row>
    <row r="293" spans="2:4" x14ac:dyDescent="0.2">
      <c r="B293" s="3"/>
      <c r="C293" s="10"/>
      <c r="D293" s="10"/>
    </row>
    <row r="294" spans="2:4" x14ac:dyDescent="0.2">
      <c r="B294" s="3"/>
      <c r="C294" s="10"/>
      <c r="D294" s="10"/>
    </row>
    <row r="295" spans="2:4" x14ac:dyDescent="0.2">
      <c r="B295" s="3"/>
      <c r="C295" s="10"/>
      <c r="D295" s="10"/>
    </row>
    <row r="296" spans="2:4" x14ac:dyDescent="0.2">
      <c r="B296" s="3"/>
      <c r="C296" s="10"/>
      <c r="D296" s="10"/>
    </row>
    <row r="297" spans="2:4" x14ac:dyDescent="0.2">
      <c r="B297" s="3"/>
      <c r="C297" s="10"/>
      <c r="D297" s="10"/>
    </row>
    <row r="298" spans="2:4" x14ac:dyDescent="0.2">
      <c r="B298" s="3"/>
      <c r="C298" s="10"/>
      <c r="D298" s="10"/>
    </row>
    <row r="299" spans="2:4" x14ac:dyDescent="0.2">
      <c r="B299" s="3"/>
      <c r="C299" s="10"/>
      <c r="D299" s="10"/>
    </row>
    <row r="300" spans="2:4" x14ac:dyDescent="0.2">
      <c r="B300" s="3"/>
      <c r="C300" s="10"/>
      <c r="D300" s="10"/>
    </row>
    <row r="301" spans="2:4" x14ac:dyDescent="0.2">
      <c r="B301" s="3"/>
      <c r="C301" s="10"/>
      <c r="D301" s="10"/>
    </row>
    <row r="302" spans="2:4" x14ac:dyDescent="0.2">
      <c r="B302" s="3"/>
      <c r="C302" s="10"/>
      <c r="D302" s="10"/>
    </row>
    <row r="303" spans="2:4" x14ac:dyDescent="0.2">
      <c r="B303" s="3"/>
      <c r="C303" s="10"/>
      <c r="D303" s="10"/>
    </row>
    <row r="304" spans="2:4" x14ac:dyDescent="0.2">
      <c r="B304" s="3"/>
      <c r="C304" s="10"/>
      <c r="D304" s="10"/>
    </row>
    <row r="305" spans="2:4" x14ac:dyDescent="0.2">
      <c r="B305" s="3"/>
      <c r="C305" s="10"/>
      <c r="D305" s="10"/>
    </row>
    <row r="306" spans="2:4" x14ac:dyDescent="0.2">
      <c r="B306" s="3"/>
      <c r="C306" s="10"/>
      <c r="D306" s="10"/>
    </row>
    <row r="307" spans="2:4" x14ac:dyDescent="0.2">
      <c r="B307" s="3"/>
      <c r="C307" s="10"/>
      <c r="D307" s="10"/>
    </row>
    <row r="308" spans="2:4" x14ac:dyDescent="0.2">
      <c r="B308" s="3"/>
      <c r="C308" s="10"/>
      <c r="D308" s="10"/>
    </row>
    <row r="309" spans="2:4" x14ac:dyDescent="0.2">
      <c r="B309" s="3"/>
      <c r="C309" s="10"/>
      <c r="D309" s="10"/>
    </row>
    <row r="310" spans="2:4" x14ac:dyDescent="0.2">
      <c r="B310" s="3"/>
      <c r="C310" s="10"/>
      <c r="D310" s="10"/>
    </row>
    <row r="311" spans="2:4" x14ac:dyDescent="0.2">
      <c r="B311" s="3"/>
      <c r="C311" s="10"/>
      <c r="D311" s="10"/>
    </row>
    <row r="312" spans="2:4" x14ac:dyDescent="0.2">
      <c r="B312" s="3"/>
      <c r="C312" s="10"/>
      <c r="D312" s="10"/>
    </row>
    <row r="313" spans="2:4" x14ac:dyDescent="0.2">
      <c r="B313" s="3"/>
      <c r="C313" s="10"/>
      <c r="D313" s="10"/>
    </row>
    <row r="314" spans="2:4" x14ac:dyDescent="0.2">
      <c r="B314" s="3"/>
      <c r="C314" s="10"/>
      <c r="D314" s="10"/>
    </row>
    <row r="315" spans="2:4" x14ac:dyDescent="0.2">
      <c r="B315" s="3"/>
      <c r="C315" s="10"/>
      <c r="D315" s="10"/>
    </row>
    <row r="316" spans="2:4" x14ac:dyDescent="0.2">
      <c r="B316" s="3"/>
      <c r="C316" s="10"/>
      <c r="D316" s="10"/>
    </row>
    <row r="317" spans="2:4" x14ac:dyDescent="0.2">
      <c r="B317" s="3"/>
      <c r="C317" s="10"/>
      <c r="D317" s="10"/>
    </row>
    <row r="318" spans="2:4" x14ac:dyDescent="0.2">
      <c r="B318" s="3"/>
      <c r="C318" s="10"/>
      <c r="D318" s="10"/>
    </row>
    <row r="319" spans="2:4" x14ac:dyDescent="0.2">
      <c r="B319" s="3"/>
      <c r="C319" s="10"/>
      <c r="D319" s="10"/>
    </row>
    <row r="320" spans="2:4" x14ac:dyDescent="0.2">
      <c r="B320" s="3"/>
      <c r="C320" s="10"/>
      <c r="D320" s="10"/>
    </row>
    <row r="321" spans="2:4" x14ac:dyDescent="0.2">
      <c r="B321" s="3"/>
      <c r="C321" s="10"/>
      <c r="D321" s="10"/>
    </row>
    <row r="322" spans="2:4" x14ac:dyDescent="0.2">
      <c r="B322" s="3"/>
      <c r="C322" s="10"/>
      <c r="D322" s="10"/>
    </row>
    <row r="323" spans="2:4" x14ac:dyDescent="0.2">
      <c r="B323" s="3"/>
      <c r="C323" s="10"/>
      <c r="D323" s="10"/>
    </row>
    <row r="324" spans="2:4" x14ac:dyDescent="0.2">
      <c r="B324" s="3"/>
      <c r="C324" s="10"/>
      <c r="D324" s="10"/>
    </row>
    <row r="325" spans="2:4" x14ac:dyDescent="0.2">
      <c r="B325" s="3"/>
      <c r="C325" s="10"/>
      <c r="D325" s="10"/>
    </row>
    <row r="326" spans="2:4" x14ac:dyDescent="0.2">
      <c r="B326" s="3"/>
      <c r="C326" s="10"/>
      <c r="D326" s="10"/>
    </row>
    <row r="327" spans="2:4" x14ac:dyDescent="0.2">
      <c r="B327" s="3"/>
      <c r="C327" s="10"/>
      <c r="D327" s="10"/>
    </row>
    <row r="328" spans="2:4" x14ac:dyDescent="0.2">
      <c r="B328" s="3"/>
      <c r="C328" s="10"/>
      <c r="D328" s="10"/>
    </row>
    <row r="329" spans="2:4" x14ac:dyDescent="0.2">
      <c r="B329" s="3"/>
      <c r="C329" s="10"/>
      <c r="D329" s="10"/>
    </row>
    <row r="330" spans="2:4" x14ac:dyDescent="0.2">
      <c r="B330" s="3"/>
      <c r="C330" s="10"/>
      <c r="D330" s="10"/>
    </row>
    <row r="331" spans="2:4" x14ac:dyDescent="0.2">
      <c r="B331" s="3"/>
      <c r="C331" s="10"/>
      <c r="D331" s="10"/>
    </row>
    <row r="332" spans="2:4" x14ac:dyDescent="0.2">
      <c r="B332" s="3"/>
      <c r="C332" s="10"/>
      <c r="D332" s="10"/>
    </row>
    <row r="333" spans="2:4" x14ac:dyDescent="0.2">
      <c r="B333" s="3"/>
      <c r="C333" s="10"/>
      <c r="D333" s="10"/>
    </row>
    <row r="334" spans="2:4" x14ac:dyDescent="0.2">
      <c r="B334" s="3"/>
      <c r="C334" s="10"/>
      <c r="D334" s="10"/>
    </row>
    <row r="335" spans="2:4" x14ac:dyDescent="0.2">
      <c r="B335" s="3"/>
      <c r="C335" s="10"/>
      <c r="D335" s="10"/>
    </row>
    <row r="336" spans="2:4" x14ac:dyDescent="0.2">
      <c r="B336" s="3"/>
      <c r="C336" s="10"/>
      <c r="D336" s="10"/>
    </row>
    <row r="337" spans="2:4" x14ac:dyDescent="0.2">
      <c r="B337" s="3"/>
      <c r="C337" s="10"/>
      <c r="D337" s="10"/>
    </row>
    <row r="338" spans="2:4" x14ac:dyDescent="0.2">
      <c r="B338" s="3"/>
      <c r="C338" s="10"/>
      <c r="D338" s="10"/>
    </row>
    <row r="339" spans="2:4" x14ac:dyDescent="0.2">
      <c r="B339" s="3"/>
      <c r="C339" s="10"/>
      <c r="D339" s="10"/>
    </row>
    <row r="340" spans="2:4" x14ac:dyDescent="0.2">
      <c r="B340" s="3"/>
      <c r="C340" s="10"/>
      <c r="D340" s="10"/>
    </row>
    <row r="341" spans="2:4" x14ac:dyDescent="0.2">
      <c r="B341" s="3"/>
      <c r="C341" s="10"/>
      <c r="D341" s="10"/>
    </row>
    <row r="342" spans="2:4" x14ac:dyDescent="0.2">
      <c r="B342" s="3"/>
      <c r="C342" s="10"/>
      <c r="D342" s="10"/>
    </row>
    <row r="343" spans="2:4" x14ac:dyDescent="0.2">
      <c r="B343" s="3"/>
      <c r="C343" s="10"/>
      <c r="D343" s="10"/>
    </row>
    <row r="344" spans="2:4" x14ac:dyDescent="0.2">
      <c r="B344" s="3"/>
      <c r="C344" s="10"/>
      <c r="D344" s="10"/>
    </row>
    <row r="345" spans="2:4" x14ac:dyDescent="0.2">
      <c r="B345" s="3"/>
      <c r="C345" s="10"/>
      <c r="D345" s="10"/>
    </row>
    <row r="346" spans="2:4" x14ac:dyDescent="0.2">
      <c r="B346" s="3"/>
      <c r="C346" s="10"/>
      <c r="D346" s="10"/>
    </row>
    <row r="347" spans="2:4" x14ac:dyDescent="0.2">
      <c r="B347" s="3"/>
      <c r="C347" s="10"/>
      <c r="D347" s="10"/>
    </row>
    <row r="348" spans="2:4" x14ac:dyDescent="0.2">
      <c r="B348" s="3"/>
      <c r="C348" s="10"/>
      <c r="D348" s="10"/>
    </row>
    <row r="349" spans="2:4" x14ac:dyDescent="0.2">
      <c r="B349" s="3"/>
      <c r="C349" s="10"/>
      <c r="D349" s="10"/>
    </row>
    <row r="350" spans="2:4" x14ac:dyDescent="0.2">
      <c r="B350" s="3"/>
      <c r="C350" s="10"/>
      <c r="D350" s="10"/>
    </row>
    <row r="351" spans="2:4" x14ac:dyDescent="0.2">
      <c r="B351" s="3"/>
      <c r="C351" s="10"/>
      <c r="D351" s="10"/>
    </row>
    <row r="352" spans="2:4" x14ac:dyDescent="0.2">
      <c r="B352" s="3"/>
      <c r="C352" s="10"/>
      <c r="D352" s="10"/>
    </row>
    <row r="353" spans="2:4" x14ac:dyDescent="0.2">
      <c r="B353" s="3"/>
      <c r="C353" s="10"/>
      <c r="D353" s="10"/>
    </row>
    <row r="354" spans="2:4" x14ac:dyDescent="0.2">
      <c r="B354" s="3"/>
      <c r="C354" s="10"/>
      <c r="D354" s="10"/>
    </row>
    <row r="355" spans="2:4" x14ac:dyDescent="0.2">
      <c r="B355" s="3"/>
      <c r="C355" s="10"/>
      <c r="D355" s="10"/>
    </row>
    <row r="356" spans="2:4" x14ac:dyDescent="0.2">
      <c r="B356" s="3"/>
      <c r="C356" s="10"/>
      <c r="D356" s="10"/>
    </row>
    <row r="357" spans="2:4" x14ac:dyDescent="0.2">
      <c r="B357" s="3"/>
      <c r="C357" s="10"/>
      <c r="D357" s="10"/>
    </row>
    <row r="358" spans="2:4" x14ac:dyDescent="0.2">
      <c r="B358" s="3"/>
      <c r="C358" s="10"/>
      <c r="D358" s="10"/>
    </row>
    <row r="359" spans="2:4" x14ac:dyDescent="0.2">
      <c r="B359" s="3"/>
      <c r="C359" s="10"/>
      <c r="D359" s="10"/>
    </row>
    <row r="360" spans="2:4" x14ac:dyDescent="0.2">
      <c r="B360" s="3"/>
      <c r="C360" s="10"/>
      <c r="D360" s="10"/>
    </row>
    <row r="361" spans="2:4" x14ac:dyDescent="0.2">
      <c r="B361" s="3"/>
      <c r="C361" s="10"/>
      <c r="D361" s="10"/>
    </row>
    <row r="362" spans="2:4" x14ac:dyDescent="0.2">
      <c r="B362" s="3"/>
      <c r="C362" s="10"/>
      <c r="D362" s="10"/>
    </row>
    <row r="363" spans="2:4" x14ac:dyDescent="0.2">
      <c r="B363" s="3"/>
      <c r="C363" s="10"/>
      <c r="D363" s="10"/>
    </row>
    <row r="364" spans="2:4" x14ac:dyDescent="0.2">
      <c r="B364" s="3"/>
      <c r="C364" s="10"/>
      <c r="D364" s="10"/>
    </row>
    <row r="365" spans="2:4" x14ac:dyDescent="0.2">
      <c r="B365" s="3"/>
      <c r="C365" s="10"/>
      <c r="D365" s="10"/>
    </row>
    <row r="366" spans="2:4" x14ac:dyDescent="0.2">
      <c r="B366" s="3"/>
      <c r="C366" s="10"/>
      <c r="D366" s="10"/>
    </row>
    <row r="367" spans="2:4" x14ac:dyDescent="0.2">
      <c r="B367" s="3"/>
      <c r="C367" s="10"/>
      <c r="D367" s="10"/>
    </row>
    <row r="368" spans="2:4" x14ac:dyDescent="0.2">
      <c r="B368" s="3"/>
      <c r="C368" s="10"/>
      <c r="D368" s="10"/>
    </row>
    <row r="369" spans="2:4" x14ac:dyDescent="0.2">
      <c r="B369" s="3"/>
      <c r="C369" s="10"/>
      <c r="D369" s="10"/>
    </row>
    <row r="370" spans="2:4" x14ac:dyDescent="0.2">
      <c r="B370" s="3"/>
      <c r="C370" s="10"/>
      <c r="D370" s="10"/>
    </row>
    <row r="371" spans="2:4" x14ac:dyDescent="0.2">
      <c r="B371" s="3"/>
      <c r="C371" s="10"/>
      <c r="D371" s="10"/>
    </row>
    <row r="372" spans="2:4" x14ac:dyDescent="0.2">
      <c r="B372" s="3"/>
      <c r="C372" s="10"/>
      <c r="D372" s="10"/>
    </row>
    <row r="373" spans="2:4" x14ac:dyDescent="0.2">
      <c r="B373" s="3"/>
      <c r="C373" s="10"/>
      <c r="D373" s="10"/>
    </row>
    <row r="374" spans="2:4" x14ac:dyDescent="0.2">
      <c r="B374" s="3"/>
      <c r="C374" s="10"/>
      <c r="D374" s="10"/>
    </row>
    <row r="375" spans="2:4" x14ac:dyDescent="0.2">
      <c r="B375" s="3"/>
      <c r="C375" s="10"/>
      <c r="D375" s="10"/>
    </row>
    <row r="376" spans="2:4" x14ac:dyDescent="0.2">
      <c r="B376" s="3"/>
      <c r="C376" s="10"/>
      <c r="D376" s="10"/>
    </row>
    <row r="377" spans="2:4" x14ac:dyDescent="0.2">
      <c r="B377" s="3"/>
      <c r="C377" s="10"/>
      <c r="D377" s="10"/>
    </row>
    <row r="378" spans="2:4" x14ac:dyDescent="0.2">
      <c r="B378" s="3"/>
      <c r="C378" s="10"/>
      <c r="D378" s="10"/>
    </row>
    <row r="379" spans="2:4" x14ac:dyDescent="0.2">
      <c r="B379" s="3"/>
      <c r="C379" s="10"/>
      <c r="D379" s="10"/>
    </row>
    <row r="380" spans="2:4" x14ac:dyDescent="0.2">
      <c r="B380" s="3"/>
      <c r="C380" s="10"/>
      <c r="D380" s="10"/>
    </row>
    <row r="381" spans="2:4" x14ac:dyDescent="0.2">
      <c r="B381" s="3"/>
      <c r="C381" s="10"/>
      <c r="D381" s="10"/>
    </row>
    <row r="382" spans="2:4" x14ac:dyDescent="0.2">
      <c r="B382" s="3"/>
      <c r="C382" s="10"/>
      <c r="D382" s="10"/>
    </row>
    <row r="383" spans="2:4" x14ac:dyDescent="0.2">
      <c r="B383" s="3"/>
      <c r="C383" s="10"/>
      <c r="D383" s="10"/>
    </row>
    <row r="384" spans="2:4" x14ac:dyDescent="0.2">
      <c r="B384" s="3"/>
      <c r="C384" s="10"/>
      <c r="D384" s="10"/>
    </row>
    <row r="385" spans="2:4" x14ac:dyDescent="0.2">
      <c r="B385" s="3"/>
      <c r="C385" s="10"/>
      <c r="D385" s="10"/>
    </row>
    <row r="386" spans="2:4" x14ac:dyDescent="0.2">
      <c r="B386" s="3"/>
      <c r="C386" s="10"/>
      <c r="D386" s="10"/>
    </row>
    <row r="387" spans="2:4" x14ac:dyDescent="0.2">
      <c r="B387" s="3"/>
      <c r="C387" s="10"/>
      <c r="D387" s="10"/>
    </row>
    <row r="388" spans="2:4" x14ac:dyDescent="0.2">
      <c r="B388" s="3"/>
      <c r="C388" s="10"/>
      <c r="D388" s="10"/>
    </row>
    <row r="389" spans="2:4" x14ac:dyDescent="0.2">
      <c r="B389" s="3"/>
      <c r="C389" s="10"/>
      <c r="D389" s="10"/>
    </row>
    <row r="390" spans="2:4" x14ac:dyDescent="0.2">
      <c r="B390" s="3"/>
      <c r="C390" s="10"/>
      <c r="D390" s="10"/>
    </row>
    <row r="391" spans="2:4" x14ac:dyDescent="0.2">
      <c r="B391" s="3"/>
      <c r="C391" s="10"/>
      <c r="D391" s="10"/>
    </row>
    <row r="392" spans="2:4" x14ac:dyDescent="0.2">
      <c r="B392" s="3"/>
      <c r="C392" s="10"/>
      <c r="D392" s="10"/>
    </row>
    <row r="393" spans="2:4" x14ac:dyDescent="0.2">
      <c r="B393" s="3"/>
      <c r="C393" s="10"/>
      <c r="D393" s="10"/>
    </row>
    <row r="394" spans="2:4" x14ac:dyDescent="0.2">
      <c r="B394" s="3"/>
      <c r="C394" s="10"/>
      <c r="D394" s="10"/>
    </row>
    <row r="395" spans="2:4" x14ac:dyDescent="0.2">
      <c r="B395" s="3"/>
      <c r="C395" s="10"/>
      <c r="D395" s="10"/>
    </row>
    <row r="396" spans="2:4" x14ac:dyDescent="0.2">
      <c r="B396" s="3"/>
      <c r="C396" s="10"/>
      <c r="D396" s="10"/>
    </row>
    <row r="397" spans="2:4" x14ac:dyDescent="0.2">
      <c r="B397" s="3"/>
      <c r="C397" s="10"/>
      <c r="D397" s="10"/>
    </row>
    <row r="398" spans="2:4" x14ac:dyDescent="0.2">
      <c r="B398" s="3"/>
      <c r="C398" s="10"/>
      <c r="D398" s="10"/>
    </row>
    <row r="399" spans="2:4" x14ac:dyDescent="0.2">
      <c r="B399" s="3"/>
      <c r="C399" s="10"/>
      <c r="D399" s="10"/>
    </row>
    <row r="400" spans="2:4" x14ac:dyDescent="0.2">
      <c r="B400" s="3"/>
      <c r="C400" s="10"/>
      <c r="D400" s="10"/>
    </row>
    <row r="401" spans="2:4" x14ac:dyDescent="0.2">
      <c r="B401" s="3"/>
      <c r="C401" s="10"/>
      <c r="D401" s="10"/>
    </row>
    <row r="402" spans="2:4" x14ac:dyDescent="0.2">
      <c r="B402" s="3"/>
      <c r="C402" s="10"/>
      <c r="D402" s="10"/>
    </row>
    <row r="403" spans="2:4" x14ac:dyDescent="0.2">
      <c r="B403" s="3"/>
      <c r="C403" s="10"/>
      <c r="D403" s="10"/>
    </row>
    <row r="404" spans="2:4" x14ac:dyDescent="0.2">
      <c r="B404" s="3"/>
      <c r="C404" s="10"/>
      <c r="D404" s="10"/>
    </row>
    <row r="405" spans="2:4" x14ac:dyDescent="0.2">
      <c r="B405" s="3"/>
      <c r="C405" s="10"/>
      <c r="D405" s="10"/>
    </row>
    <row r="406" spans="2:4" x14ac:dyDescent="0.2">
      <c r="B406" s="3"/>
      <c r="C406" s="10"/>
      <c r="D406" s="10"/>
    </row>
    <row r="407" spans="2:4" x14ac:dyDescent="0.2">
      <c r="B407" s="3"/>
      <c r="C407" s="10"/>
      <c r="D407" s="10"/>
    </row>
    <row r="408" spans="2:4" x14ac:dyDescent="0.2">
      <c r="B408" s="3"/>
      <c r="C408" s="10"/>
      <c r="D408" s="10"/>
    </row>
    <row r="409" spans="2:4" x14ac:dyDescent="0.2">
      <c r="B409" s="3"/>
      <c r="C409" s="10"/>
      <c r="D409" s="10"/>
    </row>
    <row r="410" spans="2:4" x14ac:dyDescent="0.2">
      <c r="B410" s="3"/>
      <c r="C410" s="10"/>
      <c r="D410" s="10"/>
    </row>
    <row r="411" spans="2:4" x14ac:dyDescent="0.2">
      <c r="B411" s="3"/>
      <c r="C411" s="10"/>
      <c r="D411" s="10"/>
    </row>
    <row r="412" spans="2:4" x14ac:dyDescent="0.2">
      <c r="B412" s="3"/>
      <c r="C412" s="10"/>
      <c r="D412" s="10"/>
    </row>
    <row r="413" spans="2:4" x14ac:dyDescent="0.2">
      <c r="B413" s="3"/>
      <c r="C413" s="10"/>
      <c r="D413" s="10"/>
    </row>
    <row r="414" spans="2:4" x14ac:dyDescent="0.2">
      <c r="B414" s="3"/>
      <c r="C414" s="10"/>
      <c r="D414" s="10"/>
    </row>
    <row r="415" spans="2:4" x14ac:dyDescent="0.2">
      <c r="B415" s="3"/>
      <c r="C415" s="10"/>
      <c r="D415" s="10"/>
    </row>
    <row r="416" spans="2:4" x14ac:dyDescent="0.2">
      <c r="B416" s="3"/>
      <c r="C416" s="10"/>
      <c r="D416" s="10"/>
    </row>
    <row r="417" spans="2:4" x14ac:dyDescent="0.2">
      <c r="B417" s="3"/>
      <c r="C417" s="10"/>
      <c r="D417" s="10"/>
    </row>
    <row r="418" spans="2:4" x14ac:dyDescent="0.2">
      <c r="B418" s="3"/>
      <c r="C418" s="10"/>
      <c r="D418" s="10"/>
    </row>
    <row r="419" spans="2:4" x14ac:dyDescent="0.2">
      <c r="B419" s="3"/>
      <c r="C419" s="10"/>
      <c r="D419" s="10"/>
    </row>
    <row r="420" spans="2:4" x14ac:dyDescent="0.2">
      <c r="B420" s="3"/>
      <c r="C420" s="10"/>
      <c r="D420" s="10"/>
    </row>
    <row r="421" spans="2:4" x14ac:dyDescent="0.2">
      <c r="B421" s="3"/>
      <c r="C421" s="10"/>
      <c r="D421" s="10"/>
    </row>
    <row r="422" spans="2:4" x14ac:dyDescent="0.2">
      <c r="B422" s="3"/>
      <c r="C422" s="10"/>
      <c r="D422" s="10"/>
    </row>
    <row r="423" spans="2:4" x14ac:dyDescent="0.2">
      <c r="B423" s="3"/>
      <c r="C423" s="10"/>
      <c r="D423" s="10"/>
    </row>
    <row r="424" spans="2:4" x14ac:dyDescent="0.2">
      <c r="B424" s="3"/>
      <c r="C424" s="10"/>
      <c r="D424" s="10"/>
    </row>
    <row r="425" spans="2:4" x14ac:dyDescent="0.2">
      <c r="B425" s="3"/>
      <c r="C425" s="10"/>
      <c r="D425" s="10"/>
    </row>
    <row r="426" spans="2:4" x14ac:dyDescent="0.2">
      <c r="B426" s="3"/>
      <c r="C426" s="10"/>
      <c r="D426" s="10"/>
    </row>
    <row r="427" spans="2:4" x14ac:dyDescent="0.2">
      <c r="B427" s="3"/>
      <c r="C427" s="10"/>
      <c r="D427" s="10"/>
    </row>
    <row r="428" spans="2:4" x14ac:dyDescent="0.2">
      <c r="B428" s="3"/>
      <c r="C428" s="10"/>
      <c r="D428" s="10"/>
    </row>
    <row r="429" spans="2:4" x14ac:dyDescent="0.2">
      <c r="B429" s="3"/>
      <c r="C429" s="10"/>
      <c r="D429" s="10"/>
    </row>
    <row r="430" spans="2:4" x14ac:dyDescent="0.2">
      <c r="B430" s="3"/>
      <c r="C430" s="10"/>
      <c r="D430" s="10"/>
    </row>
    <row r="431" spans="2:4" x14ac:dyDescent="0.2">
      <c r="B431" s="3"/>
      <c r="C431" s="10"/>
      <c r="D431" s="10"/>
    </row>
    <row r="432" spans="2:4" x14ac:dyDescent="0.2">
      <c r="B432" s="3"/>
      <c r="C432" s="10"/>
      <c r="D432" s="10"/>
    </row>
    <row r="433" spans="2:4" x14ac:dyDescent="0.2">
      <c r="B433" s="3"/>
      <c r="C433" s="10"/>
      <c r="D433" s="10"/>
    </row>
    <row r="434" spans="2:4" x14ac:dyDescent="0.2">
      <c r="B434" s="3"/>
      <c r="C434" s="10"/>
      <c r="D434" s="10"/>
    </row>
    <row r="435" spans="2:4" x14ac:dyDescent="0.2">
      <c r="B435" s="3"/>
      <c r="C435" s="10"/>
      <c r="D435" s="10"/>
    </row>
    <row r="436" spans="2:4" x14ac:dyDescent="0.2">
      <c r="B436" s="3"/>
      <c r="C436" s="10"/>
      <c r="D436" s="10"/>
    </row>
    <row r="437" spans="2:4" x14ac:dyDescent="0.2">
      <c r="B437" s="3"/>
      <c r="C437" s="10"/>
      <c r="D437" s="10"/>
    </row>
    <row r="438" spans="2:4" x14ac:dyDescent="0.2">
      <c r="B438" s="3"/>
      <c r="C438" s="10"/>
      <c r="D438" s="10"/>
    </row>
    <row r="439" spans="2:4" x14ac:dyDescent="0.2">
      <c r="B439" s="3"/>
      <c r="C439" s="10"/>
      <c r="D439" s="10"/>
    </row>
    <row r="440" spans="2:4" x14ac:dyDescent="0.2">
      <c r="B440" s="3"/>
      <c r="C440" s="10"/>
      <c r="D440" s="10"/>
    </row>
    <row r="441" spans="2:4" x14ac:dyDescent="0.2">
      <c r="B441" s="3"/>
      <c r="C441" s="10"/>
      <c r="D441" s="10"/>
    </row>
    <row r="442" spans="2:4" x14ac:dyDescent="0.2">
      <c r="B442" s="3"/>
      <c r="C442" s="10"/>
      <c r="D442" s="10"/>
    </row>
    <row r="443" spans="2:4" x14ac:dyDescent="0.2">
      <c r="B443" s="3"/>
      <c r="C443" s="10"/>
      <c r="D443" s="10"/>
    </row>
    <row r="444" spans="2:4" x14ac:dyDescent="0.2">
      <c r="B444" s="3"/>
      <c r="C444" s="10"/>
      <c r="D444" s="10"/>
    </row>
    <row r="445" spans="2:4" x14ac:dyDescent="0.2">
      <c r="B445" s="3"/>
      <c r="C445" s="10"/>
      <c r="D445" s="10"/>
    </row>
    <row r="446" spans="2:4" x14ac:dyDescent="0.2">
      <c r="B446" s="3"/>
      <c r="C446" s="10"/>
      <c r="D446" s="10"/>
    </row>
    <row r="447" spans="2:4" x14ac:dyDescent="0.2">
      <c r="B447" s="3"/>
      <c r="C447" s="10"/>
      <c r="D447" s="10"/>
    </row>
    <row r="448" spans="2:4" x14ac:dyDescent="0.2">
      <c r="B448" s="3"/>
      <c r="C448" s="10"/>
      <c r="D448" s="10"/>
    </row>
    <row r="449" spans="2:4" x14ac:dyDescent="0.2">
      <c r="B449" s="3"/>
      <c r="C449" s="10"/>
      <c r="D449" s="10"/>
    </row>
    <row r="450" spans="2:4" x14ac:dyDescent="0.2">
      <c r="B450" s="3"/>
      <c r="C450" s="10"/>
      <c r="D450" s="10"/>
    </row>
    <row r="451" spans="2:4" x14ac:dyDescent="0.2">
      <c r="B451" s="3"/>
      <c r="C451" s="10"/>
      <c r="D451" s="10"/>
    </row>
    <row r="452" spans="2:4" x14ac:dyDescent="0.2">
      <c r="B452" s="3"/>
      <c r="C452" s="10"/>
      <c r="D452" s="10"/>
    </row>
    <row r="453" spans="2:4" x14ac:dyDescent="0.2">
      <c r="B453" s="3"/>
      <c r="C453" s="10"/>
      <c r="D453" s="10"/>
    </row>
    <row r="454" spans="2:4" x14ac:dyDescent="0.2">
      <c r="B454" s="3"/>
      <c r="C454" s="10"/>
      <c r="D454" s="10"/>
    </row>
    <row r="455" spans="2:4" x14ac:dyDescent="0.2">
      <c r="B455" s="3"/>
      <c r="C455" s="10"/>
      <c r="D455" s="10"/>
    </row>
    <row r="456" spans="2:4" x14ac:dyDescent="0.2">
      <c r="B456" s="3"/>
      <c r="C456" s="10"/>
      <c r="D456" s="10"/>
    </row>
    <row r="457" spans="2:4" x14ac:dyDescent="0.2">
      <c r="B457" s="3"/>
      <c r="C457" s="10"/>
      <c r="D457" s="10"/>
    </row>
    <row r="458" spans="2:4" x14ac:dyDescent="0.2">
      <c r="B458" s="3"/>
      <c r="C458" s="10"/>
      <c r="D458" s="10"/>
    </row>
    <row r="459" spans="2:4" x14ac:dyDescent="0.2">
      <c r="B459" s="3"/>
      <c r="C459" s="10"/>
      <c r="D459" s="10"/>
    </row>
    <row r="460" spans="2:4" x14ac:dyDescent="0.2">
      <c r="B460" s="3"/>
      <c r="C460" s="10"/>
      <c r="D460" s="10"/>
    </row>
    <row r="461" spans="2:4" x14ac:dyDescent="0.2">
      <c r="B461" s="3"/>
      <c r="C461" s="10"/>
      <c r="D461" s="10"/>
    </row>
    <row r="462" spans="2:4" x14ac:dyDescent="0.2">
      <c r="B462" s="3"/>
      <c r="C462" s="10"/>
      <c r="D462" s="10"/>
    </row>
    <row r="463" spans="2:4" x14ac:dyDescent="0.2">
      <c r="B463" s="3"/>
      <c r="C463" s="10"/>
      <c r="D463" s="10"/>
    </row>
    <row r="464" spans="2:4" x14ac:dyDescent="0.2">
      <c r="B464" s="3"/>
      <c r="C464" s="10"/>
      <c r="D464" s="10"/>
    </row>
    <row r="465" spans="2:4" x14ac:dyDescent="0.2">
      <c r="B465" s="3"/>
      <c r="C465" s="10"/>
      <c r="D465" s="10"/>
    </row>
    <row r="466" spans="2:4" x14ac:dyDescent="0.2">
      <c r="B466" s="3"/>
      <c r="C466" s="10"/>
      <c r="D466" s="10"/>
    </row>
    <row r="467" spans="2:4" x14ac:dyDescent="0.2">
      <c r="B467" s="3"/>
      <c r="C467" s="10"/>
      <c r="D467" s="10"/>
    </row>
    <row r="468" spans="2:4" x14ac:dyDescent="0.2">
      <c r="B468" s="3"/>
      <c r="C468" s="10"/>
      <c r="D468" s="10"/>
    </row>
    <row r="469" spans="2:4" x14ac:dyDescent="0.2">
      <c r="B469" s="3"/>
      <c r="C469" s="10"/>
      <c r="D469" s="10"/>
    </row>
    <row r="470" spans="2:4" x14ac:dyDescent="0.2">
      <c r="B470" s="3"/>
      <c r="C470" s="10"/>
      <c r="D470" s="10"/>
    </row>
    <row r="471" spans="2:4" x14ac:dyDescent="0.2">
      <c r="B471" s="3"/>
      <c r="C471" s="10"/>
      <c r="D471" s="10"/>
    </row>
    <row r="472" spans="2:4" x14ac:dyDescent="0.2">
      <c r="B472" s="3"/>
      <c r="C472" s="10"/>
      <c r="D472" s="10"/>
    </row>
    <row r="473" spans="2:4" x14ac:dyDescent="0.2">
      <c r="B473" s="3"/>
      <c r="C473" s="10"/>
      <c r="D473" s="10"/>
    </row>
    <row r="474" spans="2:4" x14ac:dyDescent="0.2">
      <c r="B474" s="3"/>
      <c r="C474" s="10"/>
      <c r="D474" s="10"/>
    </row>
    <row r="475" spans="2:4" x14ac:dyDescent="0.2">
      <c r="B475" s="3"/>
      <c r="C475" s="10"/>
      <c r="D475" s="10"/>
    </row>
    <row r="476" spans="2:4" x14ac:dyDescent="0.2">
      <c r="B476" s="3"/>
      <c r="C476" s="10"/>
      <c r="D476" s="10"/>
    </row>
    <row r="477" spans="2:4" x14ac:dyDescent="0.2">
      <c r="B477" s="3"/>
      <c r="C477" s="10"/>
      <c r="D477" s="10"/>
    </row>
    <row r="478" spans="2:4" x14ac:dyDescent="0.2">
      <c r="B478" s="3"/>
      <c r="C478" s="10"/>
      <c r="D478" s="10"/>
    </row>
    <row r="479" spans="2:4" x14ac:dyDescent="0.2">
      <c r="B479" s="3"/>
      <c r="C479" s="10"/>
      <c r="D479" s="10"/>
    </row>
    <row r="480" spans="2:4" x14ac:dyDescent="0.2">
      <c r="B480" s="3"/>
      <c r="C480" s="10"/>
      <c r="D480" s="10"/>
    </row>
    <row r="481" spans="2:4" x14ac:dyDescent="0.2">
      <c r="B481" s="3"/>
      <c r="C481" s="10"/>
      <c r="D481" s="10"/>
    </row>
    <row r="482" spans="2:4" x14ac:dyDescent="0.2">
      <c r="B482" s="3"/>
      <c r="C482" s="10"/>
      <c r="D482" s="10"/>
    </row>
    <row r="483" spans="2:4" x14ac:dyDescent="0.2">
      <c r="B483" s="3"/>
      <c r="C483" s="10"/>
      <c r="D483" s="10"/>
    </row>
    <row r="484" spans="2:4" x14ac:dyDescent="0.2">
      <c r="B484" s="3"/>
      <c r="C484" s="10"/>
      <c r="D484" s="10"/>
    </row>
    <row r="485" spans="2:4" x14ac:dyDescent="0.2">
      <c r="B485" s="3"/>
      <c r="C485" s="10"/>
      <c r="D485" s="10"/>
    </row>
    <row r="486" spans="2:4" x14ac:dyDescent="0.2">
      <c r="B486" s="3"/>
      <c r="C486" s="10"/>
      <c r="D486" s="10"/>
    </row>
    <row r="487" spans="2:4" x14ac:dyDescent="0.2">
      <c r="B487" s="3"/>
      <c r="C487" s="10"/>
      <c r="D487" s="10"/>
    </row>
    <row r="488" spans="2:4" x14ac:dyDescent="0.2">
      <c r="B488" s="3"/>
      <c r="C488" s="10"/>
      <c r="D488" s="10"/>
    </row>
    <row r="489" spans="2:4" x14ac:dyDescent="0.2">
      <c r="B489" s="3"/>
      <c r="C489" s="10"/>
      <c r="D489" s="10"/>
    </row>
    <row r="490" spans="2:4" x14ac:dyDescent="0.2">
      <c r="B490" s="3"/>
      <c r="C490" s="10"/>
      <c r="D490" s="10"/>
    </row>
    <row r="491" spans="2:4" x14ac:dyDescent="0.2">
      <c r="B491" s="3"/>
      <c r="C491" s="10"/>
      <c r="D491" s="10"/>
    </row>
    <row r="492" spans="2:4" x14ac:dyDescent="0.2">
      <c r="B492" s="3"/>
      <c r="C492" s="10"/>
      <c r="D492" s="10"/>
    </row>
    <row r="493" spans="2:4" x14ac:dyDescent="0.2">
      <c r="B493" s="3"/>
      <c r="C493" s="10"/>
      <c r="D493" s="10"/>
    </row>
    <row r="494" spans="2:4" x14ac:dyDescent="0.2">
      <c r="C494" s="10"/>
      <c r="D494" s="10"/>
    </row>
    <row r="495" spans="2:4" x14ac:dyDescent="0.2">
      <c r="C495" s="10"/>
      <c r="D495" s="10"/>
    </row>
    <row r="496" spans="2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rotectedRanges>
    <protectedRange sqref="A128:D128" name="Range1"/>
  </protectedRanges>
  <sortState xmlns:xlrd2="http://schemas.microsoft.com/office/spreadsheetml/2017/richdata2" ref="A21:W136">
    <sortCondition ref="C21:C136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6"/>
  <sheetViews>
    <sheetView workbookViewId="0"/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3" t="s">
        <v>47</v>
      </c>
      <c r="I1" s="34" t="s">
        <v>48</v>
      </c>
      <c r="J1" s="35" t="s">
        <v>49</v>
      </c>
    </row>
    <row r="2" spans="1:16" x14ac:dyDescent="0.2">
      <c r="I2" s="36" t="s">
        <v>50</v>
      </c>
      <c r="J2" s="37" t="s">
        <v>51</v>
      </c>
    </row>
    <row r="3" spans="1:16" x14ac:dyDescent="0.2">
      <c r="A3" s="38" t="s">
        <v>52</v>
      </c>
      <c r="I3" s="36" t="s">
        <v>53</v>
      </c>
      <c r="J3" s="37" t="s">
        <v>54</v>
      </c>
    </row>
    <row r="4" spans="1:16" x14ac:dyDescent="0.2">
      <c r="I4" s="36" t="s">
        <v>55</v>
      </c>
      <c r="J4" s="37" t="s">
        <v>54</v>
      </c>
    </row>
    <row r="5" spans="1:16" ht="13.5" thickBot="1" x14ac:dyDescent="0.25">
      <c r="I5" s="39" t="s">
        <v>56</v>
      </c>
      <c r="J5" s="40" t="s">
        <v>57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IBVS 5690 </v>
      </c>
      <c r="B11" s="3" t="str">
        <f t="shared" ref="B11:B42" si="1">IF(H11=INT(H11),"I","II")</f>
        <v>I</v>
      </c>
      <c r="C11" s="10">
        <f t="shared" ref="C11:C42" si="2">1*G11</f>
        <v>53552.743699999999</v>
      </c>
      <c r="D11" s="12" t="str">
        <f t="shared" ref="D11:D42" si="3">VLOOKUP(F11,I$1:J$5,2,FALSE)</f>
        <v>vis</v>
      </c>
      <c r="E11" s="41">
        <f>VLOOKUP(C11,Active!C$21:E$972,3,FALSE)</f>
        <v>0</v>
      </c>
      <c r="F11" s="3" t="s">
        <v>56</v>
      </c>
      <c r="G11" s="12" t="str">
        <f t="shared" ref="G11:G42" si="4">MID(I11,3,LEN(I11)-3)</f>
        <v>53552.7437</v>
      </c>
      <c r="H11" s="10">
        <f t="shared" ref="H11:H42" si="5">1*K11</f>
        <v>17655</v>
      </c>
      <c r="I11" s="42" t="s">
        <v>368</v>
      </c>
      <c r="J11" s="43" t="s">
        <v>369</v>
      </c>
      <c r="K11" s="42">
        <v>17655</v>
      </c>
      <c r="L11" s="42" t="s">
        <v>370</v>
      </c>
      <c r="M11" s="43" t="s">
        <v>371</v>
      </c>
      <c r="N11" s="43" t="s">
        <v>372</v>
      </c>
      <c r="O11" s="44" t="s">
        <v>373</v>
      </c>
      <c r="P11" s="45" t="s">
        <v>374</v>
      </c>
    </row>
    <row r="12" spans="1:16" ht="12.75" customHeight="1" thickBot="1" x14ac:dyDescent="0.25">
      <c r="A12" s="10" t="str">
        <f t="shared" si="0"/>
        <v> VB 8.81 </v>
      </c>
      <c r="B12" s="3" t="str">
        <f t="shared" si="1"/>
        <v>I</v>
      </c>
      <c r="C12" s="10">
        <f t="shared" si="2"/>
        <v>15077.880999999999</v>
      </c>
      <c r="D12" s="12" t="str">
        <f t="shared" si="3"/>
        <v>vis</v>
      </c>
      <c r="E12" s="41">
        <f>VLOOKUP(C12,Active!C$21:E$972,3,FALSE)</f>
        <v>-17154.98742631912</v>
      </c>
      <c r="F12" s="3" t="s">
        <v>56</v>
      </c>
      <c r="G12" s="12" t="str">
        <f t="shared" si="4"/>
        <v>15077.881</v>
      </c>
      <c r="H12" s="10">
        <f t="shared" si="5"/>
        <v>-8079</v>
      </c>
      <c r="I12" s="42" t="s">
        <v>58</v>
      </c>
      <c r="J12" s="43" t="s">
        <v>59</v>
      </c>
      <c r="K12" s="42">
        <v>-8079</v>
      </c>
      <c r="L12" s="42" t="s">
        <v>60</v>
      </c>
      <c r="M12" s="43" t="s">
        <v>61</v>
      </c>
      <c r="N12" s="43"/>
      <c r="O12" s="44" t="s">
        <v>62</v>
      </c>
      <c r="P12" s="44" t="s">
        <v>63</v>
      </c>
    </row>
    <row r="13" spans="1:16" ht="12.75" customHeight="1" thickBot="1" x14ac:dyDescent="0.25">
      <c r="A13" s="10" t="str">
        <f t="shared" si="0"/>
        <v> VB 8.81 </v>
      </c>
      <c r="B13" s="3" t="str">
        <f t="shared" si="1"/>
        <v>II</v>
      </c>
      <c r="C13" s="10">
        <f t="shared" si="2"/>
        <v>15112.85</v>
      </c>
      <c r="D13" s="12" t="str">
        <f t="shared" si="3"/>
        <v>vis</v>
      </c>
      <c r="E13" s="41">
        <f>VLOOKUP(C13,Active!C$21:E$972,3,FALSE)</f>
        <v>-17139.39561615495</v>
      </c>
      <c r="F13" s="3" t="s">
        <v>56</v>
      </c>
      <c r="G13" s="12" t="str">
        <f t="shared" si="4"/>
        <v>15112.850</v>
      </c>
      <c r="H13" s="10">
        <f t="shared" si="5"/>
        <v>-8055.5</v>
      </c>
      <c r="I13" s="42" t="s">
        <v>64</v>
      </c>
      <c r="J13" s="43" t="s">
        <v>65</v>
      </c>
      <c r="K13" s="42">
        <v>-8055.5</v>
      </c>
      <c r="L13" s="42" t="s">
        <v>66</v>
      </c>
      <c r="M13" s="43" t="s">
        <v>61</v>
      </c>
      <c r="N13" s="43"/>
      <c r="O13" s="44" t="s">
        <v>62</v>
      </c>
      <c r="P13" s="44" t="s">
        <v>63</v>
      </c>
    </row>
    <row r="14" spans="1:16" ht="12.75" customHeight="1" thickBot="1" x14ac:dyDescent="0.25">
      <c r="A14" s="10" t="str">
        <f t="shared" si="0"/>
        <v> VB 8.81 </v>
      </c>
      <c r="B14" s="3" t="str">
        <f t="shared" si="1"/>
        <v>II</v>
      </c>
      <c r="C14" s="10">
        <f t="shared" si="2"/>
        <v>16909.849999999999</v>
      </c>
      <c r="D14" s="12" t="str">
        <f t="shared" si="3"/>
        <v>vis</v>
      </c>
      <c r="E14" s="41">
        <f>VLOOKUP(C14,Active!C$21:E$972,3,FALSE)</f>
        <v>-16338.157866576301</v>
      </c>
      <c r="F14" s="3" t="s">
        <v>56</v>
      </c>
      <c r="G14" s="12" t="str">
        <f t="shared" si="4"/>
        <v>16909.850</v>
      </c>
      <c r="H14" s="10">
        <f t="shared" si="5"/>
        <v>-6853.5</v>
      </c>
      <c r="I14" s="42" t="s">
        <v>67</v>
      </c>
      <c r="J14" s="43" t="s">
        <v>68</v>
      </c>
      <c r="K14" s="42">
        <v>-6853.5</v>
      </c>
      <c r="L14" s="42" t="s">
        <v>69</v>
      </c>
      <c r="M14" s="43" t="s">
        <v>61</v>
      </c>
      <c r="N14" s="43"/>
      <c r="O14" s="44" t="s">
        <v>62</v>
      </c>
      <c r="P14" s="44" t="s">
        <v>63</v>
      </c>
    </row>
    <row r="15" spans="1:16" ht="12.75" customHeight="1" thickBot="1" x14ac:dyDescent="0.25">
      <c r="A15" s="10" t="str">
        <f t="shared" si="0"/>
        <v> VB 8.81 </v>
      </c>
      <c r="B15" s="3" t="str">
        <f t="shared" si="1"/>
        <v>II</v>
      </c>
      <c r="C15" s="10">
        <f t="shared" si="2"/>
        <v>16990.678</v>
      </c>
      <c r="D15" s="12" t="str">
        <f t="shared" si="3"/>
        <v>vis</v>
      </c>
      <c r="E15" s="41">
        <f>VLOOKUP(C15,Active!C$21:E$972,3,FALSE)</f>
        <v>-16302.118665227974</v>
      </c>
      <c r="F15" s="3" t="s">
        <v>56</v>
      </c>
      <c r="G15" s="12" t="str">
        <f t="shared" si="4"/>
        <v>16990.678</v>
      </c>
      <c r="H15" s="10">
        <f t="shared" si="5"/>
        <v>-6799.5</v>
      </c>
      <c r="I15" s="42" t="s">
        <v>70</v>
      </c>
      <c r="J15" s="43" t="s">
        <v>71</v>
      </c>
      <c r="K15" s="42">
        <v>-6799.5</v>
      </c>
      <c r="L15" s="42" t="s">
        <v>72</v>
      </c>
      <c r="M15" s="43" t="s">
        <v>61</v>
      </c>
      <c r="N15" s="43"/>
      <c r="O15" s="44" t="s">
        <v>62</v>
      </c>
      <c r="P15" s="44" t="s">
        <v>63</v>
      </c>
    </row>
    <row r="16" spans="1:16" ht="12.75" customHeight="1" thickBot="1" x14ac:dyDescent="0.25">
      <c r="A16" s="10" t="str">
        <f t="shared" si="0"/>
        <v> VB 8.81 </v>
      </c>
      <c r="B16" s="3" t="str">
        <f t="shared" si="1"/>
        <v>II</v>
      </c>
      <c r="C16" s="10">
        <f t="shared" si="2"/>
        <v>17017.669000000002</v>
      </c>
      <c r="D16" s="12" t="str">
        <f t="shared" si="3"/>
        <v>vis</v>
      </c>
      <c r="E16" s="41">
        <f>VLOOKUP(C16,Active!C$21:E$972,3,FALSE)</f>
        <v>-16290.08404747679</v>
      </c>
      <c r="F16" s="3" t="s">
        <v>56</v>
      </c>
      <c r="G16" s="12" t="str">
        <f t="shared" si="4"/>
        <v>17017.669</v>
      </c>
      <c r="H16" s="10">
        <f t="shared" si="5"/>
        <v>-6781.5</v>
      </c>
      <c r="I16" s="42" t="s">
        <v>73</v>
      </c>
      <c r="J16" s="43" t="s">
        <v>74</v>
      </c>
      <c r="K16" s="42">
        <v>-6781.5</v>
      </c>
      <c r="L16" s="42" t="s">
        <v>75</v>
      </c>
      <c r="M16" s="43" t="s">
        <v>61</v>
      </c>
      <c r="N16" s="43"/>
      <c r="O16" s="44" t="s">
        <v>62</v>
      </c>
      <c r="P16" s="44" t="s">
        <v>63</v>
      </c>
    </row>
    <row r="17" spans="1:16" ht="12.75" customHeight="1" thickBot="1" x14ac:dyDescent="0.25">
      <c r="A17" s="10" t="str">
        <f t="shared" si="0"/>
        <v> VB 8.81 </v>
      </c>
      <c r="B17" s="3" t="str">
        <f t="shared" si="1"/>
        <v>I</v>
      </c>
      <c r="C17" s="10">
        <f t="shared" si="2"/>
        <v>17629.881000000001</v>
      </c>
      <c r="D17" s="12" t="str">
        <f t="shared" si="3"/>
        <v>vis</v>
      </c>
      <c r="E17" s="41">
        <f>VLOOKUP(C17,Active!C$21:E$972,3,FALSE)</f>
        <v>-16017.113894363243</v>
      </c>
      <c r="F17" s="3" t="s">
        <v>56</v>
      </c>
      <c r="G17" s="12" t="str">
        <f t="shared" si="4"/>
        <v>17629.881</v>
      </c>
      <c r="H17" s="10">
        <f t="shared" si="5"/>
        <v>-6372</v>
      </c>
      <c r="I17" s="42" t="s">
        <v>76</v>
      </c>
      <c r="J17" s="43" t="s">
        <v>77</v>
      </c>
      <c r="K17" s="42">
        <v>-6372</v>
      </c>
      <c r="L17" s="42" t="s">
        <v>78</v>
      </c>
      <c r="M17" s="43" t="s">
        <v>61</v>
      </c>
      <c r="N17" s="43"/>
      <c r="O17" s="44" t="s">
        <v>62</v>
      </c>
      <c r="P17" s="44" t="s">
        <v>63</v>
      </c>
    </row>
    <row r="18" spans="1:16" ht="12.75" customHeight="1" thickBot="1" x14ac:dyDescent="0.25">
      <c r="A18" s="10" t="str">
        <f t="shared" si="0"/>
        <v> VB 8.81 </v>
      </c>
      <c r="B18" s="3" t="str">
        <f t="shared" si="1"/>
        <v>I</v>
      </c>
      <c r="C18" s="10">
        <f t="shared" si="2"/>
        <v>17728.670999999998</v>
      </c>
      <c r="D18" s="12" t="str">
        <f t="shared" si="3"/>
        <v>vis</v>
      </c>
      <c r="E18" s="41">
        <f>VLOOKUP(C18,Active!C$21:E$972,3,FALSE)</f>
        <v>-15973.065882520801</v>
      </c>
      <c r="F18" s="3" t="s">
        <v>56</v>
      </c>
      <c r="G18" s="12" t="str">
        <f t="shared" si="4"/>
        <v>17728.671</v>
      </c>
      <c r="H18" s="10">
        <f t="shared" si="5"/>
        <v>-6306</v>
      </c>
      <c r="I18" s="42" t="s">
        <v>79</v>
      </c>
      <c r="J18" s="43" t="s">
        <v>80</v>
      </c>
      <c r="K18" s="42">
        <v>-6306</v>
      </c>
      <c r="L18" s="42" t="s">
        <v>81</v>
      </c>
      <c r="M18" s="43" t="s">
        <v>61</v>
      </c>
      <c r="N18" s="43"/>
      <c r="O18" s="44" t="s">
        <v>62</v>
      </c>
      <c r="P18" s="44" t="s">
        <v>63</v>
      </c>
    </row>
    <row r="19" spans="1:16" ht="12.75" customHeight="1" thickBot="1" x14ac:dyDescent="0.25">
      <c r="A19" s="10" t="str">
        <f t="shared" si="0"/>
        <v> VB 8.81 </v>
      </c>
      <c r="B19" s="3" t="str">
        <f t="shared" si="1"/>
        <v>I</v>
      </c>
      <c r="C19" s="10">
        <f t="shared" si="2"/>
        <v>17806.510999999999</v>
      </c>
      <c r="D19" s="12" t="str">
        <f t="shared" si="3"/>
        <v>vis</v>
      </c>
      <c r="E19" s="41">
        <f>VLOOKUP(C19,Active!C$21:E$972,3,FALSE)</f>
        <v>-15938.358956295311</v>
      </c>
      <c r="F19" s="3" t="s">
        <v>56</v>
      </c>
      <c r="G19" s="12" t="str">
        <f t="shared" si="4"/>
        <v>17806.511</v>
      </c>
      <c r="H19" s="10">
        <f t="shared" si="5"/>
        <v>-6254</v>
      </c>
      <c r="I19" s="42" t="s">
        <v>82</v>
      </c>
      <c r="J19" s="43" t="s">
        <v>83</v>
      </c>
      <c r="K19" s="42">
        <v>-6254</v>
      </c>
      <c r="L19" s="42" t="s">
        <v>84</v>
      </c>
      <c r="M19" s="43" t="s">
        <v>61</v>
      </c>
      <c r="N19" s="43"/>
      <c r="O19" s="44" t="s">
        <v>62</v>
      </c>
      <c r="P19" s="44" t="s">
        <v>63</v>
      </c>
    </row>
    <row r="20" spans="1:16" ht="12.75" customHeight="1" thickBot="1" x14ac:dyDescent="0.25">
      <c r="A20" s="10" t="str">
        <f t="shared" si="0"/>
        <v> VB 8.81 </v>
      </c>
      <c r="B20" s="3" t="str">
        <f t="shared" si="1"/>
        <v>II</v>
      </c>
      <c r="C20" s="10">
        <f t="shared" si="2"/>
        <v>18071.754000000001</v>
      </c>
      <c r="D20" s="12" t="str">
        <f t="shared" si="3"/>
        <v>vis</v>
      </c>
      <c r="E20" s="41">
        <f>VLOOKUP(C20,Active!C$21:E$972,3,FALSE)</f>
        <v>-15820.093678381292</v>
      </c>
      <c r="F20" s="3" t="s">
        <v>56</v>
      </c>
      <c r="G20" s="12" t="str">
        <f t="shared" si="4"/>
        <v>18071.754</v>
      </c>
      <c r="H20" s="10">
        <f t="shared" si="5"/>
        <v>-6076.5</v>
      </c>
      <c r="I20" s="42" t="s">
        <v>85</v>
      </c>
      <c r="J20" s="43" t="s">
        <v>86</v>
      </c>
      <c r="K20" s="42">
        <v>-6076.5</v>
      </c>
      <c r="L20" s="42" t="s">
        <v>87</v>
      </c>
      <c r="M20" s="43" t="s">
        <v>61</v>
      </c>
      <c r="N20" s="43"/>
      <c r="O20" s="44" t="s">
        <v>62</v>
      </c>
      <c r="P20" s="44" t="s">
        <v>63</v>
      </c>
    </row>
    <row r="21" spans="1:16" ht="12.75" customHeight="1" thickBot="1" x14ac:dyDescent="0.25">
      <c r="A21" s="10" t="str">
        <f t="shared" si="0"/>
        <v> VB 8.81 </v>
      </c>
      <c r="B21" s="3" t="str">
        <f t="shared" si="1"/>
        <v>I</v>
      </c>
      <c r="C21" s="10">
        <f t="shared" si="2"/>
        <v>18387.881000000001</v>
      </c>
      <c r="D21" s="12" t="str">
        <f t="shared" si="3"/>
        <v>vis</v>
      </c>
      <c r="E21" s="41">
        <f>VLOOKUP(C21,Active!C$21:E$972,3,FALSE)</f>
        <v>-15679.140486360675</v>
      </c>
      <c r="F21" s="3" t="s">
        <v>56</v>
      </c>
      <c r="G21" s="12" t="str">
        <f t="shared" si="4"/>
        <v>18387.881</v>
      </c>
      <c r="H21" s="10">
        <f t="shared" si="5"/>
        <v>-5865</v>
      </c>
      <c r="I21" s="42" t="s">
        <v>88</v>
      </c>
      <c r="J21" s="43" t="s">
        <v>89</v>
      </c>
      <c r="K21" s="42">
        <v>-5865</v>
      </c>
      <c r="L21" s="42" t="s">
        <v>90</v>
      </c>
      <c r="M21" s="43" t="s">
        <v>61</v>
      </c>
      <c r="N21" s="43"/>
      <c r="O21" s="44" t="s">
        <v>62</v>
      </c>
      <c r="P21" s="44" t="s">
        <v>63</v>
      </c>
    </row>
    <row r="22" spans="1:16" ht="12.75" customHeight="1" thickBot="1" x14ac:dyDescent="0.25">
      <c r="A22" s="10" t="str">
        <f t="shared" si="0"/>
        <v> VB 8.81 </v>
      </c>
      <c r="B22" s="3" t="str">
        <f t="shared" si="1"/>
        <v>I</v>
      </c>
      <c r="C22" s="10">
        <f t="shared" si="2"/>
        <v>18414.773000000001</v>
      </c>
      <c r="D22" s="12" t="str">
        <f t="shared" si="3"/>
        <v>vis</v>
      </c>
      <c r="E22" s="41">
        <f>VLOOKUP(C22,Active!C$21:E$972,3,FALSE)</f>
        <v>-15667.150010255127</v>
      </c>
      <c r="F22" s="3" t="s">
        <v>56</v>
      </c>
      <c r="G22" s="12" t="str">
        <f t="shared" si="4"/>
        <v>18414.773</v>
      </c>
      <c r="H22" s="10">
        <f t="shared" si="5"/>
        <v>-5847</v>
      </c>
      <c r="I22" s="42" t="s">
        <v>91</v>
      </c>
      <c r="J22" s="43" t="s">
        <v>92</v>
      </c>
      <c r="K22" s="42">
        <v>-5847</v>
      </c>
      <c r="L22" s="42" t="s">
        <v>93</v>
      </c>
      <c r="M22" s="43" t="s">
        <v>61</v>
      </c>
      <c r="N22" s="43"/>
      <c r="O22" s="44" t="s">
        <v>62</v>
      </c>
      <c r="P22" s="44" t="s">
        <v>63</v>
      </c>
    </row>
    <row r="23" spans="1:16" ht="12.75" customHeight="1" thickBot="1" x14ac:dyDescent="0.25">
      <c r="A23" s="10" t="str">
        <f t="shared" si="0"/>
        <v> VB 8.81 </v>
      </c>
      <c r="B23" s="3" t="str">
        <f t="shared" si="1"/>
        <v>I</v>
      </c>
      <c r="C23" s="10">
        <f t="shared" si="2"/>
        <v>18423.77</v>
      </c>
      <c r="D23" s="12" t="str">
        <f t="shared" si="3"/>
        <v>vis</v>
      </c>
      <c r="E23" s="41">
        <f>VLOOKUP(C23,Active!C$21:E$972,3,FALSE)</f>
        <v>-15663.138471004735</v>
      </c>
      <c r="F23" s="3" t="s">
        <v>56</v>
      </c>
      <c r="G23" s="12" t="str">
        <f t="shared" si="4"/>
        <v>18423.770</v>
      </c>
      <c r="H23" s="10">
        <f t="shared" si="5"/>
        <v>-5841</v>
      </c>
      <c r="I23" s="42" t="s">
        <v>94</v>
      </c>
      <c r="J23" s="43" t="s">
        <v>95</v>
      </c>
      <c r="K23" s="42">
        <v>-5841</v>
      </c>
      <c r="L23" s="42" t="s">
        <v>96</v>
      </c>
      <c r="M23" s="43" t="s">
        <v>61</v>
      </c>
      <c r="N23" s="43"/>
      <c r="O23" s="44" t="s">
        <v>62</v>
      </c>
      <c r="P23" s="44" t="s">
        <v>63</v>
      </c>
    </row>
    <row r="24" spans="1:16" ht="12.75" customHeight="1" thickBot="1" x14ac:dyDescent="0.25">
      <c r="A24" s="10" t="str">
        <f t="shared" si="0"/>
        <v> VB 8.81 </v>
      </c>
      <c r="B24" s="3" t="str">
        <f t="shared" si="1"/>
        <v>I</v>
      </c>
      <c r="C24" s="10">
        <f t="shared" si="2"/>
        <v>18477.607</v>
      </c>
      <c r="D24" s="12" t="str">
        <f t="shared" si="3"/>
        <v>vis</v>
      </c>
      <c r="E24" s="41">
        <f>VLOOKUP(C24,Active!C$21:E$972,3,FALSE)</f>
        <v>-15639.133887407592</v>
      </c>
      <c r="F24" s="3" t="s">
        <v>56</v>
      </c>
      <c r="G24" s="12" t="str">
        <f t="shared" si="4"/>
        <v>18477.607</v>
      </c>
      <c r="H24" s="10">
        <f t="shared" si="5"/>
        <v>-5805</v>
      </c>
      <c r="I24" s="42" t="s">
        <v>97</v>
      </c>
      <c r="J24" s="43" t="s">
        <v>98</v>
      </c>
      <c r="K24" s="42">
        <v>-5805</v>
      </c>
      <c r="L24" s="42" t="s">
        <v>99</v>
      </c>
      <c r="M24" s="43" t="s">
        <v>61</v>
      </c>
      <c r="N24" s="43"/>
      <c r="O24" s="44" t="s">
        <v>62</v>
      </c>
      <c r="P24" s="44" t="s">
        <v>63</v>
      </c>
    </row>
    <row r="25" spans="1:16" ht="12.75" customHeight="1" thickBot="1" x14ac:dyDescent="0.25">
      <c r="A25" s="10" t="str">
        <f t="shared" si="0"/>
        <v> VB 8.81 </v>
      </c>
      <c r="B25" s="3" t="str">
        <f t="shared" si="1"/>
        <v>I</v>
      </c>
      <c r="C25" s="10">
        <f t="shared" si="2"/>
        <v>18522.54</v>
      </c>
      <c r="D25" s="12" t="str">
        <f t="shared" si="3"/>
        <v>vis</v>
      </c>
      <c r="E25" s="41">
        <f>VLOOKUP(C25,Active!C$21:E$972,3,FALSE)</f>
        <v>-15619.099376666456</v>
      </c>
      <c r="F25" s="3" t="s">
        <v>56</v>
      </c>
      <c r="G25" s="12" t="str">
        <f t="shared" si="4"/>
        <v>18522.540</v>
      </c>
      <c r="H25" s="10">
        <f t="shared" si="5"/>
        <v>-5775</v>
      </c>
      <c r="I25" s="42" t="s">
        <v>100</v>
      </c>
      <c r="J25" s="43" t="s">
        <v>101</v>
      </c>
      <c r="K25" s="42">
        <v>-5775</v>
      </c>
      <c r="L25" s="42" t="s">
        <v>102</v>
      </c>
      <c r="M25" s="43" t="s">
        <v>61</v>
      </c>
      <c r="N25" s="43"/>
      <c r="O25" s="44" t="s">
        <v>62</v>
      </c>
      <c r="P25" s="44" t="s">
        <v>63</v>
      </c>
    </row>
    <row r="26" spans="1:16" ht="12.75" customHeight="1" thickBot="1" x14ac:dyDescent="0.25">
      <c r="A26" s="10" t="str">
        <f t="shared" si="0"/>
        <v> VB 8.81 </v>
      </c>
      <c r="B26" s="3" t="str">
        <f t="shared" si="1"/>
        <v>I</v>
      </c>
      <c r="C26" s="10">
        <f t="shared" si="2"/>
        <v>18531.517</v>
      </c>
      <c r="D26" s="12" t="str">
        <f t="shared" si="3"/>
        <v>vis</v>
      </c>
      <c r="E26" s="41">
        <f>VLOOKUP(C26,Active!C$21:E$972,3,FALSE)</f>
        <v>-15615.096754920231</v>
      </c>
      <c r="F26" s="3" t="s">
        <v>56</v>
      </c>
      <c r="G26" s="12" t="str">
        <f t="shared" si="4"/>
        <v>18531.517</v>
      </c>
      <c r="H26" s="10">
        <f t="shared" si="5"/>
        <v>-5769</v>
      </c>
      <c r="I26" s="42" t="s">
        <v>103</v>
      </c>
      <c r="J26" s="43" t="s">
        <v>104</v>
      </c>
      <c r="K26" s="42">
        <v>-5769</v>
      </c>
      <c r="L26" s="42" t="s">
        <v>105</v>
      </c>
      <c r="M26" s="43" t="s">
        <v>61</v>
      </c>
      <c r="N26" s="43"/>
      <c r="O26" s="44" t="s">
        <v>62</v>
      </c>
      <c r="P26" s="44" t="s">
        <v>63</v>
      </c>
    </row>
    <row r="27" spans="1:16" ht="12.75" customHeight="1" thickBot="1" x14ac:dyDescent="0.25">
      <c r="A27" s="10" t="str">
        <f t="shared" si="0"/>
        <v> VB 8.81 </v>
      </c>
      <c r="B27" s="3" t="str">
        <f t="shared" si="1"/>
        <v>I</v>
      </c>
      <c r="C27" s="10">
        <f t="shared" si="2"/>
        <v>18540.509999999998</v>
      </c>
      <c r="D27" s="12" t="str">
        <f t="shared" si="3"/>
        <v>vis</v>
      </c>
      <c r="E27" s="41">
        <f>VLOOKUP(C27,Active!C$21:E$972,3,FALSE)</f>
        <v>-15611.08699917067</v>
      </c>
      <c r="F27" s="3" t="s">
        <v>56</v>
      </c>
      <c r="G27" s="12" t="str">
        <f t="shared" si="4"/>
        <v>18540.510</v>
      </c>
      <c r="H27" s="10">
        <f t="shared" si="5"/>
        <v>-5763</v>
      </c>
      <c r="I27" s="42" t="s">
        <v>106</v>
      </c>
      <c r="J27" s="43" t="s">
        <v>107</v>
      </c>
      <c r="K27" s="42">
        <v>-5763</v>
      </c>
      <c r="L27" s="42" t="s">
        <v>108</v>
      </c>
      <c r="M27" s="43" t="s">
        <v>61</v>
      </c>
      <c r="N27" s="43"/>
      <c r="O27" s="44" t="s">
        <v>62</v>
      </c>
      <c r="P27" s="44" t="s">
        <v>63</v>
      </c>
    </row>
    <row r="28" spans="1:16" ht="12.75" customHeight="1" thickBot="1" x14ac:dyDescent="0.25">
      <c r="A28" s="10" t="str">
        <f t="shared" si="0"/>
        <v> VB 8.81 </v>
      </c>
      <c r="B28" s="3" t="str">
        <f t="shared" si="1"/>
        <v>I</v>
      </c>
      <c r="C28" s="10">
        <f t="shared" si="2"/>
        <v>18791.767</v>
      </c>
      <c r="D28" s="12" t="str">
        <f t="shared" si="3"/>
        <v>vis</v>
      </c>
      <c r="E28" s="41">
        <f>VLOOKUP(C28,Active!C$21:E$972,3,FALSE)</f>
        <v>-15499.057731921988</v>
      </c>
      <c r="F28" s="3" t="s">
        <v>56</v>
      </c>
      <c r="G28" s="12" t="str">
        <f t="shared" si="4"/>
        <v>18791.767</v>
      </c>
      <c r="H28" s="10">
        <f t="shared" si="5"/>
        <v>-5595</v>
      </c>
      <c r="I28" s="42" t="s">
        <v>109</v>
      </c>
      <c r="J28" s="43" t="s">
        <v>110</v>
      </c>
      <c r="K28" s="42">
        <v>-5595</v>
      </c>
      <c r="L28" s="42" t="s">
        <v>111</v>
      </c>
      <c r="M28" s="43" t="s">
        <v>61</v>
      </c>
      <c r="N28" s="43"/>
      <c r="O28" s="44" t="s">
        <v>62</v>
      </c>
      <c r="P28" s="44" t="s">
        <v>63</v>
      </c>
    </row>
    <row r="29" spans="1:16" ht="12.75" customHeight="1" thickBot="1" x14ac:dyDescent="0.25">
      <c r="A29" s="10" t="str">
        <f t="shared" si="0"/>
        <v> VB 8.81 </v>
      </c>
      <c r="B29" s="3" t="str">
        <f t="shared" si="1"/>
        <v>II</v>
      </c>
      <c r="C29" s="10">
        <f t="shared" si="2"/>
        <v>18820.688999999998</v>
      </c>
      <c r="D29" s="12" t="str">
        <f t="shared" si="3"/>
        <v>vis</v>
      </c>
      <c r="E29" s="41">
        <f>VLOOKUP(C29,Active!C$21:E$972,3,FALSE)</f>
        <v>-15486.162129143295</v>
      </c>
      <c r="F29" s="3" t="s">
        <v>56</v>
      </c>
      <c r="G29" s="12" t="str">
        <f t="shared" si="4"/>
        <v>18820.689</v>
      </c>
      <c r="H29" s="10">
        <f t="shared" si="5"/>
        <v>-5575.5</v>
      </c>
      <c r="I29" s="42" t="s">
        <v>112</v>
      </c>
      <c r="J29" s="43" t="s">
        <v>113</v>
      </c>
      <c r="K29" s="42">
        <v>-5575.5</v>
      </c>
      <c r="L29" s="42" t="s">
        <v>114</v>
      </c>
      <c r="M29" s="43" t="s">
        <v>61</v>
      </c>
      <c r="N29" s="43"/>
      <c r="O29" s="44" t="s">
        <v>62</v>
      </c>
      <c r="P29" s="44" t="s">
        <v>63</v>
      </c>
    </row>
    <row r="30" spans="1:16" ht="12.75" customHeight="1" thickBot="1" x14ac:dyDescent="0.25">
      <c r="A30" s="10" t="str">
        <f t="shared" si="0"/>
        <v> VB 8.81 </v>
      </c>
      <c r="B30" s="3" t="str">
        <f t="shared" si="1"/>
        <v>II</v>
      </c>
      <c r="C30" s="10">
        <f t="shared" si="2"/>
        <v>18883.531999999999</v>
      </c>
      <c r="D30" s="12" t="str">
        <f t="shared" si="3"/>
        <v>vis</v>
      </c>
      <c r="E30" s="41">
        <f>VLOOKUP(C30,Active!C$21:E$972,3,FALSE)</f>
        <v>-15458.14199341888</v>
      </c>
      <c r="F30" s="3" t="s">
        <v>56</v>
      </c>
      <c r="G30" s="12" t="str">
        <f t="shared" si="4"/>
        <v>18883.532</v>
      </c>
      <c r="H30" s="10">
        <f t="shared" si="5"/>
        <v>-5533.5</v>
      </c>
      <c r="I30" s="42" t="s">
        <v>115</v>
      </c>
      <c r="J30" s="43" t="s">
        <v>116</v>
      </c>
      <c r="K30" s="42">
        <v>-5533.5</v>
      </c>
      <c r="L30" s="42" t="s">
        <v>117</v>
      </c>
      <c r="M30" s="43" t="s">
        <v>61</v>
      </c>
      <c r="N30" s="43"/>
      <c r="O30" s="44" t="s">
        <v>62</v>
      </c>
      <c r="P30" s="44" t="s">
        <v>63</v>
      </c>
    </row>
    <row r="31" spans="1:16" ht="12.75" customHeight="1" thickBot="1" x14ac:dyDescent="0.25">
      <c r="A31" s="10" t="str">
        <f t="shared" si="0"/>
        <v> VB 8.81 </v>
      </c>
      <c r="B31" s="3" t="str">
        <f t="shared" si="1"/>
        <v>II</v>
      </c>
      <c r="C31" s="10">
        <f t="shared" si="2"/>
        <v>19236.522000000001</v>
      </c>
      <c r="D31" s="12" t="str">
        <f t="shared" si="3"/>
        <v>vis</v>
      </c>
      <c r="E31" s="41">
        <f>VLOOKUP(C31,Active!C$21:E$972,3,FALSE)</f>
        <v>-15300.752503589292</v>
      </c>
      <c r="F31" s="3" t="s">
        <v>56</v>
      </c>
      <c r="G31" s="12" t="str">
        <f t="shared" si="4"/>
        <v>19236.522</v>
      </c>
      <c r="H31" s="10">
        <f t="shared" si="5"/>
        <v>-5297.5</v>
      </c>
      <c r="I31" s="42" t="s">
        <v>118</v>
      </c>
      <c r="J31" s="43" t="s">
        <v>119</v>
      </c>
      <c r="K31" s="42">
        <v>-5297.5</v>
      </c>
      <c r="L31" s="42" t="s">
        <v>120</v>
      </c>
      <c r="M31" s="43" t="s">
        <v>61</v>
      </c>
      <c r="N31" s="43"/>
      <c r="O31" s="44" t="s">
        <v>62</v>
      </c>
      <c r="P31" s="44" t="s">
        <v>63</v>
      </c>
    </row>
    <row r="32" spans="1:16" ht="12.75" customHeight="1" thickBot="1" x14ac:dyDescent="0.25">
      <c r="A32" s="10" t="str">
        <f t="shared" si="0"/>
        <v> VB 8.81 </v>
      </c>
      <c r="B32" s="3" t="str">
        <f t="shared" si="1"/>
        <v>II</v>
      </c>
      <c r="C32" s="10">
        <f t="shared" si="2"/>
        <v>19511.732</v>
      </c>
      <c r="D32" s="12" t="str">
        <f t="shared" si="3"/>
        <v>vis</v>
      </c>
      <c r="E32" s="41">
        <f>VLOOKUP(C32,Active!C$21:E$972,3,FALSE)</f>
        <v>-15178.043187472689</v>
      </c>
      <c r="F32" s="3" t="s">
        <v>56</v>
      </c>
      <c r="G32" s="12" t="str">
        <f t="shared" si="4"/>
        <v>19511.732</v>
      </c>
      <c r="H32" s="10">
        <f t="shared" si="5"/>
        <v>-5113.5</v>
      </c>
      <c r="I32" s="42" t="s">
        <v>121</v>
      </c>
      <c r="J32" s="43" t="s">
        <v>122</v>
      </c>
      <c r="K32" s="42">
        <v>-5113.5</v>
      </c>
      <c r="L32" s="42" t="s">
        <v>123</v>
      </c>
      <c r="M32" s="43" t="s">
        <v>61</v>
      </c>
      <c r="N32" s="43"/>
      <c r="O32" s="44" t="s">
        <v>62</v>
      </c>
      <c r="P32" s="44" t="s">
        <v>63</v>
      </c>
    </row>
    <row r="33" spans="1:16" ht="12.75" customHeight="1" thickBot="1" x14ac:dyDescent="0.25">
      <c r="A33" s="10" t="str">
        <f t="shared" si="0"/>
        <v> VB 8.81 </v>
      </c>
      <c r="B33" s="3" t="str">
        <f t="shared" si="1"/>
        <v>II</v>
      </c>
      <c r="C33" s="10">
        <f t="shared" si="2"/>
        <v>19829.902999999998</v>
      </c>
      <c r="D33" s="12" t="str">
        <f t="shared" si="3"/>
        <v>vis</v>
      </c>
      <c r="E33" s="41">
        <f>VLOOKUP(C33,Active!C$21:E$972,3,FALSE)</f>
        <v>-15036.178626526007</v>
      </c>
      <c r="F33" s="3" t="s">
        <v>56</v>
      </c>
      <c r="G33" s="12" t="str">
        <f t="shared" si="4"/>
        <v>19829.903</v>
      </c>
      <c r="H33" s="10">
        <f t="shared" si="5"/>
        <v>-4900.5</v>
      </c>
      <c r="I33" s="42" t="s">
        <v>124</v>
      </c>
      <c r="J33" s="43" t="s">
        <v>125</v>
      </c>
      <c r="K33" s="42">
        <v>-4900.5</v>
      </c>
      <c r="L33" s="42" t="s">
        <v>126</v>
      </c>
      <c r="M33" s="43" t="s">
        <v>61</v>
      </c>
      <c r="N33" s="43"/>
      <c r="O33" s="44" t="s">
        <v>62</v>
      </c>
      <c r="P33" s="44" t="s">
        <v>63</v>
      </c>
    </row>
    <row r="34" spans="1:16" ht="12.75" customHeight="1" thickBot="1" x14ac:dyDescent="0.25">
      <c r="A34" s="10" t="str">
        <f t="shared" si="0"/>
        <v> VB 8.81 </v>
      </c>
      <c r="B34" s="3" t="str">
        <f t="shared" si="1"/>
        <v>II</v>
      </c>
      <c r="C34" s="10">
        <f t="shared" si="2"/>
        <v>19865.830999999998</v>
      </c>
      <c r="D34" s="12" t="str">
        <f t="shared" si="3"/>
        <v>vis</v>
      </c>
      <c r="E34" s="41">
        <f>VLOOKUP(C34,Active!C$21:E$972,3,FALSE)</f>
        <v>-15020.159222036935</v>
      </c>
      <c r="F34" s="3" t="s">
        <v>56</v>
      </c>
      <c r="G34" s="12" t="str">
        <f t="shared" si="4"/>
        <v>19865.831</v>
      </c>
      <c r="H34" s="10">
        <f t="shared" si="5"/>
        <v>-4876.5</v>
      </c>
      <c r="I34" s="42" t="s">
        <v>127</v>
      </c>
      <c r="J34" s="43" t="s">
        <v>128</v>
      </c>
      <c r="K34" s="42">
        <v>-4876.5</v>
      </c>
      <c r="L34" s="42" t="s">
        <v>129</v>
      </c>
      <c r="M34" s="43" t="s">
        <v>61</v>
      </c>
      <c r="N34" s="43"/>
      <c r="O34" s="44" t="s">
        <v>62</v>
      </c>
      <c r="P34" s="44" t="s">
        <v>63</v>
      </c>
    </row>
    <row r="35" spans="1:16" ht="12.75" customHeight="1" thickBot="1" x14ac:dyDescent="0.25">
      <c r="A35" s="10" t="str">
        <f t="shared" si="0"/>
        <v> VB 8.81 </v>
      </c>
      <c r="B35" s="3" t="str">
        <f t="shared" si="1"/>
        <v>II</v>
      </c>
      <c r="C35" s="10">
        <f t="shared" si="2"/>
        <v>20188.919999999998</v>
      </c>
      <c r="D35" s="12" t="str">
        <f t="shared" si="3"/>
        <v>vis</v>
      </c>
      <c r="E35" s="41">
        <f>VLOOKUP(C35,Active!C$21:E$972,3,FALSE)</f>
        <v>-14876.101846815112</v>
      </c>
      <c r="F35" s="3" t="s">
        <v>56</v>
      </c>
      <c r="G35" s="12" t="str">
        <f t="shared" si="4"/>
        <v>20188.920</v>
      </c>
      <c r="H35" s="10">
        <f t="shared" si="5"/>
        <v>-4660.5</v>
      </c>
      <c r="I35" s="42" t="s">
        <v>130</v>
      </c>
      <c r="J35" s="43" t="s">
        <v>131</v>
      </c>
      <c r="K35" s="42">
        <v>-4660.5</v>
      </c>
      <c r="L35" s="42" t="s">
        <v>132</v>
      </c>
      <c r="M35" s="43" t="s">
        <v>61</v>
      </c>
      <c r="N35" s="43"/>
      <c r="O35" s="44" t="s">
        <v>62</v>
      </c>
      <c r="P35" s="44" t="s">
        <v>63</v>
      </c>
    </row>
    <row r="36" spans="1:16" ht="12.75" customHeight="1" thickBot="1" x14ac:dyDescent="0.25">
      <c r="A36" s="10" t="str">
        <f t="shared" si="0"/>
        <v> VB 8.81 </v>
      </c>
      <c r="B36" s="3" t="str">
        <f t="shared" si="1"/>
        <v>I</v>
      </c>
      <c r="C36" s="10">
        <f t="shared" si="2"/>
        <v>20280.736000000001</v>
      </c>
      <c r="D36" s="12" t="str">
        <f t="shared" si="3"/>
        <v>vis</v>
      </c>
      <c r="E36" s="41">
        <f>VLOOKUP(C36,Active!C$21:E$972,3,FALSE)</f>
        <v>-14835.163368676374</v>
      </c>
      <c r="F36" s="3" t="s">
        <v>56</v>
      </c>
      <c r="G36" s="12" t="str">
        <f t="shared" si="4"/>
        <v>20280.736</v>
      </c>
      <c r="H36" s="10">
        <f t="shared" si="5"/>
        <v>-4599</v>
      </c>
      <c r="I36" s="42" t="s">
        <v>133</v>
      </c>
      <c r="J36" s="43" t="s">
        <v>134</v>
      </c>
      <c r="K36" s="42">
        <v>-4599</v>
      </c>
      <c r="L36" s="42" t="s">
        <v>135</v>
      </c>
      <c r="M36" s="43" t="s">
        <v>61</v>
      </c>
      <c r="N36" s="43"/>
      <c r="O36" s="44" t="s">
        <v>62</v>
      </c>
      <c r="P36" s="44" t="s">
        <v>63</v>
      </c>
    </row>
    <row r="37" spans="1:16" ht="12.75" customHeight="1" thickBot="1" x14ac:dyDescent="0.25">
      <c r="A37" s="10" t="str">
        <f t="shared" si="0"/>
        <v> VB 8.81 </v>
      </c>
      <c r="B37" s="3" t="str">
        <f t="shared" si="1"/>
        <v>I</v>
      </c>
      <c r="C37" s="10">
        <f t="shared" si="2"/>
        <v>20594.791000000001</v>
      </c>
      <c r="D37" s="12" t="str">
        <f t="shared" si="3"/>
        <v>vis</v>
      </c>
      <c r="E37" s="41">
        <f>VLOOKUP(C37,Active!C$21:E$972,3,FALSE)</f>
        <v>-14695.134030087655</v>
      </c>
      <c r="F37" s="3" t="s">
        <v>56</v>
      </c>
      <c r="G37" s="12" t="str">
        <f t="shared" si="4"/>
        <v>20594.791</v>
      </c>
      <c r="H37" s="10">
        <f t="shared" si="5"/>
        <v>-4389</v>
      </c>
      <c r="I37" s="42" t="s">
        <v>136</v>
      </c>
      <c r="J37" s="43" t="s">
        <v>137</v>
      </c>
      <c r="K37" s="42">
        <v>-4389</v>
      </c>
      <c r="L37" s="42" t="s">
        <v>138</v>
      </c>
      <c r="M37" s="43" t="s">
        <v>61</v>
      </c>
      <c r="N37" s="43"/>
      <c r="O37" s="44" t="s">
        <v>62</v>
      </c>
      <c r="P37" s="44" t="s">
        <v>63</v>
      </c>
    </row>
    <row r="38" spans="1:16" ht="12.75" customHeight="1" thickBot="1" x14ac:dyDescent="0.25">
      <c r="A38" s="10" t="str">
        <f t="shared" si="0"/>
        <v> VB 8.81 </v>
      </c>
      <c r="B38" s="3" t="str">
        <f t="shared" si="1"/>
        <v>II</v>
      </c>
      <c r="C38" s="10">
        <f t="shared" si="2"/>
        <v>20922.824000000001</v>
      </c>
      <c r="D38" s="12" t="str">
        <f t="shared" si="3"/>
        <v>vis</v>
      </c>
      <c r="E38" s="41">
        <f>VLOOKUP(C38,Active!C$21:E$972,3,FALSE)</f>
        <v>-14548.872247835274</v>
      </c>
      <c r="F38" s="3" t="s">
        <v>56</v>
      </c>
      <c r="G38" s="12" t="str">
        <f t="shared" si="4"/>
        <v>20922.824</v>
      </c>
      <c r="H38" s="10">
        <f t="shared" si="5"/>
        <v>-4169.5</v>
      </c>
      <c r="I38" s="42" t="s">
        <v>139</v>
      </c>
      <c r="J38" s="43" t="s">
        <v>140</v>
      </c>
      <c r="K38" s="42">
        <v>-4169.5</v>
      </c>
      <c r="L38" s="42" t="s">
        <v>141</v>
      </c>
      <c r="M38" s="43" t="s">
        <v>61</v>
      </c>
      <c r="N38" s="43"/>
      <c r="O38" s="44" t="s">
        <v>62</v>
      </c>
      <c r="P38" s="44" t="s">
        <v>63</v>
      </c>
    </row>
    <row r="39" spans="1:16" ht="12.75" customHeight="1" thickBot="1" x14ac:dyDescent="0.25">
      <c r="A39" s="10" t="str">
        <f t="shared" si="0"/>
        <v> VB 8.81 </v>
      </c>
      <c r="B39" s="3" t="str">
        <f t="shared" si="1"/>
        <v>II</v>
      </c>
      <c r="C39" s="10">
        <f t="shared" si="2"/>
        <v>20964.758999999998</v>
      </c>
      <c r="D39" s="12" t="str">
        <f t="shared" si="3"/>
        <v>vis</v>
      </c>
      <c r="E39" s="41">
        <f>VLOOKUP(C39,Active!C$21:E$972,3,FALSE)</f>
        <v>-14530.174470969065</v>
      </c>
      <c r="F39" s="3" t="s">
        <v>56</v>
      </c>
      <c r="G39" s="12" t="str">
        <f t="shared" si="4"/>
        <v>20964.759</v>
      </c>
      <c r="H39" s="10">
        <f t="shared" si="5"/>
        <v>-4141.5</v>
      </c>
      <c r="I39" s="42" t="s">
        <v>142</v>
      </c>
      <c r="J39" s="43" t="s">
        <v>143</v>
      </c>
      <c r="K39" s="42">
        <v>-4141.5</v>
      </c>
      <c r="L39" s="42" t="s">
        <v>144</v>
      </c>
      <c r="M39" s="43" t="s">
        <v>61</v>
      </c>
      <c r="N39" s="43"/>
      <c r="O39" s="44" t="s">
        <v>62</v>
      </c>
      <c r="P39" s="44" t="s">
        <v>63</v>
      </c>
    </row>
    <row r="40" spans="1:16" ht="12.75" customHeight="1" thickBot="1" x14ac:dyDescent="0.25">
      <c r="A40" s="10" t="str">
        <f t="shared" si="0"/>
        <v> VB 8.81 </v>
      </c>
      <c r="B40" s="3" t="str">
        <f t="shared" si="1"/>
        <v>I</v>
      </c>
      <c r="C40" s="10">
        <f t="shared" si="2"/>
        <v>21011.670999999998</v>
      </c>
      <c r="D40" s="12" t="str">
        <f t="shared" si="3"/>
        <v>vis</v>
      </c>
      <c r="E40" s="41">
        <f>VLOOKUP(C40,Active!C$21:E$972,3,FALSE)</f>
        <v>-14509.257573190414</v>
      </c>
      <c r="F40" s="3" t="s">
        <v>56</v>
      </c>
      <c r="G40" s="12" t="str">
        <f t="shared" si="4"/>
        <v>21011.671</v>
      </c>
      <c r="H40" s="10">
        <f t="shared" si="5"/>
        <v>-4110</v>
      </c>
      <c r="I40" s="42" t="s">
        <v>145</v>
      </c>
      <c r="J40" s="43" t="s">
        <v>146</v>
      </c>
      <c r="K40" s="42">
        <v>-4110</v>
      </c>
      <c r="L40" s="42" t="s">
        <v>147</v>
      </c>
      <c r="M40" s="43" t="s">
        <v>61</v>
      </c>
      <c r="N40" s="43"/>
      <c r="O40" s="44" t="s">
        <v>62</v>
      </c>
      <c r="P40" s="44" t="s">
        <v>63</v>
      </c>
    </row>
    <row r="41" spans="1:16" ht="12.75" customHeight="1" thickBot="1" x14ac:dyDescent="0.25">
      <c r="A41" s="10" t="str">
        <f t="shared" si="0"/>
        <v> VB 8.81 </v>
      </c>
      <c r="B41" s="3" t="str">
        <f t="shared" si="1"/>
        <v>I</v>
      </c>
      <c r="C41" s="10">
        <f t="shared" si="2"/>
        <v>21370.664000000001</v>
      </c>
      <c r="D41" s="12" t="str">
        <f t="shared" si="3"/>
        <v>vis</v>
      </c>
      <c r="E41" s="41">
        <f>VLOOKUP(C41,Active!C$21:E$972,3,FALSE)</f>
        <v>-14349.191494484521</v>
      </c>
      <c r="F41" s="3" t="s">
        <v>56</v>
      </c>
      <c r="G41" s="12" t="str">
        <f t="shared" si="4"/>
        <v>21370.664</v>
      </c>
      <c r="H41" s="10">
        <f t="shared" si="5"/>
        <v>-3870</v>
      </c>
      <c r="I41" s="42" t="s">
        <v>148</v>
      </c>
      <c r="J41" s="43" t="s">
        <v>149</v>
      </c>
      <c r="K41" s="42">
        <v>-3870</v>
      </c>
      <c r="L41" s="42" t="s">
        <v>150</v>
      </c>
      <c r="M41" s="43" t="s">
        <v>61</v>
      </c>
      <c r="N41" s="43"/>
      <c r="O41" s="44" t="s">
        <v>62</v>
      </c>
      <c r="P41" s="44" t="s">
        <v>63</v>
      </c>
    </row>
    <row r="42" spans="1:16" ht="12.75" customHeight="1" thickBot="1" x14ac:dyDescent="0.25">
      <c r="A42" s="10" t="str">
        <f t="shared" si="0"/>
        <v> VB 8.81 </v>
      </c>
      <c r="B42" s="3" t="str">
        <f t="shared" si="1"/>
        <v>I</v>
      </c>
      <c r="C42" s="10">
        <f t="shared" si="2"/>
        <v>21991.901999999998</v>
      </c>
      <c r="D42" s="12" t="str">
        <f t="shared" si="3"/>
        <v>vis</v>
      </c>
      <c r="E42" s="41">
        <f>VLOOKUP(C42,Active!C$21:E$972,3,FALSE)</f>
        <v>-14072.196871739536</v>
      </c>
      <c r="F42" s="3" t="s">
        <v>56</v>
      </c>
      <c r="G42" s="12" t="str">
        <f t="shared" si="4"/>
        <v>21991.902</v>
      </c>
      <c r="H42" s="10">
        <f t="shared" si="5"/>
        <v>-3454</v>
      </c>
      <c r="I42" s="42" t="s">
        <v>151</v>
      </c>
      <c r="J42" s="43" t="s">
        <v>152</v>
      </c>
      <c r="K42" s="42">
        <v>-3454</v>
      </c>
      <c r="L42" s="42" t="s">
        <v>153</v>
      </c>
      <c r="M42" s="43" t="s">
        <v>61</v>
      </c>
      <c r="N42" s="43"/>
      <c r="O42" s="44" t="s">
        <v>62</v>
      </c>
      <c r="P42" s="44" t="s">
        <v>63</v>
      </c>
    </row>
    <row r="43" spans="1:16" ht="12.75" customHeight="1" thickBot="1" x14ac:dyDescent="0.25">
      <c r="A43" s="10" t="str">
        <f t="shared" ref="A43:A74" si="6">P43</f>
        <v> VB 8.81 </v>
      </c>
      <c r="B43" s="3" t="str">
        <f t="shared" ref="B43:B74" si="7">IF(H43=INT(H43),"I","II")</f>
        <v>II</v>
      </c>
      <c r="C43" s="10">
        <f t="shared" ref="C43:C74" si="8">1*G43</f>
        <v>23178.66</v>
      </c>
      <c r="D43" s="12" t="str">
        <f t="shared" ref="D43:D74" si="9">VLOOKUP(F43,I$1:J$5,2,FALSE)</f>
        <v>vis</v>
      </c>
      <c r="E43" s="41">
        <f>VLOOKUP(C43,Active!C$21:E$972,3,FALSE)</f>
        <v>-13543.050901113795</v>
      </c>
      <c r="F43" s="3" t="s">
        <v>56</v>
      </c>
      <c r="G43" s="12" t="str">
        <f t="shared" ref="G43:G74" si="10">MID(I43,3,LEN(I43)-3)</f>
        <v>23178.660</v>
      </c>
      <c r="H43" s="10">
        <f t="shared" ref="H43:H74" si="11">1*K43</f>
        <v>-2660.5</v>
      </c>
      <c r="I43" s="42" t="s">
        <v>154</v>
      </c>
      <c r="J43" s="43" t="s">
        <v>155</v>
      </c>
      <c r="K43" s="42">
        <v>-2660.5</v>
      </c>
      <c r="L43" s="42" t="s">
        <v>156</v>
      </c>
      <c r="M43" s="43" t="s">
        <v>61</v>
      </c>
      <c r="N43" s="43"/>
      <c r="O43" s="44" t="s">
        <v>62</v>
      </c>
      <c r="P43" s="44" t="s">
        <v>63</v>
      </c>
    </row>
    <row r="44" spans="1:16" ht="12.75" customHeight="1" thickBot="1" x14ac:dyDescent="0.25">
      <c r="A44" s="10" t="str">
        <f t="shared" si="6"/>
        <v> VB 8.81 </v>
      </c>
      <c r="B44" s="3" t="str">
        <f t="shared" si="7"/>
        <v>I</v>
      </c>
      <c r="C44" s="10">
        <f t="shared" si="8"/>
        <v>23740.356</v>
      </c>
      <c r="D44" s="12" t="str">
        <f t="shared" si="9"/>
        <v>vis</v>
      </c>
      <c r="E44" s="41">
        <f>VLOOKUP(C44,Active!C$21:E$972,3,FALSE)</f>
        <v>-13292.60458003014</v>
      </c>
      <c r="F44" s="3" t="s">
        <v>56</v>
      </c>
      <c r="G44" s="12" t="str">
        <f t="shared" si="10"/>
        <v>23740.356</v>
      </c>
      <c r="H44" s="10">
        <f t="shared" si="11"/>
        <v>-2285</v>
      </c>
      <c r="I44" s="42" t="s">
        <v>157</v>
      </c>
      <c r="J44" s="43" t="s">
        <v>158</v>
      </c>
      <c r="K44" s="42">
        <v>-2285</v>
      </c>
      <c r="L44" s="42" t="s">
        <v>159</v>
      </c>
      <c r="M44" s="43" t="s">
        <v>61</v>
      </c>
      <c r="N44" s="43"/>
      <c r="O44" s="44" t="s">
        <v>62</v>
      </c>
      <c r="P44" s="44" t="s">
        <v>63</v>
      </c>
    </row>
    <row r="45" spans="1:16" ht="12.75" customHeight="1" thickBot="1" x14ac:dyDescent="0.25">
      <c r="A45" s="10" t="str">
        <f t="shared" si="6"/>
        <v> VB 8.81 </v>
      </c>
      <c r="B45" s="3" t="str">
        <f t="shared" si="7"/>
        <v>I</v>
      </c>
      <c r="C45" s="10">
        <f t="shared" si="8"/>
        <v>24200.868999999999</v>
      </c>
      <c r="D45" s="12" t="str">
        <f t="shared" si="9"/>
        <v>vis</v>
      </c>
      <c r="E45" s="41">
        <f>VLOOKUP(C45,Active!C$21:E$972,3,FALSE)</f>
        <v>-13087.273250162743</v>
      </c>
      <c r="F45" s="3" t="s">
        <v>56</v>
      </c>
      <c r="G45" s="12" t="str">
        <f t="shared" si="10"/>
        <v>24200.869</v>
      </c>
      <c r="H45" s="10">
        <f t="shared" si="11"/>
        <v>-1977</v>
      </c>
      <c r="I45" s="42" t="s">
        <v>160</v>
      </c>
      <c r="J45" s="43" t="s">
        <v>161</v>
      </c>
      <c r="K45" s="42">
        <v>-1977</v>
      </c>
      <c r="L45" s="42" t="s">
        <v>162</v>
      </c>
      <c r="M45" s="43" t="s">
        <v>61</v>
      </c>
      <c r="N45" s="43"/>
      <c r="O45" s="44" t="s">
        <v>62</v>
      </c>
      <c r="P45" s="44" t="s">
        <v>63</v>
      </c>
    </row>
    <row r="46" spans="1:16" ht="12.75" customHeight="1" thickBot="1" x14ac:dyDescent="0.25">
      <c r="A46" s="10" t="str">
        <f t="shared" si="6"/>
        <v> VB 8.81 </v>
      </c>
      <c r="B46" s="3" t="str">
        <f t="shared" si="7"/>
        <v>I</v>
      </c>
      <c r="C46" s="10">
        <f t="shared" si="8"/>
        <v>24209.885999999999</v>
      </c>
      <c r="D46" s="12" t="str">
        <f t="shared" si="9"/>
        <v>vis</v>
      </c>
      <c r="E46" s="41">
        <f>VLOOKUP(C46,Active!C$21:E$972,3,FALSE)</f>
        <v>-13083.252793408179</v>
      </c>
      <c r="F46" s="3" t="s">
        <v>56</v>
      </c>
      <c r="G46" s="12" t="str">
        <f t="shared" si="10"/>
        <v>24209.886</v>
      </c>
      <c r="H46" s="10">
        <f t="shared" si="11"/>
        <v>-1971</v>
      </c>
      <c r="I46" s="42" t="s">
        <v>163</v>
      </c>
      <c r="J46" s="43" t="s">
        <v>164</v>
      </c>
      <c r="K46" s="42">
        <v>-1971</v>
      </c>
      <c r="L46" s="42" t="s">
        <v>165</v>
      </c>
      <c r="M46" s="43" t="s">
        <v>61</v>
      </c>
      <c r="N46" s="43"/>
      <c r="O46" s="44" t="s">
        <v>62</v>
      </c>
      <c r="P46" s="44" t="s">
        <v>63</v>
      </c>
    </row>
    <row r="47" spans="1:16" ht="12.75" customHeight="1" thickBot="1" x14ac:dyDescent="0.25">
      <c r="A47" s="10" t="str">
        <f t="shared" si="6"/>
        <v> VB 8.81 </v>
      </c>
      <c r="B47" s="3" t="str">
        <f t="shared" si="7"/>
        <v>I</v>
      </c>
      <c r="C47" s="10">
        <f t="shared" si="8"/>
        <v>24288.925999999999</v>
      </c>
      <c r="D47" s="12" t="str">
        <f t="shared" si="9"/>
        <v>vis</v>
      </c>
      <c r="E47" s="41">
        <f>VLOOKUP(C47,Active!C$21:E$972,3,FALSE)</f>
        <v>-13048.010816932556</v>
      </c>
      <c r="F47" s="3" t="s">
        <v>56</v>
      </c>
      <c r="G47" s="12" t="str">
        <f t="shared" si="10"/>
        <v>24288.926</v>
      </c>
      <c r="H47" s="10">
        <f t="shared" si="11"/>
        <v>-1918</v>
      </c>
      <c r="I47" s="42" t="s">
        <v>166</v>
      </c>
      <c r="J47" s="43" t="s">
        <v>167</v>
      </c>
      <c r="K47" s="42">
        <v>-1918</v>
      </c>
      <c r="L47" s="42" t="s">
        <v>168</v>
      </c>
      <c r="M47" s="43" t="s">
        <v>61</v>
      </c>
      <c r="N47" s="43"/>
      <c r="O47" s="44" t="s">
        <v>62</v>
      </c>
      <c r="P47" s="44" t="s">
        <v>63</v>
      </c>
    </row>
    <row r="48" spans="1:16" ht="12.75" customHeight="1" thickBot="1" x14ac:dyDescent="0.25">
      <c r="A48" s="10" t="str">
        <f t="shared" si="6"/>
        <v> VB 8.81 </v>
      </c>
      <c r="B48" s="3" t="str">
        <f t="shared" si="7"/>
        <v>II</v>
      </c>
      <c r="C48" s="10">
        <f t="shared" si="8"/>
        <v>24373.506000000001</v>
      </c>
      <c r="D48" s="12" t="str">
        <f t="shared" si="9"/>
        <v>vis</v>
      </c>
      <c r="E48" s="41">
        <f>VLOOKUP(C48,Active!C$21:E$972,3,FALSE)</f>
        <v>-13010.298691802136</v>
      </c>
      <c r="F48" s="3" t="s">
        <v>56</v>
      </c>
      <c r="G48" s="12" t="str">
        <f t="shared" si="10"/>
        <v>24373.506</v>
      </c>
      <c r="H48" s="10">
        <f t="shared" si="11"/>
        <v>-1861.5</v>
      </c>
      <c r="I48" s="42" t="s">
        <v>169</v>
      </c>
      <c r="J48" s="43" t="s">
        <v>170</v>
      </c>
      <c r="K48" s="42">
        <v>-1861.5</v>
      </c>
      <c r="L48" s="42" t="s">
        <v>171</v>
      </c>
      <c r="M48" s="43" t="s">
        <v>61</v>
      </c>
      <c r="N48" s="43"/>
      <c r="O48" s="44" t="s">
        <v>62</v>
      </c>
      <c r="P48" s="44" t="s">
        <v>63</v>
      </c>
    </row>
    <row r="49" spans="1:16" ht="12.75" customHeight="1" thickBot="1" x14ac:dyDescent="0.25">
      <c r="A49" s="10" t="str">
        <f t="shared" si="6"/>
        <v> VB 8.81 </v>
      </c>
      <c r="B49" s="3" t="str">
        <f t="shared" si="7"/>
        <v>II</v>
      </c>
      <c r="C49" s="10">
        <f t="shared" si="8"/>
        <v>24624.749</v>
      </c>
      <c r="D49" s="12" t="str">
        <f t="shared" si="9"/>
        <v>vis</v>
      </c>
      <c r="E49" s="41">
        <f>VLOOKUP(C49,Active!C$21:E$972,3,FALSE)</f>
        <v>-12898.275666806372</v>
      </c>
      <c r="F49" s="3" t="s">
        <v>56</v>
      </c>
      <c r="G49" s="12" t="str">
        <f t="shared" si="10"/>
        <v>24624.749</v>
      </c>
      <c r="H49" s="10">
        <f t="shared" si="11"/>
        <v>-1693.5</v>
      </c>
      <c r="I49" s="42" t="s">
        <v>172</v>
      </c>
      <c r="J49" s="43" t="s">
        <v>173</v>
      </c>
      <c r="K49" s="42">
        <v>-1693.5</v>
      </c>
      <c r="L49" s="42" t="s">
        <v>174</v>
      </c>
      <c r="M49" s="43" t="s">
        <v>61</v>
      </c>
      <c r="N49" s="43"/>
      <c r="O49" s="44" t="s">
        <v>62</v>
      </c>
      <c r="P49" s="44" t="s">
        <v>63</v>
      </c>
    </row>
    <row r="50" spans="1:16" ht="12.75" customHeight="1" thickBot="1" x14ac:dyDescent="0.25">
      <c r="A50" s="10" t="str">
        <f t="shared" si="6"/>
        <v> VB 8.81 </v>
      </c>
      <c r="B50" s="3" t="str">
        <f t="shared" si="7"/>
        <v>II</v>
      </c>
      <c r="C50" s="10">
        <f t="shared" si="8"/>
        <v>24696.569</v>
      </c>
      <c r="D50" s="12" t="str">
        <f t="shared" si="9"/>
        <v>vis</v>
      </c>
      <c r="E50" s="41">
        <f>VLOOKUP(C50,Active!C$21:E$972,3,FALSE)</f>
        <v>-12866.252909335733</v>
      </c>
      <c r="F50" s="3" t="s">
        <v>56</v>
      </c>
      <c r="G50" s="12" t="str">
        <f t="shared" si="10"/>
        <v>24696.569</v>
      </c>
      <c r="H50" s="10">
        <f t="shared" si="11"/>
        <v>-1645.5</v>
      </c>
      <c r="I50" s="42" t="s">
        <v>175</v>
      </c>
      <c r="J50" s="43" t="s">
        <v>176</v>
      </c>
      <c r="K50" s="42">
        <v>-1645.5</v>
      </c>
      <c r="L50" s="42" t="s">
        <v>177</v>
      </c>
      <c r="M50" s="43" t="s">
        <v>61</v>
      </c>
      <c r="N50" s="43"/>
      <c r="O50" s="44" t="s">
        <v>62</v>
      </c>
      <c r="P50" s="44" t="s">
        <v>63</v>
      </c>
    </row>
    <row r="51" spans="1:16" ht="12.75" customHeight="1" thickBot="1" x14ac:dyDescent="0.25">
      <c r="A51" s="10" t="str">
        <f t="shared" si="6"/>
        <v> VB 8.81 </v>
      </c>
      <c r="B51" s="3" t="str">
        <f t="shared" si="7"/>
        <v>I</v>
      </c>
      <c r="C51" s="10">
        <f t="shared" si="8"/>
        <v>25689.844000000001</v>
      </c>
      <c r="D51" s="12" t="str">
        <f t="shared" si="9"/>
        <v>vis</v>
      </c>
      <c r="E51" s="41">
        <f>VLOOKUP(C51,Active!C$21:E$972,3,FALSE)</f>
        <v>-12423.376211665876</v>
      </c>
      <c r="F51" s="3" t="s">
        <v>56</v>
      </c>
      <c r="G51" s="12" t="str">
        <f t="shared" si="10"/>
        <v>25689.844</v>
      </c>
      <c r="H51" s="10">
        <f t="shared" si="11"/>
        <v>-981</v>
      </c>
      <c r="I51" s="42" t="s">
        <v>178</v>
      </c>
      <c r="J51" s="43" t="s">
        <v>179</v>
      </c>
      <c r="K51" s="42">
        <v>-981</v>
      </c>
      <c r="L51" s="42" t="s">
        <v>180</v>
      </c>
      <c r="M51" s="43" t="s">
        <v>61</v>
      </c>
      <c r="N51" s="43"/>
      <c r="O51" s="44" t="s">
        <v>62</v>
      </c>
      <c r="P51" s="44" t="s">
        <v>63</v>
      </c>
    </row>
    <row r="52" spans="1:16" ht="12.75" customHeight="1" thickBot="1" x14ac:dyDescent="0.25">
      <c r="A52" s="10" t="str">
        <f t="shared" si="6"/>
        <v> VB 8.81 </v>
      </c>
      <c r="B52" s="3" t="str">
        <f t="shared" si="7"/>
        <v>II</v>
      </c>
      <c r="C52" s="10">
        <f t="shared" si="8"/>
        <v>26095.743999999999</v>
      </c>
      <c r="D52" s="12" t="str">
        <f t="shared" si="9"/>
        <v>vis</v>
      </c>
      <c r="E52" s="41">
        <f>VLOOKUP(C52,Active!C$21:E$972,3,FALSE)</f>
        <v>-12242.395464557379</v>
      </c>
      <c r="F52" s="3" t="s">
        <v>56</v>
      </c>
      <c r="G52" s="12" t="str">
        <f t="shared" si="10"/>
        <v>26095.744</v>
      </c>
      <c r="H52" s="10">
        <f t="shared" si="11"/>
        <v>-709.5</v>
      </c>
      <c r="I52" s="42" t="s">
        <v>181</v>
      </c>
      <c r="J52" s="43" t="s">
        <v>182</v>
      </c>
      <c r="K52" s="42">
        <v>-709.5</v>
      </c>
      <c r="L52" s="42" t="s">
        <v>183</v>
      </c>
      <c r="M52" s="43" t="s">
        <v>61</v>
      </c>
      <c r="N52" s="43"/>
      <c r="O52" s="44" t="s">
        <v>62</v>
      </c>
      <c r="P52" s="44" t="s">
        <v>63</v>
      </c>
    </row>
    <row r="53" spans="1:16" ht="12.75" customHeight="1" thickBot="1" x14ac:dyDescent="0.25">
      <c r="A53" s="10" t="str">
        <f t="shared" si="6"/>
        <v> VB 8.81 </v>
      </c>
      <c r="B53" s="3" t="str">
        <f t="shared" si="7"/>
        <v>I</v>
      </c>
      <c r="C53" s="10">
        <f t="shared" si="8"/>
        <v>26153.353999999999</v>
      </c>
      <c r="D53" s="12" t="str">
        <f t="shared" si="9"/>
        <v>vis</v>
      </c>
      <c r="E53" s="41">
        <f>VLOOKUP(C53,Active!C$21:E$972,3,FALSE)</f>
        <v>-12216.708593798767</v>
      </c>
      <c r="F53" s="3" t="s">
        <v>56</v>
      </c>
      <c r="G53" s="12" t="str">
        <f t="shared" si="10"/>
        <v>26153.354</v>
      </c>
      <c r="H53" s="10">
        <f t="shared" si="11"/>
        <v>-671</v>
      </c>
      <c r="I53" s="42" t="s">
        <v>184</v>
      </c>
      <c r="J53" s="43" t="s">
        <v>185</v>
      </c>
      <c r="K53" s="42">
        <v>-671</v>
      </c>
      <c r="L53" s="42" t="s">
        <v>186</v>
      </c>
      <c r="M53" s="43" t="s">
        <v>61</v>
      </c>
      <c r="N53" s="43"/>
      <c r="O53" s="44" t="s">
        <v>62</v>
      </c>
      <c r="P53" s="44" t="s">
        <v>63</v>
      </c>
    </row>
    <row r="54" spans="1:16" ht="12.75" customHeight="1" thickBot="1" x14ac:dyDescent="0.25">
      <c r="A54" s="10" t="str">
        <f t="shared" si="6"/>
        <v> VB 8.81 </v>
      </c>
      <c r="B54" s="3" t="str">
        <f t="shared" si="7"/>
        <v>I</v>
      </c>
      <c r="C54" s="10">
        <f t="shared" si="8"/>
        <v>26183.281999999999</v>
      </c>
      <c r="D54" s="12" t="str">
        <f t="shared" si="9"/>
        <v>vis</v>
      </c>
      <c r="E54" s="41">
        <f>VLOOKUP(C54,Active!C$21:E$972,3,FALSE)</f>
        <v>-12203.364440560375</v>
      </c>
      <c r="F54" s="3" t="s">
        <v>56</v>
      </c>
      <c r="G54" s="12" t="str">
        <f t="shared" si="10"/>
        <v>26183.282</v>
      </c>
      <c r="H54" s="10">
        <f t="shared" si="11"/>
        <v>-651</v>
      </c>
      <c r="I54" s="42" t="s">
        <v>187</v>
      </c>
      <c r="J54" s="43" t="s">
        <v>188</v>
      </c>
      <c r="K54" s="42">
        <v>-651</v>
      </c>
      <c r="L54" s="42" t="s">
        <v>189</v>
      </c>
      <c r="M54" s="43" t="s">
        <v>61</v>
      </c>
      <c r="N54" s="43"/>
      <c r="O54" s="44" t="s">
        <v>62</v>
      </c>
      <c r="P54" s="44" t="s">
        <v>63</v>
      </c>
    </row>
    <row r="55" spans="1:16" ht="12.75" customHeight="1" thickBot="1" x14ac:dyDescent="0.25">
      <c r="A55" s="10" t="str">
        <f t="shared" si="6"/>
        <v> VB 8.81 </v>
      </c>
      <c r="B55" s="3" t="str">
        <f t="shared" si="7"/>
        <v>I</v>
      </c>
      <c r="C55" s="10">
        <f t="shared" si="8"/>
        <v>26572.224999999999</v>
      </c>
      <c r="D55" s="12" t="str">
        <f t="shared" si="9"/>
        <v>vis</v>
      </c>
      <c r="E55" s="41">
        <f>VLOOKUP(C55,Active!C$21:E$972,3,FALSE)</f>
        <v>-12029.944399361506</v>
      </c>
      <c r="F55" s="3" t="s">
        <v>56</v>
      </c>
      <c r="G55" s="12" t="str">
        <f t="shared" si="10"/>
        <v>26572.225</v>
      </c>
      <c r="H55" s="10">
        <f t="shared" si="11"/>
        <v>-391</v>
      </c>
      <c r="I55" s="42" t="s">
        <v>190</v>
      </c>
      <c r="J55" s="43" t="s">
        <v>191</v>
      </c>
      <c r="K55" s="42">
        <v>-391</v>
      </c>
      <c r="L55" s="42" t="s">
        <v>192</v>
      </c>
      <c r="M55" s="43" t="s">
        <v>61</v>
      </c>
      <c r="N55" s="43"/>
      <c r="O55" s="44" t="s">
        <v>62</v>
      </c>
      <c r="P55" s="44" t="s">
        <v>63</v>
      </c>
    </row>
    <row r="56" spans="1:16" ht="12.75" customHeight="1" thickBot="1" x14ac:dyDescent="0.25">
      <c r="A56" s="10" t="str">
        <f t="shared" si="6"/>
        <v>IBVS 237 </v>
      </c>
      <c r="B56" s="3" t="str">
        <f t="shared" si="7"/>
        <v>I</v>
      </c>
      <c r="C56" s="10">
        <f t="shared" si="8"/>
        <v>27156.592000000001</v>
      </c>
      <c r="D56" s="12" t="str">
        <f t="shared" si="9"/>
        <v>vis</v>
      </c>
      <c r="E56" s="41">
        <f>VLOOKUP(C56,Active!C$21:E$972,3,FALSE)</f>
        <v>-11769.389641427155</v>
      </c>
      <c r="F56" s="3" t="s">
        <v>56</v>
      </c>
      <c r="G56" s="12" t="str">
        <f t="shared" si="10"/>
        <v>27156.592</v>
      </c>
      <c r="H56" s="10">
        <f t="shared" si="11"/>
        <v>0</v>
      </c>
      <c r="I56" s="42" t="s">
        <v>193</v>
      </c>
      <c r="J56" s="43" t="s">
        <v>194</v>
      </c>
      <c r="K56" s="42">
        <v>0</v>
      </c>
      <c r="L56" s="42" t="s">
        <v>195</v>
      </c>
      <c r="M56" s="43" t="s">
        <v>61</v>
      </c>
      <c r="N56" s="43"/>
      <c r="O56" s="44" t="s">
        <v>196</v>
      </c>
      <c r="P56" s="45" t="s">
        <v>197</v>
      </c>
    </row>
    <row r="57" spans="1:16" ht="12.75" customHeight="1" thickBot="1" x14ac:dyDescent="0.25">
      <c r="A57" s="10" t="str">
        <f t="shared" si="6"/>
        <v>IBVS 237 </v>
      </c>
      <c r="B57" s="3" t="str">
        <f t="shared" si="7"/>
        <v>I</v>
      </c>
      <c r="C57" s="10">
        <f t="shared" si="8"/>
        <v>27183.485000000001</v>
      </c>
      <c r="D57" s="12" t="str">
        <f t="shared" si="9"/>
        <v>vis</v>
      </c>
      <c r="E57" s="41">
        <f>VLOOKUP(C57,Active!C$21:E$972,3,FALSE)</f>
        <v>-11757.398719446399</v>
      </c>
      <c r="F57" s="3" t="s">
        <v>56</v>
      </c>
      <c r="G57" s="12" t="str">
        <f t="shared" si="10"/>
        <v>27183.485</v>
      </c>
      <c r="H57" s="10">
        <f t="shared" si="11"/>
        <v>18</v>
      </c>
      <c r="I57" s="42" t="s">
        <v>198</v>
      </c>
      <c r="J57" s="43" t="s">
        <v>199</v>
      </c>
      <c r="K57" s="42">
        <v>18</v>
      </c>
      <c r="L57" s="42" t="s">
        <v>200</v>
      </c>
      <c r="M57" s="43" t="s">
        <v>61</v>
      </c>
      <c r="N57" s="43"/>
      <c r="O57" s="44" t="s">
        <v>196</v>
      </c>
      <c r="P57" s="45" t="s">
        <v>197</v>
      </c>
    </row>
    <row r="58" spans="1:16" ht="12.75" customHeight="1" thickBot="1" x14ac:dyDescent="0.25">
      <c r="A58" s="10" t="str">
        <f t="shared" si="6"/>
        <v>IBVS 237 </v>
      </c>
      <c r="B58" s="3" t="str">
        <f t="shared" si="7"/>
        <v>I</v>
      </c>
      <c r="C58" s="10">
        <f t="shared" si="8"/>
        <v>27210.396000000001</v>
      </c>
      <c r="D58" s="12" t="str">
        <f t="shared" si="9"/>
        <v>vis</v>
      </c>
      <c r="E58" s="41">
        <f>VLOOKUP(C58,Active!C$21:E$972,3,FALSE)</f>
        <v>-11745.399771711891</v>
      </c>
      <c r="F58" s="3" t="s">
        <v>56</v>
      </c>
      <c r="G58" s="12" t="str">
        <f t="shared" si="10"/>
        <v>27210.396</v>
      </c>
      <c r="H58" s="10">
        <f t="shared" si="11"/>
        <v>36</v>
      </c>
      <c r="I58" s="42" t="s">
        <v>201</v>
      </c>
      <c r="J58" s="43" t="s">
        <v>202</v>
      </c>
      <c r="K58" s="42">
        <v>36</v>
      </c>
      <c r="L58" s="42" t="s">
        <v>200</v>
      </c>
      <c r="M58" s="43" t="s">
        <v>61</v>
      </c>
      <c r="N58" s="43"/>
      <c r="O58" s="44" t="s">
        <v>196</v>
      </c>
      <c r="P58" s="45" t="s">
        <v>197</v>
      </c>
    </row>
    <row r="59" spans="1:16" ht="12.75" customHeight="1" thickBot="1" x14ac:dyDescent="0.25">
      <c r="A59" s="10" t="str">
        <f t="shared" si="6"/>
        <v> VB 8.81 </v>
      </c>
      <c r="B59" s="3" t="str">
        <f t="shared" si="7"/>
        <v>I</v>
      </c>
      <c r="C59" s="10">
        <f t="shared" si="8"/>
        <v>27519.848999999998</v>
      </c>
      <c r="D59" s="12" t="str">
        <f t="shared" si="9"/>
        <v>vis</v>
      </c>
      <c r="E59" s="41">
        <f>VLOOKUP(C59,Active!C$21:E$972,3,FALSE)</f>
        <v>-11607.422350832449</v>
      </c>
      <c r="F59" s="3" t="s">
        <v>56</v>
      </c>
      <c r="G59" s="12" t="str">
        <f t="shared" si="10"/>
        <v>27519.849</v>
      </c>
      <c r="H59" s="10">
        <f t="shared" si="11"/>
        <v>243</v>
      </c>
      <c r="I59" s="42" t="s">
        <v>203</v>
      </c>
      <c r="J59" s="43" t="s">
        <v>204</v>
      </c>
      <c r="K59" s="42">
        <v>243</v>
      </c>
      <c r="L59" s="42" t="s">
        <v>205</v>
      </c>
      <c r="M59" s="43" t="s">
        <v>61</v>
      </c>
      <c r="N59" s="43"/>
      <c r="O59" s="44" t="s">
        <v>62</v>
      </c>
      <c r="P59" s="44" t="s">
        <v>63</v>
      </c>
    </row>
    <row r="60" spans="1:16" ht="12.75" customHeight="1" thickBot="1" x14ac:dyDescent="0.25">
      <c r="A60" s="10" t="str">
        <f t="shared" si="6"/>
        <v> VB 8.81 </v>
      </c>
      <c r="B60" s="3" t="str">
        <f t="shared" si="7"/>
        <v>I</v>
      </c>
      <c r="C60" s="10">
        <f t="shared" si="8"/>
        <v>27537.781999999999</v>
      </c>
      <c r="D60" s="12" t="str">
        <f t="shared" si="9"/>
        <v>vis</v>
      </c>
      <c r="E60" s="41">
        <f>VLOOKUP(C60,Active!C$21:E$972,3,FALSE)</f>
        <v>-11599.426470719374</v>
      </c>
      <c r="F60" s="3" t="s">
        <v>56</v>
      </c>
      <c r="G60" s="12" t="str">
        <f t="shared" si="10"/>
        <v>27537.782</v>
      </c>
      <c r="H60" s="10">
        <f t="shared" si="11"/>
        <v>255</v>
      </c>
      <c r="I60" s="42" t="s">
        <v>206</v>
      </c>
      <c r="J60" s="43" t="s">
        <v>207</v>
      </c>
      <c r="K60" s="42">
        <v>255</v>
      </c>
      <c r="L60" s="42" t="s">
        <v>208</v>
      </c>
      <c r="M60" s="43" t="s">
        <v>61</v>
      </c>
      <c r="N60" s="43"/>
      <c r="O60" s="44" t="s">
        <v>62</v>
      </c>
      <c r="P60" s="44" t="s">
        <v>63</v>
      </c>
    </row>
    <row r="61" spans="1:16" ht="12.75" customHeight="1" thickBot="1" x14ac:dyDescent="0.25">
      <c r="A61" s="10" t="str">
        <f t="shared" si="6"/>
        <v> VB 8.81 </v>
      </c>
      <c r="B61" s="3" t="str">
        <f t="shared" si="7"/>
        <v>I</v>
      </c>
      <c r="C61" s="10">
        <f t="shared" si="8"/>
        <v>27600.65</v>
      </c>
      <c r="D61" s="12" t="str">
        <f t="shared" si="9"/>
        <v>vis</v>
      </c>
      <c r="E61" s="41">
        <f>VLOOKUP(C61,Active!C$21:E$972,3,FALSE)</f>
        <v>-11571.395188114748</v>
      </c>
      <c r="F61" s="3" t="s">
        <v>56</v>
      </c>
      <c r="G61" s="12" t="str">
        <f t="shared" si="10"/>
        <v>27600.650</v>
      </c>
      <c r="H61" s="10">
        <f t="shared" si="11"/>
        <v>297</v>
      </c>
      <c r="I61" s="42" t="s">
        <v>209</v>
      </c>
      <c r="J61" s="43" t="s">
        <v>210</v>
      </c>
      <c r="K61" s="42">
        <v>297</v>
      </c>
      <c r="L61" s="42" t="s">
        <v>211</v>
      </c>
      <c r="M61" s="43" t="s">
        <v>61</v>
      </c>
      <c r="N61" s="43"/>
      <c r="O61" s="44" t="s">
        <v>62</v>
      </c>
      <c r="P61" s="44" t="s">
        <v>63</v>
      </c>
    </row>
    <row r="62" spans="1:16" ht="12.75" customHeight="1" thickBot="1" x14ac:dyDescent="0.25">
      <c r="A62" s="10" t="str">
        <f t="shared" si="6"/>
        <v>IBVS 237 </v>
      </c>
      <c r="B62" s="3" t="str">
        <f t="shared" si="7"/>
        <v>I</v>
      </c>
      <c r="C62" s="10">
        <f t="shared" si="8"/>
        <v>28246.607</v>
      </c>
      <c r="D62" s="12" t="str">
        <f t="shared" si="9"/>
        <v>vis</v>
      </c>
      <c r="E62" s="41">
        <f>VLOOKUP(C62,Active!C$21:E$972,3,FALSE)</f>
        <v>-11283.37897609217</v>
      </c>
      <c r="F62" s="3" t="s">
        <v>56</v>
      </c>
      <c r="G62" s="12" t="str">
        <f t="shared" si="10"/>
        <v>28246.607</v>
      </c>
      <c r="H62" s="10">
        <f t="shared" si="11"/>
        <v>729</v>
      </c>
      <c r="I62" s="42" t="s">
        <v>212</v>
      </c>
      <c r="J62" s="43" t="s">
        <v>213</v>
      </c>
      <c r="K62" s="42">
        <v>729</v>
      </c>
      <c r="L62" s="42" t="s">
        <v>214</v>
      </c>
      <c r="M62" s="43" t="s">
        <v>61</v>
      </c>
      <c r="N62" s="43"/>
      <c r="O62" s="44" t="s">
        <v>196</v>
      </c>
      <c r="P62" s="45" t="s">
        <v>197</v>
      </c>
    </row>
    <row r="63" spans="1:16" ht="12.75" customHeight="1" thickBot="1" x14ac:dyDescent="0.25">
      <c r="A63" s="10" t="str">
        <f t="shared" si="6"/>
        <v> VB 8.81 </v>
      </c>
      <c r="B63" s="3" t="str">
        <f t="shared" si="7"/>
        <v>I</v>
      </c>
      <c r="C63" s="10">
        <f t="shared" si="8"/>
        <v>28309.305</v>
      </c>
      <c r="D63" s="12" t="str">
        <f t="shared" si="9"/>
        <v>vis</v>
      </c>
      <c r="E63" s="41">
        <f>VLOOKUP(C63,Active!C$21:E$972,3,FALSE)</f>
        <v>-11255.423492272981</v>
      </c>
      <c r="F63" s="3" t="s">
        <v>56</v>
      </c>
      <c r="G63" s="12" t="str">
        <f t="shared" si="10"/>
        <v>28309.305</v>
      </c>
      <c r="H63" s="10">
        <f t="shared" si="11"/>
        <v>771</v>
      </c>
      <c r="I63" s="42" t="s">
        <v>215</v>
      </c>
      <c r="J63" s="43" t="s">
        <v>216</v>
      </c>
      <c r="K63" s="42">
        <v>771</v>
      </c>
      <c r="L63" s="42" t="s">
        <v>217</v>
      </c>
      <c r="M63" s="43" t="s">
        <v>61</v>
      </c>
      <c r="N63" s="43"/>
      <c r="O63" s="44" t="s">
        <v>62</v>
      </c>
      <c r="P63" s="44" t="s">
        <v>63</v>
      </c>
    </row>
    <row r="64" spans="1:16" ht="12.75" customHeight="1" thickBot="1" x14ac:dyDescent="0.25">
      <c r="A64" s="10" t="str">
        <f t="shared" si="6"/>
        <v> VB 8.81 </v>
      </c>
      <c r="B64" s="3" t="str">
        <f t="shared" si="7"/>
        <v>II</v>
      </c>
      <c r="C64" s="10">
        <f t="shared" si="8"/>
        <v>28329.629000000001</v>
      </c>
      <c r="D64" s="12" t="str">
        <f t="shared" si="9"/>
        <v>vis</v>
      </c>
      <c r="E64" s="41">
        <f>VLOOKUP(C64,Active!C$21:E$972,3,FALSE)</f>
        <v>-11246.361524536511</v>
      </c>
      <c r="F64" s="3" t="s">
        <v>56</v>
      </c>
      <c r="G64" s="12" t="str">
        <f t="shared" si="10"/>
        <v>28329.629</v>
      </c>
      <c r="H64" s="10">
        <f t="shared" si="11"/>
        <v>784.5</v>
      </c>
      <c r="I64" s="42" t="s">
        <v>218</v>
      </c>
      <c r="J64" s="43" t="s">
        <v>219</v>
      </c>
      <c r="K64" s="42">
        <v>784.5</v>
      </c>
      <c r="L64" s="42" t="s">
        <v>220</v>
      </c>
      <c r="M64" s="43" t="s">
        <v>61</v>
      </c>
      <c r="N64" s="43"/>
      <c r="O64" s="44" t="s">
        <v>62</v>
      </c>
      <c r="P64" s="44" t="s">
        <v>63</v>
      </c>
    </row>
    <row r="65" spans="1:16" ht="12.75" customHeight="1" thickBot="1" x14ac:dyDescent="0.25">
      <c r="A65" s="10" t="str">
        <f t="shared" si="6"/>
        <v> VB 8.81 </v>
      </c>
      <c r="B65" s="3" t="str">
        <f t="shared" si="7"/>
        <v>II</v>
      </c>
      <c r="C65" s="10">
        <f t="shared" si="8"/>
        <v>28338.409</v>
      </c>
      <c r="D65" s="12" t="str">
        <f t="shared" si="9"/>
        <v>vis</v>
      </c>
      <c r="E65" s="41">
        <f>VLOOKUP(C65,Active!C$21:E$972,3,FALSE)</f>
        <v>-11242.446740206349</v>
      </c>
      <c r="F65" s="3" t="s">
        <v>56</v>
      </c>
      <c r="G65" s="12" t="str">
        <f t="shared" si="10"/>
        <v>28338.409</v>
      </c>
      <c r="H65" s="10">
        <f t="shared" si="11"/>
        <v>790.5</v>
      </c>
      <c r="I65" s="42" t="s">
        <v>221</v>
      </c>
      <c r="J65" s="43" t="s">
        <v>222</v>
      </c>
      <c r="K65" s="42">
        <v>790.5</v>
      </c>
      <c r="L65" s="42" t="s">
        <v>223</v>
      </c>
      <c r="M65" s="43" t="s">
        <v>61</v>
      </c>
      <c r="N65" s="43"/>
      <c r="O65" s="44" t="s">
        <v>62</v>
      </c>
      <c r="P65" s="44" t="s">
        <v>63</v>
      </c>
    </row>
    <row r="66" spans="1:16" ht="12.75" customHeight="1" thickBot="1" x14ac:dyDescent="0.25">
      <c r="A66" s="10" t="str">
        <f t="shared" si="6"/>
        <v> VB 8.81 </v>
      </c>
      <c r="B66" s="3" t="str">
        <f t="shared" si="7"/>
        <v>I</v>
      </c>
      <c r="C66" s="10">
        <f t="shared" si="8"/>
        <v>28636.788</v>
      </c>
      <c r="D66" s="12" t="str">
        <f t="shared" si="9"/>
        <v>vis</v>
      </c>
      <c r="E66" s="41">
        <f>VLOOKUP(C66,Active!C$21:E$972,3,FALSE)</f>
        <v>-11109.406941385243</v>
      </c>
      <c r="F66" s="3" t="s">
        <v>56</v>
      </c>
      <c r="G66" s="12" t="str">
        <f t="shared" si="10"/>
        <v>28636.788</v>
      </c>
      <c r="H66" s="10">
        <f t="shared" si="11"/>
        <v>990</v>
      </c>
      <c r="I66" s="42" t="s">
        <v>224</v>
      </c>
      <c r="J66" s="43" t="s">
        <v>225</v>
      </c>
      <c r="K66" s="42">
        <v>990</v>
      </c>
      <c r="L66" s="42" t="s">
        <v>226</v>
      </c>
      <c r="M66" s="43" t="s">
        <v>61</v>
      </c>
      <c r="N66" s="43"/>
      <c r="O66" s="44" t="s">
        <v>62</v>
      </c>
      <c r="P66" s="44" t="s">
        <v>63</v>
      </c>
    </row>
    <row r="67" spans="1:16" ht="12.75" customHeight="1" thickBot="1" x14ac:dyDescent="0.25">
      <c r="A67" s="10" t="str">
        <f t="shared" si="6"/>
        <v> VB 8.81 </v>
      </c>
      <c r="B67" s="3" t="str">
        <f t="shared" si="7"/>
        <v>II</v>
      </c>
      <c r="C67" s="10">
        <f t="shared" si="8"/>
        <v>28754.287</v>
      </c>
      <c r="D67" s="12" t="str">
        <f t="shared" si="9"/>
        <v>vis</v>
      </c>
      <c r="E67" s="41">
        <f>VLOOKUP(C67,Active!C$21:E$972,3,FALSE)</f>
        <v>-11057.01705026797</v>
      </c>
      <c r="F67" s="3" t="s">
        <v>56</v>
      </c>
      <c r="G67" s="12" t="str">
        <f t="shared" si="10"/>
        <v>28754.287</v>
      </c>
      <c r="H67" s="10">
        <f t="shared" si="11"/>
        <v>1068.5</v>
      </c>
      <c r="I67" s="42" t="s">
        <v>227</v>
      </c>
      <c r="J67" s="43" t="s">
        <v>228</v>
      </c>
      <c r="K67" s="42">
        <v>1068.5</v>
      </c>
      <c r="L67" s="42" t="s">
        <v>229</v>
      </c>
      <c r="M67" s="43" t="s">
        <v>61</v>
      </c>
      <c r="N67" s="43"/>
      <c r="O67" s="44" t="s">
        <v>62</v>
      </c>
      <c r="P67" s="44" t="s">
        <v>63</v>
      </c>
    </row>
    <row r="68" spans="1:16" ht="12.75" customHeight="1" thickBot="1" x14ac:dyDescent="0.25">
      <c r="A68" s="10" t="str">
        <f t="shared" si="6"/>
        <v> VB 8.81 </v>
      </c>
      <c r="B68" s="3" t="str">
        <f t="shared" si="7"/>
        <v>I</v>
      </c>
      <c r="C68" s="10">
        <f t="shared" si="8"/>
        <v>28995.571</v>
      </c>
      <c r="D68" s="12" t="str">
        <f t="shared" si="9"/>
        <v>vis</v>
      </c>
      <c r="E68" s="41">
        <f>VLOOKUP(C68,Active!C$21:E$972,3,FALSE)</f>
        <v>-10949.434496473126</v>
      </c>
      <c r="F68" s="3" t="s">
        <v>56</v>
      </c>
      <c r="G68" s="12" t="str">
        <f t="shared" si="10"/>
        <v>28995.571</v>
      </c>
      <c r="H68" s="10">
        <f t="shared" si="11"/>
        <v>1230</v>
      </c>
      <c r="I68" s="42" t="s">
        <v>230</v>
      </c>
      <c r="J68" s="43" t="s">
        <v>231</v>
      </c>
      <c r="K68" s="42">
        <v>1230</v>
      </c>
      <c r="L68" s="42" t="s">
        <v>232</v>
      </c>
      <c r="M68" s="43" t="s">
        <v>61</v>
      </c>
      <c r="N68" s="43"/>
      <c r="O68" s="44" t="s">
        <v>62</v>
      </c>
      <c r="P68" s="44" t="s">
        <v>63</v>
      </c>
    </row>
    <row r="69" spans="1:16" ht="12.75" customHeight="1" thickBot="1" x14ac:dyDescent="0.25">
      <c r="A69" s="10" t="str">
        <f t="shared" si="6"/>
        <v> VB 8.81 </v>
      </c>
      <c r="B69" s="3" t="str">
        <f t="shared" si="7"/>
        <v>II</v>
      </c>
      <c r="C69" s="10">
        <f t="shared" si="8"/>
        <v>29015.716</v>
      </c>
      <c r="D69" s="12" t="str">
        <f t="shared" si="9"/>
        <v>vis</v>
      </c>
      <c r="E69" s="41">
        <f>VLOOKUP(C69,Active!C$21:E$972,3,FALSE)</f>
        <v>-10940.452340398968</v>
      </c>
      <c r="F69" s="3" t="s">
        <v>56</v>
      </c>
      <c r="G69" s="12" t="str">
        <f t="shared" si="10"/>
        <v>29015.716</v>
      </c>
      <c r="H69" s="10">
        <f t="shared" si="11"/>
        <v>1243.5</v>
      </c>
      <c r="I69" s="42" t="s">
        <v>233</v>
      </c>
      <c r="J69" s="43" t="s">
        <v>234</v>
      </c>
      <c r="K69" s="42">
        <v>1243.5</v>
      </c>
      <c r="L69" s="42" t="s">
        <v>235</v>
      </c>
      <c r="M69" s="43" t="s">
        <v>61</v>
      </c>
      <c r="N69" s="43"/>
      <c r="O69" s="44" t="s">
        <v>62</v>
      </c>
      <c r="P69" s="44" t="s">
        <v>63</v>
      </c>
    </row>
    <row r="70" spans="1:16" ht="12.75" customHeight="1" thickBot="1" x14ac:dyDescent="0.25">
      <c r="A70" s="10" t="str">
        <f t="shared" si="6"/>
        <v>IBVS 237 </v>
      </c>
      <c r="B70" s="3" t="str">
        <f t="shared" si="7"/>
        <v>I</v>
      </c>
      <c r="C70" s="10">
        <f t="shared" si="8"/>
        <v>29022.441999999999</v>
      </c>
      <c r="D70" s="12" t="str">
        <f t="shared" si="9"/>
        <v>vis</v>
      </c>
      <c r="E70" s="41">
        <f>VLOOKUP(C70,Active!C$21:E$972,3,FALSE)</f>
        <v>-10937.453383746955</v>
      </c>
      <c r="F70" s="3" t="s">
        <v>56</v>
      </c>
      <c r="G70" s="12" t="str">
        <f t="shared" si="10"/>
        <v>29022.442</v>
      </c>
      <c r="H70" s="10">
        <f t="shared" si="11"/>
        <v>1248</v>
      </c>
      <c r="I70" s="42" t="s">
        <v>236</v>
      </c>
      <c r="J70" s="43" t="s">
        <v>237</v>
      </c>
      <c r="K70" s="42">
        <v>1248</v>
      </c>
      <c r="L70" s="42" t="s">
        <v>186</v>
      </c>
      <c r="M70" s="43" t="s">
        <v>61</v>
      </c>
      <c r="N70" s="43"/>
      <c r="O70" s="44" t="s">
        <v>196</v>
      </c>
      <c r="P70" s="45" t="s">
        <v>197</v>
      </c>
    </row>
    <row r="71" spans="1:16" ht="12.75" customHeight="1" thickBot="1" x14ac:dyDescent="0.25">
      <c r="A71" s="10" t="str">
        <f t="shared" si="6"/>
        <v>IBVS 237 </v>
      </c>
      <c r="B71" s="3" t="str">
        <f t="shared" si="7"/>
        <v>II</v>
      </c>
      <c r="C71" s="10">
        <f t="shared" si="8"/>
        <v>29365.556</v>
      </c>
      <c r="D71" s="12" t="str">
        <f t="shared" si="9"/>
        <v>vis</v>
      </c>
      <c r="E71" s="41">
        <f>VLOOKUP(C71,Active!C$21:E$972,3,FALSE)</f>
        <v>-10784.467357475987</v>
      </c>
      <c r="F71" s="3" t="s">
        <v>56</v>
      </c>
      <c r="G71" s="12" t="str">
        <f t="shared" si="10"/>
        <v>29365.556</v>
      </c>
      <c r="H71" s="10">
        <f t="shared" si="11"/>
        <v>1477.5</v>
      </c>
      <c r="I71" s="42" t="s">
        <v>238</v>
      </c>
      <c r="J71" s="43" t="s">
        <v>239</v>
      </c>
      <c r="K71" s="42">
        <v>1477.5</v>
      </c>
      <c r="L71" s="42" t="s">
        <v>240</v>
      </c>
      <c r="M71" s="43" t="s">
        <v>61</v>
      </c>
      <c r="N71" s="43"/>
      <c r="O71" s="44" t="s">
        <v>196</v>
      </c>
      <c r="P71" s="45" t="s">
        <v>197</v>
      </c>
    </row>
    <row r="72" spans="1:16" ht="12.75" customHeight="1" thickBot="1" x14ac:dyDescent="0.25">
      <c r="A72" s="10" t="str">
        <f t="shared" si="6"/>
        <v>IBVS 237 </v>
      </c>
      <c r="B72" s="3" t="str">
        <f t="shared" si="7"/>
        <v>II</v>
      </c>
      <c r="C72" s="10">
        <f t="shared" si="8"/>
        <v>29374.517</v>
      </c>
      <c r="D72" s="12" t="str">
        <f t="shared" si="9"/>
        <v>vis</v>
      </c>
      <c r="E72" s="41">
        <f>VLOOKUP(C72,Active!C$21:E$972,3,FALSE)</f>
        <v>-10780.471869733097</v>
      </c>
      <c r="F72" s="3" t="s">
        <v>56</v>
      </c>
      <c r="G72" s="12" t="str">
        <f t="shared" si="10"/>
        <v>29374.517</v>
      </c>
      <c r="H72" s="10">
        <f t="shared" si="11"/>
        <v>1483.5</v>
      </c>
      <c r="I72" s="42" t="s">
        <v>241</v>
      </c>
      <c r="J72" s="43" t="s">
        <v>242</v>
      </c>
      <c r="K72" s="42">
        <v>1483.5</v>
      </c>
      <c r="L72" s="42" t="s">
        <v>243</v>
      </c>
      <c r="M72" s="43" t="s">
        <v>61</v>
      </c>
      <c r="N72" s="43"/>
      <c r="O72" s="44" t="s">
        <v>196</v>
      </c>
      <c r="P72" s="45" t="s">
        <v>197</v>
      </c>
    </row>
    <row r="73" spans="1:16" ht="12.75" customHeight="1" thickBot="1" x14ac:dyDescent="0.25">
      <c r="A73" s="10" t="str">
        <f t="shared" si="6"/>
        <v> VB 8.81 </v>
      </c>
      <c r="B73" s="3" t="str">
        <f t="shared" si="7"/>
        <v>II</v>
      </c>
      <c r="C73" s="10">
        <f t="shared" si="8"/>
        <v>29428.416000000001</v>
      </c>
      <c r="D73" s="12" t="str">
        <f t="shared" si="9"/>
        <v>vis</v>
      </c>
      <c r="E73" s="41">
        <f>VLOOKUP(C73,Active!C$21:E$972,3,FALSE)</f>
        <v>-10756.43964187303</v>
      </c>
      <c r="F73" s="3" t="s">
        <v>56</v>
      </c>
      <c r="G73" s="12" t="str">
        <f t="shared" si="10"/>
        <v>29428.416</v>
      </c>
      <c r="H73" s="10">
        <f t="shared" si="11"/>
        <v>1519.5</v>
      </c>
      <c r="I73" s="42" t="s">
        <v>244</v>
      </c>
      <c r="J73" s="43" t="s">
        <v>245</v>
      </c>
      <c r="K73" s="42">
        <v>1519.5</v>
      </c>
      <c r="L73" s="42" t="s">
        <v>246</v>
      </c>
      <c r="M73" s="43" t="s">
        <v>61</v>
      </c>
      <c r="N73" s="43"/>
      <c r="O73" s="44" t="s">
        <v>62</v>
      </c>
      <c r="P73" s="44" t="s">
        <v>63</v>
      </c>
    </row>
    <row r="74" spans="1:16" ht="12.75" customHeight="1" thickBot="1" x14ac:dyDescent="0.25">
      <c r="A74" s="10" t="str">
        <f t="shared" si="6"/>
        <v> VB 8.81 </v>
      </c>
      <c r="B74" s="3" t="str">
        <f t="shared" si="7"/>
        <v>I</v>
      </c>
      <c r="C74" s="10">
        <f t="shared" si="8"/>
        <v>29699.842000000001</v>
      </c>
      <c r="D74" s="12" t="str">
        <f t="shared" si="9"/>
        <v>vis</v>
      </c>
      <c r="E74" s="41">
        <f>VLOOKUP(C74,Active!C$21:E$972,3,FALSE)</f>
        <v>-10635.417517545187</v>
      </c>
      <c r="F74" s="3" t="s">
        <v>56</v>
      </c>
      <c r="G74" s="12" t="str">
        <f t="shared" si="10"/>
        <v>29699.842</v>
      </c>
      <c r="H74" s="10">
        <f t="shared" si="11"/>
        <v>1701</v>
      </c>
      <c r="I74" s="42" t="s">
        <v>247</v>
      </c>
      <c r="J74" s="43" t="s">
        <v>248</v>
      </c>
      <c r="K74" s="42">
        <v>1701</v>
      </c>
      <c r="L74" s="42" t="s">
        <v>249</v>
      </c>
      <c r="M74" s="43" t="s">
        <v>61</v>
      </c>
      <c r="N74" s="43"/>
      <c r="O74" s="44" t="s">
        <v>62</v>
      </c>
      <c r="P74" s="44" t="s">
        <v>63</v>
      </c>
    </row>
    <row r="75" spans="1:16" ht="12.75" customHeight="1" thickBot="1" x14ac:dyDescent="0.25">
      <c r="A75" s="10" t="str">
        <f t="shared" ref="A75:A106" si="12">P75</f>
        <v> VB 8.81 </v>
      </c>
      <c r="B75" s="3" t="str">
        <f t="shared" ref="B75:B106" si="13">IF(H75=INT(H75),"I","II")</f>
        <v>I</v>
      </c>
      <c r="C75" s="10">
        <f t="shared" ref="C75:C106" si="14">1*G75</f>
        <v>29708.805</v>
      </c>
      <c r="D75" s="12" t="str">
        <f t="shared" ref="D75:D106" si="15">VLOOKUP(F75,I$1:J$5,2,FALSE)</f>
        <v>vis</v>
      </c>
      <c r="E75" s="41">
        <f>VLOOKUP(C75,Active!C$21:E$972,3,FALSE)</f>
        <v>-10631.421138051881</v>
      </c>
      <c r="F75" s="3" t="s">
        <v>56</v>
      </c>
      <c r="G75" s="12" t="str">
        <f t="shared" ref="G75:G106" si="16">MID(I75,3,LEN(I75)-3)</f>
        <v>29708.805</v>
      </c>
      <c r="H75" s="10">
        <f t="shared" ref="H75:H106" si="17">1*K75</f>
        <v>1707</v>
      </c>
      <c r="I75" s="42" t="s">
        <v>250</v>
      </c>
      <c r="J75" s="43" t="s">
        <v>251</v>
      </c>
      <c r="K75" s="42">
        <v>1707</v>
      </c>
      <c r="L75" s="42" t="s">
        <v>135</v>
      </c>
      <c r="M75" s="43" t="s">
        <v>61</v>
      </c>
      <c r="N75" s="43"/>
      <c r="O75" s="44" t="s">
        <v>62</v>
      </c>
      <c r="P75" s="44" t="s">
        <v>63</v>
      </c>
    </row>
    <row r="76" spans="1:16" ht="12.75" customHeight="1" thickBot="1" x14ac:dyDescent="0.25">
      <c r="A76" s="10" t="str">
        <f t="shared" si="12"/>
        <v> VB 8.81 </v>
      </c>
      <c r="B76" s="3" t="str">
        <f t="shared" si="13"/>
        <v>I</v>
      </c>
      <c r="C76" s="10">
        <f t="shared" si="14"/>
        <v>29807.385999999999</v>
      </c>
      <c r="D76" s="12" t="str">
        <f t="shared" si="15"/>
        <v>vis</v>
      </c>
      <c r="E76" s="41">
        <f>VLOOKUP(C76,Active!C$21:E$972,3,FALSE)</f>
        <v>-10587.466314128002</v>
      </c>
      <c r="F76" s="3" t="s">
        <v>56</v>
      </c>
      <c r="G76" s="12" t="str">
        <f t="shared" si="16"/>
        <v>29807.386</v>
      </c>
      <c r="H76" s="10">
        <f t="shared" si="17"/>
        <v>1773</v>
      </c>
      <c r="I76" s="42" t="s">
        <v>252</v>
      </c>
      <c r="J76" s="43" t="s">
        <v>253</v>
      </c>
      <c r="K76" s="42">
        <v>1773</v>
      </c>
      <c r="L76" s="42" t="s">
        <v>254</v>
      </c>
      <c r="M76" s="43" t="s">
        <v>61</v>
      </c>
      <c r="N76" s="43"/>
      <c r="O76" s="44" t="s">
        <v>62</v>
      </c>
      <c r="P76" s="44" t="s">
        <v>63</v>
      </c>
    </row>
    <row r="77" spans="1:16" ht="12.75" customHeight="1" thickBot="1" x14ac:dyDescent="0.25">
      <c r="A77" s="10" t="str">
        <f t="shared" si="12"/>
        <v> VB 8.81 </v>
      </c>
      <c r="B77" s="3" t="str">
        <f t="shared" si="13"/>
        <v>I</v>
      </c>
      <c r="C77" s="10">
        <f t="shared" si="14"/>
        <v>29843.264999999999</v>
      </c>
      <c r="D77" s="12" t="str">
        <f t="shared" si="15"/>
        <v>vis</v>
      </c>
      <c r="E77" s="41">
        <f>VLOOKUP(C77,Active!C$21:E$972,3,FALSE)</f>
        <v>-10571.468757524142</v>
      </c>
      <c r="F77" s="3" t="s">
        <v>56</v>
      </c>
      <c r="G77" s="12" t="str">
        <f t="shared" si="16"/>
        <v>29843.265</v>
      </c>
      <c r="H77" s="10">
        <f t="shared" si="17"/>
        <v>1797</v>
      </c>
      <c r="I77" s="42" t="s">
        <v>255</v>
      </c>
      <c r="J77" s="43" t="s">
        <v>256</v>
      </c>
      <c r="K77" s="42">
        <v>1797</v>
      </c>
      <c r="L77" s="42" t="s">
        <v>257</v>
      </c>
      <c r="M77" s="43" t="s">
        <v>61</v>
      </c>
      <c r="N77" s="43"/>
      <c r="O77" s="44" t="s">
        <v>62</v>
      </c>
      <c r="P77" s="44" t="s">
        <v>63</v>
      </c>
    </row>
    <row r="78" spans="1:16" ht="12.75" customHeight="1" thickBot="1" x14ac:dyDescent="0.25">
      <c r="A78" s="10" t="str">
        <f t="shared" si="12"/>
        <v> VB 8.81 </v>
      </c>
      <c r="B78" s="3" t="str">
        <f t="shared" si="13"/>
        <v>I</v>
      </c>
      <c r="C78" s="10">
        <f t="shared" si="14"/>
        <v>30050.897000000001</v>
      </c>
      <c r="D78" s="12" t="str">
        <f t="shared" si="15"/>
        <v>vis</v>
      </c>
      <c r="E78" s="41">
        <f>VLOOKUP(C78,Active!C$21:E$972,3,FALSE)</f>
        <v>-10478.890796243946</v>
      </c>
      <c r="F78" s="3" t="s">
        <v>56</v>
      </c>
      <c r="G78" s="12" t="str">
        <f t="shared" si="16"/>
        <v>30050.897</v>
      </c>
      <c r="H78" s="10">
        <f t="shared" si="17"/>
        <v>1936</v>
      </c>
      <c r="I78" s="42" t="s">
        <v>258</v>
      </c>
      <c r="J78" s="43" t="s">
        <v>259</v>
      </c>
      <c r="K78" s="42">
        <v>1936</v>
      </c>
      <c r="L78" s="42" t="s">
        <v>260</v>
      </c>
      <c r="M78" s="43" t="s">
        <v>61</v>
      </c>
      <c r="N78" s="43"/>
      <c r="O78" s="44" t="s">
        <v>62</v>
      </c>
      <c r="P78" s="44" t="s">
        <v>63</v>
      </c>
    </row>
    <row r="79" spans="1:16" ht="12.75" customHeight="1" thickBot="1" x14ac:dyDescent="0.25">
      <c r="A79" s="10" t="str">
        <f t="shared" si="12"/>
        <v> VB 8.81 </v>
      </c>
      <c r="B79" s="3" t="str">
        <f t="shared" si="13"/>
        <v>I</v>
      </c>
      <c r="C79" s="10">
        <f t="shared" si="14"/>
        <v>30083.792000000001</v>
      </c>
      <c r="D79" s="12" t="str">
        <f t="shared" si="15"/>
        <v>pg</v>
      </c>
      <c r="E79" s="41">
        <f>VLOOKUP(C79,Active!C$21:E$972,3,FALSE)</f>
        <v>-10464.223731262093</v>
      </c>
      <c r="F79" s="3" t="str">
        <f>LEFT(M79,1)</f>
        <v>P</v>
      </c>
      <c r="G79" s="12" t="str">
        <f t="shared" si="16"/>
        <v>30083.792</v>
      </c>
      <c r="H79" s="10">
        <f t="shared" si="17"/>
        <v>1958</v>
      </c>
      <c r="I79" s="42" t="s">
        <v>261</v>
      </c>
      <c r="J79" s="43" t="s">
        <v>262</v>
      </c>
      <c r="K79" s="42">
        <v>1958</v>
      </c>
      <c r="L79" s="42" t="s">
        <v>263</v>
      </c>
      <c r="M79" s="43" t="s">
        <v>61</v>
      </c>
      <c r="N79" s="43"/>
      <c r="O79" s="44" t="s">
        <v>62</v>
      </c>
      <c r="P79" s="44" t="s">
        <v>63</v>
      </c>
    </row>
    <row r="80" spans="1:16" ht="12.75" customHeight="1" thickBot="1" x14ac:dyDescent="0.25">
      <c r="A80" s="10" t="str">
        <f t="shared" si="12"/>
        <v> VB 8.81 </v>
      </c>
      <c r="B80" s="3" t="str">
        <f t="shared" si="13"/>
        <v>I</v>
      </c>
      <c r="C80" s="10">
        <f t="shared" si="14"/>
        <v>30085.465</v>
      </c>
      <c r="D80" s="12" t="str">
        <f t="shared" si="15"/>
        <v>pg</v>
      </c>
      <c r="E80" s="41">
        <f>VLOOKUP(C80,Active!C$21:E$972,3,FALSE)</f>
        <v>-10463.477782038362</v>
      </c>
      <c r="F80" s="3" t="str">
        <f>LEFT(M80,1)</f>
        <v>P</v>
      </c>
      <c r="G80" s="12" t="str">
        <f t="shared" si="16"/>
        <v>30085.465</v>
      </c>
      <c r="H80" s="10">
        <f t="shared" si="17"/>
        <v>1959</v>
      </c>
      <c r="I80" s="42" t="s">
        <v>264</v>
      </c>
      <c r="J80" s="43" t="s">
        <v>265</v>
      </c>
      <c r="K80" s="42">
        <v>1959</v>
      </c>
      <c r="L80" s="42" t="s">
        <v>266</v>
      </c>
      <c r="M80" s="43" t="s">
        <v>61</v>
      </c>
      <c r="N80" s="43"/>
      <c r="O80" s="44" t="s">
        <v>62</v>
      </c>
      <c r="P80" s="44" t="s">
        <v>63</v>
      </c>
    </row>
    <row r="81" spans="1:16" ht="12.75" customHeight="1" thickBot="1" x14ac:dyDescent="0.25">
      <c r="A81" s="10" t="str">
        <f t="shared" si="12"/>
        <v>IBVS 237 </v>
      </c>
      <c r="B81" s="3" t="str">
        <f t="shared" si="13"/>
        <v>I</v>
      </c>
      <c r="C81" s="10">
        <f t="shared" si="14"/>
        <v>30103.508000000002</v>
      </c>
      <c r="D81" s="12" t="str">
        <f t="shared" si="15"/>
        <v>pg</v>
      </c>
      <c r="E81" s="41">
        <f>VLOOKUP(C81,Active!C$21:E$972,3,FALSE)</f>
        <v>-10455.432855652358</v>
      </c>
      <c r="F81" s="3" t="str">
        <f>LEFT(M81,1)</f>
        <v>P</v>
      </c>
      <c r="G81" s="12" t="str">
        <f t="shared" si="16"/>
        <v>30103.508</v>
      </c>
      <c r="H81" s="10">
        <f t="shared" si="17"/>
        <v>1971</v>
      </c>
      <c r="I81" s="42" t="s">
        <v>267</v>
      </c>
      <c r="J81" s="43" t="s">
        <v>268</v>
      </c>
      <c r="K81" s="42">
        <v>1971</v>
      </c>
      <c r="L81" s="42" t="s">
        <v>269</v>
      </c>
      <c r="M81" s="43" t="s">
        <v>61</v>
      </c>
      <c r="N81" s="43"/>
      <c r="O81" s="44" t="s">
        <v>196</v>
      </c>
      <c r="P81" s="45" t="s">
        <v>197</v>
      </c>
    </row>
    <row r="82" spans="1:16" ht="12.75" customHeight="1" thickBot="1" x14ac:dyDescent="0.25">
      <c r="A82" s="10" t="str">
        <f t="shared" si="12"/>
        <v> VB 8.81 </v>
      </c>
      <c r="B82" s="3" t="str">
        <f t="shared" si="13"/>
        <v>II</v>
      </c>
      <c r="C82" s="10">
        <f t="shared" si="14"/>
        <v>30473.392</v>
      </c>
      <c r="D82" s="12" t="str">
        <f t="shared" si="15"/>
        <v>pg</v>
      </c>
      <c r="E82" s="41">
        <f>VLOOKUP(C82,Active!C$21:E$972,3,FALSE)</f>
        <v>-10290.510750051275</v>
      </c>
      <c r="F82" s="3" t="str">
        <f>LEFT(M82,1)</f>
        <v>P</v>
      </c>
      <c r="G82" s="12" t="str">
        <f t="shared" si="16"/>
        <v>30473.392</v>
      </c>
      <c r="H82" s="10">
        <f t="shared" si="17"/>
        <v>2218.5</v>
      </c>
      <c r="I82" s="42" t="s">
        <v>270</v>
      </c>
      <c r="J82" s="43" t="s">
        <v>271</v>
      </c>
      <c r="K82" s="42">
        <v>2218.5</v>
      </c>
      <c r="L82" s="42" t="s">
        <v>272</v>
      </c>
      <c r="M82" s="43" t="s">
        <v>61</v>
      </c>
      <c r="N82" s="43"/>
      <c r="O82" s="44" t="s">
        <v>62</v>
      </c>
      <c r="P82" s="44" t="s">
        <v>63</v>
      </c>
    </row>
    <row r="83" spans="1:16" ht="12.75" customHeight="1" thickBot="1" x14ac:dyDescent="0.25">
      <c r="A83" s="10" t="str">
        <f t="shared" si="12"/>
        <v> VB 8.81 </v>
      </c>
      <c r="B83" s="3" t="str">
        <f t="shared" si="13"/>
        <v>I</v>
      </c>
      <c r="C83" s="10">
        <f t="shared" si="14"/>
        <v>30475.758999999998</v>
      </c>
      <c r="D83" s="12" t="str">
        <f t="shared" si="15"/>
        <v>pg</v>
      </c>
      <c r="E83" s="41">
        <f>VLOOKUP(C83,Active!C$21:E$972,3,FALSE)</f>
        <v>-10289.455363432882</v>
      </c>
      <c r="F83" s="3" t="str">
        <f>LEFT(M83,1)</f>
        <v>P</v>
      </c>
      <c r="G83" s="12" t="str">
        <f t="shared" si="16"/>
        <v>30475.759</v>
      </c>
      <c r="H83" s="10">
        <f t="shared" si="17"/>
        <v>2220</v>
      </c>
      <c r="I83" s="42" t="s">
        <v>273</v>
      </c>
      <c r="J83" s="43" t="s">
        <v>274</v>
      </c>
      <c r="K83" s="42">
        <v>2220</v>
      </c>
      <c r="L83" s="42" t="s">
        <v>159</v>
      </c>
      <c r="M83" s="43" t="s">
        <v>61</v>
      </c>
      <c r="N83" s="43"/>
      <c r="O83" s="44" t="s">
        <v>62</v>
      </c>
      <c r="P83" s="44" t="s">
        <v>63</v>
      </c>
    </row>
    <row r="84" spans="1:16" ht="12.75" customHeight="1" thickBot="1" x14ac:dyDescent="0.25">
      <c r="A84" s="10" t="str">
        <f t="shared" si="12"/>
        <v> VB 8.81 </v>
      </c>
      <c r="B84" s="3" t="str">
        <f t="shared" si="13"/>
        <v>I</v>
      </c>
      <c r="C84" s="10">
        <f t="shared" si="14"/>
        <v>30879.293000000001</v>
      </c>
      <c r="D84" s="12" t="str">
        <f t="shared" si="15"/>
        <v>vis</v>
      </c>
      <c r="E84" s="41">
        <f>VLOOKUP(C84,Active!C$21:E$972,3,FALSE)</f>
        <v>-10109.529557067566</v>
      </c>
      <c r="F84" s="3" t="s">
        <v>56</v>
      </c>
      <c r="G84" s="12" t="str">
        <f t="shared" si="16"/>
        <v>30879.293</v>
      </c>
      <c r="H84" s="10">
        <f t="shared" si="17"/>
        <v>2490</v>
      </c>
      <c r="I84" s="42" t="s">
        <v>275</v>
      </c>
      <c r="J84" s="43" t="s">
        <v>276</v>
      </c>
      <c r="K84" s="42">
        <v>2490</v>
      </c>
      <c r="L84" s="42" t="s">
        <v>277</v>
      </c>
      <c r="M84" s="43" t="s">
        <v>61</v>
      </c>
      <c r="N84" s="43"/>
      <c r="O84" s="44" t="s">
        <v>62</v>
      </c>
      <c r="P84" s="44" t="s">
        <v>63</v>
      </c>
    </row>
    <row r="85" spans="1:16" ht="12.75" customHeight="1" thickBot="1" x14ac:dyDescent="0.25">
      <c r="A85" s="10" t="str">
        <f t="shared" si="12"/>
        <v> VB 8.81 </v>
      </c>
      <c r="B85" s="3" t="str">
        <f t="shared" si="13"/>
        <v>II</v>
      </c>
      <c r="C85" s="10">
        <f t="shared" si="14"/>
        <v>31168.806</v>
      </c>
      <c r="D85" s="12" t="str">
        <f t="shared" si="15"/>
        <v>vis</v>
      </c>
      <c r="E85" s="41">
        <f>VLOOKUP(C85,Active!C$21:E$972,3,FALSE)</f>
        <v>-9980.4428878445487</v>
      </c>
      <c r="F85" s="3" t="s">
        <v>56</v>
      </c>
      <c r="G85" s="12" t="str">
        <f t="shared" si="16"/>
        <v>31168.806</v>
      </c>
      <c r="H85" s="10">
        <f t="shared" si="17"/>
        <v>2683.5</v>
      </c>
      <c r="I85" s="42" t="s">
        <v>278</v>
      </c>
      <c r="J85" s="43" t="s">
        <v>279</v>
      </c>
      <c r="K85" s="42">
        <v>2683.5</v>
      </c>
      <c r="L85" s="42" t="s">
        <v>280</v>
      </c>
      <c r="M85" s="43" t="s">
        <v>61</v>
      </c>
      <c r="N85" s="43"/>
      <c r="O85" s="44" t="s">
        <v>62</v>
      </c>
      <c r="P85" s="44" t="s">
        <v>63</v>
      </c>
    </row>
    <row r="86" spans="1:16" ht="12.75" customHeight="1" thickBot="1" x14ac:dyDescent="0.25">
      <c r="A86" s="10" t="str">
        <f t="shared" si="12"/>
        <v> VB 8.81 </v>
      </c>
      <c r="B86" s="3" t="str">
        <f t="shared" si="13"/>
        <v>II</v>
      </c>
      <c r="C86" s="10">
        <f t="shared" si="14"/>
        <v>31261.385999999999</v>
      </c>
      <c r="D86" s="12" t="str">
        <f t="shared" si="15"/>
        <v>vis</v>
      </c>
      <c r="E86" s="41">
        <f>VLOOKUP(C86,Active!C$21:E$972,3,FALSE)</f>
        <v>-9939.1637610465568</v>
      </c>
      <c r="F86" s="3" t="s">
        <v>56</v>
      </c>
      <c r="G86" s="12" t="str">
        <f t="shared" si="16"/>
        <v>31261.386</v>
      </c>
      <c r="H86" s="10">
        <f t="shared" si="17"/>
        <v>2745.5</v>
      </c>
      <c r="I86" s="42" t="s">
        <v>281</v>
      </c>
      <c r="J86" s="43" t="s">
        <v>282</v>
      </c>
      <c r="K86" s="42">
        <v>2745.5</v>
      </c>
      <c r="L86" s="42" t="s">
        <v>283</v>
      </c>
      <c r="M86" s="43" t="s">
        <v>61</v>
      </c>
      <c r="N86" s="43"/>
      <c r="O86" s="44" t="s">
        <v>62</v>
      </c>
      <c r="P86" s="44" t="s">
        <v>63</v>
      </c>
    </row>
    <row r="87" spans="1:16" ht="12.75" customHeight="1" thickBot="1" x14ac:dyDescent="0.25">
      <c r="A87" s="10" t="str">
        <f t="shared" si="12"/>
        <v> VB 8.81 </v>
      </c>
      <c r="B87" s="3" t="str">
        <f t="shared" si="13"/>
        <v>II</v>
      </c>
      <c r="C87" s="10">
        <f t="shared" si="14"/>
        <v>31312.287</v>
      </c>
      <c r="D87" s="12" t="str">
        <f t="shared" si="15"/>
        <v>vis</v>
      </c>
      <c r="E87" s="41">
        <f>VLOOKUP(C87,Active!C$21:E$972,3,FALSE)</f>
        <v>-9916.4682670614129</v>
      </c>
      <c r="F87" s="3" t="s">
        <v>56</v>
      </c>
      <c r="G87" s="12" t="str">
        <f t="shared" si="16"/>
        <v>31312.287</v>
      </c>
      <c r="H87" s="10">
        <f t="shared" si="17"/>
        <v>2779.5</v>
      </c>
      <c r="I87" s="42" t="s">
        <v>284</v>
      </c>
      <c r="J87" s="43" t="s">
        <v>285</v>
      </c>
      <c r="K87" s="42">
        <v>2779.5</v>
      </c>
      <c r="L87" s="42" t="s">
        <v>286</v>
      </c>
      <c r="M87" s="43" t="s">
        <v>61</v>
      </c>
      <c r="N87" s="43"/>
      <c r="O87" s="44" t="s">
        <v>62</v>
      </c>
      <c r="P87" s="44" t="s">
        <v>63</v>
      </c>
    </row>
    <row r="88" spans="1:16" ht="12.75" customHeight="1" thickBot="1" x14ac:dyDescent="0.25">
      <c r="A88" s="10" t="str">
        <f t="shared" si="12"/>
        <v> VB 8.81 </v>
      </c>
      <c r="B88" s="3" t="str">
        <f t="shared" si="13"/>
        <v>I</v>
      </c>
      <c r="C88" s="10">
        <f t="shared" si="14"/>
        <v>31879.499</v>
      </c>
      <c r="D88" s="12" t="str">
        <f t="shared" si="15"/>
        <v>vis</v>
      </c>
      <c r="E88" s="41">
        <f>VLOOKUP(C88,Active!C$21:E$972,3,FALSE)</f>
        <v>-9663.5624983279668</v>
      </c>
      <c r="F88" s="3" t="s">
        <v>56</v>
      </c>
      <c r="G88" s="12" t="str">
        <f t="shared" si="16"/>
        <v>31879.499</v>
      </c>
      <c r="H88" s="10">
        <f t="shared" si="17"/>
        <v>3159</v>
      </c>
      <c r="I88" s="42" t="s">
        <v>287</v>
      </c>
      <c r="J88" s="43" t="s">
        <v>288</v>
      </c>
      <c r="K88" s="42">
        <v>3159</v>
      </c>
      <c r="L88" s="42" t="s">
        <v>289</v>
      </c>
      <c r="M88" s="43" t="s">
        <v>61</v>
      </c>
      <c r="N88" s="43"/>
      <c r="O88" s="44" t="s">
        <v>62</v>
      </c>
      <c r="P88" s="44" t="s">
        <v>63</v>
      </c>
    </row>
    <row r="89" spans="1:16" ht="12.75" customHeight="1" thickBot="1" x14ac:dyDescent="0.25">
      <c r="A89" s="10" t="str">
        <f t="shared" si="12"/>
        <v> VB 8.81 </v>
      </c>
      <c r="B89" s="3" t="str">
        <f t="shared" si="13"/>
        <v>I</v>
      </c>
      <c r="C89" s="10">
        <f t="shared" si="14"/>
        <v>32041.225999999999</v>
      </c>
      <c r="D89" s="12" t="str">
        <f t="shared" si="15"/>
        <v>vis</v>
      </c>
      <c r="E89" s="41">
        <f>VLOOKUP(C89,Active!C$21:E$972,3,FALSE)</f>
        <v>-9591.4524384915148</v>
      </c>
      <c r="F89" s="3" t="s">
        <v>56</v>
      </c>
      <c r="G89" s="12" t="str">
        <f t="shared" si="16"/>
        <v>32041.226</v>
      </c>
      <c r="H89" s="10">
        <f t="shared" si="17"/>
        <v>3267</v>
      </c>
      <c r="I89" s="42" t="s">
        <v>290</v>
      </c>
      <c r="J89" s="43" t="s">
        <v>291</v>
      </c>
      <c r="K89" s="42">
        <v>3267</v>
      </c>
      <c r="L89" s="42" t="s">
        <v>292</v>
      </c>
      <c r="M89" s="43" t="s">
        <v>61</v>
      </c>
      <c r="N89" s="43"/>
      <c r="O89" s="44" t="s">
        <v>62</v>
      </c>
      <c r="P89" s="44" t="s">
        <v>63</v>
      </c>
    </row>
    <row r="90" spans="1:16" ht="12.75" customHeight="1" thickBot="1" x14ac:dyDescent="0.25">
      <c r="A90" s="10" t="str">
        <f t="shared" si="12"/>
        <v> VB 8.81 </v>
      </c>
      <c r="B90" s="3" t="str">
        <f t="shared" si="13"/>
        <v>I</v>
      </c>
      <c r="C90" s="10">
        <f t="shared" si="14"/>
        <v>32314.692999999999</v>
      </c>
      <c r="D90" s="12" t="str">
        <f t="shared" si="15"/>
        <v>vis</v>
      </c>
      <c r="E90" s="41">
        <f>VLOOKUP(C90,Active!C$21:E$972,3,FALSE)</f>
        <v>-9469.5202828632318</v>
      </c>
      <c r="F90" s="3" t="s">
        <v>56</v>
      </c>
      <c r="G90" s="12" t="str">
        <f t="shared" si="16"/>
        <v>32314.693</v>
      </c>
      <c r="H90" s="10">
        <f t="shared" si="17"/>
        <v>3450</v>
      </c>
      <c r="I90" s="42" t="s">
        <v>293</v>
      </c>
      <c r="J90" s="43" t="s">
        <v>294</v>
      </c>
      <c r="K90" s="42">
        <v>3450</v>
      </c>
      <c r="L90" s="42" t="s">
        <v>295</v>
      </c>
      <c r="M90" s="43" t="s">
        <v>61</v>
      </c>
      <c r="N90" s="43"/>
      <c r="O90" s="44" t="s">
        <v>62</v>
      </c>
      <c r="P90" s="44" t="s">
        <v>63</v>
      </c>
    </row>
    <row r="91" spans="1:16" ht="12.75" customHeight="1" thickBot="1" x14ac:dyDescent="0.25">
      <c r="A91" s="10" t="str">
        <f t="shared" si="12"/>
        <v> VB 8.81 </v>
      </c>
      <c r="B91" s="3" t="str">
        <f t="shared" si="13"/>
        <v>I</v>
      </c>
      <c r="C91" s="10">
        <f t="shared" si="14"/>
        <v>32332.643</v>
      </c>
      <c r="D91" s="12" t="str">
        <f t="shared" si="15"/>
        <v>vis</v>
      </c>
      <c r="E91" s="41">
        <f>VLOOKUP(C91,Active!C$21:E$972,3,FALSE)</f>
        <v>-9461.5168228716138</v>
      </c>
      <c r="F91" s="3" t="s">
        <v>56</v>
      </c>
      <c r="G91" s="12" t="str">
        <f t="shared" si="16"/>
        <v>32332.643</v>
      </c>
      <c r="H91" s="10">
        <f t="shared" si="17"/>
        <v>3462</v>
      </c>
      <c r="I91" s="42" t="s">
        <v>296</v>
      </c>
      <c r="J91" s="43" t="s">
        <v>297</v>
      </c>
      <c r="K91" s="42">
        <v>3462</v>
      </c>
      <c r="L91" s="42" t="s">
        <v>298</v>
      </c>
      <c r="M91" s="43" t="s">
        <v>61</v>
      </c>
      <c r="N91" s="43"/>
      <c r="O91" s="44" t="s">
        <v>62</v>
      </c>
      <c r="P91" s="44" t="s">
        <v>63</v>
      </c>
    </row>
    <row r="92" spans="1:16" ht="12.75" customHeight="1" thickBot="1" x14ac:dyDescent="0.25">
      <c r="A92" s="10" t="str">
        <f t="shared" si="12"/>
        <v> VB 8.81 </v>
      </c>
      <c r="B92" s="3" t="str">
        <f t="shared" si="13"/>
        <v>I</v>
      </c>
      <c r="C92" s="10">
        <f t="shared" si="14"/>
        <v>32359.613000000001</v>
      </c>
      <c r="D92" s="12" t="str">
        <f t="shared" si="15"/>
        <v>vis</v>
      </c>
      <c r="E92" s="41">
        <f>VLOOKUP(C92,Active!C$21:E$972,3,FALSE)</f>
        <v>-9449.4915684998068</v>
      </c>
      <c r="F92" s="3" t="s">
        <v>56</v>
      </c>
      <c r="G92" s="12" t="str">
        <f t="shared" si="16"/>
        <v>32359.613</v>
      </c>
      <c r="H92" s="10">
        <f t="shared" si="17"/>
        <v>3480</v>
      </c>
      <c r="I92" s="42" t="s">
        <v>299</v>
      </c>
      <c r="J92" s="43" t="s">
        <v>300</v>
      </c>
      <c r="K92" s="42">
        <v>3480</v>
      </c>
      <c r="L92" s="42" t="s">
        <v>150</v>
      </c>
      <c r="M92" s="43" t="s">
        <v>61</v>
      </c>
      <c r="N92" s="43"/>
      <c r="O92" s="44" t="s">
        <v>62</v>
      </c>
      <c r="P92" s="44" t="s">
        <v>63</v>
      </c>
    </row>
    <row r="93" spans="1:16" ht="12.75" customHeight="1" thickBot="1" x14ac:dyDescent="0.25">
      <c r="A93" s="10" t="str">
        <f t="shared" si="12"/>
        <v> VB 8.81 </v>
      </c>
      <c r="B93" s="3" t="str">
        <f t="shared" si="13"/>
        <v>II</v>
      </c>
      <c r="C93" s="10">
        <f t="shared" si="14"/>
        <v>32671.396000000001</v>
      </c>
      <c r="D93" s="12" t="str">
        <f t="shared" si="15"/>
        <v>vis</v>
      </c>
      <c r="E93" s="41">
        <f>VLOOKUP(C93,Active!C$21:E$972,3,FALSE)</f>
        <v>-9310.4752583846821</v>
      </c>
      <c r="F93" s="3" t="s">
        <v>56</v>
      </c>
      <c r="G93" s="12" t="str">
        <f t="shared" si="16"/>
        <v>32671.396</v>
      </c>
      <c r="H93" s="10">
        <f t="shared" si="17"/>
        <v>3688.5</v>
      </c>
      <c r="I93" s="42" t="s">
        <v>301</v>
      </c>
      <c r="J93" s="43" t="s">
        <v>302</v>
      </c>
      <c r="K93" s="42">
        <v>3688.5</v>
      </c>
      <c r="L93" s="42" t="s">
        <v>303</v>
      </c>
      <c r="M93" s="43" t="s">
        <v>61</v>
      </c>
      <c r="N93" s="43"/>
      <c r="O93" s="44" t="s">
        <v>62</v>
      </c>
      <c r="P93" s="44" t="s">
        <v>63</v>
      </c>
    </row>
    <row r="94" spans="1:16" ht="12.75" customHeight="1" thickBot="1" x14ac:dyDescent="0.25">
      <c r="A94" s="10" t="str">
        <f t="shared" si="12"/>
        <v> VB 8.81 </v>
      </c>
      <c r="B94" s="3" t="str">
        <f t="shared" si="13"/>
        <v>I</v>
      </c>
      <c r="C94" s="10">
        <f t="shared" si="14"/>
        <v>33095.216999999997</v>
      </c>
      <c r="D94" s="12" t="str">
        <f t="shared" si="15"/>
        <v>vis</v>
      </c>
      <c r="E94" s="41">
        <f>VLOOKUP(C94,Active!C$21:E$972,3,FALSE)</f>
        <v>-9121.5039816656117</v>
      </c>
      <c r="F94" s="3" t="s">
        <v>56</v>
      </c>
      <c r="G94" s="12" t="str">
        <f t="shared" si="16"/>
        <v>33095.217</v>
      </c>
      <c r="H94" s="10">
        <f t="shared" si="17"/>
        <v>3972</v>
      </c>
      <c r="I94" s="42" t="s">
        <v>304</v>
      </c>
      <c r="J94" s="43" t="s">
        <v>305</v>
      </c>
      <c r="K94" s="42">
        <v>3972</v>
      </c>
      <c r="L94" s="42" t="s">
        <v>306</v>
      </c>
      <c r="M94" s="43" t="s">
        <v>61</v>
      </c>
      <c r="N94" s="43"/>
      <c r="O94" s="44" t="s">
        <v>62</v>
      </c>
      <c r="P94" s="44" t="s">
        <v>63</v>
      </c>
    </row>
    <row r="95" spans="1:16" ht="12.75" customHeight="1" thickBot="1" x14ac:dyDescent="0.25">
      <c r="A95" s="10" t="str">
        <f t="shared" si="12"/>
        <v> VB 8.81 </v>
      </c>
      <c r="B95" s="3" t="str">
        <f t="shared" si="13"/>
        <v>II</v>
      </c>
      <c r="C95" s="10">
        <f t="shared" si="14"/>
        <v>33456.273000000001</v>
      </c>
      <c r="D95" s="12" t="str">
        <f t="shared" si="15"/>
        <v>vis</v>
      </c>
      <c r="E95" s="41">
        <f>VLOOKUP(C95,Active!C$21:E$972,3,FALSE)</f>
        <v>-8960.5180624046916</v>
      </c>
      <c r="F95" s="3" t="s">
        <v>56</v>
      </c>
      <c r="G95" s="12" t="str">
        <f t="shared" si="16"/>
        <v>33456.273</v>
      </c>
      <c r="H95" s="10">
        <f t="shared" si="17"/>
        <v>4213.5</v>
      </c>
      <c r="I95" s="42" t="s">
        <v>307</v>
      </c>
      <c r="J95" s="43" t="s">
        <v>308</v>
      </c>
      <c r="K95" s="42">
        <v>4213.5</v>
      </c>
      <c r="L95" s="42" t="s">
        <v>309</v>
      </c>
      <c r="M95" s="43" t="s">
        <v>61</v>
      </c>
      <c r="N95" s="43"/>
      <c r="O95" s="44" t="s">
        <v>62</v>
      </c>
      <c r="P95" s="44" t="s">
        <v>63</v>
      </c>
    </row>
    <row r="96" spans="1:16" ht="12.75" customHeight="1" thickBot="1" x14ac:dyDescent="0.25">
      <c r="A96" s="10" t="str">
        <f t="shared" si="12"/>
        <v>IBVS 237 </v>
      </c>
      <c r="B96" s="3" t="str">
        <f t="shared" si="13"/>
        <v>I</v>
      </c>
      <c r="C96" s="10">
        <f t="shared" si="14"/>
        <v>33718.591999999997</v>
      </c>
      <c r="D96" s="12" t="str">
        <f t="shared" si="15"/>
        <v>vis</v>
      </c>
      <c r="E96" s="41">
        <f>VLOOKUP(C96,Active!C$21:E$972,3,FALSE)</f>
        <v>-8843.5565236001748</v>
      </c>
      <c r="F96" s="3" t="s">
        <v>56</v>
      </c>
      <c r="G96" s="12" t="str">
        <f t="shared" si="16"/>
        <v>33718.592</v>
      </c>
      <c r="H96" s="10">
        <f t="shared" si="17"/>
        <v>4389</v>
      </c>
      <c r="I96" s="42" t="s">
        <v>310</v>
      </c>
      <c r="J96" s="43" t="s">
        <v>311</v>
      </c>
      <c r="K96" s="42">
        <v>4389</v>
      </c>
      <c r="L96" s="42" t="s">
        <v>96</v>
      </c>
      <c r="M96" s="43" t="s">
        <v>61</v>
      </c>
      <c r="N96" s="43"/>
      <c r="O96" s="44" t="s">
        <v>196</v>
      </c>
      <c r="P96" s="45" t="s">
        <v>197</v>
      </c>
    </row>
    <row r="97" spans="1:16" ht="12.75" customHeight="1" thickBot="1" x14ac:dyDescent="0.25">
      <c r="A97" s="10" t="str">
        <f t="shared" si="12"/>
        <v>IBVS 237 </v>
      </c>
      <c r="B97" s="3" t="str">
        <f t="shared" si="13"/>
        <v>I</v>
      </c>
      <c r="C97" s="10">
        <f t="shared" si="14"/>
        <v>33736.531999999999</v>
      </c>
      <c r="D97" s="12" t="str">
        <f t="shared" si="15"/>
        <v>vis</v>
      </c>
      <c r="E97" s="41">
        <f>VLOOKUP(C97,Active!C$21:E$972,3,FALSE)</f>
        <v>-8835.5575223606411</v>
      </c>
      <c r="F97" s="3" t="s">
        <v>56</v>
      </c>
      <c r="G97" s="12" t="str">
        <f t="shared" si="16"/>
        <v>33736.532</v>
      </c>
      <c r="H97" s="10">
        <f t="shared" si="17"/>
        <v>4401</v>
      </c>
      <c r="I97" s="42" t="s">
        <v>312</v>
      </c>
      <c r="J97" s="43" t="s">
        <v>313</v>
      </c>
      <c r="K97" s="42">
        <v>4401</v>
      </c>
      <c r="L97" s="42" t="s">
        <v>246</v>
      </c>
      <c r="M97" s="43" t="s">
        <v>61</v>
      </c>
      <c r="N97" s="43"/>
      <c r="O97" s="44" t="s">
        <v>196</v>
      </c>
      <c r="P97" s="45" t="s">
        <v>197</v>
      </c>
    </row>
    <row r="98" spans="1:16" ht="12.75" customHeight="1" thickBot="1" x14ac:dyDescent="0.25">
      <c r="A98" s="10" t="str">
        <f t="shared" si="12"/>
        <v>IBVS 237 </v>
      </c>
      <c r="B98" s="3" t="str">
        <f t="shared" si="13"/>
        <v>II</v>
      </c>
      <c r="C98" s="10">
        <f t="shared" si="14"/>
        <v>34133.521999999997</v>
      </c>
      <c r="D98" s="12" t="str">
        <f t="shared" si="15"/>
        <v>vis</v>
      </c>
      <c r="E98" s="41">
        <f>VLOOKUP(C98,Active!C$21:E$972,3,FALSE)</f>
        <v>-8658.5495233594029</v>
      </c>
      <c r="F98" s="3" t="s">
        <v>56</v>
      </c>
      <c r="G98" s="12" t="str">
        <f t="shared" si="16"/>
        <v>34133.522</v>
      </c>
      <c r="H98" s="10">
        <f t="shared" si="17"/>
        <v>4666.5</v>
      </c>
      <c r="I98" s="42" t="s">
        <v>314</v>
      </c>
      <c r="J98" s="43" t="s">
        <v>315</v>
      </c>
      <c r="K98" s="42">
        <v>4666.5</v>
      </c>
      <c r="L98" s="42" t="s">
        <v>316</v>
      </c>
      <c r="M98" s="43" t="s">
        <v>61</v>
      </c>
      <c r="N98" s="43"/>
      <c r="O98" s="44" t="s">
        <v>196</v>
      </c>
      <c r="P98" s="45" t="s">
        <v>197</v>
      </c>
    </row>
    <row r="99" spans="1:16" ht="12.75" customHeight="1" thickBot="1" x14ac:dyDescent="0.25">
      <c r="A99" s="10" t="str">
        <f t="shared" si="12"/>
        <v>IBVS 237 </v>
      </c>
      <c r="B99" s="3" t="str">
        <f t="shared" si="13"/>
        <v>I</v>
      </c>
      <c r="C99" s="10">
        <f t="shared" si="14"/>
        <v>34485.535000000003</v>
      </c>
      <c r="D99" s="12" t="str">
        <f t="shared" si="15"/>
        <v>vis</v>
      </c>
      <c r="E99" s="41">
        <f>VLOOKUP(C99,Active!C$21:E$972,3,FALSE)</f>
        <v>-8501.595653608465</v>
      </c>
      <c r="F99" s="3" t="s">
        <v>56</v>
      </c>
      <c r="G99" s="12" t="str">
        <f t="shared" si="16"/>
        <v>34485.535</v>
      </c>
      <c r="H99" s="10">
        <f t="shared" si="17"/>
        <v>4902</v>
      </c>
      <c r="I99" s="42" t="s">
        <v>317</v>
      </c>
      <c r="J99" s="43" t="s">
        <v>318</v>
      </c>
      <c r="K99" s="42">
        <v>4902</v>
      </c>
      <c r="L99" s="42" t="s">
        <v>257</v>
      </c>
      <c r="M99" s="43" t="s">
        <v>61</v>
      </c>
      <c r="N99" s="43"/>
      <c r="O99" s="44" t="s">
        <v>196</v>
      </c>
      <c r="P99" s="45" t="s">
        <v>197</v>
      </c>
    </row>
    <row r="100" spans="1:16" ht="12.75" customHeight="1" thickBot="1" x14ac:dyDescent="0.25">
      <c r="A100" s="10" t="str">
        <f t="shared" si="12"/>
        <v>IBVS 237 </v>
      </c>
      <c r="B100" s="3" t="str">
        <f t="shared" si="13"/>
        <v>I</v>
      </c>
      <c r="C100" s="10">
        <f t="shared" si="14"/>
        <v>38091.625999999997</v>
      </c>
      <c r="D100" s="12" t="str">
        <f t="shared" si="15"/>
        <v>vis</v>
      </c>
      <c r="E100" s="41">
        <f>VLOOKUP(C100,Active!C$21:E$972,3,FALSE)</f>
        <v>-6893.7290773058439</v>
      </c>
      <c r="F100" s="3" t="s">
        <v>56</v>
      </c>
      <c r="G100" s="12" t="str">
        <f t="shared" si="16"/>
        <v>38091.626</v>
      </c>
      <c r="H100" s="10">
        <f t="shared" si="17"/>
        <v>7314</v>
      </c>
      <c r="I100" s="42" t="s">
        <v>319</v>
      </c>
      <c r="J100" s="43" t="s">
        <v>320</v>
      </c>
      <c r="K100" s="42">
        <v>7314</v>
      </c>
      <c r="L100" s="42" t="s">
        <v>321</v>
      </c>
      <c r="M100" s="43" t="s">
        <v>61</v>
      </c>
      <c r="N100" s="43"/>
      <c r="O100" s="44" t="s">
        <v>196</v>
      </c>
      <c r="P100" s="45" t="s">
        <v>197</v>
      </c>
    </row>
    <row r="101" spans="1:16" ht="12.75" customHeight="1" thickBot="1" x14ac:dyDescent="0.25">
      <c r="A101" s="10" t="str">
        <f t="shared" si="12"/>
        <v>IBVS 237 </v>
      </c>
      <c r="B101" s="3" t="str">
        <f t="shared" si="13"/>
        <v>I</v>
      </c>
      <c r="C101" s="10">
        <f t="shared" si="14"/>
        <v>38199.311999999998</v>
      </c>
      <c r="D101" s="12" t="str">
        <f t="shared" si="15"/>
        <v>vis</v>
      </c>
      <c r="E101" s="41">
        <f>VLOOKUP(C101,Active!C$21:E$972,3,FALSE)</f>
        <v>-6845.7145596090568</v>
      </c>
      <c r="F101" s="3" t="s">
        <v>56</v>
      </c>
      <c r="G101" s="12" t="str">
        <f t="shared" si="16"/>
        <v>38199.312</v>
      </c>
      <c r="H101" s="10">
        <f t="shared" si="17"/>
        <v>7386</v>
      </c>
      <c r="I101" s="42" t="s">
        <v>322</v>
      </c>
      <c r="J101" s="43" t="s">
        <v>323</v>
      </c>
      <c r="K101" s="42">
        <v>7386</v>
      </c>
      <c r="L101" s="42" t="s">
        <v>324</v>
      </c>
      <c r="M101" s="43" t="s">
        <v>61</v>
      </c>
      <c r="N101" s="43"/>
      <c r="O101" s="44" t="s">
        <v>325</v>
      </c>
      <c r="P101" s="45" t="s">
        <v>197</v>
      </c>
    </row>
    <row r="102" spans="1:16" ht="12.75" customHeight="1" thickBot="1" x14ac:dyDescent="0.25">
      <c r="A102" s="10" t="str">
        <f t="shared" si="12"/>
        <v>IBVS 237 </v>
      </c>
      <c r="B102" s="3" t="str">
        <f t="shared" si="13"/>
        <v>I</v>
      </c>
      <c r="C102" s="10">
        <f t="shared" si="14"/>
        <v>38205.281000000003</v>
      </c>
      <c r="D102" s="12" t="str">
        <f t="shared" si="15"/>
        <v>vis</v>
      </c>
      <c r="E102" s="41">
        <f>VLOOKUP(C102,Active!C$21:E$972,3,FALSE)</f>
        <v>-6843.0531304898359</v>
      </c>
      <c r="F102" s="3" t="s">
        <v>56</v>
      </c>
      <c r="G102" s="12" t="str">
        <f t="shared" si="16"/>
        <v>38205.281</v>
      </c>
      <c r="H102" s="10">
        <f t="shared" si="17"/>
        <v>7390</v>
      </c>
      <c r="I102" s="42" t="s">
        <v>326</v>
      </c>
      <c r="J102" s="43" t="s">
        <v>327</v>
      </c>
      <c r="K102" s="42">
        <v>7390</v>
      </c>
      <c r="L102" s="42" t="s">
        <v>328</v>
      </c>
      <c r="M102" s="43" t="s">
        <v>61</v>
      </c>
      <c r="N102" s="43"/>
      <c r="O102" s="44" t="s">
        <v>325</v>
      </c>
      <c r="P102" s="45" t="s">
        <v>197</v>
      </c>
    </row>
    <row r="103" spans="1:16" ht="12.75" customHeight="1" thickBot="1" x14ac:dyDescent="0.25">
      <c r="A103" s="10" t="str">
        <f t="shared" si="12"/>
        <v>IBVS 237 </v>
      </c>
      <c r="B103" s="3" t="str">
        <f t="shared" si="13"/>
        <v>I</v>
      </c>
      <c r="C103" s="10">
        <f t="shared" si="14"/>
        <v>38474.533000000003</v>
      </c>
      <c r="D103" s="12" t="str">
        <f t="shared" si="15"/>
        <v>vis</v>
      </c>
      <c r="E103" s="41">
        <f>VLOOKUP(C103,Active!C$21:E$972,3,FALSE)</f>
        <v>-6723.0003388651558</v>
      </c>
      <c r="F103" s="3" t="s">
        <v>56</v>
      </c>
      <c r="G103" s="12" t="str">
        <f t="shared" si="16"/>
        <v>38474.533</v>
      </c>
      <c r="H103" s="10">
        <f t="shared" si="17"/>
        <v>7570</v>
      </c>
      <c r="I103" s="42" t="s">
        <v>329</v>
      </c>
      <c r="J103" s="43" t="s">
        <v>330</v>
      </c>
      <c r="K103" s="42">
        <v>7570</v>
      </c>
      <c r="L103" s="42" t="s">
        <v>331</v>
      </c>
      <c r="M103" s="43" t="s">
        <v>61</v>
      </c>
      <c r="N103" s="43"/>
      <c r="O103" s="44" t="s">
        <v>325</v>
      </c>
      <c r="P103" s="45" t="s">
        <v>197</v>
      </c>
    </row>
    <row r="104" spans="1:16" ht="12.75" customHeight="1" thickBot="1" x14ac:dyDescent="0.25">
      <c r="A104" s="10" t="str">
        <f t="shared" si="12"/>
        <v>IBVS 237 </v>
      </c>
      <c r="B104" s="3" t="str">
        <f t="shared" si="13"/>
        <v>II</v>
      </c>
      <c r="C104" s="10">
        <f t="shared" si="14"/>
        <v>38524.432999999997</v>
      </c>
      <c r="D104" s="12" t="str">
        <f t="shared" si="15"/>
        <v>vis</v>
      </c>
      <c r="E104" s="41">
        <f>VLOOKUP(C104,Active!C$21:E$972,3,FALSE)</f>
        <v>-6700.7511659636702</v>
      </c>
      <c r="F104" s="3" t="s">
        <v>56</v>
      </c>
      <c r="G104" s="12" t="str">
        <f t="shared" si="16"/>
        <v>38524.433</v>
      </c>
      <c r="H104" s="10">
        <f t="shared" si="17"/>
        <v>7603.5</v>
      </c>
      <c r="I104" s="42" t="s">
        <v>332</v>
      </c>
      <c r="J104" s="43" t="s">
        <v>333</v>
      </c>
      <c r="K104" s="42">
        <v>7603.5</v>
      </c>
      <c r="L104" s="42" t="s">
        <v>334</v>
      </c>
      <c r="M104" s="43" t="s">
        <v>61</v>
      </c>
      <c r="N104" s="43"/>
      <c r="O104" s="44" t="s">
        <v>325</v>
      </c>
      <c r="P104" s="45" t="s">
        <v>197</v>
      </c>
    </row>
    <row r="105" spans="1:16" ht="12.75" customHeight="1" thickBot="1" x14ac:dyDescent="0.25">
      <c r="A105" s="10" t="str">
        <f t="shared" si="12"/>
        <v>IBVS 237 </v>
      </c>
      <c r="B105" s="3" t="str">
        <f t="shared" si="13"/>
        <v>II</v>
      </c>
      <c r="C105" s="10">
        <f t="shared" si="14"/>
        <v>38551.332000000002</v>
      </c>
      <c r="D105" s="12" t="str">
        <f t="shared" si="15"/>
        <v>vis</v>
      </c>
      <c r="E105" s="41">
        <f>VLOOKUP(C105,Active!C$21:E$972,3,FALSE)</f>
        <v>-6688.7575687316612</v>
      </c>
      <c r="F105" s="3" t="s">
        <v>56</v>
      </c>
      <c r="G105" s="12" t="str">
        <f t="shared" si="16"/>
        <v>38551.332</v>
      </c>
      <c r="H105" s="10">
        <f t="shared" si="17"/>
        <v>7621.5</v>
      </c>
      <c r="I105" s="42" t="s">
        <v>335</v>
      </c>
      <c r="J105" s="43" t="s">
        <v>336</v>
      </c>
      <c r="K105" s="42">
        <v>7621.5</v>
      </c>
      <c r="L105" s="42" t="s">
        <v>337</v>
      </c>
      <c r="M105" s="43" t="s">
        <v>61</v>
      </c>
      <c r="N105" s="43"/>
      <c r="O105" s="44" t="s">
        <v>325</v>
      </c>
      <c r="P105" s="45" t="s">
        <v>197</v>
      </c>
    </row>
    <row r="106" spans="1:16" ht="12.75" customHeight="1" thickBot="1" x14ac:dyDescent="0.25">
      <c r="A106" s="10" t="str">
        <f t="shared" si="12"/>
        <v>IBVS 237 </v>
      </c>
      <c r="B106" s="3" t="str">
        <f t="shared" si="13"/>
        <v>II</v>
      </c>
      <c r="C106" s="10">
        <f t="shared" si="14"/>
        <v>38551.446000000004</v>
      </c>
      <c r="D106" s="12" t="str">
        <f t="shared" si="15"/>
        <v>vis</v>
      </c>
      <c r="E106" s="41">
        <f>VLOOKUP(C106,Active!C$21:E$972,3,FALSE)</f>
        <v>-6688.7067389578979</v>
      </c>
      <c r="F106" s="3" t="s">
        <v>56</v>
      </c>
      <c r="G106" s="12" t="str">
        <f t="shared" si="16"/>
        <v>38551.446</v>
      </c>
      <c r="H106" s="10">
        <f t="shared" si="17"/>
        <v>7621.5</v>
      </c>
      <c r="I106" s="42" t="s">
        <v>338</v>
      </c>
      <c r="J106" s="43" t="s">
        <v>339</v>
      </c>
      <c r="K106" s="42">
        <v>7621.5</v>
      </c>
      <c r="L106" s="42" t="s">
        <v>257</v>
      </c>
      <c r="M106" s="43" t="s">
        <v>61</v>
      </c>
      <c r="N106" s="43"/>
      <c r="O106" s="44" t="s">
        <v>196</v>
      </c>
      <c r="P106" s="45" t="s">
        <v>197</v>
      </c>
    </row>
    <row r="107" spans="1:16" ht="12.75" customHeight="1" thickBot="1" x14ac:dyDescent="0.25">
      <c r="A107" s="10" t="str">
        <f t="shared" ref="A107:A116" si="18">P107</f>
        <v>IBVS 237 </v>
      </c>
      <c r="B107" s="3" t="str">
        <f t="shared" ref="B107:B116" si="19">IF(H107=INT(H107),"I","II")</f>
        <v>II</v>
      </c>
      <c r="C107" s="10">
        <f t="shared" ref="C107:C116" si="20">1*G107</f>
        <v>38560.330999999998</v>
      </c>
      <c r="D107" s="12" t="str">
        <f t="shared" ref="D107:D116" si="21">VLOOKUP(F107,I$1:J$5,2,FALSE)</f>
        <v>vis</v>
      </c>
      <c r="E107" s="41">
        <f>VLOOKUP(C107,Active!C$21:E$972,3,FALSE)</f>
        <v>-6684.7451377308516</v>
      </c>
      <c r="F107" s="3" t="s">
        <v>56</v>
      </c>
      <c r="G107" s="12" t="str">
        <f t="shared" ref="G107:G116" si="22">MID(I107,3,LEN(I107)-3)</f>
        <v>38560.331</v>
      </c>
      <c r="H107" s="10">
        <f t="shared" ref="H107:H116" si="23">1*K107</f>
        <v>7627.5</v>
      </c>
      <c r="I107" s="42" t="s">
        <v>340</v>
      </c>
      <c r="J107" s="43" t="s">
        <v>341</v>
      </c>
      <c r="K107" s="42">
        <v>7627.5</v>
      </c>
      <c r="L107" s="42" t="s">
        <v>289</v>
      </c>
      <c r="M107" s="43" t="s">
        <v>61</v>
      </c>
      <c r="N107" s="43"/>
      <c r="O107" s="44" t="s">
        <v>325</v>
      </c>
      <c r="P107" s="45" t="s">
        <v>197</v>
      </c>
    </row>
    <row r="108" spans="1:16" ht="12.75" customHeight="1" thickBot="1" x14ac:dyDescent="0.25">
      <c r="A108" s="10" t="str">
        <f t="shared" si="18"/>
        <v>IBVS 237 </v>
      </c>
      <c r="B108" s="3" t="str">
        <f t="shared" si="19"/>
        <v>II</v>
      </c>
      <c r="C108" s="10">
        <f t="shared" si="20"/>
        <v>38587.250999999997</v>
      </c>
      <c r="D108" s="12" t="str">
        <f t="shared" si="21"/>
        <v>vis</v>
      </c>
      <c r="E108" s="41">
        <f>VLOOKUP(C108,Active!C$21:E$972,3,FALSE)</f>
        <v>-6672.7421771194686</v>
      </c>
      <c r="F108" s="3" t="s">
        <v>56</v>
      </c>
      <c r="G108" s="12" t="str">
        <f t="shared" si="22"/>
        <v>38587.251</v>
      </c>
      <c r="H108" s="10">
        <f t="shared" si="23"/>
        <v>7645.5</v>
      </c>
      <c r="I108" s="42" t="s">
        <v>342</v>
      </c>
      <c r="J108" s="43" t="s">
        <v>343</v>
      </c>
      <c r="K108" s="42">
        <v>7645.5</v>
      </c>
      <c r="L108" s="42" t="s">
        <v>344</v>
      </c>
      <c r="M108" s="43" t="s">
        <v>61</v>
      </c>
      <c r="N108" s="43"/>
      <c r="O108" s="44" t="s">
        <v>325</v>
      </c>
      <c r="P108" s="45" t="s">
        <v>197</v>
      </c>
    </row>
    <row r="109" spans="1:16" ht="12.75" customHeight="1" thickBot="1" x14ac:dyDescent="0.25">
      <c r="A109" s="10" t="str">
        <f t="shared" si="18"/>
        <v>IBVS 237 </v>
      </c>
      <c r="B109" s="3" t="str">
        <f t="shared" si="19"/>
        <v>II</v>
      </c>
      <c r="C109" s="10">
        <f t="shared" si="20"/>
        <v>38590.249000000003</v>
      </c>
      <c r="D109" s="12" t="str">
        <f t="shared" si="21"/>
        <v>vis</v>
      </c>
      <c r="E109" s="41">
        <f>VLOOKUP(C109,Active!C$21:E$972,3,FALSE)</f>
        <v>-6671.4054432445419</v>
      </c>
      <c r="F109" s="3" t="s">
        <v>56</v>
      </c>
      <c r="G109" s="12" t="str">
        <f t="shared" si="22"/>
        <v>38590.249</v>
      </c>
      <c r="H109" s="10">
        <f t="shared" si="23"/>
        <v>7647.5</v>
      </c>
      <c r="I109" s="42" t="s">
        <v>345</v>
      </c>
      <c r="J109" s="43" t="s">
        <v>346</v>
      </c>
      <c r="K109" s="42">
        <v>7647.5</v>
      </c>
      <c r="L109" s="42" t="s">
        <v>347</v>
      </c>
      <c r="M109" s="43" t="s">
        <v>61</v>
      </c>
      <c r="N109" s="43"/>
      <c r="O109" s="44" t="s">
        <v>325</v>
      </c>
      <c r="P109" s="45" t="s">
        <v>197</v>
      </c>
    </row>
    <row r="110" spans="1:16" ht="12.75" customHeight="1" thickBot="1" x14ac:dyDescent="0.25">
      <c r="A110" s="10" t="str">
        <f t="shared" si="18"/>
        <v>IBVS 237 </v>
      </c>
      <c r="B110" s="3" t="str">
        <f t="shared" si="19"/>
        <v>II</v>
      </c>
      <c r="C110" s="10">
        <f t="shared" si="20"/>
        <v>38605.207999999999</v>
      </c>
      <c r="D110" s="12" t="str">
        <f t="shared" si="21"/>
        <v>vis</v>
      </c>
      <c r="E110" s="41">
        <f>VLOOKUP(C110,Active!C$21:E$972,3,FALSE)</f>
        <v>-6664.7355960013911</v>
      </c>
      <c r="F110" s="3" t="s">
        <v>56</v>
      </c>
      <c r="G110" s="12" t="str">
        <f t="shared" si="22"/>
        <v>38605.208</v>
      </c>
      <c r="H110" s="10">
        <f t="shared" si="23"/>
        <v>7657.5</v>
      </c>
      <c r="I110" s="42" t="s">
        <v>348</v>
      </c>
      <c r="J110" s="43" t="s">
        <v>349</v>
      </c>
      <c r="K110" s="42">
        <v>7657.5</v>
      </c>
      <c r="L110" s="42" t="s">
        <v>168</v>
      </c>
      <c r="M110" s="43" t="s">
        <v>61</v>
      </c>
      <c r="N110" s="43"/>
      <c r="O110" s="44" t="s">
        <v>325</v>
      </c>
      <c r="P110" s="45" t="s">
        <v>197</v>
      </c>
    </row>
    <row r="111" spans="1:16" ht="12.75" customHeight="1" thickBot="1" x14ac:dyDescent="0.25">
      <c r="A111" s="10" t="str">
        <f t="shared" si="18"/>
        <v>IBVS 237 </v>
      </c>
      <c r="B111" s="3" t="str">
        <f t="shared" si="19"/>
        <v>II</v>
      </c>
      <c r="C111" s="10">
        <f t="shared" si="20"/>
        <v>38883.409</v>
      </c>
      <c r="D111" s="12" t="str">
        <f t="shared" si="21"/>
        <v>vis</v>
      </c>
      <c r="E111" s="41">
        <f>VLOOKUP(C111,Active!C$21:E$972,3,FALSE)</f>
        <v>-6540.6926671363208</v>
      </c>
      <c r="F111" s="3" t="s">
        <v>56</v>
      </c>
      <c r="G111" s="12" t="str">
        <f t="shared" si="22"/>
        <v>38883.409</v>
      </c>
      <c r="H111" s="10">
        <f t="shared" si="23"/>
        <v>7843.5</v>
      </c>
      <c r="I111" s="42" t="s">
        <v>350</v>
      </c>
      <c r="J111" s="43" t="s">
        <v>351</v>
      </c>
      <c r="K111" s="42">
        <v>7843.5</v>
      </c>
      <c r="L111" s="42" t="s">
        <v>352</v>
      </c>
      <c r="M111" s="43" t="s">
        <v>61</v>
      </c>
      <c r="N111" s="43"/>
      <c r="O111" s="44" t="s">
        <v>325</v>
      </c>
      <c r="P111" s="45" t="s">
        <v>197</v>
      </c>
    </row>
    <row r="112" spans="1:16" ht="12.75" customHeight="1" thickBot="1" x14ac:dyDescent="0.25">
      <c r="A112" s="10" t="str">
        <f t="shared" si="18"/>
        <v>IBVS 237 </v>
      </c>
      <c r="B112" s="3" t="str">
        <f t="shared" si="19"/>
        <v>I</v>
      </c>
      <c r="C112" s="10">
        <f t="shared" si="20"/>
        <v>39232.462</v>
      </c>
      <c r="D112" s="12" t="str">
        <f t="shared" si="21"/>
        <v>vis</v>
      </c>
      <c r="E112" s="41">
        <f>VLOOKUP(C112,Active!C$21:E$972,3,FALSE)</f>
        <v>-6385.0585880023891</v>
      </c>
      <c r="F112" s="3" t="s">
        <v>56</v>
      </c>
      <c r="G112" s="12" t="str">
        <f t="shared" si="22"/>
        <v>39232.462</v>
      </c>
      <c r="H112" s="10">
        <f t="shared" si="23"/>
        <v>8077</v>
      </c>
      <c r="I112" s="42" t="s">
        <v>353</v>
      </c>
      <c r="J112" s="43" t="s">
        <v>354</v>
      </c>
      <c r="K112" s="42">
        <v>8077</v>
      </c>
      <c r="L112" s="42" t="s">
        <v>355</v>
      </c>
      <c r="M112" s="43" t="s">
        <v>61</v>
      </c>
      <c r="N112" s="43"/>
      <c r="O112" s="44" t="s">
        <v>325</v>
      </c>
      <c r="P112" s="45" t="s">
        <v>197</v>
      </c>
    </row>
    <row r="113" spans="1:16" ht="12.75" customHeight="1" thickBot="1" x14ac:dyDescent="0.25">
      <c r="A113" s="10" t="str">
        <f t="shared" si="18"/>
        <v>IBVS 237 </v>
      </c>
      <c r="B113" s="3" t="str">
        <f t="shared" si="19"/>
        <v>I</v>
      </c>
      <c r="C113" s="10">
        <f t="shared" si="20"/>
        <v>39235.410000000003</v>
      </c>
      <c r="D113" s="12" t="str">
        <f t="shared" si="21"/>
        <v>vis</v>
      </c>
      <c r="E113" s="41">
        <f>VLOOKUP(C113,Active!C$21:E$972,3,FALSE)</f>
        <v>-6383.7441478878864</v>
      </c>
      <c r="F113" s="3" t="s">
        <v>56</v>
      </c>
      <c r="G113" s="12" t="str">
        <f t="shared" si="22"/>
        <v>39235.410</v>
      </c>
      <c r="H113" s="10">
        <f t="shared" si="23"/>
        <v>8079</v>
      </c>
      <c r="I113" s="42" t="s">
        <v>356</v>
      </c>
      <c r="J113" s="43" t="s">
        <v>357</v>
      </c>
      <c r="K113" s="42">
        <v>8079</v>
      </c>
      <c r="L113" s="42" t="s">
        <v>358</v>
      </c>
      <c r="M113" s="43" t="s">
        <v>61</v>
      </c>
      <c r="N113" s="43"/>
      <c r="O113" s="44" t="s">
        <v>325</v>
      </c>
      <c r="P113" s="45" t="s">
        <v>197</v>
      </c>
    </row>
    <row r="114" spans="1:16" ht="12.75" customHeight="1" thickBot="1" x14ac:dyDescent="0.25">
      <c r="A114" s="10" t="str">
        <f t="shared" si="18"/>
        <v>IBVS 237 </v>
      </c>
      <c r="B114" s="3" t="str">
        <f t="shared" si="19"/>
        <v>I</v>
      </c>
      <c r="C114" s="10">
        <f t="shared" si="20"/>
        <v>39298.277999999998</v>
      </c>
      <c r="D114" s="12" t="str">
        <f t="shared" si="21"/>
        <v>vis</v>
      </c>
      <c r="E114" s="41">
        <f>VLOOKUP(C114,Active!C$21:E$972,3,FALSE)</f>
        <v>-6355.7128652832644</v>
      </c>
      <c r="F114" s="3" t="s">
        <v>56</v>
      </c>
      <c r="G114" s="12" t="str">
        <f t="shared" si="22"/>
        <v>39298.278</v>
      </c>
      <c r="H114" s="10">
        <f t="shared" si="23"/>
        <v>8121</v>
      </c>
      <c r="I114" s="42" t="s">
        <v>359</v>
      </c>
      <c r="J114" s="43" t="s">
        <v>360</v>
      </c>
      <c r="K114" s="42">
        <v>8121</v>
      </c>
      <c r="L114" s="42" t="s">
        <v>361</v>
      </c>
      <c r="M114" s="43" t="s">
        <v>61</v>
      </c>
      <c r="N114" s="43"/>
      <c r="O114" s="44" t="s">
        <v>325</v>
      </c>
      <c r="P114" s="45" t="s">
        <v>197</v>
      </c>
    </row>
    <row r="115" spans="1:16" ht="12.75" customHeight="1" thickBot="1" x14ac:dyDescent="0.25">
      <c r="A115" s="10" t="str">
        <f t="shared" si="18"/>
        <v>IBVS 237 </v>
      </c>
      <c r="B115" s="3" t="str">
        <f t="shared" si="19"/>
        <v>I</v>
      </c>
      <c r="C115" s="10">
        <f t="shared" si="20"/>
        <v>39313.256000000001</v>
      </c>
      <c r="D115" s="12" t="str">
        <f t="shared" si="21"/>
        <v>vis</v>
      </c>
      <c r="E115" s="41">
        <f>VLOOKUP(C115,Active!C$21:E$972,3,FALSE)</f>
        <v>-6349.0345464111488</v>
      </c>
      <c r="F115" s="3" t="s">
        <v>56</v>
      </c>
      <c r="G115" s="12" t="str">
        <f t="shared" si="22"/>
        <v>39313.256</v>
      </c>
      <c r="H115" s="10">
        <f t="shared" si="23"/>
        <v>8131</v>
      </c>
      <c r="I115" s="42" t="s">
        <v>362</v>
      </c>
      <c r="J115" s="43" t="s">
        <v>363</v>
      </c>
      <c r="K115" s="42">
        <v>8131</v>
      </c>
      <c r="L115" s="42" t="s">
        <v>364</v>
      </c>
      <c r="M115" s="43" t="s">
        <v>61</v>
      </c>
      <c r="N115" s="43"/>
      <c r="O115" s="44" t="s">
        <v>325</v>
      </c>
      <c r="P115" s="45" t="s">
        <v>197</v>
      </c>
    </row>
    <row r="116" spans="1:16" ht="12.75" customHeight="1" thickBot="1" x14ac:dyDescent="0.25">
      <c r="A116" s="10" t="str">
        <f t="shared" si="18"/>
        <v>IBVS 237 </v>
      </c>
      <c r="B116" s="3" t="str">
        <f t="shared" si="19"/>
        <v>I</v>
      </c>
      <c r="C116" s="10">
        <f t="shared" si="20"/>
        <v>39319.218999999997</v>
      </c>
      <c r="D116" s="12" t="str">
        <f t="shared" si="21"/>
        <v>vis</v>
      </c>
      <c r="E116" s="41">
        <f>VLOOKUP(C116,Active!C$21:E$972,3,FALSE)</f>
        <v>-6346.3757925431828</v>
      </c>
      <c r="F116" s="3" t="s">
        <v>56</v>
      </c>
      <c r="G116" s="12" t="str">
        <f t="shared" si="22"/>
        <v>39319.219</v>
      </c>
      <c r="H116" s="10">
        <f t="shared" si="23"/>
        <v>8135</v>
      </c>
      <c r="I116" s="42" t="s">
        <v>365</v>
      </c>
      <c r="J116" s="43" t="s">
        <v>366</v>
      </c>
      <c r="K116" s="42">
        <v>8135</v>
      </c>
      <c r="L116" s="42" t="s">
        <v>367</v>
      </c>
      <c r="M116" s="43" t="s">
        <v>61</v>
      </c>
      <c r="N116" s="43"/>
      <c r="O116" s="44" t="s">
        <v>325</v>
      </c>
      <c r="P116" s="45" t="s">
        <v>197</v>
      </c>
    </row>
    <row r="117" spans="1:16" x14ac:dyDescent="0.2">
      <c r="B117" s="3"/>
      <c r="F117" s="3"/>
    </row>
    <row r="118" spans="1:16" x14ac:dyDescent="0.2">
      <c r="B118" s="3"/>
      <c r="F118" s="3"/>
    </row>
    <row r="119" spans="1:16" x14ac:dyDescent="0.2">
      <c r="B119" s="3"/>
      <c r="F119" s="3"/>
    </row>
    <row r="120" spans="1:16" x14ac:dyDescent="0.2">
      <c r="B120" s="3"/>
      <c r="F120" s="3"/>
    </row>
    <row r="121" spans="1:16" x14ac:dyDescent="0.2">
      <c r="B121" s="3"/>
      <c r="F121" s="3"/>
    </row>
    <row r="122" spans="1:16" x14ac:dyDescent="0.2">
      <c r="B122" s="3"/>
      <c r="F122" s="3"/>
    </row>
    <row r="123" spans="1:16" x14ac:dyDescent="0.2">
      <c r="B123" s="3"/>
      <c r="F123" s="3"/>
    </row>
    <row r="124" spans="1:16" x14ac:dyDescent="0.2">
      <c r="B124" s="3"/>
      <c r="F124" s="3"/>
    </row>
    <row r="125" spans="1:16" x14ac:dyDescent="0.2">
      <c r="B125" s="3"/>
      <c r="F125" s="3"/>
    </row>
    <row r="126" spans="1:16" x14ac:dyDescent="0.2">
      <c r="B126" s="3"/>
      <c r="F126" s="3"/>
    </row>
    <row r="127" spans="1:16" x14ac:dyDescent="0.2">
      <c r="B127" s="3"/>
      <c r="F127" s="3"/>
    </row>
    <row r="128" spans="1:1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</sheetData>
  <phoneticPr fontId="8" type="noConversion"/>
  <hyperlinks>
    <hyperlink ref="P56" r:id="rId1" display="http://www.konkoly.hu/cgi-bin/IBVS?237" xr:uid="{00000000-0004-0000-0100-000000000000}"/>
    <hyperlink ref="P57" r:id="rId2" display="http://www.konkoly.hu/cgi-bin/IBVS?237" xr:uid="{00000000-0004-0000-0100-000001000000}"/>
    <hyperlink ref="P58" r:id="rId3" display="http://www.konkoly.hu/cgi-bin/IBVS?237" xr:uid="{00000000-0004-0000-0100-000002000000}"/>
    <hyperlink ref="P62" r:id="rId4" display="http://www.konkoly.hu/cgi-bin/IBVS?237" xr:uid="{00000000-0004-0000-0100-000003000000}"/>
    <hyperlink ref="P70" r:id="rId5" display="http://www.konkoly.hu/cgi-bin/IBVS?237" xr:uid="{00000000-0004-0000-0100-000004000000}"/>
    <hyperlink ref="P71" r:id="rId6" display="http://www.konkoly.hu/cgi-bin/IBVS?237" xr:uid="{00000000-0004-0000-0100-000005000000}"/>
    <hyperlink ref="P72" r:id="rId7" display="http://www.konkoly.hu/cgi-bin/IBVS?237" xr:uid="{00000000-0004-0000-0100-000006000000}"/>
    <hyperlink ref="P81" r:id="rId8" display="http://www.konkoly.hu/cgi-bin/IBVS?237" xr:uid="{00000000-0004-0000-0100-000007000000}"/>
    <hyperlink ref="P96" r:id="rId9" display="http://www.konkoly.hu/cgi-bin/IBVS?237" xr:uid="{00000000-0004-0000-0100-000008000000}"/>
    <hyperlink ref="P97" r:id="rId10" display="http://www.konkoly.hu/cgi-bin/IBVS?237" xr:uid="{00000000-0004-0000-0100-000009000000}"/>
    <hyperlink ref="P98" r:id="rId11" display="http://www.konkoly.hu/cgi-bin/IBVS?237" xr:uid="{00000000-0004-0000-0100-00000A000000}"/>
    <hyperlink ref="P99" r:id="rId12" display="http://www.konkoly.hu/cgi-bin/IBVS?237" xr:uid="{00000000-0004-0000-0100-00000B000000}"/>
    <hyperlink ref="P100" r:id="rId13" display="http://www.konkoly.hu/cgi-bin/IBVS?237" xr:uid="{00000000-0004-0000-0100-00000C000000}"/>
    <hyperlink ref="P101" r:id="rId14" display="http://www.konkoly.hu/cgi-bin/IBVS?237" xr:uid="{00000000-0004-0000-0100-00000D000000}"/>
    <hyperlink ref="P102" r:id="rId15" display="http://www.konkoly.hu/cgi-bin/IBVS?237" xr:uid="{00000000-0004-0000-0100-00000E000000}"/>
    <hyperlink ref="P103" r:id="rId16" display="http://www.konkoly.hu/cgi-bin/IBVS?237" xr:uid="{00000000-0004-0000-0100-00000F000000}"/>
    <hyperlink ref="P104" r:id="rId17" display="http://www.konkoly.hu/cgi-bin/IBVS?237" xr:uid="{00000000-0004-0000-0100-000010000000}"/>
    <hyperlink ref="P105" r:id="rId18" display="http://www.konkoly.hu/cgi-bin/IBVS?237" xr:uid="{00000000-0004-0000-0100-000011000000}"/>
    <hyperlink ref="P106" r:id="rId19" display="http://www.konkoly.hu/cgi-bin/IBVS?237" xr:uid="{00000000-0004-0000-0100-000012000000}"/>
    <hyperlink ref="P107" r:id="rId20" display="http://www.konkoly.hu/cgi-bin/IBVS?237" xr:uid="{00000000-0004-0000-0100-000013000000}"/>
    <hyperlink ref="P108" r:id="rId21" display="http://www.konkoly.hu/cgi-bin/IBVS?237" xr:uid="{00000000-0004-0000-0100-000014000000}"/>
    <hyperlink ref="P109" r:id="rId22" display="http://www.konkoly.hu/cgi-bin/IBVS?237" xr:uid="{00000000-0004-0000-0100-000015000000}"/>
    <hyperlink ref="P110" r:id="rId23" display="http://www.konkoly.hu/cgi-bin/IBVS?237" xr:uid="{00000000-0004-0000-0100-000016000000}"/>
    <hyperlink ref="P111" r:id="rId24" display="http://www.konkoly.hu/cgi-bin/IBVS?237" xr:uid="{00000000-0004-0000-0100-000017000000}"/>
    <hyperlink ref="P112" r:id="rId25" display="http://www.konkoly.hu/cgi-bin/IBVS?237" xr:uid="{00000000-0004-0000-0100-000018000000}"/>
    <hyperlink ref="P113" r:id="rId26" display="http://www.konkoly.hu/cgi-bin/IBVS?237" xr:uid="{00000000-0004-0000-0100-000019000000}"/>
    <hyperlink ref="P114" r:id="rId27" display="http://www.konkoly.hu/cgi-bin/IBVS?237" xr:uid="{00000000-0004-0000-0100-00001A000000}"/>
    <hyperlink ref="P115" r:id="rId28" display="http://www.konkoly.hu/cgi-bin/IBVS?237" xr:uid="{00000000-0004-0000-0100-00001B000000}"/>
    <hyperlink ref="P116" r:id="rId29" display="http://www.konkoly.hu/cgi-bin/IBVS?237" xr:uid="{00000000-0004-0000-0100-00001C000000}"/>
    <hyperlink ref="P11" r:id="rId30" display="http://www.konkoly.hu/cgi-bin/IBVS?5690" xr:uid="{00000000-0004-0000-0100-00001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2024-02-18T04:09:07Z</dcterms:modified>
</cp:coreProperties>
</file>