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EA10486-9332-4545-8FAD-96E274D3F2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 s="1"/>
  <c r="J23" i="1" s="1"/>
  <c r="Q23" i="1"/>
  <c r="E22" i="1"/>
  <c r="F22" i="1"/>
  <c r="G22" i="1"/>
  <c r="I22" i="1"/>
  <c r="Q22" i="1"/>
  <c r="G11" i="1"/>
  <c r="F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O23" i="1" l="1"/>
  <c r="C15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<sst xmlns="http://schemas.openxmlformats.org/spreadsheetml/2006/main" count="54" uniqueCount="48">
  <si>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</si>
  <si>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</si>
  <si>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</si>
  <si>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</si>
  <si>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</si>
  <si>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</si>
  <si>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</si>
  <si>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</si>
  <si>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</si>
  <si>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</si>
  <si>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</si>
  <si>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</si>
  <si>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</si>
  <si>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</si>
  <si>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</si>
  <si>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</si>
  <si>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</si>
  <si>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</si>
  <si>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</si>
  <si>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</si>
  <si>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</si>
  <si>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</si>
  <si>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</si>
  <si>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</si>
  <si>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</si>
  <si>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</si>
  <si>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</si>
  <si>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</si>
  <si>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</si>
  <si>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</si>
  <si>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</si>
  <si>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</si>
  <si>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</si>
  <si>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</si>
  <si>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</si>
  <si>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</si>
  <si>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</si>
  <si>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</si>
  <si>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</si>
  <si>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IT Lib / GSC 6768-1485</t>
  </si>
  <si>
    <t>EA:</t>
  </si>
  <si>
    <t>Kreiner</t>
  </si>
  <si>
    <t>not avail.</t>
  </si>
  <si>
    <t>IBVS 5690</t>
  </si>
  <si>
    <t>I</t>
  </si>
  <si>
    <t>JBAV, 55</t>
  </si>
  <si>
    <t>PE?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</si>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</sst>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65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IT Lib - O-C Diagr.</a:t>
            </a:r>
          </a:p>
        </c:rich>
      </c:tx>
      <c:layout>
        <c:manualLayout>
          <c:xMode val="edge"/>
          <c:yMode val="edge"/>
          <c:x val="0.396992481203007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</c:v>
                </c:pt>
                <c:pt idx="2">
                  <c:v>3036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1B-4F68-B7EB-75E2264A97D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</c:v>
                </c:pt>
                <c:pt idx="2">
                  <c:v>3036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-6.7969999508932233E-4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1B-4F68-B7EB-75E2264A97D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</c:v>
                </c:pt>
                <c:pt idx="2">
                  <c:v>3036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6.4603599996189587E-2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1B-4F68-B7EB-75E2264A97D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</c:v>
                </c:pt>
                <c:pt idx="2">
                  <c:v>3036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1B-4F68-B7EB-75E2264A97D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</c:v>
                </c:pt>
                <c:pt idx="2">
                  <c:v>3036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1B-4F68-B7EB-75E2264A97D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</c:v>
                </c:pt>
                <c:pt idx="2">
                  <c:v>3036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1B-4F68-B7EB-75E2264A97D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</c:v>
                </c:pt>
                <c:pt idx="2">
                  <c:v>3036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1B-4F68-B7EB-75E2264A97D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</c:v>
                </c:pt>
                <c:pt idx="2">
                  <c:v>3036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-5.0280120492285675E-3</c:v>
                </c:pt>
                <c:pt idx="1">
                  <c:v>5.2301120767101091E-3</c:v>
                </c:pt>
                <c:pt idx="2">
                  <c:v>6.3721799973618723E-2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1B-4F68-B7EB-75E2264A97D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</c:v>
                </c:pt>
                <c:pt idx="2">
                  <c:v>3036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91B-4F68-B7EB-75E2264A9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045072"/>
        <c:axId val="1"/>
      </c:scatterChart>
      <c:valAx>
        <c:axId val="418045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842105263157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8045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533834586466164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6FA62D0-7AB7-CF78-E618-8B7A4E5CE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ht="12.95" customHeight="1" x14ac:dyDescent="0.2">
      <c r="A2" t="s">
        <v>23</v>
      </c>
      <c r="B2" s="28" t="s">
        <v>40</v>
      </c>
      <c r="C2" s="3"/>
      <c r="D2" s="3"/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30" t="s">
        <v>42</v>
      </c>
      <c r="D4" s="31" t="s">
        <v>42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6">
        <v>52500.5334</v>
      </c>
      <c r="D7" s="29" t="s">
        <v>41</v>
      </c>
    </row>
    <row r="8" spans="1:7" ht="12.95" customHeight="1" x14ac:dyDescent="0.2">
      <c r="A8" t="s">
        <v>3</v>
      </c>
      <c r="C8" s="36">
        <v>2.2674249</v>
      </c>
      <c r="D8" s="29" t="s">
        <v>41</v>
      </c>
    </row>
    <row r="9" spans="1:7" ht="12.95" customHeight="1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7" ht="12.95" customHeight="1" x14ac:dyDescent="0.2">
      <c r="A11" s="10" t="s">
        <v>15</v>
      </c>
      <c r="B11" s="10"/>
      <c r="C11" s="22">
        <f ca="1">INTERCEPT(INDIRECT($G$11):G992,INDIRECT($F$11):F992)</f>
        <v>-5.0280120492285675E-3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ht="12.95" customHeight="1" x14ac:dyDescent="0.2">
      <c r="A12" s="10" t="s">
        <v>16</v>
      </c>
      <c r="B12" s="10"/>
      <c r="C12" s="22">
        <f ca="1">SLOPE(INDIRECT($G$11):G992,INDIRECT($F$11):F992)</f>
        <v>2.264486562017368E-5</v>
      </c>
      <c r="D12" s="3"/>
      <c r="E12" s="10"/>
    </row>
    <row r="13" spans="1:7" ht="12.95" customHeight="1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ht="12.95" customHeight="1" x14ac:dyDescent="0.2">
      <c r="A14" s="10"/>
      <c r="B14" s="10"/>
      <c r="C14" s="10"/>
      <c r="D14" s="14" t="s">
        <v>31</v>
      </c>
      <c r="E14" s="15">
        <f ca="1">NOW()+15018.5+$C$9/24</f>
        <v>60358.730217708333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59384.499118199972</v>
      </c>
      <c r="D15" s="14" t="s">
        <v>37</v>
      </c>
      <c r="E15" s="15">
        <f ca="1">ROUND(2*(E14-$C$7)/$C$8,0)/2+E13</f>
        <v>3466.5</v>
      </c>
    </row>
    <row r="16" spans="1:7" ht="12.95" customHeight="1" x14ac:dyDescent="0.2">
      <c r="A16" s="16" t="s">
        <v>4</v>
      </c>
      <c r="B16" s="10"/>
      <c r="C16" s="17">
        <f ca="1">+C8+C12</f>
        <v>2.2674475448656199</v>
      </c>
      <c r="D16" s="14" t="s">
        <v>38</v>
      </c>
      <c r="E16" s="24">
        <f ca="1">ROUND(2*(E14-$C$15)/$C$16,0)/2+E13</f>
        <v>430.5</v>
      </c>
    </row>
    <row r="17" spans="1:18" ht="12.95" customHeight="1" thickBot="1" x14ac:dyDescent="0.25">
      <c r="A17" s="14" t="s">
        <v>28</v>
      </c>
      <c r="B17" s="10"/>
      <c r="C17" s="10">
        <f>COUNT(C21:C2191)</f>
        <v>3</v>
      </c>
      <c r="D17" s="14" t="s">
        <v>32</v>
      </c>
      <c r="E17" s="18">
        <f ca="1">+$C$15+$C$16*E16-15018.5-$C$9/24</f>
        <v>45342.531119597959</v>
      </c>
    </row>
    <row r="18" spans="1:18" ht="12.95" customHeight="1" thickTop="1" thickBot="1" x14ac:dyDescent="0.25">
      <c r="A18" s="16" t="s">
        <v>5</v>
      </c>
      <c r="B18" s="10"/>
      <c r="C18" s="19">
        <f ca="1">+C15</f>
        <v>59384.499118199972</v>
      </c>
      <c r="D18" s="20">
        <f ca="1">+C16</f>
        <v>2.2674475448656199</v>
      </c>
      <c r="E18" s="21" t="s">
        <v>33</v>
      </c>
    </row>
    <row r="19" spans="1:18" ht="12.95" customHeight="1" thickTop="1" x14ac:dyDescent="0.2">
      <c r="A19" s="25" t="s">
        <v>34</v>
      </c>
      <c r="E19" s="26">
        <v>21</v>
      </c>
    </row>
    <row r="20" spans="1:18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47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ht="12.95" customHeight="1" x14ac:dyDescent="0.2">
      <c r="A21" s="28" t="s">
        <v>41</v>
      </c>
      <c r="C21" s="8">
        <v>52500.5334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-5.0280120492285675E-3</v>
      </c>
      <c r="Q21" s="2">
        <f>+C21-15018.5</f>
        <v>37482.0334</v>
      </c>
    </row>
    <row r="22" spans="1:18" ht="12.95" customHeight="1" x14ac:dyDescent="0.2">
      <c r="A22" s="32" t="s">
        <v>43</v>
      </c>
      <c r="B22" s="33" t="s">
        <v>44</v>
      </c>
      <c r="C22" s="32">
        <v>53527.676200000002</v>
      </c>
      <c r="D22" s="32">
        <v>1E-3</v>
      </c>
      <c r="E22">
        <f>+(C22-C$7)/C$8</f>
        <v>452.99970023263018</v>
      </c>
      <c r="F22">
        <f>ROUND(2*E22,0)/2</f>
        <v>453</v>
      </c>
      <c r="G22">
        <f>+C22-(C$7+F22*C$8)</f>
        <v>-6.7969999508932233E-4</v>
      </c>
      <c r="I22">
        <f>+G22</f>
        <v>-6.7969999508932233E-4</v>
      </c>
      <c r="O22">
        <f ca="1">+C$11+C$12*$F22</f>
        <v>5.2301120767101091E-3</v>
      </c>
      <c r="Q22" s="2">
        <f>+C22-15018.5</f>
        <v>38509.176200000002</v>
      </c>
    </row>
    <row r="23" spans="1:18" ht="12.95" customHeight="1" x14ac:dyDescent="0.2">
      <c r="A23" s="34" t="s">
        <v>45</v>
      </c>
      <c r="B23" s="35" t="s">
        <v>44</v>
      </c>
      <c r="C23" s="37">
        <v>59384.5</v>
      </c>
      <c r="D23" s="38">
        <v>0.01</v>
      </c>
      <c r="E23">
        <f>+(C23-C$7)/C$8</f>
        <v>3036.028492057223</v>
      </c>
      <c r="F23">
        <f>ROUND(2*E23,0)/2</f>
        <v>3036</v>
      </c>
      <c r="G23">
        <f>+C23-(C$7+F23*C$8)</f>
        <v>6.4603599996189587E-2</v>
      </c>
      <c r="J23">
        <f>+G23</f>
        <v>6.4603599996189587E-2</v>
      </c>
      <c r="O23">
        <f ca="1">+C$11+C$12*$F23</f>
        <v>6.3721799973618723E-2</v>
      </c>
      <c r="Q23" s="2">
        <f>+C23-15018.5</f>
        <v>44366</v>
      </c>
    </row>
    <row r="24" spans="1:18" ht="12.95" customHeight="1" x14ac:dyDescent="0.2">
      <c r="C24" s="8"/>
      <c r="D24" s="8"/>
      <c r="Q24" s="2"/>
    </row>
    <row r="25" spans="1:18" ht="12.95" customHeight="1" x14ac:dyDescent="0.2">
      <c r="C25" s="8"/>
      <c r="D25" s="8"/>
      <c r="Q25" s="2"/>
    </row>
    <row r="26" spans="1:18" ht="12.95" customHeight="1" x14ac:dyDescent="0.2">
      <c r="C26" s="8"/>
      <c r="D26" s="8"/>
      <c r="Q26" s="2"/>
    </row>
    <row r="27" spans="1:18" ht="12.95" customHeight="1" x14ac:dyDescent="0.2">
      <c r="C27" s="8"/>
      <c r="D27" s="8"/>
      <c r="Q27" s="2"/>
    </row>
    <row r="28" spans="1:18" ht="12.95" customHeight="1" x14ac:dyDescent="0.2">
      <c r="C28" s="8"/>
      <c r="D28" s="8"/>
      <c r="Q28" s="2"/>
    </row>
    <row r="29" spans="1:18" ht="12.95" customHeight="1" x14ac:dyDescent="0.2">
      <c r="C29" s="8"/>
      <c r="D29" s="8"/>
      <c r="Q29" s="2"/>
    </row>
    <row r="30" spans="1:18" ht="12.95" customHeight="1" x14ac:dyDescent="0.2">
      <c r="C30" s="8"/>
      <c r="D30" s="8"/>
      <c r="Q30" s="2"/>
    </row>
    <row r="31" spans="1:18" ht="12.95" customHeight="1" x14ac:dyDescent="0.2">
      <c r="C31" s="8"/>
      <c r="D31" s="8"/>
      <c r="Q31" s="2"/>
    </row>
    <row r="32" spans="1:18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2024-02-18T04:31:30Z</dcterms:modified>
</cp:coreProperties>
</file>