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92A82E5-1854-465A-9D7A-8B91DB3F8F7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0" i="1" l="1"/>
  <c r="F30" i="1"/>
  <c r="G30" i="1"/>
  <c r="J30" i="1"/>
  <c r="Q30" i="1"/>
  <c r="E31" i="1"/>
  <c r="F31" i="1"/>
  <c r="G31" i="1"/>
  <c r="J31" i="1"/>
  <c r="Q31" i="1"/>
  <c r="E32" i="1"/>
  <c r="F32" i="1"/>
  <c r="G32" i="1"/>
  <c r="J32" i="1"/>
  <c r="Q32" i="1"/>
  <c r="E33" i="1"/>
  <c r="F33" i="1"/>
  <c r="G33" i="1"/>
  <c r="J33" i="1"/>
  <c r="Q33" i="1"/>
  <c r="E34" i="1"/>
  <c r="F34" i="1"/>
  <c r="G34" i="1"/>
  <c r="J34" i="1"/>
  <c r="Q34" i="1"/>
  <c r="E35" i="1"/>
  <c r="F35" i="1"/>
  <c r="G35" i="1"/>
  <c r="J35" i="1"/>
  <c r="Q35" i="1"/>
  <c r="E36" i="1"/>
  <c r="F36" i="1"/>
  <c r="G36" i="1"/>
  <c r="J36" i="1"/>
  <c r="Q36" i="1"/>
  <c r="E37" i="1"/>
  <c r="F37" i="1"/>
  <c r="G37" i="1"/>
  <c r="J37" i="1"/>
  <c r="Q37" i="1"/>
  <c r="E22" i="1"/>
  <c r="F22" i="1"/>
  <c r="G22" i="1"/>
  <c r="K22" i="1"/>
  <c r="E23" i="1"/>
  <c r="F23" i="1"/>
  <c r="G23" i="1"/>
  <c r="K23" i="1"/>
  <c r="E25" i="1"/>
  <c r="F25" i="1"/>
  <c r="G25" i="1"/>
  <c r="K25" i="1"/>
  <c r="E21" i="1"/>
  <c r="F21" i="1"/>
  <c r="G21" i="1"/>
  <c r="I21" i="1"/>
  <c r="E24" i="1"/>
  <c r="F24" i="1"/>
  <c r="G24" i="1"/>
  <c r="I24" i="1"/>
  <c r="E26" i="1"/>
  <c r="F26" i="1"/>
  <c r="G26" i="1"/>
  <c r="I26" i="1"/>
  <c r="E27" i="1"/>
  <c r="F27" i="1"/>
  <c r="G27" i="1"/>
  <c r="E28" i="1"/>
  <c r="F28" i="1"/>
  <c r="G28" i="1"/>
  <c r="J28" i="1"/>
  <c r="E29" i="1"/>
  <c r="F29" i="1"/>
  <c r="G29" i="1"/>
  <c r="J29" i="1"/>
  <c r="Q22" i="1"/>
  <c r="Q23" i="1"/>
  <c r="Q25" i="1"/>
  <c r="G12" i="2"/>
  <c r="C12" i="2"/>
  <c r="E12" i="2"/>
  <c r="G11" i="2"/>
  <c r="C11" i="2"/>
  <c r="E11" i="2"/>
  <c r="G15" i="2"/>
  <c r="C15" i="2"/>
  <c r="E15" i="2"/>
  <c r="G14" i="2"/>
  <c r="C14" i="2"/>
  <c r="E14" i="2"/>
  <c r="G13" i="2"/>
  <c r="C13" i="2"/>
  <c r="E13" i="2"/>
  <c r="H12" i="2"/>
  <c r="B12" i="2"/>
  <c r="D12" i="2"/>
  <c r="A12" i="2"/>
  <c r="H11" i="2"/>
  <c r="B11" i="2"/>
  <c r="D11" i="2"/>
  <c r="A11" i="2"/>
  <c r="H15" i="2"/>
  <c r="B15" i="2"/>
  <c r="D15" i="2"/>
  <c r="A15" i="2"/>
  <c r="H14" i="2"/>
  <c r="B14" i="2"/>
  <c r="D14" i="2"/>
  <c r="A14" i="2"/>
  <c r="H13" i="2"/>
  <c r="B13" i="2"/>
  <c r="D13" i="2"/>
  <c r="A13" i="2"/>
  <c r="G11" i="1"/>
  <c r="F11" i="1"/>
  <c r="E14" i="1"/>
  <c r="E15" i="1" s="1"/>
  <c r="C17" i="1"/>
  <c r="Q21" i="1"/>
  <c r="Q24" i="1"/>
  <c r="Q26" i="1"/>
  <c r="Q28" i="1"/>
  <c r="Q29" i="1"/>
  <c r="Q27" i="1"/>
  <c r="H27" i="1"/>
  <c r="C12" i="1"/>
  <c r="C16" i="1" l="1"/>
  <c r="D18" i="1" s="1"/>
  <c r="C11" i="1"/>
  <c r="O22" i="1" l="1"/>
  <c r="O24" i="1"/>
  <c r="O27" i="1"/>
  <c r="O30" i="1"/>
  <c r="O25" i="1"/>
  <c r="O35" i="1"/>
  <c r="O32" i="1"/>
  <c r="C15" i="1"/>
  <c r="O36" i="1"/>
  <c r="O28" i="1"/>
  <c r="O23" i="1"/>
  <c r="O26" i="1"/>
  <c r="O21" i="1"/>
  <c r="O37" i="1"/>
  <c r="O34" i="1"/>
  <c r="O33" i="1"/>
  <c r="O31" i="1"/>
  <c r="O29" i="1"/>
  <c r="C18" i="1" l="1"/>
  <c r="E16" i="1"/>
  <c r="E17" i="1" s="1"/>
</calcChain>
</file>

<file path=xl/sharedStrings.xml><?xml version="1.0" encoding="utf-8"?>
<sst xmlns="http://schemas.openxmlformats.org/spreadsheetml/2006/main" count="141" uniqueCount="89">
  <si>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</si>
  <si>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</si>
  <si>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</si>
  <si>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</si>
  <si>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</si>
  <si>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</si>
  <si>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</si>
  <si>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</si>
  <si>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</si>
  <si>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</si>
  <si>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</si>
  <si>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</si>
  <si>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</si>
  <si>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</si>
  <si>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</si>
  <si>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</si>
  <si>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</si>
  <si>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</si>
  <si>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</si>
  <si>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</si>
  <si>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</si>
  <si>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</si>
  <si>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</si>
  <si>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</si>
  <si>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</si>
  <si>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</si>
  <si>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</si>
  <si>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</si>
  <si>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not avail.</t>
  </si>
  <si>
    <t># of data points:</t>
  </si>
  <si>
    <t>ASAS</t>
  </si>
  <si>
    <t>IBVS 5484</t>
  </si>
  <si>
    <t>II</t>
  </si>
  <si>
    <t>IBVS 5731</t>
  </si>
  <si>
    <t>EW</t>
  </si>
  <si>
    <t>KQ Lib / GSC 05582-00545</t>
  </si>
  <si>
    <t>IBVS 5148</t>
  </si>
  <si>
    <t>I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</si>
  <si>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</si>
  <si>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</si>
  <si>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</si>
  <si>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</si>
  <si>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</si>
  <si>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</si>
  <si>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</si>
  <si>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Local time</t>
  </si>
  <si>
    <t>Start of linear fit &gt;&gt;&gt;&gt;&gt;&gt;&gt;&gt;&gt;&gt;&gt;&gt;&gt;&gt;&gt;&gt;&gt;&gt;&gt;&gt;&gt;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</si>
  <si>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</si>
  <si>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</si>
  <si>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</si>
  <si>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</si>
  <si>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</si>
  <si>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</si>
  <si>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</si>
  <si>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</si>
  <si>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</si>
  <si>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</si>
  <si>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</si>
  <si>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2451678.383 </t>
  </si>
  <si>
    <t> 13.05.2000 21:11 </t>
  </si>
  <si>
    <t> 0.002 </t>
  </si>
  <si>
    <t>E </t>
  </si>
  <si>
    <t>o</t>
  </si>
  <si>
    <t> Frank&amp;Bernhard </t>
  </si>
  <si>
    <t>BAVM 137 </t>
  </si>
  <si>
    <t>2451679.424 </t>
  </si>
  <si>
    <t> 14.05.2000 22:10 </t>
  </si>
  <si>
    <t> -0.001 </t>
  </si>
  <si>
    <t>2451680.467 </t>
  </si>
  <si>
    <t> 15.05.2000 23:12 </t>
  </si>
  <si>
    <t>2452395.4616 </t>
  </si>
  <si>
    <t> 30.04.2002 23:04 </t>
  </si>
  <si>
    <t> -0.0001 </t>
  </si>
  <si>
    <t>-I</t>
  </si>
  <si>
    <t> P.Frank </t>
  </si>
  <si>
    <t>BAVM 158 </t>
  </si>
  <si>
    <t>2453465.5329 </t>
  </si>
  <si>
    <t> 05.04.2005 00:47 </t>
  </si>
  <si>
    <t>1388</t>
  </si>
  <si>
    <t> 0.0151 </t>
  </si>
  <si>
    <t>C </t>
  </si>
  <si>
    <t> Proksch </t>
  </si>
  <si>
    <t>BAVM 178 </t>
  </si>
  <si>
    <t>VSB 069</t>
  </si>
  <si>
    <t>B</t>
  </si>
  <si>
    <t>Ic</t>
  </si>
  <si>
    <t>U</t>
  </si>
  <si>
    <t>vis?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</si>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</sst>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6" fillId="0" borderId="1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8" applyFont="1"/>
    <xf numFmtId="0" fontId="19" fillId="0" borderId="0" xfId="8" applyFont="1" applyAlignment="1">
      <alignment horizontal="center"/>
    </xf>
    <xf numFmtId="0" fontId="19" fillId="0" borderId="0" xfId="8" applyFont="1" applyAlignment="1">
      <alignment horizontal="left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KQ Lib- O-C Diagr.</a:t>
            </a:r>
          </a:p>
        </c:rich>
      </c:tx>
      <c:layout>
        <c:manualLayout>
          <c:xMode val="edge"/>
          <c:yMode val="edge"/>
          <c:x val="0.3844914539155949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78942920199375"/>
          <c:w val="0.80452405950567596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ASAS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-1.5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1.5</c:v>
                </c:pt>
                <c:pt idx="5">
                  <c:v>1.5</c:v>
                </c:pt>
                <c:pt idx="6">
                  <c:v>338.5</c:v>
                </c:pt>
                <c:pt idx="7">
                  <c:v>1029.5</c:v>
                </c:pt>
                <c:pt idx="8">
                  <c:v>2568</c:v>
                </c:pt>
                <c:pt idx="9">
                  <c:v>10377.5</c:v>
                </c:pt>
                <c:pt idx="10">
                  <c:v>10377.5</c:v>
                </c:pt>
                <c:pt idx="11">
                  <c:v>10377.5</c:v>
                </c:pt>
                <c:pt idx="12">
                  <c:v>10419</c:v>
                </c:pt>
                <c:pt idx="13">
                  <c:v>10419</c:v>
                </c:pt>
                <c:pt idx="14">
                  <c:v>10429</c:v>
                </c:pt>
                <c:pt idx="15">
                  <c:v>10429</c:v>
                </c:pt>
                <c:pt idx="16">
                  <c:v>10429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6">
                  <c:v>1.2480000004870817E-2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4A-482B-B670-33CE2FD4B51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6">
                    <c:v>0</c:v>
                  </c:pt>
                  <c:pt idx="7">
                    <c:v>1.6999999999999999E-3</c:v>
                  </c:pt>
                  <c:pt idx="8">
                    <c:v>2.9999999999999997E-4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6">
                    <c:v>0</c:v>
                  </c:pt>
                  <c:pt idx="7">
                    <c:v>1.6999999999999999E-3</c:v>
                  </c:pt>
                  <c:pt idx="8">
                    <c:v>2.9999999999999997E-4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-1.5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1.5</c:v>
                </c:pt>
                <c:pt idx="5">
                  <c:v>1.5</c:v>
                </c:pt>
                <c:pt idx="6">
                  <c:v>338.5</c:v>
                </c:pt>
                <c:pt idx="7">
                  <c:v>1029.5</c:v>
                </c:pt>
                <c:pt idx="8">
                  <c:v>2568</c:v>
                </c:pt>
                <c:pt idx="9">
                  <c:v>10377.5</c:v>
                </c:pt>
                <c:pt idx="10">
                  <c:v>10377.5</c:v>
                </c:pt>
                <c:pt idx="11">
                  <c:v>10377.5</c:v>
                </c:pt>
                <c:pt idx="12">
                  <c:v>10419</c:v>
                </c:pt>
                <c:pt idx="13">
                  <c:v>10419</c:v>
                </c:pt>
                <c:pt idx="14">
                  <c:v>10429</c:v>
                </c:pt>
                <c:pt idx="15">
                  <c:v>10429</c:v>
                </c:pt>
                <c:pt idx="16">
                  <c:v>10429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0">
                  <c:v>2.2799999132985249E-3</c:v>
                </c:pt>
                <c:pt idx="3">
                  <c:v>1.1641532182693481E-10</c:v>
                </c:pt>
                <c:pt idx="5">
                  <c:v>-2.7999981830362231E-4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4A-482B-B670-33CE2FD4B51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6">
                    <c:v>0</c:v>
                  </c:pt>
                  <c:pt idx="7">
                    <c:v>1.6999999999999999E-3</c:v>
                  </c:pt>
                  <c:pt idx="8">
                    <c:v>2.9999999999999997E-4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6">
                    <c:v>0</c:v>
                  </c:pt>
                  <c:pt idx="7">
                    <c:v>1.6999999999999999E-3</c:v>
                  </c:pt>
                  <c:pt idx="8">
                    <c:v>2.9999999999999997E-4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-1.5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1.5</c:v>
                </c:pt>
                <c:pt idx="5">
                  <c:v>1.5</c:v>
                </c:pt>
                <c:pt idx="6">
                  <c:v>338.5</c:v>
                </c:pt>
                <c:pt idx="7">
                  <c:v>1029.5</c:v>
                </c:pt>
                <c:pt idx="8">
                  <c:v>2568</c:v>
                </c:pt>
                <c:pt idx="9">
                  <c:v>10377.5</c:v>
                </c:pt>
                <c:pt idx="10">
                  <c:v>10377.5</c:v>
                </c:pt>
                <c:pt idx="11">
                  <c:v>10377.5</c:v>
                </c:pt>
                <c:pt idx="12">
                  <c:v>10419</c:v>
                </c:pt>
                <c:pt idx="13">
                  <c:v>10419</c:v>
                </c:pt>
                <c:pt idx="14">
                  <c:v>10429</c:v>
                </c:pt>
                <c:pt idx="15">
                  <c:v>10429</c:v>
                </c:pt>
                <c:pt idx="16">
                  <c:v>10429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7">
                  <c:v>-2.3999999393709004E-4</c:v>
                </c:pt>
                <c:pt idx="8">
                  <c:v>1.3539999999920838E-2</c:v>
                </c:pt>
                <c:pt idx="9">
                  <c:v>9.7199999996519182E-2</c:v>
                </c:pt>
                <c:pt idx="10">
                  <c:v>9.9199999996926636E-2</c:v>
                </c:pt>
                <c:pt idx="11">
                  <c:v>0.10319999999774154</c:v>
                </c:pt>
                <c:pt idx="12">
                  <c:v>0.10411999999632826</c:v>
                </c:pt>
                <c:pt idx="13">
                  <c:v>0.10811999999714317</c:v>
                </c:pt>
                <c:pt idx="14">
                  <c:v>0.10992000000260305</c:v>
                </c:pt>
                <c:pt idx="15">
                  <c:v>0.11392000000341795</c:v>
                </c:pt>
                <c:pt idx="16">
                  <c:v>0.1149199999999837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4A-482B-B670-33CE2FD4B51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6">
                    <c:v>0</c:v>
                  </c:pt>
                  <c:pt idx="7">
                    <c:v>1.6999999999999999E-3</c:v>
                  </c:pt>
                  <c:pt idx="8">
                    <c:v>2.9999999999999997E-4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6">
                    <c:v>0</c:v>
                  </c:pt>
                  <c:pt idx="7">
                    <c:v>1.6999999999999999E-3</c:v>
                  </c:pt>
                  <c:pt idx="8">
                    <c:v>2.9999999999999997E-4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-1.5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1.5</c:v>
                </c:pt>
                <c:pt idx="5">
                  <c:v>1.5</c:v>
                </c:pt>
                <c:pt idx="6">
                  <c:v>338.5</c:v>
                </c:pt>
                <c:pt idx="7">
                  <c:v>1029.5</c:v>
                </c:pt>
                <c:pt idx="8">
                  <c:v>2568</c:v>
                </c:pt>
                <c:pt idx="9">
                  <c:v>10377.5</c:v>
                </c:pt>
                <c:pt idx="10">
                  <c:v>10377.5</c:v>
                </c:pt>
                <c:pt idx="11">
                  <c:v>10377.5</c:v>
                </c:pt>
                <c:pt idx="12">
                  <c:v>10419</c:v>
                </c:pt>
                <c:pt idx="13">
                  <c:v>10419</c:v>
                </c:pt>
                <c:pt idx="14">
                  <c:v>10429</c:v>
                </c:pt>
                <c:pt idx="15">
                  <c:v>10429</c:v>
                </c:pt>
                <c:pt idx="16">
                  <c:v>10429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1">
                  <c:v>2.2800000006100163E-3</c:v>
                </c:pt>
                <c:pt idx="2">
                  <c:v>0</c:v>
                </c:pt>
                <c:pt idx="4">
                  <c:v>-2.8000000020256266E-4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4A-482B-B670-33CE2FD4B51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6">
                    <c:v>0</c:v>
                  </c:pt>
                  <c:pt idx="7">
                    <c:v>1.6999999999999999E-3</c:v>
                  </c:pt>
                  <c:pt idx="8">
                    <c:v>2.9999999999999997E-4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6">
                    <c:v>0</c:v>
                  </c:pt>
                  <c:pt idx="7">
                    <c:v>1.6999999999999999E-3</c:v>
                  </c:pt>
                  <c:pt idx="8">
                    <c:v>2.9999999999999997E-4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-1.5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1.5</c:v>
                </c:pt>
                <c:pt idx="5">
                  <c:v>1.5</c:v>
                </c:pt>
                <c:pt idx="6">
                  <c:v>338.5</c:v>
                </c:pt>
                <c:pt idx="7">
                  <c:v>1029.5</c:v>
                </c:pt>
                <c:pt idx="8">
                  <c:v>2568</c:v>
                </c:pt>
                <c:pt idx="9">
                  <c:v>10377.5</c:v>
                </c:pt>
                <c:pt idx="10">
                  <c:v>10377.5</c:v>
                </c:pt>
                <c:pt idx="11">
                  <c:v>10377.5</c:v>
                </c:pt>
                <c:pt idx="12">
                  <c:v>10419</c:v>
                </c:pt>
                <c:pt idx="13">
                  <c:v>10419</c:v>
                </c:pt>
                <c:pt idx="14">
                  <c:v>10429</c:v>
                </c:pt>
                <c:pt idx="15">
                  <c:v>10429</c:v>
                </c:pt>
                <c:pt idx="16">
                  <c:v>10429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4A-482B-B670-33CE2FD4B51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6">
                    <c:v>0</c:v>
                  </c:pt>
                  <c:pt idx="7">
                    <c:v>1.6999999999999999E-3</c:v>
                  </c:pt>
                  <c:pt idx="8">
                    <c:v>2.9999999999999997E-4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6">
                    <c:v>0</c:v>
                  </c:pt>
                  <c:pt idx="7">
                    <c:v>1.6999999999999999E-3</c:v>
                  </c:pt>
                  <c:pt idx="8">
                    <c:v>2.9999999999999997E-4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-1.5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1.5</c:v>
                </c:pt>
                <c:pt idx="5">
                  <c:v>1.5</c:v>
                </c:pt>
                <c:pt idx="6">
                  <c:v>338.5</c:v>
                </c:pt>
                <c:pt idx="7">
                  <c:v>1029.5</c:v>
                </c:pt>
                <c:pt idx="8">
                  <c:v>2568</c:v>
                </c:pt>
                <c:pt idx="9">
                  <c:v>10377.5</c:v>
                </c:pt>
                <c:pt idx="10">
                  <c:v>10377.5</c:v>
                </c:pt>
                <c:pt idx="11">
                  <c:v>10377.5</c:v>
                </c:pt>
                <c:pt idx="12">
                  <c:v>10419</c:v>
                </c:pt>
                <c:pt idx="13">
                  <c:v>10419</c:v>
                </c:pt>
                <c:pt idx="14">
                  <c:v>10429</c:v>
                </c:pt>
                <c:pt idx="15">
                  <c:v>10429</c:v>
                </c:pt>
                <c:pt idx="16">
                  <c:v>10429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4A-482B-B670-33CE2FD4B51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6">
                    <c:v>0</c:v>
                  </c:pt>
                  <c:pt idx="7">
                    <c:v>1.6999999999999999E-3</c:v>
                  </c:pt>
                  <c:pt idx="8">
                    <c:v>2.9999999999999997E-4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6">
                    <c:v>0</c:v>
                  </c:pt>
                  <c:pt idx="7">
                    <c:v>1.6999999999999999E-3</c:v>
                  </c:pt>
                  <c:pt idx="8">
                    <c:v>2.9999999999999997E-4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-1.5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1.5</c:v>
                </c:pt>
                <c:pt idx="5">
                  <c:v>1.5</c:v>
                </c:pt>
                <c:pt idx="6">
                  <c:v>338.5</c:v>
                </c:pt>
                <c:pt idx="7">
                  <c:v>1029.5</c:v>
                </c:pt>
                <c:pt idx="8">
                  <c:v>2568</c:v>
                </c:pt>
                <c:pt idx="9">
                  <c:v>10377.5</c:v>
                </c:pt>
                <c:pt idx="10">
                  <c:v>10377.5</c:v>
                </c:pt>
                <c:pt idx="11">
                  <c:v>10377.5</c:v>
                </c:pt>
                <c:pt idx="12">
                  <c:v>10419</c:v>
                </c:pt>
                <c:pt idx="13">
                  <c:v>10419</c:v>
                </c:pt>
                <c:pt idx="14">
                  <c:v>10429</c:v>
                </c:pt>
                <c:pt idx="15">
                  <c:v>10429</c:v>
                </c:pt>
                <c:pt idx="16">
                  <c:v>10429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F4A-482B-B670-33CE2FD4B51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-1.5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1.5</c:v>
                </c:pt>
                <c:pt idx="5">
                  <c:v>1.5</c:v>
                </c:pt>
                <c:pt idx="6">
                  <c:v>338.5</c:v>
                </c:pt>
                <c:pt idx="7">
                  <c:v>1029.5</c:v>
                </c:pt>
                <c:pt idx="8">
                  <c:v>2568</c:v>
                </c:pt>
                <c:pt idx="9">
                  <c:v>10377.5</c:v>
                </c:pt>
                <c:pt idx="10">
                  <c:v>10377.5</c:v>
                </c:pt>
                <c:pt idx="11">
                  <c:v>10377.5</c:v>
                </c:pt>
                <c:pt idx="12">
                  <c:v>10419</c:v>
                </c:pt>
                <c:pt idx="13">
                  <c:v>10419</c:v>
                </c:pt>
                <c:pt idx="14">
                  <c:v>10429</c:v>
                </c:pt>
                <c:pt idx="15">
                  <c:v>10429</c:v>
                </c:pt>
                <c:pt idx="16">
                  <c:v>10429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-7.9516004103392371E-4</c:v>
                </c:pt>
                <c:pt idx="1">
                  <c:v>-7.9516004103392371E-4</c:v>
                </c:pt>
                <c:pt idx="2">
                  <c:v>-7.7978670974869491E-4</c:v>
                </c:pt>
                <c:pt idx="3">
                  <c:v>-7.7978670974869491E-4</c:v>
                </c:pt>
                <c:pt idx="4">
                  <c:v>-7.6441337846346611E-4</c:v>
                </c:pt>
                <c:pt idx="5">
                  <c:v>-7.6441337846346611E-4</c:v>
                </c:pt>
                <c:pt idx="6">
                  <c:v>2.6894617169512655E-3</c:v>
                </c:pt>
                <c:pt idx="7">
                  <c:v>9.7714429956799881E-3</c:v>
                </c:pt>
                <c:pt idx="8">
                  <c:v>2.5539356450562968E-2</c:v>
                </c:pt>
                <c:pt idx="9">
                  <c:v>0.10557804356522572</c:v>
                </c:pt>
                <c:pt idx="10">
                  <c:v>0.10557804356522572</c:v>
                </c:pt>
                <c:pt idx="11">
                  <c:v>0.10557804356522572</c:v>
                </c:pt>
                <c:pt idx="12">
                  <c:v>0.10600337239745038</c:v>
                </c:pt>
                <c:pt idx="13">
                  <c:v>0.10600337239745038</c:v>
                </c:pt>
                <c:pt idx="14">
                  <c:v>0.10610586127268525</c:v>
                </c:pt>
                <c:pt idx="15">
                  <c:v>0.10610586127268525</c:v>
                </c:pt>
                <c:pt idx="16">
                  <c:v>0.10610586127268525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4A-482B-B670-33CE2FD4B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84632"/>
        <c:axId val="1"/>
      </c:scatterChart>
      <c:valAx>
        <c:axId val="536384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50276247779205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6384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47836023728051"/>
          <c:y val="0.9204921861831491"/>
          <c:w val="0.70920890946789972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19050</xdr:rowOff>
    </xdr:from>
    <xdr:to>
      <xdr:col>15</xdr:col>
      <xdr:colOff>238125</xdr:colOff>
      <xdr:row>18</xdr:row>
      <xdr:rowOff>57150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3101F36-BFD7-9EFD-5BA9-4521B5730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37" TargetMode="External"/><Relationship Id="rId2" Type="http://schemas.openxmlformats.org/officeDocument/2006/relationships/hyperlink" Target="http://www.bav-astro.de/sfs/BAVM_link.php?BAVMnr=137" TargetMode="External"/><Relationship Id="rId1" Type="http://schemas.openxmlformats.org/officeDocument/2006/relationships/hyperlink" Target="http://www.bav-astro.de/sfs/BAVM_link.php?BAVMnr=137" TargetMode="External"/><Relationship Id="rId5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bav-astro.de/sfs/BAVM_link.php?BAVMnr=1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7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customHeight="1" x14ac:dyDescent="0.3">
      <c r="A1" s="1" t="s">
        <v>35</v>
      </c>
    </row>
    <row r="2" spans="1:7" ht="12.95" customHeight="1" x14ac:dyDescent="0.2">
      <c r="A2" t="s">
        <v>23</v>
      </c>
      <c r="B2" t="s">
        <v>34</v>
      </c>
      <c r="C2" s="3"/>
      <c r="D2" s="3"/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8" t="s">
        <v>28</v>
      </c>
      <c r="D4" s="9" t="s">
        <v>28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11">
        <v>51679.423999999999</v>
      </c>
      <c r="D7" s="18" t="s">
        <v>88</v>
      </c>
    </row>
    <row r="8" spans="1:7" ht="12.95" customHeight="1" x14ac:dyDescent="0.2">
      <c r="A8" t="s">
        <v>3</v>
      </c>
      <c r="C8" s="11">
        <v>0.69552000000000003</v>
      </c>
      <c r="D8" s="19" t="s">
        <v>88</v>
      </c>
    </row>
    <row r="9" spans="1:7" ht="12.95" customHeight="1" x14ac:dyDescent="0.2">
      <c r="A9" s="20" t="s">
        <v>38</v>
      </c>
      <c r="B9" s="21"/>
      <c r="C9" s="22">
        <v>-9.5</v>
      </c>
      <c r="D9" s="21" t="s">
        <v>39</v>
      </c>
      <c r="E9" s="21"/>
    </row>
    <row r="10" spans="1:7" ht="12.95" customHeight="1" thickBot="1" x14ac:dyDescent="0.25">
      <c r="A10" s="21"/>
      <c r="B10" s="21"/>
      <c r="C10" s="4" t="s">
        <v>19</v>
      </c>
      <c r="D10" s="4" t="s">
        <v>20</v>
      </c>
      <c r="E10" s="21"/>
    </row>
    <row r="11" spans="1:7" ht="12.95" customHeight="1" x14ac:dyDescent="0.2">
      <c r="A11" s="21" t="s">
        <v>15</v>
      </c>
      <c r="B11" s="21"/>
      <c r="C11" s="23">
        <f ca="1">INTERCEPT(INDIRECT($G$11):G989,INDIRECT($F$11):F989)</f>
        <v>-7.7978670974869491E-4</v>
      </c>
      <c r="D11" s="3"/>
      <c r="E11" s="21"/>
      <c r="F11" s="24" t="str">
        <f>"F"&amp;E19</f>
        <v>F21</v>
      </c>
      <c r="G11" s="25" t="str">
        <f>"G"&amp;E19</f>
        <v>G21</v>
      </c>
    </row>
    <row r="12" spans="1:7" ht="12.95" customHeight="1" x14ac:dyDescent="0.2">
      <c r="A12" s="21" t="s">
        <v>16</v>
      </c>
      <c r="B12" s="21"/>
      <c r="C12" s="23">
        <f ca="1">SLOPE(INDIRECT($G$11):G989,INDIRECT($F$11):F989)</f>
        <v>1.024888752348585E-5</v>
      </c>
      <c r="D12" s="3"/>
      <c r="E12" s="21"/>
    </row>
    <row r="13" spans="1:7" ht="12.95" customHeight="1" x14ac:dyDescent="0.2">
      <c r="A13" s="21" t="s">
        <v>18</v>
      </c>
      <c r="B13" s="21"/>
      <c r="C13" s="3" t="s">
        <v>13</v>
      </c>
      <c r="D13" s="26" t="s">
        <v>40</v>
      </c>
      <c r="E13" s="22">
        <v>1</v>
      </c>
    </row>
    <row r="14" spans="1:7" ht="12.95" customHeight="1" x14ac:dyDescent="0.2">
      <c r="A14" s="21"/>
      <c r="B14" s="21"/>
      <c r="C14" s="21"/>
      <c r="D14" s="26" t="s">
        <v>41</v>
      </c>
      <c r="E14" s="27">
        <f ca="1">NOW()+15018.5+$C$9/24</f>
        <v>60358.733251041667</v>
      </c>
    </row>
    <row r="15" spans="1:7" ht="12.95" customHeight="1" x14ac:dyDescent="0.2">
      <c r="A15" s="28" t="s">
        <v>17</v>
      </c>
      <c r="B15" s="21"/>
      <c r="C15" s="29">
        <f ca="1">(C7+C11)+(C8+C12)*INT(MAX(F21:F3530))</f>
        <v>58933.108185861274</v>
      </c>
      <c r="D15" s="26" t="s">
        <v>42</v>
      </c>
      <c r="E15" s="27">
        <f ca="1">ROUND(2*(E14-$C$7)/$C$8,0)/2+E13</f>
        <v>12480</v>
      </c>
    </row>
    <row r="16" spans="1:7" ht="12.95" customHeight="1" x14ac:dyDescent="0.2">
      <c r="A16" s="30" t="s">
        <v>4</v>
      </c>
      <c r="B16" s="21"/>
      <c r="C16" s="31">
        <f ca="1">+C8+C12</f>
        <v>0.69553024888752346</v>
      </c>
      <c r="D16" s="26" t="s">
        <v>43</v>
      </c>
      <c r="E16" s="25">
        <f ca="1">ROUND(2*(E14-$C$15)/$C$16,0)/2+E13</f>
        <v>2050.5</v>
      </c>
    </row>
    <row r="17" spans="1:17" ht="12.95" customHeight="1" thickBot="1" x14ac:dyDescent="0.25">
      <c r="A17" s="26" t="s">
        <v>29</v>
      </c>
      <c r="B17" s="21"/>
      <c r="C17" s="21">
        <f>COUNT(C21:C2188)</f>
        <v>17</v>
      </c>
      <c r="D17" s="26" t="s">
        <v>44</v>
      </c>
      <c r="E17" s="32">
        <f ca="1">+$C$15+$C$16*E16-15018.5-$C$9/24</f>
        <v>45341.188794538473</v>
      </c>
    </row>
    <row r="18" spans="1:17" ht="12.95" customHeight="1" thickTop="1" thickBot="1" x14ac:dyDescent="0.25">
      <c r="A18" s="30" t="s">
        <v>5</v>
      </c>
      <c r="B18" s="21"/>
      <c r="C18" s="33">
        <f ca="1">+C15</f>
        <v>58933.108185861274</v>
      </c>
      <c r="D18" s="34">
        <f ca="1">+C16</f>
        <v>0.69553024888752346</v>
      </c>
      <c r="E18" s="35" t="s">
        <v>45</v>
      </c>
    </row>
    <row r="19" spans="1:17" ht="12.95" customHeight="1" thickTop="1" x14ac:dyDescent="0.2">
      <c r="A19" s="36" t="s">
        <v>46</v>
      </c>
      <c r="E19" s="37">
        <v>21</v>
      </c>
    </row>
    <row r="20" spans="1:17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30</v>
      </c>
      <c r="I20" s="7" t="s">
        <v>27</v>
      </c>
      <c r="J20" s="7" t="s">
        <v>49</v>
      </c>
      <c r="K20" s="7" t="s">
        <v>87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17" ht="12.95" customHeight="1" x14ac:dyDescent="0.2">
      <c r="A21" t="s">
        <v>36</v>
      </c>
      <c r="B21" s="3" t="s">
        <v>32</v>
      </c>
      <c r="C21" s="10">
        <v>51678.382999999914</v>
      </c>
      <c r="D21" s="10"/>
      <c r="E21">
        <f t="shared" ref="E21:E29" si="0">+(C21-C$7)/C$8</f>
        <v>-1.4967218772785116</v>
      </c>
      <c r="F21">
        <f t="shared" ref="F21:F37" si="1">ROUND(2*E21,0)/2</f>
        <v>-1.5</v>
      </c>
      <c r="G21">
        <f t="shared" ref="G21:G29" si="2">+C21-(C$7+F21*C$8)</f>
        <v>2.2799999132985249E-3</v>
      </c>
      <c r="I21">
        <f>+G21</f>
        <v>2.2799999132985249E-3</v>
      </c>
      <c r="O21">
        <f t="shared" ref="O21:O29" ca="1" si="3">+C$11+C$12*$F21</f>
        <v>-7.9516004103392371E-4</v>
      </c>
      <c r="Q21" s="2">
        <f t="shared" ref="Q21:Q29" si="4">+C21-15018.5</f>
        <v>36659.882999999914</v>
      </c>
    </row>
    <row r="22" spans="1:17" ht="12.95" customHeight="1" x14ac:dyDescent="0.2">
      <c r="A22" s="51" t="s">
        <v>64</v>
      </c>
      <c r="B22" s="53" t="s">
        <v>32</v>
      </c>
      <c r="C22" s="52">
        <v>51678.383000000002</v>
      </c>
      <c r="D22" s="10"/>
      <c r="E22">
        <f t="shared" si="0"/>
        <v>-1.4967218771529773</v>
      </c>
      <c r="F22">
        <f t="shared" si="1"/>
        <v>-1.5</v>
      </c>
      <c r="G22">
        <f t="shared" si="2"/>
        <v>2.2800000006100163E-3</v>
      </c>
      <c r="K22">
        <f>+G22</f>
        <v>2.2800000006100163E-3</v>
      </c>
      <c r="O22">
        <f t="shared" ca="1" si="3"/>
        <v>-7.9516004103392371E-4</v>
      </c>
      <c r="Q22" s="2">
        <f t="shared" si="4"/>
        <v>36659.883000000002</v>
      </c>
    </row>
    <row r="23" spans="1:17" ht="12.95" customHeight="1" x14ac:dyDescent="0.2">
      <c r="A23" s="51" t="s">
        <v>88</v>
      </c>
      <c r="B23" s="53" t="s">
        <v>37</v>
      </c>
      <c r="C23" s="52">
        <v>51679.423999999999</v>
      </c>
      <c r="D23" s="10"/>
      <c r="E23">
        <f t="shared" si="0"/>
        <v>0</v>
      </c>
      <c r="F23">
        <f t="shared" si="1"/>
        <v>0</v>
      </c>
      <c r="G23">
        <f t="shared" si="2"/>
        <v>0</v>
      </c>
      <c r="K23">
        <f>+G23</f>
        <v>0</v>
      </c>
      <c r="O23">
        <f t="shared" ca="1" si="3"/>
        <v>-7.7978670974869491E-4</v>
      </c>
      <c r="Q23" s="2">
        <f t="shared" si="4"/>
        <v>36660.923999999999</v>
      </c>
    </row>
    <row r="24" spans="1:17" ht="12.95" customHeight="1" x14ac:dyDescent="0.2">
      <c r="A24" t="s">
        <v>36</v>
      </c>
      <c r="B24" s="3" t="s">
        <v>37</v>
      </c>
      <c r="C24" s="10">
        <v>51679.424000000115</v>
      </c>
      <c r="D24" s="10"/>
      <c r="E24">
        <f t="shared" si="0"/>
        <v>1.6737882710336844E-10</v>
      </c>
      <c r="F24">
        <f t="shared" si="1"/>
        <v>0</v>
      </c>
      <c r="G24">
        <f t="shared" si="2"/>
        <v>1.1641532182693481E-10</v>
      </c>
      <c r="I24">
        <f>+G24</f>
        <v>1.1641532182693481E-10</v>
      </c>
      <c r="O24">
        <f t="shared" ca="1" si="3"/>
        <v>-7.7978670974869491E-4</v>
      </c>
      <c r="Q24" s="2">
        <f t="shared" si="4"/>
        <v>36660.924000000115</v>
      </c>
    </row>
    <row r="25" spans="1:17" ht="12.95" customHeight="1" x14ac:dyDescent="0.2">
      <c r="A25" s="51" t="s">
        <v>64</v>
      </c>
      <c r="B25" s="53" t="s">
        <v>32</v>
      </c>
      <c r="C25" s="52">
        <v>51680.466999999997</v>
      </c>
      <c r="D25" s="10"/>
      <c r="E25">
        <f t="shared" si="0"/>
        <v>1.4995974235073704</v>
      </c>
      <c r="F25">
        <f t="shared" si="1"/>
        <v>1.5</v>
      </c>
      <c r="G25">
        <f t="shared" si="2"/>
        <v>-2.8000000020256266E-4</v>
      </c>
      <c r="K25">
        <f>+G25</f>
        <v>-2.8000000020256266E-4</v>
      </c>
      <c r="O25">
        <f t="shared" ca="1" si="3"/>
        <v>-7.6441337846346611E-4</v>
      </c>
      <c r="Q25" s="2">
        <f t="shared" si="4"/>
        <v>36661.966999999997</v>
      </c>
    </row>
    <row r="26" spans="1:17" ht="12.95" customHeight="1" x14ac:dyDescent="0.2">
      <c r="A26" t="s">
        <v>36</v>
      </c>
      <c r="B26" s="3" t="s">
        <v>32</v>
      </c>
      <c r="C26" s="10">
        <v>51680.467000000179</v>
      </c>
      <c r="D26" s="10"/>
      <c r="E26">
        <f t="shared" si="0"/>
        <v>1.4995974237688998</v>
      </c>
      <c r="F26">
        <f t="shared" si="1"/>
        <v>1.5</v>
      </c>
      <c r="G26">
        <f t="shared" si="2"/>
        <v>-2.7999981830362231E-4</v>
      </c>
      <c r="I26">
        <f>+G26</f>
        <v>-2.7999981830362231E-4</v>
      </c>
      <c r="O26">
        <f t="shared" ca="1" si="3"/>
        <v>-7.6441337846346611E-4</v>
      </c>
      <c r="Q26" s="2">
        <f t="shared" si="4"/>
        <v>36661.967000000179</v>
      </c>
    </row>
    <row r="27" spans="1:17" ht="12.95" customHeight="1" x14ac:dyDescent="0.2">
      <c r="A27" t="s">
        <v>30</v>
      </c>
      <c r="C27" s="17">
        <v>51914.87</v>
      </c>
      <c r="D27" s="10" t="s">
        <v>13</v>
      </c>
      <c r="E27">
        <f t="shared" si="0"/>
        <v>338.51794340925284</v>
      </c>
      <c r="F27">
        <f t="shared" si="1"/>
        <v>338.5</v>
      </c>
      <c r="G27">
        <f t="shared" si="2"/>
        <v>1.2480000004870817E-2</v>
      </c>
      <c r="H27">
        <f>+G27</f>
        <v>1.2480000004870817E-2</v>
      </c>
      <c r="O27">
        <f t="shared" ca="1" si="3"/>
        <v>2.6894617169512655E-3</v>
      </c>
      <c r="Q27" s="2">
        <f t="shared" si="4"/>
        <v>36896.370000000003</v>
      </c>
    </row>
    <row r="28" spans="1:17" ht="12.95" customHeight="1" x14ac:dyDescent="0.2">
      <c r="A28" s="12" t="s">
        <v>31</v>
      </c>
      <c r="B28" s="13" t="s">
        <v>32</v>
      </c>
      <c r="C28" s="14">
        <v>52395.461600000002</v>
      </c>
      <c r="D28" s="14">
        <v>1.6999999999999999E-3</v>
      </c>
      <c r="E28">
        <f t="shared" si="0"/>
        <v>1029.4996549344423</v>
      </c>
      <c r="F28">
        <f t="shared" si="1"/>
        <v>1029.5</v>
      </c>
      <c r="G28">
        <f t="shared" si="2"/>
        <v>-2.3999999393709004E-4</v>
      </c>
      <c r="J28">
        <f>+G28</f>
        <v>-2.3999999393709004E-4</v>
      </c>
      <c r="O28">
        <f t="shared" ca="1" si="3"/>
        <v>9.7714429956799881E-3</v>
      </c>
      <c r="Q28" s="2">
        <f t="shared" si="4"/>
        <v>37376.961600000002</v>
      </c>
    </row>
    <row r="29" spans="1:17" ht="12.95" customHeight="1" x14ac:dyDescent="0.2">
      <c r="A29" s="15" t="s">
        <v>33</v>
      </c>
      <c r="B29" s="16"/>
      <c r="C29" s="17">
        <v>53465.532899999998</v>
      </c>
      <c r="D29" s="17">
        <v>2.9999999999999997E-4</v>
      </c>
      <c r="E29">
        <f t="shared" si="0"/>
        <v>2568.0194674488143</v>
      </c>
      <c r="F29">
        <f t="shared" si="1"/>
        <v>2568</v>
      </c>
      <c r="G29">
        <f t="shared" si="2"/>
        <v>1.3539999999920838E-2</v>
      </c>
      <c r="J29">
        <f>+G29</f>
        <v>1.3539999999920838E-2</v>
      </c>
      <c r="O29">
        <f t="shared" ca="1" si="3"/>
        <v>2.5539356450562968E-2</v>
      </c>
      <c r="Q29" s="2">
        <f t="shared" si="4"/>
        <v>38447.032899999998</v>
      </c>
    </row>
    <row r="30" spans="1:17" ht="12.95" customHeight="1" x14ac:dyDescent="0.2">
      <c r="A30" s="54" t="s">
        <v>83</v>
      </c>
      <c r="B30" s="55" t="s">
        <v>32</v>
      </c>
      <c r="C30" s="56">
        <v>58897.279999999999</v>
      </c>
      <c r="D30" s="56" t="s">
        <v>84</v>
      </c>
      <c r="E30">
        <f t="shared" ref="E30:E37" si="5">+(C30-C$7)/C$8</f>
        <v>10377.639751552795</v>
      </c>
      <c r="F30">
        <f t="shared" si="1"/>
        <v>10377.5</v>
      </c>
      <c r="G30">
        <f t="shared" ref="G30:G37" si="6">+C30-(C$7+F30*C$8)</f>
        <v>9.7199999996519182E-2</v>
      </c>
      <c r="J30">
        <f>+G30</f>
        <v>9.7199999996519182E-2</v>
      </c>
      <c r="O30">
        <f t="shared" ref="O30:O37" ca="1" si="7">+C$11+C$12*$F30</f>
        <v>0.10557804356522572</v>
      </c>
      <c r="Q30" s="2">
        <f t="shared" ref="Q30:Q37" si="8">+C30-15018.5</f>
        <v>43878.78</v>
      </c>
    </row>
    <row r="31" spans="1:17" ht="12.95" customHeight="1" x14ac:dyDescent="0.2">
      <c r="A31" s="54" t="s">
        <v>83</v>
      </c>
      <c r="B31" s="55" t="s">
        <v>32</v>
      </c>
      <c r="C31" s="56">
        <v>58897.281999999999</v>
      </c>
      <c r="D31" s="56" t="s">
        <v>56</v>
      </c>
      <c r="E31">
        <f t="shared" si="5"/>
        <v>10377.642627099149</v>
      </c>
      <c r="F31">
        <f t="shared" si="1"/>
        <v>10377.5</v>
      </c>
      <c r="G31">
        <f t="shared" si="6"/>
        <v>9.9199999996926636E-2</v>
      </c>
      <c r="J31">
        <f>+G31</f>
        <v>9.9199999996926636E-2</v>
      </c>
      <c r="O31">
        <f t="shared" ca="1" si="7"/>
        <v>0.10557804356522572</v>
      </c>
      <c r="Q31" s="2">
        <f t="shared" si="8"/>
        <v>43878.781999999999</v>
      </c>
    </row>
    <row r="32" spans="1:17" ht="12.95" customHeight="1" x14ac:dyDescent="0.2">
      <c r="A32" s="54" t="s">
        <v>83</v>
      </c>
      <c r="B32" s="55" t="s">
        <v>32</v>
      </c>
      <c r="C32" s="56">
        <v>58897.286</v>
      </c>
      <c r="D32" s="56" t="s">
        <v>85</v>
      </c>
      <c r="E32">
        <f t="shared" si="5"/>
        <v>10377.648378191858</v>
      </c>
      <c r="F32">
        <f t="shared" si="1"/>
        <v>10377.5</v>
      </c>
      <c r="G32">
        <f t="shared" si="6"/>
        <v>0.10319999999774154</v>
      </c>
      <c r="J32">
        <f>+G32</f>
        <v>0.10319999999774154</v>
      </c>
      <c r="O32">
        <f t="shared" ca="1" si="7"/>
        <v>0.10557804356522572</v>
      </c>
      <c r="Q32" s="2">
        <f t="shared" si="8"/>
        <v>43878.786</v>
      </c>
    </row>
    <row r="33" spans="1:17" ht="12.95" customHeight="1" x14ac:dyDescent="0.2">
      <c r="A33" s="54" t="s">
        <v>83</v>
      </c>
      <c r="B33" s="55" t="s">
        <v>37</v>
      </c>
      <c r="C33" s="56">
        <v>58926.150999999998</v>
      </c>
      <c r="D33" s="56" t="s">
        <v>85</v>
      </c>
      <c r="E33">
        <f t="shared" si="5"/>
        <v>10419.149700943177</v>
      </c>
      <c r="F33">
        <f t="shared" si="1"/>
        <v>10419</v>
      </c>
      <c r="G33">
        <f t="shared" si="6"/>
        <v>0.10411999999632826</v>
      </c>
      <c r="J33">
        <f>+G33</f>
        <v>0.10411999999632826</v>
      </c>
      <c r="O33">
        <f t="shared" ca="1" si="7"/>
        <v>0.10600337239745038</v>
      </c>
      <c r="Q33" s="2">
        <f t="shared" si="8"/>
        <v>43907.650999999998</v>
      </c>
    </row>
    <row r="34" spans="1:17" ht="12.95" customHeight="1" x14ac:dyDescent="0.2">
      <c r="A34" s="54" t="s">
        <v>83</v>
      </c>
      <c r="B34" s="55" t="s">
        <v>37</v>
      </c>
      <c r="C34" s="56">
        <v>58926.154999999999</v>
      </c>
      <c r="D34" s="56" t="s">
        <v>56</v>
      </c>
      <c r="E34">
        <f t="shared" si="5"/>
        <v>10419.155452035886</v>
      </c>
      <c r="F34">
        <f t="shared" si="1"/>
        <v>10419</v>
      </c>
      <c r="G34">
        <f t="shared" si="6"/>
        <v>0.10811999999714317</v>
      </c>
      <c r="J34">
        <f>+G34</f>
        <v>0.10811999999714317</v>
      </c>
      <c r="O34">
        <f t="shared" ca="1" si="7"/>
        <v>0.10600337239745038</v>
      </c>
      <c r="Q34" s="2">
        <f t="shared" si="8"/>
        <v>43907.654999999999</v>
      </c>
    </row>
    <row r="35" spans="1:17" ht="12.95" customHeight="1" x14ac:dyDescent="0.2">
      <c r="A35" s="54" t="s">
        <v>83</v>
      </c>
      <c r="B35" s="55" t="s">
        <v>37</v>
      </c>
      <c r="C35" s="56">
        <v>58933.112000000001</v>
      </c>
      <c r="D35" s="56" t="s">
        <v>85</v>
      </c>
      <c r="E35">
        <f t="shared" si="5"/>
        <v>10429.158040027607</v>
      </c>
      <c r="F35">
        <f t="shared" si="1"/>
        <v>10429</v>
      </c>
      <c r="G35">
        <f t="shared" si="6"/>
        <v>0.10992000000260305</v>
      </c>
      <c r="J35">
        <f>+G35</f>
        <v>0.10992000000260305</v>
      </c>
      <c r="O35">
        <f t="shared" ca="1" si="7"/>
        <v>0.10610586127268525</v>
      </c>
      <c r="Q35" s="2">
        <f t="shared" si="8"/>
        <v>43914.612000000001</v>
      </c>
    </row>
    <row r="36" spans="1:17" ht="12.95" customHeight="1" x14ac:dyDescent="0.2">
      <c r="A36" s="54" t="s">
        <v>83</v>
      </c>
      <c r="B36" s="55" t="s">
        <v>37</v>
      </c>
      <c r="C36" s="56">
        <v>58933.116000000002</v>
      </c>
      <c r="D36" s="56" t="s">
        <v>86</v>
      </c>
      <c r="E36">
        <f t="shared" si="5"/>
        <v>10429.163791120316</v>
      </c>
      <c r="F36">
        <f t="shared" si="1"/>
        <v>10429</v>
      </c>
      <c r="G36">
        <f t="shared" si="6"/>
        <v>0.11392000000341795</v>
      </c>
      <c r="J36">
        <f>+G36</f>
        <v>0.11392000000341795</v>
      </c>
      <c r="O36">
        <f t="shared" ca="1" si="7"/>
        <v>0.10610586127268525</v>
      </c>
      <c r="Q36" s="2">
        <f t="shared" si="8"/>
        <v>43914.616000000002</v>
      </c>
    </row>
    <row r="37" spans="1:17" ht="12.95" customHeight="1" x14ac:dyDescent="0.2">
      <c r="A37" s="54" t="s">
        <v>83</v>
      </c>
      <c r="B37" s="55" t="s">
        <v>37</v>
      </c>
      <c r="C37" s="56">
        <v>58933.116999999998</v>
      </c>
      <c r="D37" s="56" t="s">
        <v>56</v>
      </c>
      <c r="E37">
        <f t="shared" si="5"/>
        <v>10429.165228893489</v>
      </c>
      <c r="F37">
        <f t="shared" si="1"/>
        <v>10429</v>
      </c>
      <c r="G37">
        <f t="shared" si="6"/>
        <v>0.1149199999999837</v>
      </c>
      <c r="J37">
        <f>+G37</f>
        <v>0.1149199999999837</v>
      </c>
      <c r="O37">
        <f t="shared" ca="1" si="7"/>
        <v>0.10610586127268525</v>
      </c>
      <c r="Q37" s="2">
        <f t="shared" si="8"/>
        <v>43914.616999999998</v>
      </c>
    </row>
    <row r="38" spans="1:17" ht="12.95" customHeight="1" x14ac:dyDescent="0.2">
      <c r="C38" s="10"/>
      <c r="D38" s="10"/>
    </row>
    <row r="39" spans="1:17" ht="12.95" customHeight="1" x14ac:dyDescent="0.2">
      <c r="C39" s="10"/>
      <c r="D39" s="10"/>
    </row>
    <row r="40" spans="1:17" ht="12.95" customHeight="1" x14ac:dyDescent="0.2">
      <c r="C40" s="10"/>
      <c r="D40" s="10"/>
    </row>
    <row r="41" spans="1:17" ht="12.95" customHeight="1" x14ac:dyDescent="0.2">
      <c r="C41" s="10"/>
      <c r="D41" s="10"/>
    </row>
    <row r="42" spans="1:17" ht="12.95" customHeight="1" x14ac:dyDescent="0.2">
      <c r="C42" s="10"/>
      <c r="D42" s="10"/>
    </row>
    <row r="43" spans="1:17" ht="12.95" customHeight="1" x14ac:dyDescent="0.2">
      <c r="C43" s="10"/>
      <c r="D43" s="10"/>
    </row>
    <row r="44" spans="1:17" ht="12.95" customHeight="1" x14ac:dyDescent="0.2">
      <c r="C44" s="10"/>
      <c r="D44" s="10"/>
    </row>
    <row r="45" spans="1:17" ht="12.95" customHeight="1" x14ac:dyDescent="0.2">
      <c r="C45" s="10"/>
      <c r="D45" s="10"/>
    </row>
    <row r="46" spans="1:17" ht="12.95" customHeight="1" x14ac:dyDescent="0.2">
      <c r="C46" s="10"/>
      <c r="D46" s="10"/>
    </row>
    <row r="47" spans="1:17" ht="12.95" customHeight="1" x14ac:dyDescent="0.2">
      <c r="C47" s="10"/>
      <c r="D47" s="10"/>
    </row>
    <row r="48" spans="1:17" ht="12.95" customHeight="1" x14ac:dyDescent="0.2">
      <c r="C48" s="10"/>
      <c r="D48" s="10"/>
    </row>
    <row r="49" spans="3:4" ht="12.95" customHeight="1" x14ac:dyDescent="0.2">
      <c r="C49" s="10"/>
      <c r="D49" s="10"/>
    </row>
    <row r="50" spans="3:4" ht="12.95" customHeight="1" x14ac:dyDescent="0.2">
      <c r="C50" s="10"/>
      <c r="D50" s="10"/>
    </row>
    <row r="51" spans="3:4" ht="12.95" customHeight="1" x14ac:dyDescent="0.2">
      <c r="C51" s="10"/>
      <c r="D51" s="10"/>
    </row>
    <row r="52" spans="3:4" ht="12.95" customHeight="1" x14ac:dyDescent="0.2">
      <c r="C52" s="10"/>
      <c r="D52" s="10"/>
    </row>
    <row r="53" spans="3:4" ht="12.95" customHeight="1" x14ac:dyDescent="0.2">
      <c r="C53" s="10"/>
      <c r="D53" s="10"/>
    </row>
    <row r="54" spans="3:4" ht="12.95" customHeight="1" x14ac:dyDescent="0.2">
      <c r="C54" s="10"/>
      <c r="D54" s="10"/>
    </row>
    <row r="55" spans="3:4" ht="12.95" customHeight="1" x14ac:dyDescent="0.2">
      <c r="C55" s="10"/>
      <c r="D55" s="10"/>
    </row>
    <row r="56" spans="3:4" ht="12.95" customHeight="1" x14ac:dyDescent="0.2">
      <c r="C56" s="10"/>
      <c r="D56" s="10"/>
    </row>
    <row r="57" spans="3:4" ht="12.95" customHeight="1" x14ac:dyDescent="0.2">
      <c r="C57" s="10"/>
      <c r="D57" s="10"/>
    </row>
    <row r="58" spans="3:4" ht="12.95" customHeight="1" x14ac:dyDescent="0.2">
      <c r="C58" s="10"/>
      <c r="D58" s="10"/>
    </row>
    <row r="59" spans="3:4" ht="12.95" customHeight="1" x14ac:dyDescent="0.2">
      <c r="C59" s="10"/>
      <c r="D59" s="10"/>
    </row>
    <row r="60" spans="3:4" ht="12.95" customHeight="1" x14ac:dyDescent="0.2">
      <c r="C60" s="10"/>
      <c r="D60" s="10"/>
    </row>
    <row r="61" spans="3:4" ht="12.95" customHeight="1" x14ac:dyDescent="0.2">
      <c r="C61" s="10"/>
      <c r="D61" s="10"/>
    </row>
    <row r="62" spans="3:4" ht="12.95" customHeight="1" x14ac:dyDescent="0.2">
      <c r="C62" s="10"/>
      <c r="D62" s="10"/>
    </row>
    <row r="63" spans="3:4" ht="12.95" customHeight="1" x14ac:dyDescent="0.2">
      <c r="C63" s="10"/>
      <c r="D63" s="10"/>
    </row>
    <row r="64" spans="3:4" ht="12.95" customHeight="1" x14ac:dyDescent="0.2">
      <c r="C64" s="10"/>
      <c r="D64" s="10"/>
    </row>
    <row r="65" spans="3:4" ht="12.95" customHeight="1" x14ac:dyDescent="0.2">
      <c r="C65" s="10"/>
      <c r="D65" s="10"/>
    </row>
    <row r="66" spans="3:4" ht="12.95" customHeight="1" x14ac:dyDescent="0.2">
      <c r="C66" s="10"/>
      <c r="D66" s="10"/>
    </row>
    <row r="67" spans="3:4" ht="12.95" customHeight="1" x14ac:dyDescent="0.2">
      <c r="C67" s="10"/>
      <c r="D67" s="10"/>
    </row>
    <row r="68" spans="3:4" ht="12.95" customHeight="1" x14ac:dyDescent="0.2">
      <c r="C68" s="10"/>
      <c r="D68" s="10"/>
    </row>
    <row r="69" spans="3:4" ht="12.95" customHeight="1" x14ac:dyDescent="0.2">
      <c r="C69" s="10"/>
      <c r="D69" s="10"/>
    </row>
    <row r="70" spans="3:4" ht="12.95" customHeight="1" x14ac:dyDescent="0.2">
      <c r="C70" s="10"/>
      <c r="D70" s="10"/>
    </row>
    <row r="71" spans="3:4" ht="12.95" customHeight="1" x14ac:dyDescent="0.2">
      <c r="C71" s="10"/>
      <c r="D71" s="10"/>
    </row>
    <row r="72" spans="3:4" ht="12.95" customHeight="1" x14ac:dyDescent="0.2">
      <c r="C72" s="10"/>
      <c r="D72" s="10"/>
    </row>
    <row r="73" spans="3:4" ht="12.95" customHeight="1" x14ac:dyDescent="0.2">
      <c r="C73" s="10"/>
      <c r="D73" s="10"/>
    </row>
    <row r="74" spans="3:4" ht="12.95" customHeight="1" x14ac:dyDescent="0.2">
      <c r="C74" s="10"/>
      <c r="D74" s="10"/>
    </row>
    <row r="75" spans="3:4" ht="12.95" customHeight="1" x14ac:dyDescent="0.2">
      <c r="C75" s="10"/>
      <c r="D75" s="10"/>
    </row>
    <row r="76" spans="3:4" ht="12.95" customHeight="1" x14ac:dyDescent="0.2">
      <c r="C76" s="10"/>
      <c r="D76" s="10"/>
    </row>
    <row r="77" spans="3:4" ht="12.95" customHeight="1" x14ac:dyDescent="0.2">
      <c r="C77" s="10"/>
      <c r="D77" s="10"/>
    </row>
    <row r="78" spans="3:4" ht="12.95" customHeight="1" x14ac:dyDescent="0.2">
      <c r="C78" s="10"/>
      <c r="D78" s="10"/>
    </row>
    <row r="79" spans="3:4" ht="12.95" customHeight="1" x14ac:dyDescent="0.2">
      <c r="C79" s="10"/>
      <c r="D79" s="10"/>
    </row>
    <row r="80" spans="3:4" ht="12.95" customHeight="1" x14ac:dyDescent="0.2">
      <c r="C80" s="10"/>
      <c r="D80" s="10"/>
    </row>
    <row r="81" spans="3:4" ht="12.95" customHeight="1" x14ac:dyDescent="0.2">
      <c r="C81" s="10"/>
      <c r="D81" s="10"/>
    </row>
    <row r="82" spans="3:4" ht="12.95" customHeight="1" x14ac:dyDescent="0.2">
      <c r="C82" s="10"/>
      <c r="D82" s="10"/>
    </row>
    <row r="83" spans="3:4" ht="12.95" customHeight="1" x14ac:dyDescent="0.2">
      <c r="C83" s="10"/>
      <c r="D83" s="10"/>
    </row>
    <row r="84" spans="3:4" ht="12.95" customHeight="1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</sheetData>
  <protectedRanges>
    <protectedRange sqref="A30:D37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2"/>
  <sheetViews>
    <sheetView workbookViewId="0">
      <selection activeCell="A13" sqref="A13:C15"/>
    </sheetView>
  </sheetViews>
  <sheetFormatPr defaultRowHeight="12.75" x14ac:dyDescent="0.2"/>
  <cols>
    <col min="1" max="1" width="19.7109375" style="10" customWidth="1"/>
    <col min="2" max="2" width="4.42578125" style="21" customWidth="1"/>
    <col min="3" max="3" width="12.7109375" style="10" customWidth="1"/>
    <col min="4" max="4" width="5.42578125" style="21" customWidth="1"/>
    <col min="5" max="5" width="14.85546875" style="21" customWidth="1"/>
    <col min="6" max="6" width="9.140625" style="21"/>
    <col min="7" max="7" width="12" style="21" customWidth="1"/>
    <col min="8" max="8" width="14.140625" style="10" customWidth="1"/>
    <col min="9" max="9" width="22.5703125" style="21" customWidth="1"/>
    <col min="10" max="10" width="25.140625" style="21" customWidth="1"/>
    <col min="11" max="11" width="15.7109375" style="21" customWidth="1"/>
    <col min="12" max="12" width="14.140625" style="21" customWidth="1"/>
    <col min="13" max="13" width="9.5703125" style="21" customWidth="1"/>
    <col min="14" max="14" width="14.140625" style="21" customWidth="1"/>
    <col min="15" max="15" width="23.42578125" style="21" customWidth="1"/>
    <col min="16" max="16" width="16.5703125" style="21" customWidth="1"/>
    <col min="17" max="17" width="41" style="21" customWidth="1"/>
    <col min="18" max="16384" width="9.140625" style="21"/>
  </cols>
  <sheetData>
    <row r="1" spans="1:16" ht="15.75" x14ac:dyDescent="0.25">
      <c r="A1" s="38" t="s">
        <v>47</v>
      </c>
      <c r="I1" s="39" t="s">
        <v>48</v>
      </c>
      <c r="J1" s="40" t="s">
        <v>49</v>
      </c>
    </row>
    <row r="2" spans="1:16" x14ac:dyDescent="0.2">
      <c r="I2" s="41" t="s">
        <v>50</v>
      </c>
      <c r="J2" s="42" t="s">
        <v>51</v>
      </c>
    </row>
    <row r="3" spans="1:16" x14ac:dyDescent="0.2">
      <c r="A3" s="43" t="s">
        <v>52</v>
      </c>
      <c r="I3" s="41" t="s">
        <v>53</v>
      </c>
      <c r="J3" s="42" t="s">
        <v>54</v>
      </c>
    </row>
    <row r="4" spans="1:16" x14ac:dyDescent="0.2">
      <c r="I4" s="41" t="s">
        <v>55</v>
      </c>
      <c r="J4" s="42" t="s">
        <v>54</v>
      </c>
    </row>
    <row r="5" spans="1:16" ht="13.5" thickBot="1" x14ac:dyDescent="0.25">
      <c r="I5" s="44" t="s">
        <v>56</v>
      </c>
      <c r="J5" s="45" t="s">
        <v>57</v>
      </c>
    </row>
    <row r="10" spans="1:16" ht="13.5" thickBot="1" x14ac:dyDescent="0.25"/>
    <row r="11" spans="1:16" ht="12.75" customHeight="1" thickBot="1" x14ac:dyDescent="0.25">
      <c r="A11" s="10" t="str">
        <f>P11</f>
        <v>BAVM 158 </v>
      </c>
      <c r="B11" s="3" t="str">
        <f>IF(H11=INT(H11),"I","II")</f>
        <v>II</v>
      </c>
      <c r="C11" s="10">
        <f>1*G11</f>
        <v>52395.461600000002</v>
      </c>
      <c r="D11" s="21" t="str">
        <f>VLOOKUP(F11,I$1:J$5,2,FALSE)</f>
        <v>vis</v>
      </c>
      <c r="E11" s="46">
        <f>VLOOKUP(C11,Active!C$21:E$973,3,FALSE)</f>
        <v>1029.4996549344423</v>
      </c>
      <c r="F11" s="3" t="s">
        <v>56</v>
      </c>
      <c r="G11" s="21" t="str">
        <f>MID(I11,3,LEN(I11)-3)</f>
        <v>52395.4616</v>
      </c>
      <c r="H11" s="10">
        <f>1*K11</f>
        <v>-150.5</v>
      </c>
      <c r="I11" s="47" t="s">
        <v>70</v>
      </c>
      <c r="J11" s="48" t="s">
        <v>71</v>
      </c>
      <c r="K11" s="47">
        <v>-150.5</v>
      </c>
      <c r="L11" s="47" t="s">
        <v>72</v>
      </c>
      <c r="M11" s="48" t="s">
        <v>61</v>
      </c>
      <c r="N11" s="48" t="s">
        <v>73</v>
      </c>
      <c r="O11" s="49" t="s">
        <v>74</v>
      </c>
      <c r="P11" s="50" t="s">
        <v>75</v>
      </c>
    </row>
    <row r="12" spans="1:16" ht="12.75" customHeight="1" thickBot="1" x14ac:dyDescent="0.25">
      <c r="A12" s="10" t="str">
        <f>P12</f>
        <v>BAVM 178 </v>
      </c>
      <c r="B12" s="3" t="str">
        <f>IF(H12=INT(H12),"I","II")</f>
        <v>I</v>
      </c>
      <c r="C12" s="10">
        <f>1*G12</f>
        <v>53465.532899999998</v>
      </c>
      <c r="D12" s="21" t="str">
        <f>VLOOKUP(F12,I$1:J$5,2,FALSE)</f>
        <v>vis</v>
      </c>
      <c r="E12" s="46">
        <f>VLOOKUP(C12,Active!C$21:E$973,3,FALSE)</f>
        <v>2568.0194674488143</v>
      </c>
      <c r="F12" s="3" t="s">
        <v>56</v>
      </c>
      <c r="G12" s="21" t="str">
        <f>MID(I12,3,LEN(I12)-3)</f>
        <v>53465.5329</v>
      </c>
      <c r="H12" s="10">
        <f>1*K12</f>
        <v>1388</v>
      </c>
      <c r="I12" s="47" t="s">
        <v>76</v>
      </c>
      <c r="J12" s="48" t="s">
        <v>77</v>
      </c>
      <c r="K12" s="47" t="s">
        <v>78</v>
      </c>
      <c r="L12" s="47" t="s">
        <v>79</v>
      </c>
      <c r="M12" s="48" t="s">
        <v>80</v>
      </c>
      <c r="N12" s="48" t="s">
        <v>62</v>
      </c>
      <c r="O12" s="49" t="s">
        <v>81</v>
      </c>
      <c r="P12" s="50" t="s">
        <v>82</v>
      </c>
    </row>
    <row r="13" spans="1:16" ht="12.75" customHeight="1" thickBot="1" x14ac:dyDescent="0.25">
      <c r="A13" s="10" t="str">
        <f>P13</f>
        <v>BAVM 137 </v>
      </c>
      <c r="B13" s="3" t="str">
        <f>IF(H13=INT(H13),"I","II")</f>
        <v>II</v>
      </c>
      <c r="C13" s="10">
        <f>1*G13</f>
        <v>51678.383000000002</v>
      </c>
      <c r="D13" s="21" t="str">
        <f>VLOOKUP(F13,I$1:J$5,2,FALSE)</f>
        <v>vis</v>
      </c>
      <c r="E13" s="46">
        <f>VLOOKUP(C13,Active!C$21:E$973,3,FALSE)</f>
        <v>-1.4967218771529773</v>
      </c>
      <c r="F13" s="3" t="s">
        <v>56</v>
      </c>
      <c r="G13" s="21" t="str">
        <f>MID(I13,3,LEN(I13)-3)</f>
        <v>51678.383</v>
      </c>
      <c r="H13" s="10">
        <f>1*K13</f>
        <v>-1181.5</v>
      </c>
      <c r="I13" s="47" t="s">
        <v>58</v>
      </c>
      <c r="J13" s="48" t="s">
        <v>59</v>
      </c>
      <c r="K13" s="47">
        <v>-1181.5</v>
      </c>
      <c r="L13" s="47" t="s">
        <v>60</v>
      </c>
      <c r="M13" s="48" t="s">
        <v>61</v>
      </c>
      <c r="N13" s="48" t="s">
        <v>62</v>
      </c>
      <c r="O13" s="49" t="s">
        <v>63</v>
      </c>
      <c r="P13" s="50" t="s">
        <v>64</v>
      </c>
    </row>
    <row r="14" spans="1:16" ht="12.75" customHeight="1" thickBot="1" x14ac:dyDescent="0.25">
      <c r="A14" s="10" t="str">
        <f>P14</f>
        <v>BAVM 137 </v>
      </c>
      <c r="B14" s="3" t="str">
        <f>IF(H14=INT(H14),"I","II")</f>
        <v>I</v>
      </c>
      <c r="C14" s="10">
        <f>1*G14</f>
        <v>51679.423999999999</v>
      </c>
      <c r="D14" s="21" t="str">
        <f>VLOOKUP(F14,I$1:J$5,2,FALSE)</f>
        <v>vis</v>
      </c>
      <c r="E14" s="46">
        <f>VLOOKUP(C14,Active!C$21:E$973,3,FALSE)</f>
        <v>0</v>
      </c>
      <c r="F14" s="3" t="s">
        <v>56</v>
      </c>
      <c r="G14" s="21" t="str">
        <f>MID(I14,3,LEN(I14)-3)</f>
        <v>51679.424</v>
      </c>
      <c r="H14" s="10">
        <f>1*K14</f>
        <v>-1180</v>
      </c>
      <c r="I14" s="47" t="s">
        <v>65</v>
      </c>
      <c r="J14" s="48" t="s">
        <v>66</v>
      </c>
      <c r="K14" s="47">
        <v>-1180</v>
      </c>
      <c r="L14" s="47" t="s">
        <v>67</v>
      </c>
      <c r="M14" s="48" t="s">
        <v>61</v>
      </c>
      <c r="N14" s="48" t="s">
        <v>62</v>
      </c>
      <c r="O14" s="49" t="s">
        <v>63</v>
      </c>
      <c r="P14" s="50" t="s">
        <v>64</v>
      </c>
    </row>
    <row r="15" spans="1:16" ht="12.75" customHeight="1" thickBot="1" x14ac:dyDescent="0.25">
      <c r="A15" s="10" t="str">
        <f>P15</f>
        <v>BAVM 137 </v>
      </c>
      <c r="B15" s="3" t="str">
        <f>IF(H15=INT(H15),"I","II")</f>
        <v>II</v>
      </c>
      <c r="C15" s="10">
        <f>1*G15</f>
        <v>51680.466999999997</v>
      </c>
      <c r="D15" s="21" t="str">
        <f>VLOOKUP(F15,I$1:J$5,2,FALSE)</f>
        <v>vis</v>
      </c>
      <c r="E15" s="46">
        <f>VLOOKUP(C15,Active!C$21:E$973,3,FALSE)</f>
        <v>1.4995974235073704</v>
      </c>
      <c r="F15" s="3" t="s">
        <v>56</v>
      </c>
      <c r="G15" s="21" t="str">
        <f>MID(I15,3,LEN(I15)-3)</f>
        <v>51680.467</v>
      </c>
      <c r="H15" s="10">
        <f>1*K15</f>
        <v>-1178.5</v>
      </c>
      <c r="I15" s="47" t="s">
        <v>68</v>
      </c>
      <c r="J15" s="48" t="s">
        <v>69</v>
      </c>
      <c r="K15" s="47">
        <v>-1178.5</v>
      </c>
      <c r="L15" s="47" t="s">
        <v>67</v>
      </c>
      <c r="M15" s="48" t="s">
        <v>61</v>
      </c>
      <c r="N15" s="48" t="s">
        <v>62</v>
      </c>
      <c r="O15" s="49" t="s">
        <v>63</v>
      </c>
      <c r="P15" s="50" t="s">
        <v>64</v>
      </c>
    </row>
    <row r="16" spans="1:16" x14ac:dyDescent="0.2">
      <c r="B16" s="3"/>
      <c r="E16" s="46"/>
      <c r="F16" s="3"/>
    </row>
    <row r="17" spans="2:6" x14ac:dyDescent="0.2">
      <c r="B17" s="3"/>
      <c r="E17" s="46"/>
      <c r="F17" s="3"/>
    </row>
    <row r="18" spans="2:6" x14ac:dyDescent="0.2">
      <c r="B18" s="3"/>
      <c r="E18" s="46"/>
      <c r="F18" s="3"/>
    </row>
    <row r="19" spans="2:6" x14ac:dyDescent="0.2">
      <c r="B19" s="3"/>
      <c r="E19" s="46"/>
      <c r="F19" s="3"/>
    </row>
    <row r="20" spans="2:6" x14ac:dyDescent="0.2">
      <c r="B20" s="3"/>
      <c r="E20" s="46"/>
      <c r="F20" s="3"/>
    </row>
    <row r="21" spans="2:6" x14ac:dyDescent="0.2">
      <c r="B21" s="3"/>
      <c r="E21" s="46"/>
      <c r="F21" s="3"/>
    </row>
    <row r="22" spans="2:6" x14ac:dyDescent="0.2">
      <c r="B22" s="3"/>
      <c r="E22" s="46"/>
      <c r="F22" s="3"/>
    </row>
    <row r="23" spans="2:6" x14ac:dyDescent="0.2">
      <c r="B23" s="3"/>
      <c r="E23" s="46"/>
      <c r="F23" s="3"/>
    </row>
    <row r="24" spans="2:6" x14ac:dyDescent="0.2">
      <c r="B24" s="3"/>
      <c r="E24" s="46"/>
      <c r="F24" s="3"/>
    </row>
    <row r="25" spans="2:6" x14ac:dyDescent="0.2">
      <c r="B25" s="3"/>
      <c r="E25" s="46"/>
      <c r="F25" s="3"/>
    </row>
    <row r="26" spans="2:6" x14ac:dyDescent="0.2">
      <c r="B26" s="3"/>
      <c r="E26" s="46"/>
      <c r="F26" s="3"/>
    </row>
    <row r="27" spans="2:6" x14ac:dyDescent="0.2">
      <c r="B27" s="3"/>
      <c r="E27" s="46"/>
      <c r="F27" s="3"/>
    </row>
    <row r="28" spans="2:6" x14ac:dyDescent="0.2">
      <c r="B28" s="3"/>
      <c r="E28" s="46"/>
      <c r="F28" s="3"/>
    </row>
    <row r="29" spans="2:6" x14ac:dyDescent="0.2">
      <c r="B29" s="3"/>
      <c r="E29" s="46"/>
      <c r="F29" s="3"/>
    </row>
    <row r="30" spans="2:6" x14ac:dyDescent="0.2">
      <c r="B30" s="3"/>
      <c r="E30" s="46"/>
      <c r="F30" s="3"/>
    </row>
    <row r="31" spans="2:6" x14ac:dyDescent="0.2">
      <c r="B31" s="3"/>
      <c r="E31" s="46"/>
      <c r="F31" s="3"/>
    </row>
    <row r="32" spans="2:6" x14ac:dyDescent="0.2">
      <c r="B32" s="3"/>
      <c r="E32" s="46"/>
      <c r="F32" s="3"/>
    </row>
    <row r="33" spans="2:6" x14ac:dyDescent="0.2">
      <c r="B33" s="3"/>
      <c r="E33" s="46"/>
      <c r="F33" s="3"/>
    </row>
    <row r="34" spans="2:6" x14ac:dyDescent="0.2">
      <c r="B34" s="3"/>
      <c r="E34" s="46"/>
      <c r="F34" s="3"/>
    </row>
    <row r="35" spans="2:6" x14ac:dyDescent="0.2">
      <c r="B35" s="3"/>
      <c r="E35" s="46"/>
      <c r="F35" s="3"/>
    </row>
    <row r="36" spans="2:6" x14ac:dyDescent="0.2">
      <c r="B36" s="3"/>
      <c r="E36" s="46"/>
      <c r="F36" s="3"/>
    </row>
    <row r="37" spans="2:6" x14ac:dyDescent="0.2">
      <c r="B37" s="3"/>
      <c r="E37" s="46"/>
      <c r="F37" s="3"/>
    </row>
    <row r="38" spans="2:6" x14ac:dyDescent="0.2">
      <c r="B38" s="3"/>
      <c r="E38" s="46"/>
      <c r="F38" s="3"/>
    </row>
    <row r="39" spans="2:6" x14ac:dyDescent="0.2">
      <c r="B39" s="3"/>
      <c r="E39" s="46"/>
      <c r="F39" s="3"/>
    </row>
    <row r="40" spans="2:6" x14ac:dyDescent="0.2">
      <c r="B40" s="3"/>
      <c r="E40" s="46"/>
      <c r="F40" s="3"/>
    </row>
    <row r="41" spans="2:6" x14ac:dyDescent="0.2">
      <c r="B41" s="3"/>
      <c r="E41" s="46"/>
      <c r="F41" s="3"/>
    </row>
    <row r="42" spans="2:6" x14ac:dyDescent="0.2">
      <c r="B42" s="3"/>
      <c r="E42" s="46"/>
      <c r="F42" s="3"/>
    </row>
    <row r="43" spans="2:6" x14ac:dyDescent="0.2">
      <c r="B43" s="3"/>
      <c r="E43" s="46"/>
      <c r="F43" s="3"/>
    </row>
    <row r="44" spans="2:6" x14ac:dyDescent="0.2">
      <c r="B44" s="3"/>
      <c r="E44" s="46"/>
      <c r="F44" s="3"/>
    </row>
    <row r="45" spans="2:6" x14ac:dyDescent="0.2">
      <c r="B45" s="3"/>
      <c r="E45" s="46"/>
      <c r="F45" s="3"/>
    </row>
    <row r="46" spans="2:6" x14ac:dyDescent="0.2">
      <c r="B46" s="3"/>
      <c r="E46" s="46"/>
      <c r="F46" s="3"/>
    </row>
    <row r="47" spans="2:6" x14ac:dyDescent="0.2">
      <c r="B47" s="3"/>
      <c r="E47" s="46"/>
      <c r="F47" s="3"/>
    </row>
    <row r="48" spans="2:6" x14ac:dyDescent="0.2">
      <c r="B48" s="3"/>
      <c r="E48" s="46"/>
      <c r="F48" s="3"/>
    </row>
    <row r="49" spans="2:6" x14ac:dyDescent="0.2">
      <c r="B49" s="3"/>
      <c r="E49" s="46"/>
      <c r="F49" s="3"/>
    </row>
    <row r="50" spans="2:6" x14ac:dyDescent="0.2">
      <c r="B50" s="3"/>
      <c r="E50" s="46"/>
      <c r="F50" s="3"/>
    </row>
    <row r="51" spans="2:6" x14ac:dyDescent="0.2">
      <c r="B51" s="3"/>
      <c r="E51" s="46"/>
      <c r="F51" s="3"/>
    </row>
    <row r="52" spans="2:6" x14ac:dyDescent="0.2">
      <c r="B52" s="3"/>
      <c r="E52" s="46"/>
      <c r="F52" s="3"/>
    </row>
    <row r="53" spans="2:6" x14ac:dyDescent="0.2">
      <c r="B53" s="3"/>
      <c r="E53" s="46"/>
      <c r="F53" s="3"/>
    </row>
    <row r="54" spans="2:6" x14ac:dyDescent="0.2">
      <c r="B54" s="3"/>
      <c r="E54" s="46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</sheetData>
  <phoneticPr fontId="8" type="noConversion"/>
  <hyperlinks>
    <hyperlink ref="P13" r:id="rId1" display="http://www.bav-astro.de/sfs/BAVM_link.php?BAVMnr=137"/>
    <hyperlink ref="P14" r:id="rId2" display="http://www.bav-astro.de/sfs/BAVM_link.php?BAVMnr=137"/>
    <hyperlink ref="P15" r:id="rId3" display="http://www.bav-astro.de/sfs/BAVM_link.php?BAVMnr=137"/>
    <hyperlink ref="P11" r:id="rId4" display="http://www.bav-astro.de/sfs/BAVM_link.php?BAVMnr=158"/>
    <hyperlink ref="P12" r:id="rId5" display="http://www.bav-astro.de/sfs/BAVM_link.php?BAVMnr=17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2024-02-18T04:35:52Z</dcterms:modified>
</cp:coreProperties>
</file>