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38E331B-2E2F-4D82-B800-227A04D586A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H22" i="1" s="1"/>
  <c r="Q22" i="1"/>
  <c r="C22" i="1"/>
  <c r="R22" i="1" s="1"/>
  <c r="A22" i="1"/>
  <c r="C21" i="1"/>
  <c r="A21" i="1"/>
  <c r="G11" i="1"/>
  <c r="F11" i="1"/>
  <c r="E15" i="1"/>
  <c r="C17" i="1"/>
  <c r="Q21" i="1"/>
  <c r="E21" i="1"/>
  <c r="F21" i="1" s="1"/>
  <c r="G21" i="1" s="1"/>
  <c r="H21" i="1" s="1"/>
  <c r="C12" i="1"/>
  <c r="C16" i="1" l="1"/>
  <c r="D18" i="1" s="1"/>
  <c r="C11" i="1"/>
  <c r="O22" i="1" l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<sst xmlns="http://schemas.openxmlformats.org/spreadsheetml/2006/main" count="51" uniqueCount="45">
  <si>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</si>
  <si>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</si>
  <si>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</si>
  <si>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</si>
  <si>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</si>
  <si>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</si>
  <si>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</si>
  <si>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</si>
  <si>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</si>
  <si>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</si>
  <si>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</si>
  <si>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</si>
  <si>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</si>
  <si>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</si>
  <si>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</si>
  <si>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</si>
  <si>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</si>
  <si>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</si>
  <si>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</si>
  <si>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</si>
  <si>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</si>
  <si>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</si>
  <si>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</si>
  <si>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</si>
  <si>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</si>
  <si>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</si>
  <si>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</si>
  <si>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</si>
  <si>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</si>
  <si>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</si>
  <si>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</si>
  <si>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</si>
  <si>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</si>
  <si>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</si>
  <si>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</si>
  <si>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</si>
  <si>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KZ Lib  / GSC 6191-1122</t>
  </si>
  <si>
    <t>Lib_KZ.xls</t>
  </si>
  <si>
    <t>EA</t>
  </si>
  <si>
    <t>IBVS 5480 Eph.</t>
  </si>
  <si>
    <t>IBVS 5480</t>
  </si>
  <si>
    <t>Lib</t>
  </si>
  <si>
    <t>CCD</t>
  </si>
  <si>
    <t>VSX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</si>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</sst>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0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KZ Lib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-2616</c:v>
                </c:pt>
                <c:pt idx="1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-3.0311999944387935E-3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BE-4055-840B-C8796D523B2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-2616</c:v>
                </c:pt>
                <c:pt idx="1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BE-4055-840B-C8796D523B2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-2616</c:v>
                </c:pt>
                <c:pt idx="1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BE-4055-840B-C8796D523B2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-2616</c:v>
                </c:pt>
                <c:pt idx="1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BE-4055-840B-C8796D523B2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-2616</c:v>
                </c:pt>
                <c:pt idx="1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BE-4055-840B-C8796D523B2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-2616</c:v>
                </c:pt>
                <c:pt idx="1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9BE-4055-840B-C8796D523B2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-2616</c:v>
                </c:pt>
                <c:pt idx="1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9BE-4055-840B-C8796D523B2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-2616</c:v>
                </c:pt>
                <c:pt idx="1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-3.0311999944387935E-3</c:v>
                </c:pt>
                <c:pt idx="1">
                  <c:v>2.1684043449710089E-19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9BE-4055-840B-C8796D523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9327312"/>
        <c:axId val="1"/>
      </c:scatterChart>
      <c:valAx>
        <c:axId val="679327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9327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DB46417-8FFE-400C-E467-4979346E29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3" topLeftCell="O24" activePane="bottomRight" state="frozen"/>
      <selection pane="topRight" activeCell="O1" sqref="O1"/>
      <selection pane="bottomLeft" activeCell="A24" sqref="A24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2" customFormat="1" ht="19.5" customHeight="1" x14ac:dyDescent="0.2">
      <c r="A1" s="5" t="s">
        <v>36</v>
      </c>
      <c r="F1" s="2" t="s">
        <v>37</v>
      </c>
      <c r="G1" s="3" t="s">
        <v>38</v>
      </c>
      <c r="H1" s="2" t="s">
        <v>39</v>
      </c>
      <c r="I1" s="4">
        <v>52845.597000000002</v>
      </c>
      <c r="J1" s="4">
        <v>1.2387509999999999</v>
      </c>
      <c r="K1" s="2" t="s">
        <v>40</v>
      </c>
      <c r="L1" s="2" t="s">
        <v>41</v>
      </c>
    </row>
    <row r="2" spans="1:12" s="2" customFormat="1" ht="12.95" customHeight="1" x14ac:dyDescent="0.2">
      <c r="A2" s="2" t="s">
        <v>23</v>
      </c>
      <c r="B2" s="2" t="s">
        <v>38</v>
      </c>
      <c r="D2" s="3" t="s">
        <v>41</v>
      </c>
      <c r="E2" s="2" t="s">
        <v>37</v>
      </c>
    </row>
    <row r="3" spans="1:12" s="2" customFormat="1" ht="12.95" customHeight="1" thickBot="1" x14ac:dyDescent="0.25"/>
    <row r="4" spans="1:12" s="2" customFormat="1" ht="12.95" customHeight="1" thickTop="1" thickBot="1" x14ac:dyDescent="0.25">
      <c r="A4" s="6" t="s">
        <v>39</v>
      </c>
      <c r="C4" s="7">
        <v>52845.597000000002</v>
      </c>
      <c r="D4" s="8">
        <v>1.2387509999999999</v>
      </c>
    </row>
    <row r="5" spans="1:12" s="2" customFormat="1" ht="12.95" customHeight="1" x14ac:dyDescent="0.2"/>
    <row r="6" spans="1:12" s="2" customFormat="1" ht="12.95" customHeight="1" x14ac:dyDescent="0.2">
      <c r="A6" s="9" t="s">
        <v>0</v>
      </c>
    </row>
    <row r="7" spans="1:12" s="2" customFormat="1" ht="12.95" customHeight="1" x14ac:dyDescent="0.2">
      <c r="A7" s="2" t="s">
        <v>1</v>
      </c>
      <c r="C7" s="2">
        <v>56086.135499999997</v>
      </c>
      <c r="D7" s="29" t="s">
        <v>43</v>
      </c>
    </row>
    <row r="8" spans="1:12" s="2" customFormat="1" ht="12.95" customHeight="1" x14ac:dyDescent="0.2">
      <c r="A8" s="2" t="s">
        <v>2</v>
      </c>
      <c r="C8" s="2">
        <v>1.2387368000000001</v>
      </c>
      <c r="D8" s="29" t="s">
        <v>43</v>
      </c>
    </row>
    <row r="9" spans="1:12" s="2" customFormat="1" ht="12.95" customHeight="1" x14ac:dyDescent="0.2">
      <c r="A9" s="6" t="s">
        <v>29</v>
      </c>
      <c r="C9" s="10">
        <v>-9.5</v>
      </c>
      <c r="D9" s="2" t="s">
        <v>30</v>
      </c>
    </row>
    <row r="10" spans="1:12" s="2" customFormat="1" ht="12.95" customHeight="1" thickBot="1" x14ac:dyDescent="0.25">
      <c r="C10" s="11" t="s">
        <v>19</v>
      </c>
      <c r="D10" s="11" t="s">
        <v>20</v>
      </c>
    </row>
    <row r="11" spans="1:12" s="2" customFormat="1" ht="12.95" customHeight="1" x14ac:dyDescent="0.2">
      <c r="A11" s="2" t="s">
        <v>14</v>
      </c>
      <c r="C11" s="12">
        <f ca="1">INTERCEPT(INDIRECT($G$11):G992,INDIRECT($F$11):F992)</f>
        <v>2.1684043449710089E-19</v>
      </c>
      <c r="D11" s="13"/>
      <c r="F11" s="14" t="str">
        <f>"F"&amp;E19</f>
        <v>F21</v>
      </c>
      <c r="G11" s="12" t="str">
        <f>"G"&amp;E19</f>
        <v>G21</v>
      </c>
    </row>
    <row r="12" spans="1:12" s="2" customFormat="1" ht="12.95" customHeight="1" x14ac:dyDescent="0.2">
      <c r="A12" s="2" t="s">
        <v>15</v>
      </c>
      <c r="C12" s="12">
        <f ca="1">SLOPE(INDIRECT($G$11):G992,INDIRECT($F$11):F992)</f>
        <v>1.1587155942044319E-6</v>
      </c>
      <c r="D12" s="13"/>
    </row>
    <row r="13" spans="1:12" s="2" customFormat="1" ht="12.95" customHeight="1" x14ac:dyDescent="0.2">
      <c r="A13" s="2" t="s">
        <v>18</v>
      </c>
      <c r="C13" s="13" t="s">
        <v>12</v>
      </c>
      <c r="D13" s="13"/>
    </row>
    <row r="14" spans="1:12" s="2" customFormat="1" ht="12.95" customHeight="1" x14ac:dyDescent="0.2"/>
    <row r="15" spans="1:12" s="2" customFormat="1" ht="12.95" customHeight="1" x14ac:dyDescent="0.2">
      <c r="A15" s="15" t="s">
        <v>16</v>
      </c>
      <c r="C15" s="16">
        <f ca="1">(C7+C11)+(C8+C12)*INT(MAX(F21:F3533))</f>
        <v>56086.135499999997</v>
      </c>
      <c r="D15" s="17" t="s">
        <v>31</v>
      </c>
      <c r="E15" s="18">
        <f ca="1">TODAY()+15018.5-B9/24</f>
        <v>60358.5</v>
      </c>
    </row>
    <row r="16" spans="1:12" s="2" customFormat="1" ht="12.95" customHeight="1" x14ac:dyDescent="0.2">
      <c r="A16" s="9" t="s">
        <v>3</v>
      </c>
      <c r="C16" s="19">
        <f ca="1">+C8+C12</f>
        <v>1.2387379587155942</v>
      </c>
      <c r="D16" s="17" t="s">
        <v>32</v>
      </c>
      <c r="E16" s="18">
        <f ca="1">ROUND(2*(E15-C15)/C16,0)/2+1</f>
        <v>3450</v>
      </c>
    </row>
    <row r="17" spans="1:18" s="2" customFormat="1" ht="12.95" customHeight="1" thickBot="1" x14ac:dyDescent="0.25">
      <c r="A17" s="17" t="s">
        <v>28</v>
      </c>
      <c r="C17" s="2">
        <f>COUNT(C21:C2191)</f>
        <v>2</v>
      </c>
      <c r="D17" s="17" t="s">
        <v>33</v>
      </c>
      <c r="E17" s="20">
        <f ca="1">+C15+C16*E16-15018.5-C9/24</f>
        <v>45341.677290902131</v>
      </c>
    </row>
    <row r="18" spans="1:18" s="2" customFormat="1" ht="12.95" customHeight="1" thickTop="1" thickBot="1" x14ac:dyDescent="0.25">
      <c r="A18" s="9" t="s">
        <v>4</v>
      </c>
      <c r="C18" s="21">
        <f ca="1">+C15</f>
        <v>56086.135499999997</v>
      </c>
      <c r="D18" s="22">
        <f ca="1">+C16</f>
        <v>1.2387379587155942</v>
      </c>
      <c r="E18" s="23" t="s">
        <v>34</v>
      </c>
    </row>
    <row r="19" spans="1:18" s="2" customFormat="1" ht="12.95" customHeight="1" thickTop="1" x14ac:dyDescent="0.2">
      <c r="A19" s="24" t="s">
        <v>35</v>
      </c>
      <c r="E19" s="25">
        <v>21</v>
      </c>
    </row>
    <row r="20" spans="1:18" s="2" customFormat="1" ht="12.95" customHeight="1" thickBot="1" x14ac:dyDescent="0.25">
      <c r="A20" s="11" t="s">
        <v>5</v>
      </c>
      <c r="B20" s="11" t="s">
        <v>6</v>
      </c>
      <c r="C20" s="11" t="s">
        <v>7</v>
      </c>
      <c r="D20" s="11" t="s">
        <v>11</v>
      </c>
      <c r="E20" s="11" t="s">
        <v>8</v>
      </c>
      <c r="F20" s="11" t="s">
        <v>9</v>
      </c>
      <c r="G20" s="11" t="s">
        <v>10</v>
      </c>
      <c r="H20" s="26" t="s">
        <v>44</v>
      </c>
      <c r="I20" s="26" t="s">
        <v>42</v>
      </c>
      <c r="J20" s="26" t="s">
        <v>17</v>
      </c>
      <c r="K20" s="26" t="s">
        <v>24</v>
      </c>
      <c r="L20" s="26" t="s">
        <v>25</v>
      </c>
      <c r="M20" s="26" t="s">
        <v>26</v>
      </c>
      <c r="N20" s="26" t="s">
        <v>27</v>
      </c>
      <c r="O20" s="26" t="s">
        <v>22</v>
      </c>
      <c r="P20" s="27" t="s">
        <v>21</v>
      </c>
      <c r="Q20" s="11" t="s">
        <v>13</v>
      </c>
    </row>
    <row r="21" spans="1:18" s="2" customFormat="1" ht="12.95" customHeight="1" x14ac:dyDescent="0.2">
      <c r="A21" s="2" t="str">
        <f>$K$1</f>
        <v>IBVS 5480</v>
      </c>
      <c r="C21" s="3">
        <f>+$C$4</f>
        <v>52845.597000000002</v>
      </c>
      <c r="D21" s="3" t="s">
        <v>12</v>
      </c>
      <c r="E21" s="2">
        <f>+(C21-C$7)/C$8</f>
        <v>-2616.0024470089165</v>
      </c>
      <c r="F21" s="2">
        <f>ROUND(2*E21,0)/2</f>
        <v>-2616</v>
      </c>
      <c r="G21" s="2">
        <f>+C21-(C$7+F21*C$8)</f>
        <v>-3.0311999944387935E-3</v>
      </c>
      <c r="H21" s="2">
        <f>+G21</f>
        <v>-3.0311999944387935E-3</v>
      </c>
      <c r="O21" s="2">
        <f ca="1">+C$11+C$12*$F21</f>
        <v>-3.0311999944387935E-3</v>
      </c>
      <c r="Q21" s="28">
        <f>+C21-15018.5</f>
        <v>37827.097000000002</v>
      </c>
    </row>
    <row r="22" spans="1:18" s="2" customFormat="1" ht="12.95" customHeight="1" x14ac:dyDescent="0.2">
      <c r="A22" s="2" t="str">
        <f>$D$7</f>
        <v>VSX</v>
      </c>
      <c r="C22" s="3">
        <f>$C$7</f>
        <v>56086.135499999997</v>
      </c>
      <c r="D22" s="3"/>
      <c r="E22" s="2">
        <f>+(C22-C$7)/C$8</f>
        <v>0</v>
      </c>
      <c r="F22" s="2">
        <f>ROUND(2*E22,0)/2</f>
        <v>0</v>
      </c>
      <c r="G22" s="2">
        <f>+C22-(C$7+F22*C$8)</f>
        <v>0</v>
      </c>
      <c r="H22" s="2">
        <f>+G22</f>
        <v>0</v>
      </c>
      <c r="O22" s="2">
        <f ca="1">+C$11+C$12*$F22</f>
        <v>2.1684043449710089E-19</v>
      </c>
      <c r="Q22" s="28">
        <f>+C22-15018.5</f>
        <v>41067.635499999997</v>
      </c>
      <c r="R22" s="2" t="str">
        <f>IF(ABS(C22-C21)&lt;0.00001,1,"")</f>
        <v/>
      </c>
    </row>
    <row r="23" spans="1:18" s="2" customFormat="1" ht="12.95" customHeight="1" x14ac:dyDescent="0.2">
      <c r="C23" s="3"/>
      <c r="D23" s="3"/>
      <c r="Q23" s="28"/>
    </row>
    <row r="24" spans="1:18" s="2" customFormat="1" ht="12.95" customHeight="1" x14ac:dyDescent="0.2">
      <c r="Q24" s="28"/>
    </row>
    <row r="25" spans="1:18" s="2" customFormat="1" ht="12.95" customHeight="1" x14ac:dyDescent="0.2">
      <c r="C25" s="3"/>
      <c r="D25" s="3"/>
      <c r="Q25" s="28"/>
    </row>
    <row r="26" spans="1:18" s="2" customFormat="1" ht="12.95" customHeight="1" x14ac:dyDescent="0.2">
      <c r="C26" s="3"/>
      <c r="D26" s="3"/>
      <c r="Q26" s="28"/>
    </row>
    <row r="27" spans="1:18" s="2" customFormat="1" ht="12.95" customHeight="1" x14ac:dyDescent="0.2">
      <c r="C27" s="3"/>
      <c r="D27" s="3"/>
      <c r="Q27" s="28"/>
    </row>
    <row r="28" spans="1:18" s="2" customFormat="1" ht="12.95" customHeight="1" x14ac:dyDescent="0.2">
      <c r="C28" s="3"/>
      <c r="D28" s="3"/>
      <c r="Q28" s="28"/>
    </row>
    <row r="29" spans="1:18" s="2" customFormat="1" ht="12.95" customHeight="1" x14ac:dyDescent="0.2">
      <c r="C29" s="3"/>
      <c r="D29" s="3"/>
      <c r="Q29" s="28"/>
    </row>
    <row r="30" spans="1:18" s="2" customFormat="1" ht="12.95" customHeight="1" x14ac:dyDescent="0.2">
      <c r="C30" s="3"/>
      <c r="D30" s="3"/>
      <c r="Q30" s="28"/>
    </row>
    <row r="31" spans="1:18" s="2" customFormat="1" ht="12.95" customHeight="1" x14ac:dyDescent="0.2">
      <c r="C31" s="3"/>
      <c r="D31" s="3"/>
      <c r="Q31" s="28"/>
    </row>
    <row r="32" spans="1:18" s="2" customFormat="1" ht="12.95" customHeight="1" x14ac:dyDescent="0.2">
      <c r="C32" s="3"/>
      <c r="D32" s="3"/>
      <c r="Q32" s="28"/>
    </row>
    <row r="33" spans="3:17" s="2" customFormat="1" ht="12.95" customHeight="1" x14ac:dyDescent="0.2">
      <c r="C33" s="3"/>
      <c r="D33" s="3"/>
      <c r="Q33" s="28"/>
    </row>
    <row r="34" spans="3:17" s="2" customFormat="1" ht="12.95" customHeight="1" x14ac:dyDescent="0.2">
      <c r="C34" s="3"/>
      <c r="D34" s="3"/>
    </row>
    <row r="35" spans="3:17" s="2" customFormat="1" ht="12.95" customHeight="1" x14ac:dyDescent="0.2">
      <c r="C35" s="3"/>
      <c r="D35" s="3"/>
    </row>
    <row r="36" spans="3:17" s="2" customFormat="1" ht="12.95" customHeight="1" x14ac:dyDescent="0.2">
      <c r="C36" s="3"/>
      <c r="D36" s="3"/>
    </row>
    <row r="37" spans="3:17" s="2" customFormat="1" ht="12.95" customHeight="1" x14ac:dyDescent="0.2">
      <c r="C37" s="3"/>
      <c r="D37" s="3"/>
    </row>
    <row r="38" spans="3:17" s="2" customFormat="1" ht="12.95" customHeight="1" x14ac:dyDescent="0.2">
      <c r="C38" s="3"/>
      <c r="D38" s="3"/>
    </row>
    <row r="39" spans="3:17" s="2" customFormat="1" ht="12.95" customHeight="1" x14ac:dyDescent="0.2">
      <c r="C39" s="3"/>
      <c r="D39" s="3"/>
    </row>
    <row r="40" spans="3:17" s="2" customFormat="1" ht="12.95" customHeight="1" x14ac:dyDescent="0.2">
      <c r="C40" s="3"/>
      <c r="D40" s="3"/>
    </row>
    <row r="41" spans="3:17" s="2" customFormat="1" ht="12.95" customHeight="1" x14ac:dyDescent="0.2">
      <c r="C41" s="3"/>
      <c r="D41" s="3"/>
    </row>
    <row r="42" spans="3:17" s="2" customFormat="1" ht="12.95" customHeight="1" x14ac:dyDescent="0.2">
      <c r="C42" s="3"/>
      <c r="D42" s="3"/>
    </row>
    <row r="43" spans="3:17" s="2" customFormat="1" ht="12.95" customHeight="1" x14ac:dyDescent="0.2">
      <c r="C43" s="3"/>
      <c r="D43" s="3"/>
    </row>
    <row r="44" spans="3:17" s="2" customFormat="1" ht="12.95" customHeight="1" x14ac:dyDescent="0.2">
      <c r="C44" s="3"/>
      <c r="D44" s="3"/>
    </row>
    <row r="45" spans="3:17" s="2" customFormat="1" ht="12.95" customHeight="1" x14ac:dyDescent="0.2">
      <c r="C45" s="3"/>
      <c r="D45" s="3"/>
    </row>
    <row r="46" spans="3:17" s="2" customFormat="1" ht="12.95" customHeight="1" x14ac:dyDescent="0.2">
      <c r="C46" s="3"/>
      <c r="D46" s="3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2024-02-18T04:38:50Z</dcterms:modified>
</cp:coreProperties>
</file>