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A8010AA-E2D2-4EC0-9FD5-31DE0770B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D9" i="1"/>
  <c r="E21" i="1"/>
  <c r="F21" i="1"/>
  <c r="G21" i="1"/>
  <c r="I21" i="1"/>
  <c r="E9" i="1"/>
  <c r="F16" i="1"/>
  <c r="C17" i="1"/>
  <c r="Q21" i="1"/>
  <c r="C11" i="1"/>
  <c r="C12" i="1"/>
  <c r="O28" i="1" l="1"/>
  <c r="O24" i="1"/>
  <c r="O21" i="1"/>
  <c r="O23" i="1"/>
  <c r="O26" i="1"/>
  <c r="O27" i="1"/>
  <c r="O25" i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<sst xmlns="http://schemas.openxmlformats.org/spreadsheetml/2006/main" count="72" uniqueCount="58">
  <si>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</si>
  <si>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</si>
  <si>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</si>
  <si>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</si>
  <si>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</si>
  <si>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</si>
  <si>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</si>
  <si>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</si>
  <si>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</si>
  <si>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</si>
  <si>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</si>
  <si>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</si>
  <si>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</si>
  <si>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</si>
  <si>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</si>
  <si>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</si>
  <si>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</si>
  <si>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</si>
  <si>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</si>
  <si>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</si>
  <si>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</si>
  <si>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</si>
  <si>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</si>
  <si>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</si>
  <si>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</si>
  <si>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</si>
  <si>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</si>
  <si>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</si>
  <si>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</si>
  <si>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</si>
  <si>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</si>
  <si>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</si>
  <si>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</si>
  <si>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</si>
  <si>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</si>
  <si>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</si>
  <si>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</si>
  <si>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</si>
  <si>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</si>
  <si>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</si>
  <si>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</si>
  <si>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</si>
  <si>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</si>
  <si>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</si>
  <si>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</si>
  <si>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LZ Lib</t>
  </si>
  <si>
    <t>2019G</t>
  </si>
  <si>
    <t>G6162-0505</t>
  </si>
  <si>
    <t>EW+EW</t>
  </si>
  <si>
    <t>pr_</t>
  </si>
  <si>
    <t>G0</t>
  </si>
  <si>
    <t xml:space="preserve">LZ </t>
  </si>
  <si>
    <t>Lib</t>
  </si>
  <si>
    <t>LZ Lib / GSC 6162-0505</t>
  </si>
  <si>
    <t>GCVS</t>
  </si>
  <si>
    <t>VSX</t>
  </si>
  <si>
    <t>as of 2019-07-06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</si>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</sst>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8" fillId="0" borderId="0" xfId="0" applyFont="1" applyAlignment="1"/>
    <xf numFmtId="0" fontId="8" fillId="0" borderId="0" xfId="42" applyFont="1" applyAlignment="1">
      <alignment horizontal="left"/>
    </xf>
    <xf numFmtId="0" fontId="8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4" fontId="35" fillId="0" borderId="0" xfId="28" applyFont="1" applyBorder="1"/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4" fontId="35" fillId="0" borderId="0" xfId="28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Lib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6-4109-A7D9-D9A98CE133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F6-4109-A7D9-D9A98CE133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F6-4109-A7D9-D9A98CE133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4.5389999882900156E-2</c:v>
                </c:pt>
                <c:pt idx="2">
                  <c:v>2.0494999887887388E-2</c:v>
                </c:pt>
                <c:pt idx="3">
                  <c:v>4.3264999891107436E-2</c:v>
                </c:pt>
                <c:pt idx="4">
                  <c:v>4.0042499887931626E-2</c:v>
                </c:pt>
                <c:pt idx="5">
                  <c:v>4.2482499884499703E-2</c:v>
                </c:pt>
                <c:pt idx="6">
                  <c:v>5.9122499893419445E-2</c:v>
                </c:pt>
                <c:pt idx="7">
                  <c:v>3.1662499946833123E-2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F6-4109-A7D9-D9A98CE133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F6-4109-A7D9-D9A98CE133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F6-4109-A7D9-D9A98CE133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F6-4109-A7D9-D9A98CE133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5.1610683287084611E-3</c:v>
                </c:pt>
                <c:pt idx="1">
                  <c:v>3.8087054874887803E-2</c:v>
                </c:pt>
                <c:pt idx="2">
                  <c:v>3.8108488526918102E-2</c:v>
                </c:pt>
                <c:pt idx="3">
                  <c:v>3.8135767720411204E-2</c:v>
                </c:pt>
                <c:pt idx="4">
                  <c:v>3.8136741977321677E-2</c:v>
                </c:pt>
                <c:pt idx="5">
                  <c:v>3.8152330087889166E-2</c:v>
                </c:pt>
                <c:pt idx="6">
                  <c:v>3.8245858751294097E-2</c:v>
                </c:pt>
                <c:pt idx="7">
                  <c:v>4.843268900714838E-2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F6-4109-A7D9-D9A98CE133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F6-4109-A7D9-D9A98CE1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567304"/>
        <c:axId val="1"/>
      </c:scatterChart>
      <c:valAx>
        <c:axId val="6555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6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E529D4-2E18-1B96-27F8-A4CD70BBF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53</v>
      </c>
      <c r="F1" s="31" t="s">
        <v>45</v>
      </c>
      <c r="G1" s="32" t="s">
        <v>46</v>
      </c>
      <c r="H1" s="33"/>
      <c r="I1" s="34" t="s">
        <v>47</v>
      </c>
      <c r="J1" s="35" t="s">
        <v>45</v>
      </c>
      <c r="K1" s="36">
        <v>4.4001000000000001</v>
      </c>
      <c r="L1" s="37">
        <v>19.5932</v>
      </c>
      <c r="M1" s="38">
        <v>51903.120000000112</v>
      </c>
      <c r="N1" s="38">
        <v>0.35444500000000001</v>
      </c>
      <c r="O1" s="37" t="s">
        <v>48</v>
      </c>
      <c r="P1">
        <v>10</v>
      </c>
      <c r="Q1">
        <v>10.4</v>
      </c>
      <c r="R1" t="s">
        <v>49</v>
      </c>
      <c r="S1" t="s">
        <v>50</v>
      </c>
      <c r="T1" t="s">
        <v>51</v>
      </c>
      <c r="V1" t="s">
        <v>52</v>
      </c>
    </row>
    <row r="2" spans="1:22" x14ac:dyDescent="0.2">
      <c r="A2" t="s">
        <v>26</v>
      </c>
      <c r="B2" t="s">
        <v>48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3</v>
      </c>
      <c r="C4" s="27" t="s">
        <v>40</v>
      </c>
      <c r="D4" s="28">
        <v>0.35444500000000001</v>
      </c>
      <c r="E4" s="41" t="s">
        <v>56</v>
      </c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2" x14ac:dyDescent="0.2">
      <c r="A6" s="5" t="s">
        <v>4</v>
      </c>
    </row>
    <row r="7" spans="1:22" x14ac:dyDescent="0.2">
      <c r="A7" t="s">
        <v>5</v>
      </c>
      <c r="C7" s="8">
        <v>51903.120000000112</v>
      </c>
      <c r="D7" s="29" t="s">
        <v>55</v>
      </c>
    </row>
    <row r="8" spans="1:22" x14ac:dyDescent="0.2">
      <c r="A8" t="s">
        <v>6</v>
      </c>
      <c r="C8" s="8">
        <v>0.35444500000000001</v>
      </c>
      <c r="D8" s="29" t="s">
        <v>54</v>
      </c>
    </row>
    <row r="9" spans="1:22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21">
        <f ca="1">INTERCEPT(INDIRECT($E$9):G992,INDIRECT($D$9):F992)</f>
        <v>5.1610683287084611E-3</v>
      </c>
      <c r="D11" s="3"/>
      <c r="E11" s="10"/>
    </row>
    <row r="12" spans="1:22" x14ac:dyDescent="0.2">
      <c r="A12" s="10" t="s">
        <v>19</v>
      </c>
      <c r="B12" s="10"/>
      <c r="C12" s="21">
        <f ca="1">SLOPE(INDIRECT($E$9):G992,INDIRECT($D$9):F992)</f>
        <v>1.9485138209361664E-6</v>
      </c>
      <c r="D12" s="3"/>
      <c r="E12" s="10"/>
    </row>
    <row r="13" spans="1:22" x14ac:dyDescent="0.2">
      <c r="A13" s="10" t="s">
        <v>21</v>
      </c>
      <c r="B13" s="10"/>
      <c r="C13" s="3" t="s">
        <v>16</v>
      </c>
    </row>
    <row r="14" spans="1:22" x14ac:dyDescent="0.2">
      <c r="A14" s="10"/>
      <c r="B14" s="10"/>
      <c r="C14" s="10"/>
    </row>
    <row r="15" spans="1:22" x14ac:dyDescent="0.2">
      <c r="A15" s="12" t="s">
        <v>20</v>
      </c>
      <c r="B15" s="10"/>
      <c r="C15" s="13">
        <f ca="1">(C7+C11)+(C8+C12)*INT(MAX(F21:F3533))</f>
        <v>59774.328546714867</v>
      </c>
      <c r="E15" s="14" t="s">
        <v>37</v>
      </c>
      <c r="F15" s="39">
        <v>1</v>
      </c>
    </row>
    <row r="16" spans="1:22" x14ac:dyDescent="0.2">
      <c r="A16" s="16" t="s">
        <v>7</v>
      </c>
      <c r="B16" s="10"/>
      <c r="C16" s="17">
        <f ca="1">+C8+C12</f>
        <v>0.35444694851382097</v>
      </c>
      <c r="E16" s="14" t="s">
        <v>33</v>
      </c>
      <c r="F16" s="40">
        <f ca="1">NOW()+15018.5+$C$5/24</f>
        <v>60358.736924421297</v>
      </c>
    </row>
    <row r="17" spans="1:21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23857</v>
      </c>
    </row>
    <row r="18" spans="1:21" ht="14.25" thickTop="1" thickBot="1" x14ac:dyDescent="0.25">
      <c r="A18" s="16" t="s">
        <v>8</v>
      </c>
      <c r="B18" s="10"/>
      <c r="C18" s="19">
        <f ca="1">+C15</f>
        <v>59774.328546714867</v>
      </c>
      <c r="D18" s="20">
        <f ca="1">+C16</f>
        <v>0.35444694851382097</v>
      </c>
      <c r="E18" s="14" t="s">
        <v>39</v>
      </c>
      <c r="F18" s="23">
        <f ca="1">ROUND(2*(F16-$C$15)/$C$16,0)/2+F15</f>
        <v>1650</v>
      </c>
    </row>
    <row r="19" spans="1:21" ht="13.5" thickTop="1" x14ac:dyDescent="0.2">
      <c r="E19" s="14" t="s">
        <v>34</v>
      </c>
      <c r="F19" s="18">
        <f ca="1">+$C$15+$C$16*F18-15018.5-$C$5/24</f>
        <v>45341.06184509601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55</v>
      </c>
      <c r="B21" s="3"/>
      <c r="C21" s="8">
        <v>51903.120000000112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5.1610683287084611E-3</v>
      </c>
      <c r="Q21" s="2">
        <f>+C21-15018.5</f>
        <v>36884.620000000112</v>
      </c>
    </row>
    <row r="22" spans="1:21" x14ac:dyDescent="0.2">
      <c r="A22" s="42" t="s">
        <v>0</v>
      </c>
      <c r="B22" s="43" t="s">
        <v>2</v>
      </c>
      <c r="C22" s="44">
        <v>57892.576999999997</v>
      </c>
      <c r="D22" s="44">
        <v>0.01</v>
      </c>
      <c r="E22">
        <f t="shared" ref="E22:E27" si="0">+(C22-C$7)/C$8</f>
        <v>16898.128059360086</v>
      </c>
      <c r="F22">
        <f t="shared" ref="F22:F27" si="1">ROUND(2*E22,0)/2</f>
        <v>16898</v>
      </c>
      <c r="G22">
        <f t="shared" ref="G22:G27" si="2">+C22-(C$7+F22*C$8)</f>
        <v>4.5389999882900156E-2</v>
      </c>
      <c r="K22">
        <f>+G22</f>
        <v>4.5389999882900156E-2</v>
      </c>
      <c r="O22">
        <f t="shared" ref="O22:O27" ca="1" si="3">+C$11+C$12*$F22</f>
        <v>3.8087054874887803E-2</v>
      </c>
      <c r="Q22" s="2">
        <f t="shared" ref="Q22:Q27" si="4">+C22-15018.5</f>
        <v>42874.076999999997</v>
      </c>
    </row>
    <row r="23" spans="1:21" x14ac:dyDescent="0.2">
      <c r="A23" s="42" t="s">
        <v>0</v>
      </c>
      <c r="B23" s="43" t="s">
        <v>2</v>
      </c>
      <c r="C23" s="44">
        <v>57896.451000000001</v>
      </c>
      <c r="D23" s="44">
        <v>8.0000000000000002E-3</v>
      </c>
      <c r="E23">
        <f t="shared" si="0"/>
        <v>16909.057822793067</v>
      </c>
      <c r="F23">
        <f t="shared" si="1"/>
        <v>16909</v>
      </c>
      <c r="G23">
        <f t="shared" si="2"/>
        <v>2.0494999887887388E-2</v>
      </c>
      <c r="K23">
        <f>+G23</f>
        <v>2.0494999887887388E-2</v>
      </c>
      <c r="O23">
        <f t="shared" ca="1" si="3"/>
        <v>3.8108488526918102E-2</v>
      </c>
      <c r="Q23" s="2">
        <f t="shared" si="4"/>
        <v>42877.951000000001</v>
      </c>
    </row>
    <row r="24" spans="1:21" x14ac:dyDescent="0.2">
      <c r="A24" s="42" t="s">
        <v>0</v>
      </c>
      <c r="B24" s="43" t="s">
        <v>2</v>
      </c>
      <c r="C24" s="44">
        <v>57901.436000000002</v>
      </c>
      <c r="D24" s="44">
        <v>4.0000000000000001E-3</v>
      </c>
      <c r="E24">
        <f t="shared" si="0"/>
        <v>16923.122064071689</v>
      </c>
      <c r="F24">
        <f t="shared" si="1"/>
        <v>16923</v>
      </c>
      <c r="G24">
        <f t="shared" si="2"/>
        <v>4.3264999891107436E-2</v>
      </c>
      <c r="K24">
        <f>+G24</f>
        <v>4.3264999891107436E-2</v>
      </c>
      <c r="O24">
        <f t="shared" ca="1" si="3"/>
        <v>3.8135767720411204E-2</v>
      </c>
      <c r="Q24" s="2">
        <f t="shared" si="4"/>
        <v>42882.936000000002</v>
      </c>
    </row>
    <row r="25" spans="1:21" x14ac:dyDescent="0.2">
      <c r="A25" s="42" t="s">
        <v>0</v>
      </c>
      <c r="B25" s="43" t="s">
        <v>1</v>
      </c>
      <c r="C25" s="44">
        <v>57901.61</v>
      </c>
      <c r="D25" s="44">
        <v>2E-3</v>
      </c>
      <c r="E25">
        <f t="shared" si="0"/>
        <v>16923.612972393144</v>
      </c>
      <c r="F25">
        <f t="shared" si="1"/>
        <v>16923.5</v>
      </c>
      <c r="G25">
        <f t="shared" si="2"/>
        <v>4.0042499887931626E-2</v>
      </c>
      <c r="K25">
        <f>+G25</f>
        <v>4.0042499887931626E-2</v>
      </c>
      <c r="O25">
        <f t="shared" ca="1" si="3"/>
        <v>3.8136741977321677E-2</v>
      </c>
      <c r="Q25" s="2">
        <f t="shared" si="4"/>
        <v>42883.11</v>
      </c>
    </row>
    <row r="26" spans="1:21" x14ac:dyDescent="0.2">
      <c r="A26" s="42" t="s">
        <v>0</v>
      </c>
      <c r="B26" s="43" t="s">
        <v>1</v>
      </c>
      <c r="C26" s="44">
        <v>57904.447999999997</v>
      </c>
      <c r="D26" s="44">
        <v>6.0000000000000001E-3</v>
      </c>
      <c r="E26">
        <f t="shared" si="0"/>
        <v>16931.619856394886</v>
      </c>
      <c r="F26">
        <f t="shared" si="1"/>
        <v>16931.5</v>
      </c>
      <c r="G26">
        <f t="shared" si="2"/>
        <v>4.2482499884499703E-2</v>
      </c>
      <c r="K26">
        <f>+G26</f>
        <v>4.2482499884499703E-2</v>
      </c>
      <c r="O26">
        <f t="shared" ca="1" si="3"/>
        <v>3.8152330087889166E-2</v>
      </c>
      <c r="Q26" s="2">
        <f t="shared" si="4"/>
        <v>42885.947999999997</v>
      </c>
    </row>
    <row r="27" spans="1:21" x14ac:dyDescent="0.2">
      <c r="A27" s="42" t="s">
        <v>0</v>
      </c>
      <c r="B27" s="43" t="s">
        <v>1</v>
      </c>
      <c r="C27" s="44">
        <v>57921.478000000003</v>
      </c>
      <c r="D27" s="44">
        <v>7.0000000000000001E-3</v>
      </c>
      <c r="E27">
        <f t="shared" si="0"/>
        <v>16979.666803029781</v>
      </c>
      <c r="F27">
        <f t="shared" si="1"/>
        <v>16979.5</v>
      </c>
      <c r="G27">
        <f t="shared" si="2"/>
        <v>5.9122499893419445E-2</v>
      </c>
      <c r="K27">
        <f>+G27</f>
        <v>5.9122499893419445E-2</v>
      </c>
      <c r="O27">
        <f t="shared" ca="1" si="3"/>
        <v>3.8245858751294097E-2</v>
      </c>
      <c r="Q27" s="2">
        <f t="shared" si="4"/>
        <v>42902.978000000003</v>
      </c>
    </row>
    <row r="28" spans="1:21" x14ac:dyDescent="0.2">
      <c r="A28" s="45" t="s">
        <v>57</v>
      </c>
      <c r="B28" s="48" t="s">
        <v>1</v>
      </c>
      <c r="C28" s="46">
        <v>59774.48900000006</v>
      </c>
      <c r="D28" s="47">
        <v>8.0000000000000002E-3</v>
      </c>
      <c r="E28">
        <f t="shared" ref="E28" si="5">+(C28-C$7)/C$8</f>
        <v>22207.589329797142</v>
      </c>
      <c r="F28">
        <f t="shared" ref="F28" si="6">ROUND(2*E28,0)/2</f>
        <v>22207.5</v>
      </c>
      <c r="G28">
        <f t="shared" ref="G28" si="7">+C28-(C$7+F28*C$8)</f>
        <v>3.1662499946833123E-2</v>
      </c>
      <c r="K28">
        <f>+G28</f>
        <v>3.1662499946833123E-2</v>
      </c>
      <c r="O28">
        <f t="shared" ref="O28" ca="1" si="8">+C$11+C$12*$F28</f>
        <v>4.843268900714838E-2</v>
      </c>
      <c r="Q28" s="2">
        <f t="shared" ref="Q28" si="9">+C28-15018.5</f>
        <v>44755.98900000006</v>
      </c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883" r:id="rId1" display="http://vsolj.cetus-net.org/bulletin.html" xr:uid="{00000000-0004-0000-0000-000000000000}"/>
    <hyperlink ref="H63876" r:id="rId2" display="https://www.aavso.org/ejaavso" xr:uid="{00000000-0004-0000-0000-000001000000}"/>
    <hyperlink ref="I63883" r:id="rId3" display="http://vsolj.cetus-net.org/bulletin.html" xr:uid="{00000000-0004-0000-0000-000002000000}"/>
    <hyperlink ref="AQ57534" r:id="rId4" display="http://cdsbib.u-strasbg.fr/cgi-bin/cdsbib?1990RMxAA..21..381G" xr:uid="{00000000-0004-0000-0000-000003000000}"/>
    <hyperlink ref="H63880" r:id="rId5" display="https://www.aavso.org/ejaavso" xr:uid="{00000000-0004-0000-0000-000004000000}"/>
    <hyperlink ref="AP4898" r:id="rId6" display="http://cdsbib.u-strasbg.fr/cgi-bin/cdsbib?1990RMxAA..21..381G" xr:uid="{00000000-0004-0000-0000-000005000000}"/>
    <hyperlink ref="AP4901" r:id="rId7" display="http://cdsbib.u-strasbg.fr/cgi-bin/cdsbib?1990RMxAA..21..381G" xr:uid="{00000000-0004-0000-0000-000006000000}"/>
    <hyperlink ref="AP4899" r:id="rId8" display="http://cdsbib.u-strasbg.fr/cgi-bin/cdsbib?1990RMxAA..21..381G" xr:uid="{00000000-0004-0000-0000-000007000000}"/>
    <hyperlink ref="AP4883" r:id="rId9" display="http://cdsbib.u-strasbg.fr/cgi-bin/cdsbib?1990RMxAA..21..381G" xr:uid="{00000000-0004-0000-0000-000008000000}"/>
    <hyperlink ref="AQ5112" r:id="rId10" display="http://cdsbib.u-strasbg.fr/cgi-bin/cdsbib?1990RMxAA..21..381G" xr:uid="{00000000-0004-0000-0000-000009000000}"/>
    <hyperlink ref="AQ5116" r:id="rId11" display="http://cdsbib.u-strasbg.fr/cgi-bin/cdsbib?1990RMxAA..21..381G" xr:uid="{00000000-0004-0000-0000-00000A000000}"/>
    <hyperlink ref="AQ64796" r:id="rId12" display="http://cdsbib.u-strasbg.fr/cgi-bin/cdsbib?1990RMxAA..21..381G" xr:uid="{00000000-0004-0000-0000-00000B000000}"/>
    <hyperlink ref="I2004" r:id="rId13" display="http://vsolj.cetus-net.org/bulletin.html" xr:uid="{00000000-0004-0000-0000-00000C000000}"/>
    <hyperlink ref="H2004" r:id="rId14" display="http://vsolj.cetus-net.org/bulletin.html" xr:uid="{00000000-0004-0000-0000-00000D000000}"/>
    <hyperlink ref="AQ65457" r:id="rId15" display="http://cdsbib.u-strasbg.fr/cgi-bin/cdsbib?1990RMxAA..21..381G" xr:uid="{00000000-0004-0000-0000-00000E000000}"/>
    <hyperlink ref="AQ65456" r:id="rId16" display="http://cdsbib.u-strasbg.fr/cgi-bin/cdsbib?1990RMxAA..21..381G" xr:uid="{00000000-0004-0000-0000-00000F000000}"/>
    <hyperlink ref="AP3174" r:id="rId17" display="http://cdsbib.u-strasbg.fr/cgi-bin/cdsbib?1990RMxAA..21..381G" xr:uid="{00000000-0004-0000-0000-000010000000}"/>
    <hyperlink ref="AP3192" r:id="rId18" display="http://cdsbib.u-strasbg.fr/cgi-bin/cdsbib?1990RMxAA..21..381G" xr:uid="{00000000-0004-0000-0000-000011000000}"/>
    <hyperlink ref="AP3193" r:id="rId19" display="http://cdsbib.u-strasbg.fr/cgi-bin/cdsbib?1990RMxAA..21..381G" xr:uid="{00000000-0004-0000-0000-000012000000}"/>
    <hyperlink ref="AP318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2024-02-18T04:41:10Z</dcterms:modified>
</cp:coreProperties>
</file>