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7A6E5C1-2F8D-417A-9F75-AD3523DAB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2" i="1" l="1"/>
  <c r="F102" i="1" s="1"/>
  <c r="G102" i="1" s="1"/>
  <c r="K102" i="1" s="1"/>
  <c r="Q102" i="1"/>
  <c r="E103" i="1"/>
  <c r="F103" i="1"/>
  <c r="G103" i="1" s="1"/>
  <c r="K103" i="1" s="1"/>
  <c r="Q103" i="1"/>
  <c r="Q100" i="1"/>
  <c r="Q101" i="1"/>
  <c r="Q99" i="1"/>
  <c r="Q92" i="1"/>
  <c r="Q93" i="1"/>
  <c r="Q94" i="1"/>
  <c r="Q98" i="1"/>
  <c r="Q95" i="1"/>
  <c r="Q96" i="1"/>
  <c r="Q97" i="1"/>
  <c r="Q89" i="1"/>
  <c r="Q90" i="1"/>
  <c r="Q91" i="1"/>
  <c r="Q88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67" i="1"/>
  <c r="Q68" i="1"/>
  <c r="Q69" i="1"/>
  <c r="Q70" i="1"/>
  <c r="Q71" i="1"/>
  <c r="Q72" i="1"/>
  <c r="Q76" i="1"/>
  <c r="Q77" i="1"/>
  <c r="Q78" i="1"/>
  <c r="Q79" i="1"/>
  <c r="Q80" i="1"/>
  <c r="Q81" i="1"/>
  <c r="G44" i="2"/>
  <c r="C44" i="2"/>
  <c r="G43" i="2"/>
  <c r="C43" i="2"/>
  <c r="G42" i="2"/>
  <c r="C42" i="2"/>
  <c r="G41" i="2"/>
  <c r="C41" i="2"/>
  <c r="G40" i="2"/>
  <c r="C40" i="2"/>
  <c r="G39" i="2"/>
  <c r="C39" i="2"/>
  <c r="G73" i="2"/>
  <c r="C73" i="2"/>
  <c r="G72" i="2"/>
  <c r="C72" i="2"/>
  <c r="G71" i="2"/>
  <c r="C71" i="2"/>
  <c r="G70" i="2"/>
  <c r="C70" i="2"/>
  <c r="G69" i="2"/>
  <c r="C69" i="2"/>
  <c r="G68" i="2"/>
  <c r="C68" i="2"/>
  <c r="G38" i="2"/>
  <c r="C38" i="2"/>
  <c r="G37" i="2"/>
  <c r="C37" i="2"/>
  <c r="G67" i="2"/>
  <c r="C67" i="2"/>
  <c r="G66" i="2"/>
  <c r="C66" i="2"/>
  <c r="G65" i="2"/>
  <c r="C65" i="2"/>
  <c r="G64" i="2"/>
  <c r="C64" i="2"/>
  <c r="G63" i="2"/>
  <c r="C63" i="2"/>
  <c r="G62" i="2"/>
  <c r="C62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61" i="2"/>
  <c r="C61" i="2"/>
  <c r="G11" i="2"/>
  <c r="C1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38" i="2"/>
  <c r="B38" i="2"/>
  <c r="D38" i="2"/>
  <c r="A38" i="2"/>
  <c r="H37" i="2"/>
  <c r="B37" i="2"/>
  <c r="D37" i="2"/>
  <c r="A37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61" i="2"/>
  <c r="B61" i="2"/>
  <c r="D61" i="2"/>
  <c r="A61" i="2"/>
  <c r="H11" i="2"/>
  <c r="B11" i="2"/>
  <c r="D11" i="2"/>
  <c r="A1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Q87" i="1"/>
  <c r="Q84" i="1"/>
  <c r="Q82" i="1"/>
  <c r="Q83" i="1"/>
  <c r="Q86" i="1"/>
  <c r="Q75" i="1"/>
  <c r="Q74" i="1"/>
  <c r="Q85" i="1"/>
  <c r="F16" i="1"/>
  <c r="F17" i="1" s="1"/>
  <c r="C17" i="1"/>
  <c r="Q37" i="1"/>
  <c r="Q73" i="1"/>
  <c r="Q39" i="1"/>
  <c r="Q40" i="1"/>
  <c r="Q41" i="1"/>
  <c r="Q42" i="1"/>
  <c r="Q43" i="1"/>
  <c r="Q44" i="1"/>
  <c r="Q46" i="1"/>
  <c r="Q45" i="1"/>
  <c r="Q47" i="1"/>
  <c r="Q48" i="1"/>
  <c r="Q49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C8" i="1"/>
  <c r="C7" i="1"/>
  <c r="E100" i="1" s="1"/>
  <c r="F100" i="1" s="1"/>
  <c r="E93" i="1"/>
  <c r="F93" i="1" s="1"/>
  <c r="G93" i="1" s="1"/>
  <c r="K93" i="1" s="1"/>
  <c r="Q50" i="1"/>
  <c r="E49" i="1"/>
  <c r="E20" i="2" s="1"/>
  <c r="E33" i="1"/>
  <c r="F33" i="1" s="1"/>
  <c r="G33" i="1" s="1"/>
  <c r="H33" i="1" s="1"/>
  <c r="E22" i="1"/>
  <c r="E46" i="2" s="1"/>
  <c r="E71" i="1"/>
  <c r="F71" i="1" s="1"/>
  <c r="E31" i="1"/>
  <c r="E55" i="2" s="1"/>
  <c r="E41" i="1"/>
  <c r="E14" i="2" s="1"/>
  <c r="E96" i="1"/>
  <c r="F96" i="1"/>
  <c r="E81" i="1"/>
  <c r="E73" i="2" s="1"/>
  <c r="F81" i="1"/>
  <c r="E59" i="1"/>
  <c r="F59" i="1" s="1"/>
  <c r="E91" i="1"/>
  <c r="F91" i="1" s="1"/>
  <c r="G91" i="1" s="1"/>
  <c r="K91" i="1" s="1"/>
  <c r="E66" i="1"/>
  <c r="F66" i="1" s="1"/>
  <c r="G66" i="1" s="1"/>
  <c r="I66" i="1" s="1"/>
  <c r="E76" i="1"/>
  <c r="F76" i="1" s="1"/>
  <c r="G76" i="1" s="1"/>
  <c r="K76" i="1" s="1"/>
  <c r="E23" i="1"/>
  <c r="E47" i="2" s="1"/>
  <c r="E61" i="1"/>
  <c r="E31" i="2" s="1"/>
  <c r="E40" i="1"/>
  <c r="F40" i="1" s="1"/>
  <c r="G40" i="1" s="1"/>
  <c r="I40" i="1" s="1"/>
  <c r="E86" i="1"/>
  <c r="F86" i="1" s="1"/>
  <c r="E97" i="1"/>
  <c r="F97" i="1" s="1"/>
  <c r="G97" i="1" s="1"/>
  <c r="K97" i="1" s="1"/>
  <c r="E88" i="1"/>
  <c r="F88" i="1" s="1"/>
  <c r="G88" i="1" s="1"/>
  <c r="K88" i="1" s="1"/>
  <c r="E77" i="1"/>
  <c r="F77" i="1" s="1"/>
  <c r="G77" i="1" s="1"/>
  <c r="K77" i="1" s="1"/>
  <c r="F23" i="1"/>
  <c r="G23" i="1"/>
  <c r="H23" i="1" s="1"/>
  <c r="E29" i="2"/>
  <c r="E13" i="2"/>
  <c r="E57" i="1" l="1"/>
  <c r="F61" i="1"/>
  <c r="G61" i="1" s="1"/>
  <c r="I61" i="1" s="1"/>
  <c r="G22" i="1"/>
  <c r="H22" i="1" s="1"/>
  <c r="E57" i="2"/>
  <c r="E69" i="1"/>
  <c r="E24" i="1"/>
  <c r="E48" i="2" s="1"/>
  <c r="E26" i="1"/>
  <c r="E27" i="1"/>
  <c r="G98" i="1"/>
  <c r="K98" i="1" s="1"/>
  <c r="E60" i="1"/>
  <c r="E35" i="1"/>
  <c r="F35" i="1" s="1"/>
  <c r="G35" i="1" s="1"/>
  <c r="H35" i="1" s="1"/>
  <c r="E34" i="1"/>
  <c r="E82" i="1"/>
  <c r="E94" i="1"/>
  <c r="F94" i="1" s="1"/>
  <c r="G94" i="1" s="1"/>
  <c r="K94" i="1" s="1"/>
  <c r="E53" i="1"/>
  <c r="F22" i="1"/>
  <c r="E43" i="2"/>
  <c r="G81" i="1"/>
  <c r="K81" i="1" s="1"/>
  <c r="E75" i="1"/>
  <c r="E95" i="1"/>
  <c r="F95" i="1" s="1"/>
  <c r="G95" i="1" s="1"/>
  <c r="K95" i="1" s="1"/>
  <c r="E46" i="1"/>
  <c r="F46" i="1" s="1"/>
  <c r="E74" i="1"/>
  <c r="F74" i="1" s="1"/>
  <c r="G74" i="1" s="1"/>
  <c r="K74" i="1" s="1"/>
  <c r="E48" i="1"/>
  <c r="E73" i="1"/>
  <c r="E44" i="1"/>
  <c r="E90" i="1"/>
  <c r="F90" i="1" s="1"/>
  <c r="G90" i="1" s="1"/>
  <c r="K90" i="1" s="1"/>
  <c r="E72" i="1"/>
  <c r="E80" i="1"/>
  <c r="E45" i="1"/>
  <c r="F45" i="1" s="1"/>
  <c r="G45" i="1" s="1"/>
  <c r="I45" i="1" s="1"/>
  <c r="E101" i="1"/>
  <c r="F101" i="1" s="1"/>
  <c r="G101" i="1" s="1"/>
  <c r="K101" i="1" s="1"/>
  <c r="E89" i="1"/>
  <c r="F89" i="1" s="1"/>
  <c r="G89" i="1" s="1"/>
  <c r="K89" i="1" s="1"/>
  <c r="G46" i="1"/>
  <c r="I46" i="1" s="1"/>
  <c r="E83" i="1"/>
  <c r="F83" i="1" s="1"/>
  <c r="G83" i="1" s="1"/>
  <c r="K83" i="1" s="1"/>
  <c r="E32" i="1"/>
  <c r="E37" i="1"/>
  <c r="E52" i="1"/>
  <c r="F52" i="1" s="1"/>
  <c r="G52" i="1" s="1"/>
  <c r="I52" i="1" s="1"/>
  <c r="E70" i="1"/>
  <c r="E25" i="1"/>
  <c r="E85" i="1"/>
  <c r="E92" i="1"/>
  <c r="F92" i="1" s="1"/>
  <c r="G92" i="1" s="1"/>
  <c r="K92" i="1" s="1"/>
  <c r="E54" i="1"/>
  <c r="E65" i="1"/>
  <c r="E56" i="1"/>
  <c r="E87" i="1"/>
  <c r="E69" i="2"/>
  <c r="E47" i="1"/>
  <c r="E67" i="1"/>
  <c r="E62" i="2" s="1"/>
  <c r="F31" i="1"/>
  <c r="G31" i="1" s="1"/>
  <c r="H31" i="1" s="1"/>
  <c r="G59" i="1"/>
  <c r="I59" i="1" s="1"/>
  <c r="E36" i="1"/>
  <c r="F36" i="1" s="1"/>
  <c r="G36" i="1" s="1"/>
  <c r="H36" i="1" s="1"/>
  <c r="G86" i="1"/>
  <c r="K86" i="1" s="1"/>
  <c r="E79" i="1"/>
  <c r="E39" i="1"/>
  <c r="E28" i="1"/>
  <c r="F28" i="1" s="1"/>
  <c r="G28" i="1" s="1"/>
  <c r="H28" i="1" s="1"/>
  <c r="E51" i="1"/>
  <c r="E58" i="1"/>
  <c r="E42" i="1"/>
  <c r="E68" i="2"/>
  <c r="G71" i="1"/>
  <c r="K71" i="1" s="1"/>
  <c r="E55" i="1"/>
  <c r="F55" i="1" s="1"/>
  <c r="G55" i="1" s="1"/>
  <c r="I55" i="1" s="1"/>
  <c r="E30" i="1"/>
  <c r="G100" i="1"/>
  <c r="K100" i="1" s="1"/>
  <c r="E63" i="1"/>
  <c r="E50" i="1"/>
  <c r="F50" i="1" s="1"/>
  <c r="G50" i="1" s="1"/>
  <c r="H50" i="1" s="1"/>
  <c r="E66" i="2"/>
  <c r="E64" i="1"/>
  <c r="F64" i="1" s="1"/>
  <c r="G64" i="1" s="1"/>
  <c r="I64" i="1" s="1"/>
  <c r="E78" i="1"/>
  <c r="E84" i="1"/>
  <c r="E38" i="1"/>
  <c r="G96" i="1"/>
  <c r="K96" i="1" s="1"/>
  <c r="E43" i="1"/>
  <c r="F43" i="1" s="1"/>
  <c r="G43" i="1" s="1"/>
  <c r="I43" i="1" s="1"/>
  <c r="E68" i="1"/>
  <c r="E21" i="1"/>
  <c r="E29" i="1"/>
  <c r="E62" i="1"/>
  <c r="E98" i="1"/>
  <c r="F98" i="1" s="1"/>
  <c r="F49" i="1"/>
  <c r="G49" i="1" s="1"/>
  <c r="K49" i="1" s="1"/>
  <c r="E99" i="1"/>
  <c r="F99" i="1" s="1"/>
  <c r="G99" i="1" s="1"/>
  <c r="K99" i="1" s="1"/>
  <c r="E52" i="2"/>
  <c r="E22" i="2"/>
  <c r="E36" i="2"/>
  <c r="E40" i="2"/>
  <c r="F41" i="1"/>
  <c r="G41" i="1" s="1"/>
  <c r="I41" i="1" s="1"/>
  <c r="E25" i="2"/>
  <c r="E34" i="2"/>
  <c r="E60" i="2"/>
  <c r="E17" i="2"/>
  <c r="E59" i="2"/>
  <c r="F24" i="1"/>
  <c r="G24" i="1" s="1"/>
  <c r="H24" i="1" s="1"/>
  <c r="F67" i="1"/>
  <c r="G67" i="1" s="1"/>
  <c r="F68" i="1" l="1"/>
  <c r="G68" i="1" s="1"/>
  <c r="K68" i="1" s="1"/>
  <c r="E63" i="2"/>
  <c r="F42" i="1"/>
  <c r="G42" i="1" s="1"/>
  <c r="I42" i="1" s="1"/>
  <c r="E15" i="2"/>
  <c r="F87" i="1"/>
  <c r="G87" i="1" s="1"/>
  <c r="K87" i="1" s="1"/>
  <c r="E44" i="2"/>
  <c r="F58" i="1"/>
  <c r="G58" i="1" s="1"/>
  <c r="I58" i="1" s="1"/>
  <c r="E28" i="2"/>
  <c r="E26" i="2"/>
  <c r="F56" i="1"/>
  <c r="G56" i="1" s="1"/>
  <c r="I56" i="1" s="1"/>
  <c r="F63" i="1"/>
  <c r="G63" i="1" s="1"/>
  <c r="I63" i="1" s="1"/>
  <c r="E33" i="2"/>
  <c r="F51" i="1"/>
  <c r="G51" i="1" s="1"/>
  <c r="K51" i="1" s="1"/>
  <c r="E21" i="2"/>
  <c r="E19" i="2"/>
  <c r="F48" i="1"/>
  <c r="G48" i="1" s="1"/>
  <c r="K48" i="1" s="1"/>
  <c r="F53" i="1"/>
  <c r="G53" i="1" s="1"/>
  <c r="I53" i="1" s="1"/>
  <c r="E23" i="2"/>
  <c r="E51" i="2"/>
  <c r="F27" i="1"/>
  <c r="G27" i="1" s="1"/>
  <c r="H27" i="1" s="1"/>
  <c r="E16" i="2"/>
  <c r="F44" i="1"/>
  <c r="G44" i="1" s="1"/>
  <c r="I44" i="1" s="1"/>
  <c r="F38" i="1"/>
  <c r="G38" i="1" s="1"/>
  <c r="H38" i="1" s="1"/>
  <c r="E61" i="2"/>
  <c r="F37" i="1"/>
  <c r="G37" i="1" s="1"/>
  <c r="K37" i="1" s="1"/>
  <c r="E11" i="2"/>
  <c r="E37" i="2"/>
  <c r="F73" i="1"/>
  <c r="G73" i="1" s="1"/>
  <c r="K73" i="1" s="1"/>
  <c r="F84" i="1"/>
  <c r="G84" i="1" s="1"/>
  <c r="K84" i="1" s="1"/>
  <c r="E41" i="2"/>
  <c r="E54" i="2"/>
  <c r="F30" i="1"/>
  <c r="G30" i="1" s="1"/>
  <c r="H30" i="1" s="1"/>
  <c r="E12" i="2"/>
  <c r="F39" i="1"/>
  <c r="G39" i="1" s="1"/>
  <c r="I39" i="1" s="1"/>
  <c r="F65" i="1"/>
  <c r="G65" i="1" s="1"/>
  <c r="E35" i="2"/>
  <c r="E56" i="2"/>
  <c r="F32" i="1"/>
  <c r="G32" i="1" s="1"/>
  <c r="H32" i="1" s="1"/>
  <c r="F80" i="1"/>
  <c r="G80" i="1" s="1"/>
  <c r="K80" i="1" s="1"/>
  <c r="E72" i="2"/>
  <c r="F82" i="1"/>
  <c r="G82" i="1" s="1"/>
  <c r="K82" i="1" s="1"/>
  <c r="E39" i="2"/>
  <c r="F26" i="1"/>
  <c r="G26" i="1" s="1"/>
  <c r="H26" i="1" s="1"/>
  <c r="E50" i="2"/>
  <c r="F57" i="1"/>
  <c r="G57" i="1" s="1"/>
  <c r="I57" i="1" s="1"/>
  <c r="E27" i="2"/>
  <c r="F62" i="1"/>
  <c r="G62" i="1" s="1"/>
  <c r="I62" i="1" s="1"/>
  <c r="E32" i="2"/>
  <c r="E70" i="2"/>
  <c r="F78" i="1"/>
  <c r="G78" i="1" s="1"/>
  <c r="K78" i="1" s="1"/>
  <c r="F79" i="1"/>
  <c r="G79" i="1" s="1"/>
  <c r="K79" i="1" s="1"/>
  <c r="E71" i="2"/>
  <c r="E18" i="2"/>
  <c r="F47" i="1"/>
  <c r="G47" i="1" s="1"/>
  <c r="K47" i="1" s="1"/>
  <c r="E24" i="2"/>
  <c r="F54" i="1"/>
  <c r="G54" i="1" s="1"/>
  <c r="I54" i="1" s="1"/>
  <c r="E67" i="2"/>
  <c r="F72" i="1"/>
  <c r="G72" i="1" s="1"/>
  <c r="K72" i="1" s="1"/>
  <c r="E58" i="2"/>
  <c r="F34" i="1"/>
  <c r="U34" i="1" s="1"/>
  <c r="F29" i="1"/>
  <c r="G29" i="1" s="1"/>
  <c r="H29" i="1" s="1"/>
  <c r="E53" i="2"/>
  <c r="F75" i="1"/>
  <c r="G75" i="1" s="1"/>
  <c r="K75" i="1" s="1"/>
  <c r="E38" i="2"/>
  <c r="F69" i="1"/>
  <c r="G69" i="1" s="1"/>
  <c r="K69" i="1" s="1"/>
  <c r="E64" i="2"/>
  <c r="E49" i="2"/>
  <c r="F25" i="1"/>
  <c r="G25" i="1" s="1"/>
  <c r="H25" i="1" s="1"/>
  <c r="F70" i="1"/>
  <c r="G70" i="1" s="1"/>
  <c r="K70" i="1" s="1"/>
  <c r="E65" i="2"/>
  <c r="E45" i="2"/>
  <c r="F21" i="1"/>
  <c r="G21" i="1" s="1"/>
  <c r="H21" i="1" s="1"/>
  <c r="E42" i="2"/>
  <c r="F85" i="1"/>
  <c r="G85" i="1" s="1"/>
  <c r="K85" i="1" s="1"/>
  <c r="F60" i="1"/>
  <c r="G60" i="1" s="1"/>
  <c r="I60" i="1" s="1"/>
  <c r="E30" i="2"/>
  <c r="K67" i="1"/>
  <c r="C11" i="1"/>
  <c r="C12" i="1"/>
  <c r="O103" i="1" l="1"/>
  <c r="O102" i="1"/>
  <c r="O70" i="1"/>
  <c r="O73" i="1"/>
  <c r="O90" i="1"/>
  <c r="O82" i="1"/>
  <c r="O81" i="1"/>
  <c r="O100" i="1"/>
  <c r="O67" i="1"/>
  <c r="O74" i="1"/>
  <c r="O94" i="1"/>
  <c r="O91" i="1"/>
  <c r="O86" i="1"/>
  <c r="O85" i="1"/>
  <c r="C15" i="1"/>
  <c r="O75" i="1"/>
  <c r="O97" i="1"/>
  <c r="O64" i="1"/>
  <c r="O99" i="1"/>
  <c r="O87" i="1"/>
  <c r="O88" i="1"/>
  <c r="O83" i="1"/>
  <c r="O98" i="1"/>
  <c r="O79" i="1"/>
  <c r="O66" i="1"/>
  <c r="O80" i="1"/>
  <c r="O84" i="1"/>
  <c r="O65" i="1"/>
  <c r="O77" i="1"/>
  <c r="O101" i="1"/>
  <c r="O71" i="1"/>
  <c r="O78" i="1"/>
  <c r="O72" i="1"/>
  <c r="O68" i="1"/>
  <c r="O92" i="1"/>
  <c r="O95" i="1"/>
  <c r="O76" i="1"/>
  <c r="O89" i="1"/>
  <c r="O69" i="1"/>
  <c r="O93" i="1"/>
  <c r="O96" i="1"/>
  <c r="C16" i="1"/>
  <c r="D18" i="1" s="1"/>
  <c r="I65" i="1"/>
  <c r="F18" i="1" l="1"/>
  <c r="F19" i="1" s="1"/>
  <c r="C18" i="1"/>
</calcChain>
</file>

<file path=xl/sharedStrings.xml><?xml version="1.0" encoding="utf-8"?>
<sst xmlns="http://schemas.openxmlformats.org/spreadsheetml/2006/main" count="709" uniqueCount="325">
  <si>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</si>
  <si>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</si>
  <si>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</si>
  <si>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</si>
  <si>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</si>
  <si>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</si>
  <si>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</si>
  <si>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</si>
  <si>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</si>
  <si>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</si>
  <si>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</si>
  <si>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</si>
  <si>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</si>
  <si>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</si>
  <si>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</si>
  <si>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</si>
  <si>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</si>
  <si>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</si>
  <si>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</si>
  <si>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</si>
  <si>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</si>
  <si>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</si>
  <si>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</si>
  <si>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</si>
  <si>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</si>
  <si>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</si>
  <si>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</si>
  <si>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v</t>
  </si>
  <si>
    <t>K</t>
  </si>
  <si>
    <t>Locher K</t>
  </si>
  <si>
    <t>BBSAG Bull...18</t>
  </si>
  <si>
    <t>B</t>
  </si>
  <si>
    <t>ORION 119</t>
  </si>
  <si>
    <t>BBSAG Bull...24</t>
  </si>
  <si>
    <t>JAAVSO 5,29</t>
  </si>
  <si>
    <t>:</t>
  </si>
  <si>
    <t>G. Samolyk</t>
  </si>
  <si>
    <t>AAVSO 5</t>
  </si>
  <si>
    <t>A</t>
  </si>
  <si>
    <t>H. Carney</t>
  </si>
  <si>
    <t>D. Williams</t>
  </si>
  <si>
    <t>P. Atwood</t>
  </si>
  <si>
    <t>S. Cook</t>
  </si>
  <si>
    <t>ccd</t>
  </si>
  <si>
    <t>Paschke A</t>
  </si>
  <si>
    <t>BBSAG Bull.116</t>
  </si>
  <si>
    <t>JAAVSO</t>
  </si>
  <si>
    <t>EA/KE:</t>
  </si>
  <si>
    <t>IBVS 0111</t>
  </si>
  <si>
    <t>IBVS 0154</t>
  </si>
  <si>
    <t># of data points:</t>
  </si>
  <si>
    <t>SS Lib / GSC 06186-01313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</si>
  <si>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</si>
  <si>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</si>
  <si>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</si>
  <si>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</si>
  <si>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</si>
  <si>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</si>
  <si>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</t>
  </si>
  <si>
    <t>1964AJ.....69..316F</t>
  </si>
  <si>
    <t>?</t>
  </si>
  <si>
    <t>Start of linear fit &gt;&gt;&gt;&gt;&gt;&gt;&gt;&gt;&gt;&gt;&gt;&gt;&gt;&gt;&gt;&gt;&gt;&gt;&gt;&gt;&gt;</t>
  </si>
  <si>
    <t>Add cycle</t>
  </si>
  <si>
    <t>Old Cycle</t>
  </si>
  <si>
    <t>IBVS 5690</t>
  </si>
  <si>
    <t>IBVS 5992</t>
  </si>
  <si>
    <t>JAVSO..38...85</t>
  </si>
  <si>
    <t>JAVSO..36..186</t>
  </si>
  <si>
    <t>IBVS 6029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</si>
  <si>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</si>
  <si>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</si>
  <si>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</si>
  <si>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</si>
  <si>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</si>
  <si>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</si>
  <si>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</si>
  <si>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</si>
  <si>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</si>
  <si>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</si>
  <si>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</si>
  <si>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</si>
  <si>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</si>
  <si>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2424299.449 </t>
  </si>
  <si>
    <t> 28.05.1925 22:46 </t>
  </si>
  <si>
    <t> 0.005 </t>
  </si>
  <si>
    <t>V </t>
  </si>
  <si>
    <t> J.Pagaczewski </t>
  </si>
  <si>
    <t> CRAC 19 </t>
  </si>
  <si>
    <t>2424322.459 </t>
  </si>
  <si>
    <t> 20.06.1925 23:00 </t>
  </si>
  <si>
    <t> 0.007 </t>
  </si>
  <si>
    <t> AAB 2.29 </t>
  </si>
  <si>
    <t>2424325.296 </t>
  </si>
  <si>
    <t> 23.06.1925 19:06 </t>
  </si>
  <si>
    <t> -0.032 </t>
  </si>
  <si>
    <t>2424598.546 </t>
  </si>
  <si>
    <t> 24.03.1926 01:06 </t>
  </si>
  <si>
    <t> -0.002 </t>
  </si>
  <si>
    <t>2424621.525 </t>
  </si>
  <si>
    <t> 16.04.1926 00:36 </t>
  </si>
  <si>
    <t> -0.031 </t>
  </si>
  <si>
    <t>2424644.512 </t>
  </si>
  <si>
    <t> 09.05.1926 00:17 </t>
  </si>
  <si>
    <t> -0.052 </t>
  </si>
  <si>
    <t>2424647.455 </t>
  </si>
  <si>
    <t> 11.05.1926 22:55 </t>
  </si>
  <si>
    <t> 0.015 </t>
  </si>
  <si>
    <t>2425386.574 </t>
  </si>
  <si>
    <t> 20.05.1928 01:46 </t>
  </si>
  <si>
    <t> 0.003 </t>
  </si>
  <si>
    <t>2425415.317 </t>
  </si>
  <si>
    <t> 17.06.1928 19:36 </t>
  </si>
  <si>
    <t> -0.014 </t>
  </si>
  <si>
    <t> B.W.Kukarkin </t>
  </si>
  <si>
    <t> NNVS 1.5 </t>
  </si>
  <si>
    <t>2425737.429 </t>
  </si>
  <si>
    <t> 05.05.1929 22:17 </t>
  </si>
  <si>
    <t> -0.013 </t>
  </si>
  <si>
    <t>2425796.393 </t>
  </si>
  <si>
    <t> 03.07.1929 21:25 </t>
  </si>
  <si>
    <t> -0.007 </t>
  </si>
  <si>
    <t>2426121.399 </t>
  </si>
  <si>
    <t> 24.05.1930 21:34 </t>
  </si>
  <si>
    <t> 0.011 </t>
  </si>
  <si>
    <t>2426469.392 </t>
  </si>
  <si>
    <t> 07.05.1931 21:24 </t>
  </si>
  <si>
    <t> 0.009 </t>
  </si>
  <si>
    <t>2427573.285 </t>
  </si>
  <si>
    <t> 15.05.1934 18:50 </t>
  </si>
  <si>
    <t> 0.238 </t>
  </si>
  <si>
    <t> W.Zessewitsch </t>
  </si>
  <si>
    <t> CTAD 1 </t>
  </si>
  <si>
    <t>2430914.231 </t>
  </si>
  <si>
    <t> 08.07.1943 17:32 </t>
  </si>
  <si>
    <t> -0.005 </t>
  </si>
  <si>
    <t> IODE 4.2.194 </t>
  </si>
  <si>
    <t>2432355.076 </t>
  </si>
  <si>
    <t> 18.06.1947 13:49 </t>
  </si>
  <si>
    <t> -0.034 </t>
  </si>
  <si>
    <t> A.Soloviev </t>
  </si>
  <si>
    <t> PZ 12.271 </t>
  </si>
  <si>
    <t>2434530.774 </t>
  </si>
  <si>
    <t> 02.06.1953 06:34 </t>
  </si>
  <si>
    <t> -0.028 </t>
  </si>
  <si>
    <t>E </t>
  </si>
  <si>
    <t> W.S.Fitch </t>
  </si>
  <si>
    <t> AJ 60.316 </t>
  </si>
  <si>
    <t>2434868.71 </t>
  </si>
  <si>
    <t> 06.05.1954 05:02 </t>
  </si>
  <si>
    <t> -0.02 </t>
  </si>
  <si>
    <t> R.H.Koch </t>
  </si>
  <si>
    <t> AJ 66.35 </t>
  </si>
  <si>
    <t>2438916.681 </t>
  </si>
  <si>
    <t> 05.06.1965 04:20 </t>
  </si>
  <si>
    <t> -0.016 </t>
  </si>
  <si>
    <t> R.Monske </t>
  </si>
  <si>
    <t>IBVS 111 </t>
  </si>
  <si>
    <t>2438952.638 </t>
  </si>
  <si>
    <t> 11.07.1965 03:18 </t>
  </si>
  <si>
    <t> -0.009 </t>
  </si>
  <si>
    <t>2439287.706 </t>
  </si>
  <si>
    <t> 11.06.1966 04:56 </t>
  </si>
  <si>
    <t> 0.006 </t>
  </si>
  <si>
    <t>IBVS 154 </t>
  </si>
  <si>
    <t>2439323.641 </t>
  </si>
  <si>
    <t> 17.07.1966 03:23 </t>
  </si>
  <si>
    <t>2440383.438 </t>
  </si>
  <si>
    <t> 10.06.1969 22:30 </t>
  </si>
  <si>
    <t> -0.017 </t>
  </si>
  <si>
    <t> K.Locher </t>
  </si>
  <si>
    <t> ORI 113 </t>
  </si>
  <si>
    <t>2440741.516 </t>
  </si>
  <si>
    <t> 04.06.1970 00:23 </t>
  </si>
  <si>
    <t> -0.000 </t>
  </si>
  <si>
    <t> ORI 119 </t>
  </si>
  <si>
    <t>2441096.686 </t>
  </si>
  <si>
    <t> 25.05.1971 04:27 </t>
  </si>
  <si>
    <t> B.Conner </t>
  </si>
  <si>
    <t> AVSJ 5.36 </t>
  </si>
  <si>
    <t>2441152.771 </t>
  </si>
  <si>
    <t> 20.07.1971 06:30 </t>
  </si>
  <si>
    <t>2441155.656 </t>
  </si>
  <si>
    <t> 23.07.1971 03:44 </t>
  </si>
  <si>
    <t> -0.004 </t>
  </si>
  <si>
    <t>2441536.712 </t>
  </si>
  <si>
    <t> 07.08.1972 05:05 </t>
  </si>
  <si>
    <t> -0.018 </t>
  </si>
  <si>
    <t> T.Cragg </t>
  </si>
  <si>
    <t>2443286.771 </t>
  </si>
  <si>
    <t> 23.05.1977 06:30 </t>
  </si>
  <si>
    <t> G.Samolyk </t>
  </si>
  <si>
    <t> AOEB 5 </t>
  </si>
  <si>
    <t>2443982.781 </t>
  </si>
  <si>
    <t> 19.04.1979 06:44 </t>
  </si>
  <si>
    <t> 0.016 </t>
  </si>
  <si>
    <t>2445082.860 </t>
  </si>
  <si>
    <t> 23.04.1982 08:38 </t>
  </si>
  <si>
    <t> 0.027 </t>
  </si>
  <si>
    <t> H.Carney </t>
  </si>
  <si>
    <t>2445131.732 </t>
  </si>
  <si>
    <t> 11.06.1982 05:34 </t>
  </si>
  <si>
    <t> D.Williams </t>
  </si>
  <si>
    <t>2445131.748 </t>
  </si>
  <si>
    <t> 11.06.1982 05:57 </t>
  </si>
  <si>
    <t> 0.023 </t>
  </si>
  <si>
    <t>2445492.689 </t>
  </si>
  <si>
    <t> 07.06.1983 04:32 </t>
  </si>
  <si>
    <t> 0.026 </t>
  </si>
  <si>
    <t>2446169.945 </t>
  </si>
  <si>
    <t> 14.04.1985 10:40 </t>
  </si>
  <si>
    <t> -0.015 </t>
  </si>
  <si>
    <t> P.Atwood </t>
  </si>
  <si>
    <t>2446208.781 </t>
  </si>
  <si>
    <t> 23.05.1985 06:44 </t>
  </si>
  <si>
    <t> S.Cook </t>
  </si>
  <si>
    <t>2446247.652 </t>
  </si>
  <si>
    <t> 01.07.1985 03:38 </t>
  </si>
  <si>
    <t> 0.040 </t>
  </si>
  <si>
    <t>2446566.844 </t>
  </si>
  <si>
    <t> 16.05.1986 08:15 </t>
  </si>
  <si>
    <t>2446940.719 </t>
  </si>
  <si>
    <t> 25.05.1987 05:15 </t>
  </si>
  <si>
    <t> -0.008 </t>
  </si>
  <si>
    <t>2447344.831 </t>
  </si>
  <si>
    <t> 02.07.1988 07:56 </t>
  </si>
  <si>
    <t>2448762.670 </t>
  </si>
  <si>
    <t> 20.05.1992 04:04 </t>
  </si>
  <si>
    <t> -0.001 </t>
  </si>
  <si>
    <t>2449875.702 </t>
  </si>
  <si>
    <t> 07.06.1995 04:50 </t>
  </si>
  <si>
    <t> 0.020 </t>
  </si>
  <si>
    <t>C </t>
  </si>
  <si>
    <t>2450551.569 </t>
  </si>
  <si>
    <t> 13.04.1997 01:39 </t>
  </si>
  <si>
    <t> 0.028 </t>
  </si>
  <si>
    <t> A.Paschke </t>
  </si>
  <si>
    <t> BBS 116 </t>
  </si>
  <si>
    <t>2451720.6931 </t>
  </si>
  <si>
    <t> 25.06.2000 04:38 </t>
  </si>
  <si>
    <t> 0.0596 </t>
  </si>
  <si>
    <t>ns</t>
  </si>
  <si>
    <t> J.A.Howell </t>
  </si>
  <si>
    <t> AOEB 11 </t>
  </si>
  <si>
    <t>2452042.808 </t>
  </si>
  <si>
    <t> 13.05.2001 07:23 </t>
  </si>
  <si>
    <t> 0.063 </t>
  </si>
  <si>
    <t>2452042.8089 </t>
  </si>
  <si>
    <t> 13.05.2001 07:24 </t>
  </si>
  <si>
    <t> 0.0638 </t>
  </si>
  <si>
    <t>2452045.6844 </t>
  </si>
  <si>
    <t> 16.05.2001 04:25 </t>
  </si>
  <si>
    <t> 0.0633 </t>
  </si>
  <si>
    <t>2452426.7623 </t>
  </si>
  <si>
    <t> 01.06.2002 06:17 </t>
  </si>
  <si>
    <t> 0.0716 </t>
  </si>
  <si>
    <t>2452810.7147 </t>
  </si>
  <si>
    <t> 20.06.2003 05:09 </t>
  </si>
  <si>
    <t> 0.0785 </t>
  </si>
  <si>
    <t>2453450.6372 </t>
  </si>
  <si>
    <t> 21.03.2005 03:17 </t>
  </si>
  <si>
    <t> 0.0917 </t>
  </si>
  <si>
    <t> M. Zejda et al. </t>
  </si>
  <si>
    <t>IBVS 5741 </t>
  </si>
  <si>
    <t>2453526.8560 </t>
  </si>
  <si>
    <t> 05.06.2005 08:32 </t>
  </si>
  <si>
    <t> 0.0966 </t>
  </si>
  <si>
    <t> T. Krajci </t>
  </si>
  <si>
    <t>IBVS 5690 </t>
  </si>
  <si>
    <t>2453529.730 </t>
  </si>
  <si>
    <t> 08.06.2005 05:31 </t>
  </si>
  <si>
    <t> 0.095 </t>
  </si>
  <si>
    <t>2453890.676 </t>
  </si>
  <si>
    <t> 04.06.2006 04:13 </t>
  </si>
  <si>
    <t> 0.103 </t>
  </si>
  <si>
    <t>2454176.8448 </t>
  </si>
  <si>
    <t> 17.03.2007 08:16 </t>
  </si>
  <si>
    <t> 0.1102 </t>
  </si>
  <si>
    <t> AOEB 12 </t>
  </si>
  <si>
    <t>2454212.8004 </t>
  </si>
  <si>
    <t> 22.04.2007 07:12 </t>
  </si>
  <si>
    <t> 0.1158 </t>
  </si>
  <si>
    <t>2454248.7468 </t>
  </si>
  <si>
    <t> 28.05.2007 05:55 </t>
  </si>
  <si>
    <t> 0.1123 </t>
  </si>
  <si>
    <t>2454258.8144 </t>
  </si>
  <si>
    <t> 07.06.2007 07:32 </t>
  </si>
  <si>
    <t> 0.1139 </t>
  </si>
  <si>
    <t> J.Bialozynski </t>
  </si>
  <si>
    <t>2454583.8077 </t>
  </si>
  <si>
    <t> 27.04.2008 07:23 </t>
  </si>
  <si>
    <t> 0.1196 </t>
  </si>
  <si>
    <t>o</t>
  </si>
  <si>
    <t>JAAVSO 36(2);186 </t>
  </si>
  <si>
    <t>2454596.7495 </t>
  </si>
  <si>
    <t> 10.05.2008 05:59 </t>
  </si>
  <si>
    <t> 0.1194 </t>
  </si>
  <si>
    <t>2454980.7001 </t>
  </si>
  <si>
    <t> 29.05.2009 04:48 </t>
  </si>
  <si>
    <t> 0.1244 </t>
  </si>
  <si>
    <t> JAAVSO 38;85 </t>
  </si>
  <si>
    <t>2455660.8829 </t>
  </si>
  <si>
    <t> 09.04.2011 09:11 </t>
  </si>
  <si>
    <t> 0.1340 </t>
  </si>
  <si>
    <t> R.Diethelm </t>
  </si>
  <si>
    <t>IBVS 5992 </t>
  </si>
  <si>
    <t>2456093.7274 </t>
  </si>
  <si>
    <t> 15.06.2012 05:27 </t>
  </si>
  <si>
    <t> 0.1411 </t>
  </si>
  <si>
    <t>IBVS 6029 </t>
  </si>
  <si>
    <t>2456428.7870 </t>
  </si>
  <si>
    <t> 16.05.2013 06:53 </t>
  </si>
  <si>
    <t> 0.1471 </t>
  </si>
  <si>
    <t> JAAVSO 41;328 </t>
  </si>
  <si>
    <t>II</t>
  </si>
  <si>
    <t>BAD?</t>
  </si>
  <si>
    <t>JAVSO..45..215</t>
  </si>
  <si>
    <t>VSB-64</t>
  </si>
  <si>
    <t>JAVSO..46..184</t>
  </si>
  <si>
    <t>JAVSO..47..263</t>
  </si>
  <si>
    <t>JAVSO..48..256</t>
  </si>
  <si>
    <t>VSB 069</t>
  </si>
  <si>
    <t>Ic</t>
  </si>
  <si>
    <t>JAVSO 49, 256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</si>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</sst>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3" fillId="0" borderId="2" applyNumberFormat="0" applyFont="0" applyFill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4" fillId="0" borderId="0" xfId="8" applyFont="1" applyAlignment="1">
      <alignment horizontal="left" vertical="center"/>
    </xf>
    <xf numFmtId="0" fontId="24" fillId="0" borderId="0" xfId="8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5" fontId="2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0" fontId="15" fillId="0" borderId="0" xfId="8" applyFont="1" applyAlignment="1">
      <alignment horizontal="left" vertical="center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166" fontId="25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Lib - O-C Diagr.</a:t>
            </a:r>
          </a:p>
        </c:rich>
      </c:tx>
      <c:layout>
        <c:manualLayout>
          <c:xMode val="edge"/>
          <c:yMode val="edge"/>
          <c:x val="0.370767049840695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4769252958613219"/>
          <c:w val="0.7878801593836330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5.0725999972200952E-3</c:v>
                </c:pt>
                <c:pt idx="1">
                  <c:v>7.0997999973769765E-3</c:v>
                </c:pt>
                <c:pt idx="2">
                  <c:v>-3.1896800002868986E-2</c:v>
                </c:pt>
                <c:pt idx="3">
                  <c:v>-1.573800003825454E-3</c:v>
                </c:pt>
                <c:pt idx="4">
                  <c:v>-3.0546600002708146E-2</c:v>
                </c:pt>
                <c:pt idx="5">
                  <c:v>-5.1519400003599003E-2</c:v>
                </c:pt>
                <c:pt idx="6">
                  <c:v>1.5483999999560183E-2</c:v>
                </c:pt>
                <c:pt idx="7">
                  <c:v>3.3578000002307817E-3</c:v>
                </c:pt>
                <c:pt idx="8">
                  <c:v>-1.3608200006274274E-2</c:v>
                </c:pt>
                <c:pt idx="9">
                  <c:v>-1.3227400002506329E-2</c:v>
                </c:pt>
                <c:pt idx="10">
                  <c:v>-7.1577000016986858E-3</c:v>
                </c:pt>
                <c:pt idx="11">
                  <c:v>1.122649999888381E-2</c:v>
                </c:pt>
                <c:pt idx="12">
                  <c:v>8.637899998575449E-3</c:v>
                </c:pt>
                <c:pt idx="14">
                  <c:v>-5.1074000039079692E-3</c:v>
                </c:pt>
                <c:pt idx="15">
                  <c:v>-3.4404000001813984E-2</c:v>
                </c:pt>
                <c:pt idx="17">
                  <c:v>-2.1432400004414376E-2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5E-4BF5-9C7E-29208BF157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4.0000000000000002E-4</c:v>
                  </c:pt>
                  <c:pt idx="82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4.0000000000000002E-4</c:v>
                  </c:pt>
                  <c:pt idx="8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8">
                  <c:v>-1.5646900006686337E-2</c:v>
                </c:pt>
                <c:pt idx="19">
                  <c:v>-8.6044000054243952E-3</c:v>
                </c:pt>
                <c:pt idx="20">
                  <c:v>5.7916999940061942E-3</c:v>
                </c:pt>
                <c:pt idx="21">
                  <c:v>-9.165800001937896E-3</c:v>
                </c:pt>
                <c:pt idx="22">
                  <c:v>-9.165800001937896E-3</c:v>
                </c:pt>
                <c:pt idx="23">
                  <c:v>-1.6912899998715147E-2</c:v>
                </c:pt>
                <c:pt idx="24">
                  <c:v>-4.8960000276565552E-4</c:v>
                </c:pt>
                <c:pt idx="25">
                  <c:v>-4.8960000276565552E-4</c:v>
                </c:pt>
                <c:pt idx="31">
                  <c:v>-2.4806000001262873E-3</c:v>
                </c:pt>
                <c:pt idx="32">
                  <c:v>1.6342199996870477E-2</c:v>
                </c:pt>
                <c:pt idx="33">
                  <c:v>2.6642699995136354E-2</c:v>
                </c:pt>
                <c:pt idx="34">
                  <c:v>6.7005000018980354E-3</c:v>
                </c:pt>
                <c:pt idx="35">
                  <c:v>2.2700499997881707E-2</c:v>
                </c:pt>
                <c:pt idx="36">
                  <c:v>2.6127199991606176E-2</c:v>
                </c:pt>
                <c:pt idx="37">
                  <c:v>-1.5072100002726074E-2</c:v>
                </c:pt>
                <c:pt idx="38">
                  <c:v>-5.026200000429526E-3</c:v>
                </c:pt>
                <c:pt idx="39">
                  <c:v>4.0019699998083524E-2</c:v>
                </c:pt>
                <c:pt idx="40">
                  <c:v>-3.6029000038979575E-3</c:v>
                </c:pt>
                <c:pt idx="41">
                  <c:v>-8.1609000044409186E-3</c:v>
                </c:pt>
                <c:pt idx="42">
                  <c:v>2.6316799994674511E-2</c:v>
                </c:pt>
                <c:pt idx="43">
                  <c:v>-1.0070000062114559E-3</c:v>
                </c:pt>
                <c:pt idx="44">
                  <c:v>2.0308799990743864E-2</c:v>
                </c:pt>
                <c:pt idx="45">
                  <c:v>2.8107799997087568E-2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5E-4BF5-9C7E-29208BF157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6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5E-4BF5-9C7E-29208BF157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6">
                  <c:v>-2.7831900006276555E-2</c:v>
                </c:pt>
                <c:pt idx="26">
                  <c:v>-1.6069700002844911E-2</c:v>
                </c:pt>
                <c:pt idx="27">
                  <c:v>-1.3003400003071874E-2</c:v>
                </c:pt>
                <c:pt idx="28">
                  <c:v>-4.0000000008149073E-3</c:v>
                </c:pt>
                <c:pt idx="30">
                  <c:v>-1.7549500000313856E-2</c:v>
                </c:pt>
                <c:pt idx="46">
                  <c:v>5.9589899996353779E-2</c:v>
                </c:pt>
                <c:pt idx="47">
                  <c:v>6.287069999234518E-2</c:v>
                </c:pt>
                <c:pt idx="48">
                  <c:v>6.3770699998713098E-2</c:v>
                </c:pt>
                <c:pt idx="49">
                  <c:v>6.3274099993577693E-2</c:v>
                </c:pt>
                <c:pt idx="50">
                  <c:v>7.1624599993810989E-2</c:v>
                </c:pt>
                <c:pt idx="51">
                  <c:v>7.8478499992343131E-2</c:v>
                </c:pt>
                <c:pt idx="52">
                  <c:v>9.173499999451451E-2</c:v>
                </c:pt>
                <c:pt idx="53">
                  <c:v>9.173499999451451E-2</c:v>
                </c:pt>
                <c:pt idx="54">
                  <c:v>9.662509999179747E-2</c:v>
                </c:pt>
                <c:pt idx="55">
                  <c:v>9.4628500002727378E-2</c:v>
                </c:pt>
                <c:pt idx="56">
                  <c:v>0.1030551999938325</c:v>
                </c:pt>
                <c:pt idx="57">
                  <c:v>0.11019349999696715</c:v>
                </c:pt>
                <c:pt idx="58">
                  <c:v>0.11583599999721628</c:v>
                </c:pt>
                <c:pt idx="59">
                  <c:v>0.11227849999704631</c:v>
                </c:pt>
                <c:pt idx="60">
                  <c:v>0.11389039999630768</c:v>
                </c:pt>
                <c:pt idx="61">
                  <c:v>0.11957459999393905</c:v>
                </c:pt>
                <c:pt idx="62">
                  <c:v>0.11938989999180194</c:v>
                </c:pt>
                <c:pt idx="63">
                  <c:v>0.12444379999942612</c:v>
                </c:pt>
                <c:pt idx="64">
                  <c:v>0.13404789999185596</c:v>
                </c:pt>
                <c:pt idx="65">
                  <c:v>0.1410595999986981</c:v>
                </c:pt>
                <c:pt idx="66">
                  <c:v>0.14705569999205181</c:v>
                </c:pt>
                <c:pt idx="67">
                  <c:v>0.1744604999985313</c:v>
                </c:pt>
                <c:pt idx="68">
                  <c:v>0.17515569999522995</c:v>
                </c:pt>
                <c:pt idx="69">
                  <c:v>0.17712879999453435</c:v>
                </c:pt>
                <c:pt idx="70">
                  <c:v>0.17835599999671103</c:v>
                </c:pt>
                <c:pt idx="71">
                  <c:v>0.18226739999954589</c:v>
                </c:pt>
                <c:pt idx="72">
                  <c:v>0.18413289999443805</c:v>
                </c:pt>
                <c:pt idx="73">
                  <c:v>0.18341279999731341</c:v>
                </c:pt>
                <c:pt idx="74">
                  <c:v>0.17701284999202471</c:v>
                </c:pt>
                <c:pt idx="75">
                  <c:v>0.17801284999586642</c:v>
                </c:pt>
                <c:pt idx="76">
                  <c:v>0.18001284999627387</c:v>
                </c:pt>
                <c:pt idx="77">
                  <c:v>0.18471739999949932</c:v>
                </c:pt>
                <c:pt idx="78">
                  <c:v>0.18733559999236604</c:v>
                </c:pt>
                <c:pt idx="79">
                  <c:v>0.19167929999093758</c:v>
                </c:pt>
                <c:pt idx="80">
                  <c:v>0.19200139999884414</c:v>
                </c:pt>
                <c:pt idx="81">
                  <c:v>0.19421790000342298</c:v>
                </c:pt>
                <c:pt idx="82">
                  <c:v>0.19453999998950167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5E-4BF5-9C7E-29208BF157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5E-4BF5-9C7E-29208BF157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5E-4BF5-9C7E-29208BF157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5E-4BF5-9C7E-29208BF157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43">
                  <c:v>1.0512554278922032E-2</c:v>
                </c:pt>
                <c:pt idx="44">
                  <c:v>2.9724300540768328E-2</c:v>
                </c:pt>
                <c:pt idx="45">
                  <c:v>4.1390348012432104E-2</c:v>
                </c:pt>
                <c:pt idx="46">
                  <c:v>6.1570128000650509E-2</c:v>
                </c:pt>
                <c:pt idx="47">
                  <c:v>6.7130116582890281E-2</c:v>
                </c:pt>
                <c:pt idx="48">
                  <c:v>6.7130116582890281E-2</c:v>
                </c:pt>
                <c:pt idx="49">
                  <c:v>6.717975933808884E-2</c:v>
                </c:pt>
                <c:pt idx="50">
                  <c:v>7.3757424401899252E-2</c:v>
                </c:pt>
                <c:pt idx="51">
                  <c:v>8.038473222090825E-2</c:v>
                </c:pt>
                <c:pt idx="52">
                  <c:v>9.1430245252589915E-2</c:v>
                </c:pt>
                <c:pt idx="53">
                  <c:v>9.1430245252589915E-2</c:v>
                </c:pt>
                <c:pt idx="54">
                  <c:v>9.2745778265352019E-2</c:v>
                </c:pt>
                <c:pt idx="55">
                  <c:v>9.2795421020550578E-2</c:v>
                </c:pt>
                <c:pt idx="56">
                  <c:v>9.9025586797971021E-2</c:v>
                </c:pt>
                <c:pt idx="57">
                  <c:v>0.10396504094022865</c:v>
                </c:pt>
                <c:pt idx="58">
                  <c:v>0.10458557538021077</c:v>
                </c:pt>
                <c:pt idx="59">
                  <c:v>0.10520610982019291</c:v>
                </c:pt>
                <c:pt idx="60">
                  <c:v>0.10537985946338788</c:v>
                </c:pt>
                <c:pt idx="61">
                  <c:v>0.11098949080082621</c:v>
                </c:pt>
                <c:pt idx="62">
                  <c:v>0.11121288319921976</c:v>
                </c:pt>
                <c:pt idx="63">
                  <c:v>0.11784019101822876</c:v>
                </c:pt>
                <c:pt idx="64">
                  <c:v>0.12958070262269039</c:v>
                </c:pt>
                <c:pt idx="65">
                  <c:v>0.13705193728007509</c:v>
                </c:pt>
                <c:pt idx="66">
                  <c:v>0.14283531826070839</c:v>
                </c:pt>
                <c:pt idx="67">
                  <c:v>0.16626669871443311</c:v>
                </c:pt>
                <c:pt idx="68">
                  <c:v>0.16765669585999304</c:v>
                </c:pt>
                <c:pt idx="69">
                  <c:v>0.16872401509676227</c:v>
                </c:pt>
                <c:pt idx="70">
                  <c:v>0.1691211571383508</c:v>
                </c:pt>
                <c:pt idx="71">
                  <c:v>0.17512793051737768</c:v>
                </c:pt>
                <c:pt idx="72">
                  <c:v>0.18046452670122393</c:v>
                </c:pt>
                <c:pt idx="73">
                  <c:v>0.18163113144839027</c:v>
                </c:pt>
                <c:pt idx="74">
                  <c:v>0.186012104594664</c:v>
                </c:pt>
                <c:pt idx="75">
                  <c:v>0.186012104594664</c:v>
                </c:pt>
                <c:pt idx="76">
                  <c:v>0.186012104594664</c:v>
                </c:pt>
                <c:pt idx="77">
                  <c:v>0.18753861931702004</c:v>
                </c:pt>
                <c:pt idx="78">
                  <c:v>0.19364467820644404</c:v>
                </c:pt>
                <c:pt idx="79">
                  <c:v>0.20012305775985734</c:v>
                </c:pt>
                <c:pt idx="80">
                  <c:v>0.20044573566864804</c:v>
                </c:pt>
                <c:pt idx="81">
                  <c:v>0.20652697318047275</c:v>
                </c:pt>
                <c:pt idx="82">
                  <c:v>0.20684965108926345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5E-4BF5-9C7E-29208BF157EB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3">
                  <c:v>0.23794264999742154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85E-4BF5-9C7E-29208BF15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6624"/>
        <c:axId val="1"/>
      </c:scatterChart>
      <c:valAx>
        <c:axId val="95237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825756406117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171310137035004E-2"/>
          <c:y val="0.92000129214617399"/>
          <c:w val="0.9287004365096074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Lib - O-C Diagr.</a:t>
            </a:r>
          </a:p>
        </c:rich>
      </c:tx>
      <c:layout>
        <c:manualLayout>
          <c:xMode val="edge"/>
          <c:yMode val="edge"/>
          <c:x val="0.3707670498406950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4769252958613219"/>
          <c:w val="0.7878801593836330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5.0725999972200952E-3</c:v>
                </c:pt>
                <c:pt idx="1">
                  <c:v>7.0997999973769765E-3</c:v>
                </c:pt>
                <c:pt idx="2">
                  <c:v>-3.1896800002868986E-2</c:v>
                </c:pt>
                <c:pt idx="3">
                  <c:v>-1.573800003825454E-3</c:v>
                </c:pt>
                <c:pt idx="4">
                  <c:v>-3.0546600002708146E-2</c:v>
                </c:pt>
                <c:pt idx="5">
                  <c:v>-5.1519400003599003E-2</c:v>
                </c:pt>
                <c:pt idx="6">
                  <c:v>1.5483999999560183E-2</c:v>
                </c:pt>
                <c:pt idx="7">
                  <c:v>3.3578000002307817E-3</c:v>
                </c:pt>
                <c:pt idx="8">
                  <c:v>-1.3608200006274274E-2</c:v>
                </c:pt>
                <c:pt idx="9">
                  <c:v>-1.3227400002506329E-2</c:v>
                </c:pt>
                <c:pt idx="10">
                  <c:v>-7.1577000016986858E-3</c:v>
                </c:pt>
                <c:pt idx="11">
                  <c:v>1.122649999888381E-2</c:v>
                </c:pt>
                <c:pt idx="12">
                  <c:v>8.637899998575449E-3</c:v>
                </c:pt>
                <c:pt idx="14">
                  <c:v>-5.1074000039079692E-3</c:v>
                </c:pt>
                <c:pt idx="15">
                  <c:v>-3.4404000001813984E-2</c:v>
                </c:pt>
                <c:pt idx="17">
                  <c:v>-2.1432400004414376E-2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97-4149-BFBF-43EB5E9069A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4.0000000000000002E-4</c:v>
                  </c:pt>
                  <c:pt idx="82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  <c:pt idx="73">
                    <c:v>2.0000000000000001E-4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2.9999999999999997E-4</c:v>
                  </c:pt>
                  <c:pt idx="78">
                    <c:v>2.0000000000000001E-4</c:v>
                  </c:pt>
                  <c:pt idx="79">
                    <c:v>2.0000000000000001E-4</c:v>
                  </c:pt>
                  <c:pt idx="80">
                    <c:v>1E-4</c:v>
                  </c:pt>
                  <c:pt idx="81">
                    <c:v>4.0000000000000002E-4</c:v>
                  </c:pt>
                  <c:pt idx="8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8">
                  <c:v>-1.5646900006686337E-2</c:v>
                </c:pt>
                <c:pt idx="19">
                  <c:v>-8.6044000054243952E-3</c:v>
                </c:pt>
                <c:pt idx="20">
                  <c:v>5.7916999940061942E-3</c:v>
                </c:pt>
                <c:pt idx="21">
                  <c:v>-9.165800001937896E-3</c:v>
                </c:pt>
                <c:pt idx="22">
                  <c:v>-9.165800001937896E-3</c:v>
                </c:pt>
                <c:pt idx="23">
                  <c:v>-1.6912899998715147E-2</c:v>
                </c:pt>
                <c:pt idx="24">
                  <c:v>-4.8960000276565552E-4</c:v>
                </c:pt>
                <c:pt idx="25">
                  <c:v>-4.8960000276565552E-4</c:v>
                </c:pt>
                <c:pt idx="31">
                  <c:v>-2.4806000001262873E-3</c:v>
                </c:pt>
                <c:pt idx="32">
                  <c:v>1.6342199996870477E-2</c:v>
                </c:pt>
                <c:pt idx="33">
                  <c:v>2.6642699995136354E-2</c:v>
                </c:pt>
                <c:pt idx="34">
                  <c:v>6.7005000018980354E-3</c:v>
                </c:pt>
                <c:pt idx="35">
                  <c:v>2.2700499997881707E-2</c:v>
                </c:pt>
                <c:pt idx="36">
                  <c:v>2.6127199991606176E-2</c:v>
                </c:pt>
                <c:pt idx="37">
                  <c:v>-1.5072100002726074E-2</c:v>
                </c:pt>
                <c:pt idx="38">
                  <c:v>-5.026200000429526E-3</c:v>
                </c:pt>
                <c:pt idx="39">
                  <c:v>4.0019699998083524E-2</c:v>
                </c:pt>
                <c:pt idx="40">
                  <c:v>-3.6029000038979575E-3</c:v>
                </c:pt>
                <c:pt idx="41">
                  <c:v>-8.1609000044409186E-3</c:v>
                </c:pt>
                <c:pt idx="42">
                  <c:v>2.6316799994674511E-2</c:v>
                </c:pt>
                <c:pt idx="43">
                  <c:v>-1.0070000062114559E-3</c:v>
                </c:pt>
                <c:pt idx="44">
                  <c:v>2.0308799990743864E-2</c:v>
                </c:pt>
                <c:pt idx="45">
                  <c:v>2.8107799997087568E-2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97-4149-BFBF-43EB5E9069A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6">
                    <c:v>4.0000000000000001E-3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6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97-4149-BFBF-43EB5E9069A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6">
                  <c:v>-2.7831900006276555E-2</c:v>
                </c:pt>
                <c:pt idx="26">
                  <c:v>-1.6069700002844911E-2</c:v>
                </c:pt>
                <c:pt idx="27">
                  <c:v>-1.3003400003071874E-2</c:v>
                </c:pt>
                <c:pt idx="28">
                  <c:v>-4.0000000008149073E-3</c:v>
                </c:pt>
                <c:pt idx="30">
                  <c:v>-1.7549500000313856E-2</c:v>
                </c:pt>
                <c:pt idx="46">
                  <c:v>5.9589899996353779E-2</c:v>
                </c:pt>
                <c:pt idx="47">
                  <c:v>6.287069999234518E-2</c:v>
                </c:pt>
                <c:pt idx="48">
                  <c:v>6.3770699998713098E-2</c:v>
                </c:pt>
                <c:pt idx="49">
                  <c:v>6.3274099993577693E-2</c:v>
                </c:pt>
                <c:pt idx="50">
                  <c:v>7.1624599993810989E-2</c:v>
                </c:pt>
                <c:pt idx="51">
                  <c:v>7.8478499992343131E-2</c:v>
                </c:pt>
                <c:pt idx="52">
                  <c:v>9.173499999451451E-2</c:v>
                </c:pt>
                <c:pt idx="53">
                  <c:v>9.173499999451451E-2</c:v>
                </c:pt>
                <c:pt idx="54">
                  <c:v>9.662509999179747E-2</c:v>
                </c:pt>
                <c:pt idx="55">
                  <c:v>9.4628500002727378E-2</c:v>
                </c:pt>
                <c:pt idx="56">
                  <c:v>0.1030551999938325</c:v>
                </c:pt>
                <c:pt idx="57">
                  <c:v>0.11019349999696715</c:v>
                </c:pt>
                <c:pt idx="58">
                  <c:v>0.11583599999721628</c:v>
                </c:pt>
                <c:pt idx="59">
                  <c:v>0.11227849999704631</c:v>
                </c:pt>
                <c:pt idx="60">
                  <c:v>0.11389039999630768</c:v>
                </c:pt>
                <c:pt idx="61">
                  <c:v>0.11957459999393905</c:v>
                </c:pt>
                <c:pt idx="62">
                  <c:v>0.11938989999180194</c:v>
                </c:pt>
                <c:pt idx="63">
                  <c:v>0.12444379999942612</c:v>
                </c:pt>
                <c:pt idx="64">
                  <c:v>0.13404789999185596</c:v>
                </c:pt>
                <c:pt idx="65">
                  <c:v>0.1410595999986981</c:v>
                </c:pt>
                <c:pt idx="66">
                  <c:v>0.14705569999205181</c:v>
                </c:pt>
                <c:pt idx="67">
                  <c:v>0.1744604999985313</c:v>
                </c:pt>
                <c:pt idx="68">
                  <c:v>0.17515569999522995</c:v>
                </c:pt>
                <c:pt idx="69">
                  <c:v>0.17712879999453435</c:v>
                </c:pt>
                <c:pt idx="70">
                  <c:v>0.17835599999671103</c:v>
                </c:pt>
                <c:pt idx="71">
                  <c:v>0.18226739999954589</c:v>
                </c:pt>
                <c:pt idx="72">
                  <c:v>0.18413289999443805</c:v>
                </c:pt>
                <c:pt idx="73">
                  <c:v>0.18341279999731341</c:v>
                </c:pt>
                <c:pt idx="74">
                  <c:v>0.17701284999202471</c:v>
                </c:pt>
                <c:pt idx="75">
                  <c:v>0.17801284999586642</c:v>
                </c:pt>
                <c:pt idx="76">
                  <c:v>0.18001284999627387</c:v>
                </c:pt>
                <c:pt idx="77">
                  <c:v>0.18471739999949932</c:v>
                </c:pt>
                <c:pt idx="78">
                  <c:v>0.18733559999236604</c:v>
                </c:pt>
                <c:pt idx="79">
                  <c:v>0.19167929999093758</c:v>
                </c:pt>
                <c:pt idx="80">
                  <c:v>0.19200139999884414</c:v>
                </c:pt>
                <c:pt idx="81">
                  <c:v>0.19421790000342298</c:v>
                </c:pt>
                <c:pt idx="82">
                  <c:v>0.19453999998950167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97-4149-BFBF-43EB5E9069A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JAAVSO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97-4149-BFBF-43EB5E9069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97-4149-BFBF-43EB5E9069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6">
                    <c:v>4.0000000000000001E-3</c:v>
                  </c:pt>
                  <c:pt idx="29">
                    <c:v>0</c:v>
                  </c:pt>
                  <c:pt idx="30">
                    <c:v>0</c:v>
                  </c:pt>
                  <c:pt idx="45">
                    <c:v>3.0000000000000001E-3</c:v>
                  </c:pt>
                  <c:pt idx="52">
                    <c:v>5.0000000000000001E-4</c:v>
                  </c:pt>
                  <c:pt idx="53">
                    <c:v>5.0000000000000001E-4</c:v>
                  </c:pt>
                  <c:pt idx="54">
                    <c:v>4.0000000000000002E-4</c:v>
                  </c:pt>
                  <c:pt idx="61">
                    <c:v>5.0000000000000001E-4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2.9999999999999997E-4</c:v>
                  </c:pt>
                  <c:pt idx="65">
                    <c:v>4.0000000000000002E-4</c:v>
                  </c:pt>
                  <c:pt idx="66">
                    <c:v>2.0000000000000001E-4</c:v>
                  </c:pt>
                  <c:pt idx="67">
                    <c:v>0</c:v>
                  </c:pt>
                  <c:pt idx="68">
                    <c:v>1E-4</c:v>
                  </c:pt>
                  <c:pt idx="69">
                    <c:v>1E-4</c:v>
                  </c:pt>
                  <c:pt idx="70">
                    <c:v>1E-4</c:v>
                  </c:pt>
                  <c:pt idx="71">
                    <c:v>1E-4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97-4149-BFBF-43EB5E9069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43">
                  <c:v>1.0512554278922032E-2</c:v>
                </c:pt>
                <c:pt idx="44">
                  <c:v>2.9724300540768328E-2</c:v>
                </c:pt>
                <c:pt idx="45">
                  <c:v>4.1390348012432104E-2</c:v>
                </c:pt>
                <c:pt idx="46">
                  <c:v>6.1570128000650509E-2</c:v>
                </c:pt>
                <c:pt idx="47">
                  <c:v>6.7130116582890281E-2</c:v>
                </c:pt>
                <c:pt idx="48">
                  <c:v>6.7130116582890281E-2</c:v>
                </c:pt>
                <c:pt idx="49">
                  <c:v>6.717975933808884E-2</c:v>
                </c:pt>
                <c:pt idx="50">
                  <c:v>7.3757424401899252E-2</c:v>
                </c:pt>
                <c:pt idx="51">
                  <c:v>8.038473222090825E-2</c:v>
                </c:pt>
                <c:pt idx="52">
                  <c:v>9.1430245252589915E-2</c:v>
                </c:pt>
                <c:pt idx="53">
                  <c:v>9.1430245252589915E-2</c:v>
                </c:pt>
                <c:pt idx="54">
                  <c:v>9.2745778265352019E-2</c:v>
                </c:pt>
                <c:pt idx="55">
                  <c:v>9.2795421020550578E-2</c:v>
                </c:pt>
                <c:pt idx="56">
                  <c:v>9.9025586797971021E-2</c:v>
                </c:pt>
                <c:pt idx="57">
                  <c:v>0.10396504094022865</c:v>
                </c:pt>
                <c:pt idx="58">
                  <c:v>0.10458557538021077</c:v>
                </c:pt>
                <c:pt idx="59">
                  <c:v>0.10520610982019291</c:v>
                </c:pt>
                <c:pt idx="60">
                  <c:v>0.10537985946338788</c:v>
                </c:pt>
                <c:pt idx="61">
                  <c:v>0.11098949080082621</c:v>
                </c:pt>
                <c:pt idx="62">
                  <c:v>0.11121288319921976</c:v>
                </c:pt>
                <c:pt idx="63">
                  <c:v>0.11784019101822876</c:v>
                </c:pt>
                <c:pt idx="64">
                  <c:v>0.12958070262269039</c:v>
                </c:pt>
                <c:pt idx="65">
                  <c:v>0.13705193728007509</c:v>
                </c:pt>
                <c:pt idx="66">
                  <c:v>0.14283531826070839</c:v>
                </c:pt>
                <c:pt idx="67">
                  <c:v>0.16626669871443311</c:v>
                </c:pt>
                <c:pt idx="68">
                  <c:v>0.16765669585999304</c:v>
                </c:pt>
                <c:pt idx="69">
                  <c:v>0.16872401509676227</c:v>
                </c:pt>
                <c:pt idx="70">
                  <c:v>0.1691211571383508</c:v>
                </c:pt>
                <c:pt idx="71">
                  <c:v>0.17512793051737768</c:v>
                </c:pt>
                <c:pt idx="72">
                  <c:v>0.18046452670122393</c:v>
                </c:pt>
                <c:pt idx="73">
                  <c:v>0.18163113144839027</c:v>
                </c:pt>
                <c:pt idx="74">
                  <c:v>0.186012104594664</c:v>
                </c:pt>
                <c:pt idx="75">
                  <c:v>0.186012104594664</c:v>
                </c:pt>
                <c:pt idx="76">
                  <c:v>0.186012104594664</c:v>
                </c:pt>
                <c:pt idx="77">
                  <c:v>0.18753861931702004</c:v>
                </c:pt>
                <c:pt idx="78">
                  <c:v>0.19364467820644404</c:v>
                </c:pt>
                <c:pt idx="79">
                  <c:v>0.20012305775985734</c:v>
                </c:pt>
                <c:pt idx="80">
                  <c:v>0.20044573566864804</c:v>
                </c:pt>
                <c:pt idx="81">
                  <c:v>0.20652697318047275</c:v>
                </c:pt>
                <c:pt idx="82">
                  <c:v>0.20684965108926345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97-4149-BFBF-43EB5E9069A9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-11722</c:v>
                </c:pt>
                <c:pt idx="1">
                  <c:v>-11706</c:v>
                </c:pt>
                <c:pt idx="2">
                  <c:v>-11704</c:v>
                </c:pt>
                <c:pt idx="3">
                  <c:v>-11514</c:v>
                </c:pt>
                <c:pt idx="4">
                  <c:v>-11498</c:v>
                </c:pt>
                <c:pt idx="5">
                  <c:v>-11482</c:v>
                </c:pt>
                <c:pt idx="6">
                  <c:v>-11480</c:v>
                </c:pt>
                <c:pt idx="7">
                  <c:v>-10966</c:v>
                </c:pt>
                <c:pt idx="8">
                  <c:v>-10946</c:v>
                </c:pt>
                <c:pt idx="9">
                  <c:v>-10722</c:v>
                </c:pt>
                <c:pt idx="10">
                  <c:v>-10681</c:v>
                </c:pt>
                <c:pt idx="11">
                  <c:v>-10455</c:v>
                </c:pt>
                <c:pt idx="12">
                  <c:v>-10213</c:v>
                </c:pt>
                <c:pt idx="13">
                  <c:v>-9445.5</c:v>
                </c:pt>
                <c:pt idx="14">
                  <c:v>-7122</c:v>
                </c:pt>
                <c:pt idx="15">
                  <c:v>-6120</c:v>
                </c:pt>
                <c:pt idx="16">
                  <c:v>-4607</c:v>
                </c:pt>
                <c:pt idx="17">
                  <c:v>-4372</c:v>
                </c:pt>
                <c:pt idx="18">
                  <c:v>-1557</c:v>
                </c:pt>
                <c:pt idx="19">
                  <c:v>-1532</c:v>
                </c:pt>
                <c:pt idx="20">
                  <c:v>-1299</c:v>
                </c:pt>
                <c:pt idx="21">
                  <c:v>-1274</c:v>
                </c:pt>
                <c:pt idx="22">
                  <c:v>-1274</c:v>
                </c:pt>
                <c:pt idx="23">
                  <c:v>-537</c:v>
                </c:pt>
                <c:pt idx="24">
                  <c:v>-288</c:v>
                </c:pt>
                <c:pt idx="25">
                  <c:v>-288</c:v>
                </c:pt>
                <c:pt idx="26">
                  <c:v>-41</c:v>
                </c:pt>
                <c:pt idx="27">
                  <c:v>-2</c:v>
                </c:pt>
                <c:pt idx="28">
                  <c:v>0</c:v>
                </c:pt>
                <c:pt idx="29">
                  <c:v>0</c:v>
                </c:pt>
                <c:pt idx="30">
                  <c:v>265</c:v>
                </c:pt>
                <c:pt idx="31">
                  <c:v>1482</c:v>
                </c:pt>
                <c:pt idx="32">
                  <c:v>1966</c:v>
                </c:pt>
                <c:pt idx="33">
                  <c:v>2731</c:v>
                </c:pt>
                <c:pt idx="34">
                  <c:v>2765</c:v>
                </c:pt>
                <c:pt idx="35">
                  <c:v>2765</c:v>
                </c:pt>
                <c:pt idx="36">
                  <c:v>3016</c:v>
                </c:pt>
                <c:pt idx="37">
                  <c:v>3487</c:v>
                </c:pt>
                <c:pt idx="38">
                  <c:v>3514</c:v>
                </c:pt>
                <c:pt idx="39">
                  <c:v>3541</c:v>
                </c:pt>
                <c:pt idx="40">
                  <c:v>3763</c:v>
                </c:pt>
                <c:pt idx="41">
                  <c:v>4023</c:v>
                </c:pt>
                <c:pt idx="42">
                  <c:v>4304</c:v>
                </c:pt>
                <c:pt idx="43">
                  <c:v>5290</c:v>
                </c:pt>
                <c:pt idx="44">
                  <c:v>6064</c:v>
                </c:pt>
                <c:pt idx="45">
                  <c:v>6534</c:v>
                </c:pt>
                <c:pt idx="46">
                  <c:v>7347</c:v>
                </c:pt>
                <c:pt idx="47">
                  <c:v>7571</c:v>
                </c:pt>
                <c:pt idx="48">
                  <c:v>7571</c:v>
                </c:pt>
                <c:pt idx="49">
                  <c:v>7573</c:v>
                </c:pt>
                <c:pt idx="50">
                  <c:v>7838</c:v>
                </c:pt>
                <c:pt idx="51">
                  <c:v>8105</c:v>
                </c:pt>
                <c:pt idx="52">
                  <c:v>8550</c:v>
                </c:pt>
                <c:pt idx="53">
                  <c:v>8550</c:v>
                </c:pt>
                <c:pt idx="54">
                  <c:v>8603</c:v>
                </c:pt>
                <c:pt idx="55">
                  <c:v>8605</c:v>
                </c:pt>
                <c:pt idx="56">
                  <c:v>8856</c:v>
                </c:pt>
                <c:pt idx="57">
                  <c:v>9055</c:v>
                </c:pt>
                <c:pt idx="58">
                  <c:v>9080</c:v>
                </c:pt>
                <c:pt idx="59">
                  <c:v>9105</c:v>
                </c:pt>
                <c:pt idx="60">
                  <c:v>9112</c:v>
                </c:pt>
                <c:pt idx="61">
                  <c:v>9338</c:v>
                </c:pt>
                <c:pt idx="62">
                  <c:v>9347</c:v>
                </c:pt>
                <c:pt idx="63">
                  <c:v>9614</c:v>
                </c:pt>
                <c:pt idx="64">
                  <c:v>10087</c:v>
                </c:pt>
                <c:pt idx="65">
                  <c:v>10388</c:v>
                </c:pt>
                <c:pt idx="66">
                  <c:v>10621</c:v>
                </c:pt>
                <c:pt idx="67">
                  <c:v>11565</c:v>
                </c:pt>
                <c:pt idx="68">
                  <c:v>11621</c:v>
                </c:pt>
                <c:pt idx="69">
                  <c:v>11664</c:v>
                </c:pt>
                <c:pt idx="70">
                  <c:v>11680</c:v>
                </c:pt>
                <c:pt idx="71">
                  <c:v>11922</c:v>
                </c:pt>
                <c:pt idx="72">
                  <c:v>12137</c:v>
                </c:pt>
                <c:pt idx="73">
                  <c:v>12184</c:v>
                </c:pt>
                <c:pt idx="74">
                  <c:v>12360.5</c:v>
                </c:pt>
                <c:pt idx="75">
                  <c:v>12360.5</c:v>
                </c:pt>
                <c:pt idx="76">
                  <c:v>12360.5</c:v>
                </c:pt>
                <c:pt idx="77">
                  <c:v>12422</c:v>
                </c:pt>
                <c:pt idx="78">
                  <c:v>12668</c:v>
                </c:pt>
                <c:pt idx="79">
                  <c:v>12929</c:v>
                </c:pt>
                <c:pt idx="80">
                  <c:v>12942</c:v>
                </c:pt>
                <c:pt idx="81">
                  <c:v>13187</c:v>
                </c:pt>
                <c:pt idx="82">
                  <c:v>13200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13">
                  <c:v>0.23794264999742154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97-4149-BFBF-43EB5E90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6624"/>
        <c:axId val="1"/>
      </c:scatterChart>
      <c:valAx>
        <c:axId val="95237662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8257564061176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171310137035004E-2"/>
          <c:y val="0.92000129214617399"/>
          <c:w val="0.9287004365096074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295275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F940368A-53B4-8E98-CAB8-161663467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0</xdr:rowOff>
    </xdr:from>
    <xdr:to>
      <xdr:col>27</xdr:col>
      <xdr:colOff>19050</xdr:colOff>
      <xdr:row>18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4F5E22-95E7-4AFE-8DC9-DA8079CF9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konkoly.hu/cgi-bin/IBVS?154" TargetMode="External"/><Relationship Id="rId7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konkoly.hu/cgi-bin/IBVS?111" TargetMode="External"/><Relationship Id="rId1" Type="http://schemas.openxmlformats.org/officeDocument/2006/relationships/hyperlink" Target="http://www.konkoly.hu/cgi-bin/IBVS?111" TargetMode="External"/><Relationship Id="rId6" Type="http://schemas.openxmlformats.org/officeDocument/2006/relationships/hyperlink" Target="http://www.konkoly.hu/cgi-bin/IBVS?5690" TargetMode="External"/><Relationship Id="rId5" Type="http://schemas.openxmlformats.org/officeDocument/2006/relationships/hyperlink" Target="http://www.konkoly.hu/cgi-bin/IBVS?5741" TargetMode="External"/><Relationship Id="rId10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154" TargetMode="External"/><Relationship Id="rId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62"/>
  <sheetViews>
    <sheetView tabSelected="1" workbookViewId="0">
      <pane xSplit="14" ySplit="22" topLeftCell="O8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7.7109375" customWidth="1"/>
    <col min="2" max="2" width="5.140625" customWidth="1"/>
    <col min="3" max="3" width="13.5703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s="29" customFormat="1" ht="12.95" customHeight="1" x14ac:dyDescent="0.2">
      <c r="A2" s="29" t="s">
        <v>24</v>
      </c>
      <c r="B2" s="30" t="s">
        <v>47</v>
      </c>
    </row>
    <row r="3" spans="1:6" s="29" customFormat="1" ht="12.95" customHeight="1" x14ac:dyDescent="0.2"/>
    <row r="4" spans="1:6" s="29" customFormat="1" ht="12.95" customHeight="1" thickTop="1" thickBot="1" x14ac:dyDescent="0.25">
      <c r="A4" s="31" t="s">
        <v>0</v>
      </c>
      <c r="C4" s="32">
        <v>41155.660000000003</v>
      </c>
      <c r="D4" s="33">
        <v>1.4379983000000001</v>
      </c>
    </row>
    <row r="5" spans="1:6" s="29" customFormat="1" ht="12.95" customHeight="1" thickTop="1" x14ac:dyDescent="0.2">
      <c r="A5" s="34" t="s">
        <v>52</v>
      </c>
      <c r="C5" s="35">
        <v>-9.5</v>
      </c>
      <c r="D5" s="29" t="s">
        <v>53</v>
      </c>
    </row>
    <row r="6" spans="1:6" s="29" customFormat="1" ht="12.95" customHeight="1" x14ac:dyDescent="0.2">
      <c r="A6" s="31" t="s">
        <v>1</v>
      </c>
    </row>
    <row r="7" spans="1:6" s="29" customFormat="1" ht="12.95" customHeight="1" x14ac:dyDescent="0.2">
      <c r="A7" s="29" t="s">
        <v>2</v>
      </c>
      <c r="C7" s="29">
        <f>+C4</f>
        <v>41155.660000000003</v>
      </c>
    </row>
    <row r="8" spans="1:6" s="29" customFormat="1" ht="12.95" customHeight="1" x14ac:dyDescent="0.2">
      <c r="A8" s="29" t="s">
        <v>3</v>
      </c>
      <c r="C8" s="29">
        <f>+D4</f>
        <v>1.4379983000000001</v>
      </c>
    </row>
    <row r="9" spans="1:6" s="29" customFormat="1" ht="12.95" customHeight="1" x14ac:dyDescent="0.2">
      <c r="A9" s="36" t="s">
        <v>61</v>
      </c>
      <c r="B9" s="37">
        <v>64</v>
      </c>
      <c r="C9" s="38" t="str">
        <f>"F"&amp;B9</f>
        <v>F64</v>
      </c>
      <c r="D9" s="39" t="str">
        <f>"G"&amp;B9</f>
        <v>G64</v>
      </c>
    </row>
    <row r="10" spans="1:6" s="29" customFormat="1" ht="12.95" customHeight="1" thickBot="1" x14ac:dyDescent="0.25">
      <c r="C10" s="40" t="s">
        <v>20</v>
      </c>
      <c r="D10" s="40" t="s">
        <v>21</v>
      </c>
    </row>
    <row r="11" spans="1:6" s="29" customFormat="1" ht="12.95" customHeight="1" x14ac:dyDescent="0.2">
      <c r="A11" s="29" t="s">
        <v>16</v>
      </c>
      <c r="C11" s="39">
        <f ca="1">INTERCEPT(INDIRECT($D$9):G990,INDIRECT($C$9):F990)</f>
        <v>-0.12079253322129369</v>
      </c>
      <c r="D11" s="41"/>
    </row>
    <row r="12" spans="1:6" s="29" customFormat="1" ht="12.95" customHeight="1" x14ac:dyDescent="0.2">
      <c r="A12" s="29" t="s">
        <v>17</v>
      </c>
      <c r="C12" s="39">
        <f ca="1">SLOPE(INDIRECT($D$9):G990,INDIRECT($C$9):F990)</f>
        <v>2.4821377599284633E-5</v>
      </c>
      <c r="D12" s="41"/>
    </row>
    <row r="13" spans="1:6" s="29" customFormat="1" ht="12.95" customHeight="1" x14ac:dyDescent="0.2">
      <c r="A13" s="29" t="s">
        <v>19</v>
      </c>
      <c r="C13" s="41" t="s">
        <v>14</v>
      </c>
    </row>
    <row r="14" spans="1:6" s="29" customFormat="1" ht="12.95" customHeight="1" x14ac:dyDescent="0.2"/>
    <row r="15" spans="1:6" s="29" customFormat="1" ht="12.95" customHeight="1" x14ac:dyDescent="0.2">
      <c r="A15" s="42" t="s">
        <v>18</v>
      </c>
      <c r="C15" s="43">
        <f ca="1">(C7+C11)+(C8+C12)*INT(MAX(F21:F3531))</f>
        <v>60137.4444096511</v>
      </c>
      <c r="E15" s="44" t="s">
        <v>62</v>
      </c>
      <c r="F15" s="35">
        <v>1</v>
      </c>
    </row>
    <row r="16" spans="1:6" s="29" customFormat="1" ht="12.95" customHeight="1" x14ac:dyDescent="0.2">
      <c r="A16" s="31" t="s">
        <v>4</v>
      </c>
      <c r="C16" s="45">
        <f ca="1">+C8+C12</f>
        <v>1.4380231213775994</v>
      </c>
      <c r="E16" s="44" t="s">
        <v>54</v>
      </c>
      <c r="F16" s="46">
        <f ca="1">NOW()+15018.5+$C$5/24</f>
        <v>60358.740316550924</v>
      </c>
    </row>
    <row r="17" spans="1:21" s="29" customFormat="1" ht="12.95" customHeight="1" thickBot="1" x14ac:dyDescent="0.25">
      <c r="A17" s="44" t="s">
        <v>50</v>
      </c>
      <c r="C17" s="29">
        <f>COUNT(C21:C2189)</f>
        <v>83</v>
      </c>
      <c r="E17" s="44" t="s">
        <v>63</v>
      </c>
      <c r="F17" s="46">
        <f ca="1">ROUND(2*(F16-$C$7)/$C$8,0)/2+F15</f>
        <v>13355</v>
      </c>
    </row>
    <row r="18" spans="1:21" s="29" customFormat="1" ht="12.95" customHeight="1" thickTop="1" thickBot="1" x14ac:dyDescent="0.25">
      <c r="A18" s="31" t="s">
        <v>5</v>
      </c>
      <c r="C18" s="32">
        <f ca="1">+C15</f>
        <v>60137.4444096511</v>
      </c>
      <c r="D18" s="33">
        <f ca="1">+C16</f>
        <v>1.4380231213775994</v>
      </c>
      <c r="E18" s="44" t="s">
        <v>55</v>
      </c>
      <c r="F18" s="39">
        <f ca="1">ROUND(2*(F16-$C$15)/$C$16,0)/2+F15</f>
        <v>155</v>
      </c>
    </row>
    <row r="19" spans="1:21" s="29" customFormat="1" ht="12.95" customHeight="1" thickTop="1" x14ac:dyDescent="0.2">
      <c r="E19" s="44" t="s">
        <v>56</v>
      </c>
      <c r="F19" s="47">
        <f ca="1">+$C$15+$C$16*F18-15018.5-$C$5/24</f>
        <v>45342.233826797965</v>
      </c>
    </row>
    <row r="20" spans="1:21" s="29" customFormat="1" ht="12.95" customHeight="1" thickBot="1" x14ac:dyDescent="0.25">
      <c r="A20" s="40" t="s">
        <v>6</v>
      </c>
      <c r="B20" s="40" t="s">
        <v>7</v>
      </c>
      <c r="C20" s="40" t="s">
        <v>8</v>
      </c>
      <c r="D20" s="40" t="s">
        <v>13</v>
      </c>
      <c r="E20" s="40" t="s">
        <v>9</v>
      </c>
      <c r="F20" s="40" t="s">
        <v>10</v>
      </c>
      <c r="G20" s="40" t="s">
        <v>11</v>
      </c>
      <c r="H20" s="48" t="s">
        <v>77</v>
      </c>
      <c r="I20" s="48" t="s">
        <v>80</v>
      </c>
      <c r="J20" s="48" t="s">
        <v>74</v>
      </c>
      <c r="K20" s="48" t="s">
        <v>72</v>
      </c>
      <c r="L20" s="48" t="s">
        <v>46</v>
      </c>
      <c r="M20" s="48" t="s">
        <v>25</v>
      </c>
      <c r="N20" s="48" t="s">
        <v>26</v>
      </c>
      <c r="O20" s="48" t="s">
        <v>23</v>
      </c>
      <c r="P20" s="49" t="s">
        <v>22</v>
      </c>
      <c r="Q20" s="40" t="s">
        <v>15</v>
      </c>
      <c r="U20" s="50" t="s">
        <v>314</v>
      </c>
    </row>
    <row r="21" spans="1:21" s="29" customFormat="1" ht="12.95" customHeight="1" x14ac:dyDescent="0.2">
      <c r="A21" s="51" t="s">
        <v>87</v>
      </c>
      <c r="B21" s="52" t="s">
        <v>58</v>
      </c>
      <c r="C21" s="53">
        <v>24299.449000000001</v>
      </c>
      <c r="D21" s="54"/>
      <c r="E21" s="55">
        <f t="shared" ref="E21:E52" si="0">+(C21-C$7)/C$8</f>
        <v>-11721.996472457584</v>
      </c>
      <c r="F21" s="29">
        <f t="shared" ref="F21:F52" si="1">ROUND(2*E21,0)/2</f>
        <v>-11722</v>
      </c>
      <c r="G21" s="29">
        <f t="shared" ref="G21:G33" si="2">+C21-(C$7+F21*C$8)</f>
        <v>5.0725999972200952E-3</v>
      </c>
      <c r="H21" s="29">
        <f t="shared" ref="H21:H33" si="3">+G21</f>
        <v>5.0725999972200952E-3</v>
      </c>
      <c r="Q21" s="56">
        <f t="shared" ref="Q21:Q52" si="4">+C21-15018.5</f>
        <v>9280.9490000000005</v>
      </c>
    </row>
    <row r="22" spans="1:21" s="29" customFormat="1" ht="12.95" customHeight="1" x14ac:dyDescent="0.2">
      <c r="A22" s="51" t="s">
        <v>91</v>
      </c>
      <c r="B22" s="52" t="s">
        <v>58</v>
      </c>
      <c r="C22" s="53">
        <v>24322.458999999999</v>
      </c>
      <c r="D22" s="54"/>
      <c r="E22" s="55">
        <f t="shared" si="0"/>
        <v>-11705.995062720174</v>
      </c>
      <c r="F22" s="29">
        <f t="shared" si="1"/>
        <v>-11706</v>
      </c>
      <c r="G22" s="29">
        <f t="shared" si="2"/>
        <v>7.0997999973769765E-3</v>
      </c>
      <c r="H22" s="29">
        <f t="shared" si="3"/>
        <v>7.0997999973769765E-3</v>
      </c>
      <c r="Q22" s="56">
        <f t="shared" si="4"/>
        <v>9303.9589999999989</v>
      </c>
    </row>
    <row r="23" spans="1:21" s="29" customFormat="1" ht="12.95" customHeight="1" x14ac:dyDescent="0.2">
      <c r="A23" s="51" t="s">
        <v>91</v>
      </c>
      <c r="B23" s="52" t="s">
        <v>58</v>
      </c>
      <c r="C23" s="53">
        <v>24325.295999999998</v>
      </c>
      <c r="D23" s="54"/>
      <c r="E23" s="55">
        <f t="shared" si="0"/>
        <v>-11704.022181389229</v>
      </c>
      <c r="F23" s="29">
        <f t="shared" si="1"/>
        <v>-11704</v>
      </c>
      <c r="G23" s="29">
        <f t="shared" si="2"/>
        <v>-3.1896800002868986E-2</v>
      </c>
      <c r="H23" s="29">
        <f t="shared" si="3"/>
        <v>-3.1896800002868986E-2</v>
      </c>
      <c r="Q23" s="56">
        <f t="shared" si="4"/>
        <v>9306.7959999999985</v>
      </c>
    </row>
    <row r="24" spans="1:21" s="29" customFormat="1" ht="12.95" customHeight="1" x14ac:dyDescent="0.2">
      <c r="A24" s="51" t="s">
        <v>91</v>
      </c>
      <c r="B24" s="52" t="s">
        <v>58</v>
      </c>
      <c r="C24" s="53">
        <v>24598.545999999998</v>
      </c>
      <c r="D24" s="54"/>
      <c r="E24" s="55">
        <f t="shared" si="0"/>
        <v>-11514.001094438014</v>
      </c>
      <c r="F24" s="29">
        <f t="shared" si="1"/>
        <v>-11514</v>
      </c>
      <c r="G24" s="29">
        <f t="shared" si="2"/>
        <v>-1.573800003825454E-3</v>
      </c>
      <c r="H24" s="29">
        <f t="shared" si="3"/>
        <v>-1.573800003825454E-3</v>
      </c>
      <c r="Q24" s="56">
        <f t="shared" si="4"/>
        <v>9580.0459999999985</v>
      </c>
    </row>
    <row r="25" spans="1:21" s="29" customFormat="1" ht="12.95" customHeight="1" x14ac:dyDescent="0.2">
      <c r="A25" s="51" t="s">
        <v>91</v>
      </c>
      <c r="B25" s="52" t="s">
        <v>58</v>
      </c>
      <c r="C25" s="53">
        <v>24621.525000000001</v>
      </c>
      <c r="D25" s="54"/>
      <c r="E25" s="55">
        <f t="shared" si="0"/>
        <v>-11498.021242445142</v>
      </c>
      <c r="F25" s="29">
        <f t="shared" si="1"/>
        <v>-11498</v>
      </c>
      <c r="G25" s="29">
        <f t="shared" si="2"/>
        <v>-3.0546600002708146E-2</v>
      </c>
      <c r="H25" s="29">
        <f t="shared" si="3"/>
        <v>-3.0546600002708146E-2</v>
      </c>
      <c r="Q25" s="56">
        <f t="shared" si="4"/>
        <v>9603.0250000000015</v>
      </c>
    </row>
    <row r="26" spans="1:21" s="29" customFormat="1" ht="12.95" customHeight="1" x14ac:dyDescent="0.2">
      <c r="A26" s="51" t="s">
        <v>91</v>
      </c>
      <c r="B26" s="52" t="s">
        <v>58</v>
      </c>
      <c r="C26" s="53">
        <v>24644.511999999999</v>
      </c>
      <c r="D26" s="54"/>
      <c r="E26" s="55">
        <f t="shared" si="0"/>
        <v>-11482.035827163359</v>
      </c>
      <c r="F26" s="29">
        <f t="shared" si="1"/>
        <v>-11482</v>
      </c>
      <c r="G26" s="29">
        <f t="shared" si="2"/>
        <v>-5.1519400003599003E-2</v>
      </c>
      <c r="H26" s="29">
        <f t="shared" si="3"/>
        <v>-5.1519400003599003E-2</v>
      </c>
      <c r="Q26" s="56">
        <f t="shared" si="4"/>
        <v>9626.0119999999988</v>
      </c>
    </row>
    <row r="27" spans="1:21" s="29" customFormat="1" ht="12.95" customHeight="1" x14ac:dyDescent="0.2">
      <c r="A27" s="51" t="s">
        <v>91</v>
      </c>
      <c r="B27" s="52" t="s">
        <v>58</v>
      </c>
      <c r="C27" s="53">
        <v>24647.455000000002</v>
      </c>
      <c r="D27" s="54"/>
      <c r="E27" s="55">
        <f t="shared" si="0"/>
        <v>-11479.989232254309</v>
      </c>
      <c r="F27" s="29">
        <f t="shared" si="1"/>
        <v>-11480</v>
      </c>
      <c r="G27" s="29">
        <f t="shared" si="2"/>
        <v>1.5483999999560183E-2</v>
      </c>
      <c r="H27" s="29">
        <f t="shared" si="3"/>
        <v>1.5483999999560183E-2</v>
      </c>
      <c r="Q27" s="56">
        <f t="shared" si="4"/>
        <v>9628.9550000000017</v>
      </c>
    </row>
    <row r="28" spans="1:21" s="29" customFormat="1" ht="12.95" customHeight="1" x14ac:dyDescent="0.2">
      <c r="A28" s="51" t="s">
        <v>91</v>
      </c>
      <c r="B28" s="52" t="s">
        <v>58</v>
      </c>
      <c r="C28" s="53">
        <v>25386.574000000001</v>
      </c>
      <c r="D28" s="54"/>
      <c r="E28" s="55">
        <f t="shared" si="0"/>
        <v>-10965.997664948562</v>
      </c>
      <c r="F28" s="29">
        <f t="shared" si="1"/>
        <v>-10966</v>
      </c>
      <c r="G28" s="29">
        <f t="shared" si="2"/>
        <v>3.3578000002307817E-3</v>
      </c>
      <c r="H28" s="29">
        <f t="shared" si="3"/>
        <v>3.3578000002307817E-3</v>
      </c>
      <c r="Q28" s="56">
        <f t="shared" si="4"/>
        <v>10368.074000000001</v>
      </c>
    </row>
    <row r="29" spans="1:21" s="29" customFormat="1" ht="12.95" customHeight="1" x14ac:dyDescent="0.2">
      <c r="A29" s="51" t="s">
        <v>114</v>
      </c>
      <c r="B29" s="52" t="s">
        <v>58</v>
      </c>
      <c r="C29" s="53">
        <v>25415.316999999999</v>
      </c>
      <c r="D29" s="54"/>
      <c r="E29" s="55">
        <f t="shared" si="0"/>
        <v>-10946.009463293527</v>
      </c>
      <c r="F29" s="29">
        <f t="shared" si="1"/>
        <v>-10946</v>
      </c>
      <c r="G29" s="29">
        <f t="shared" si="2"/>
        <v>-1.3608200006274274E-2</v>
      </c>
      <c r="H29" s="29">
        <f t="shared" si="3"/>
        <v>-1.3608200006274274E-2</v>
      </c>
      <c r="Q29" s="56">
        <f t="shared" si="4"/>
        <v>10396.816999999999</v>
      </c>
    </row>
    <row r="30" spans="1:21" s="29" customFormat="1" ht="12.95" customHeight="1" x14ac:dyDescent="0.2">
      <c r="A30" s="51" t="s">
        <v>91</v>
      </c>
      <c r="B30" s="52" t="s">
        <v>58</v>
      </c>
      <c r="C30" s="53">
        <v>25737.429</v>
      </c>
      <c r="D30" s="54"/>
      <c r="E30" s="55">
        <f t="shared" si="0"/>
        <v>-10722.009198480973</v>
      </c>
      <c r="F30" s="29">
        <f t="shared" si="1"/>
        <v>-10722</v>
      </c>
      <c r="G30" s="29">
        <f t="shared" si="2"/>
        <v>-1.3227400002506329E-2</v>
      </c>
      <c r="H30" s="29">
        <f t="shared" si="3"/>
        <v>-1.3227400002506329E-2</v>
      </c>
      <c r="Q30" s="56">
        <f t="shared" si="4"/>
        <v>10718.929</v>
      </c>
    </row>
    <row r="31" spans="1:21" s="29" customFormat="1" ht="12.95" customHeight="1" x14ac:dyDescent="0.2">
      <c r="A31" s="51" t="s">
        <v>91</v>
      </c>
      <c r="B31" s="52" t="s">
        <v>58</v>
      </c>
      <c r="C31" s="53">
        <v>25796.393</v>
      </c>
      <c r="D31" s="54"/>
      <c r="E31" s="55">
        <f t="shared" si="0"/>
        <v>-10681.004977544135</v>
      </c>
      <c r="F31" s="29">
        <f t="shared" si="1"/>
        <v>-10681</v>
      </c>
      <c r="G31" s="29">
        <f t="shared" si="2"/>
        <v>-7.1577000016986858E-3</v>
      </c>
      <c r="H31" s="29">
        <f t="shared" si="3"/>
        <v>-7.1577000016986858E-3</v>
      </c>
      <c r="Q31" s="56">
        <f t="shared" si="4"/>
        <v>10777.893</v>
      </c>
    </row>
    <row r="32" spans="1:21" s="29" customFormat="1" ht="12.95" customHeight="1" x14ac:dyDescent="0.2">
      <c r="A32" s="51" t="s">
        <v>91</v>
      </c>
      <c r="B32" s="52" t="s">
        <v>58</v>
      </c>
      <c r="C32" s="53">
        <v>26121.399000000001</v>
      </c>
      <c r="D32" s="54"/>
      <c r="E32" s="55">
        <f t="shared" si="0"/>
        <v>-10454.992192967127</v>
      </c>
      <c r="F32" s="29">
        <f t="shared" si="1"/>
        <v>-10455</v>
      </c>
      <c r="G32" s="29">
        <f t="shared" si="2"/>
        <v>1.122649999888381E-2</v>
      </c>
      <c r="H32" s="29">
        <f t="shared" si="3"/>
        <v>1.122649999888381E-2</v>
      </c>
      <c r="Q32" s="56">
        <f t="shared" si="4"/>
        <v>11102.899000000001</v>
      </c>
    </row>
    <row r="33" spans="1:32" s="29" customFormat="1" ht="12.95" customHeight="1" x14ac:dyDescent="0.2">
      <c r="A33" s="51" t="s">
        <v>91</v>
      </c>
      <c r="B33" s="52" t="s">
        <v>58</v>
      </c>
      <c r="C33" s="53">
        <v>26469.392</v>
      </c>
      <c r="D33" s="54"/>
      <c r="E33" s="55">
        <f t="shared" si="0"/>
        <v>-10212.993993108339</v>
      </c>
      <c r="F33" s="29">
        <f t="shared" si="1"/>
        <v>-10213</v>
      </c>
      <c r="G33" s="29">
        <f t="shared" si="2"/>
        <v>8.637899998575449E-3</v>
      </c>
      <c r="H33" s="29">
        <f t="shared" si="3"/>
        <v>8.637899998575449E-3</v>
      </c>
      <c r="Q33" s="56">
        <f t="shared" si="4"/>
        <v>11450.892</v>
      </c>
    </row>
    <row r="34" spans="1:32" s="29" customFormat="1" ht="12.95" customHeight="1" x14ac:dyDescent="0.2">
      <c r="A34" s="51" t="s">
        <v>131</v>
      </c>
      <c r="B34" s="52" t="s">
        <v>313</v>
      </c>
      <c r="C34" s="53">
        <v>27573.285</v>
      </c>
      <c r="D34" s="54"/>
      <c r="E34" s="55">
        <f t="shared" si="0"/>
        <v>-9445.3345320366534</v>
      </c>
      <c r="F34" s="29">
        <f t="shared" si="1"/>
        <v>-9445.5</v>
      </c>
      <c r="Q34" s="56">
        <f t="shared" si="4"/>
        <v>12554.785</v>
      </c>
      <c r="U34" s="29">
        <f>+C34-(C$7+F34*C$8)</f>
        <v>0.23794264999742154</v>
      </c>
    </row>
    <row r="35" spans="1:32" s="29" customFormat="1" ht="12.95" customHeight="1" x14ac:dyDescent="0.2">
      <c r="A35" s="51" t="s">
        <v>135</v>
      </c>
      <c r="B35" s="52" t="s">
        <v>58</v>
      </c>
      <c r="C35" s="53">
        <v>30914.231</v>
      </c>
      <c r="D35" s="54"/>
      <c r="E35" s="55">
        <f t="shared" si="0"/>
        <v>-7122.0035517427268</v>
      </c>
      <c r="F35" s="29">
        <f t="shared" si="1"/>
        <v>-7122</v>
      </c>
      <c r="G35" s="29">
        <f t="shared" ref="G35:G66" si="5">+C35-(C$7+F35*C$8)</f>
        <v>-5.1074000039079692E-3</v>
      </c>
      <c r="H35" s="29">
        <f>+G35</f>
        <v>-5.1074000039079692E-3</v>
      </c>
      <c r="Q35" s="56">
        <f t="shared" si="4"/>
        <v>15895.731</v>
      </c>
    </row>
    <row r="36" spans="1:32" s="29" customFormat="1" ht="12.95" customHeight="1" x14ac:dyDescent="0.2">
      <c r="A36" s="51" t="s">
        <v>140</v>
      </c>
      <c r="B36" s="52" t="s">
        <v>58</v>
      </c>
      <c r="C36" s="53">
        <v>32355.076000000001</v>
      </c>
      <c r="D36" s="54"/>
      <c r="E36" s="55">
        <f t="shared" si="0"/>
        <v>-6120.0239249239739</v>
      </c>
      <c r="F36" s="29">
        <f t="shared" si="1"/>
        <v>-6120</v>
      </c>
      <c r="G36" s="29">
        <f t="shared" si="5"/>
        <v>-3.4404000001813984E-2</v>
      </c>
      <c r="H36" s="29">
        <f>+G36</f>
        <v>-3.4404000001813984E-2</v>
      </c>
      <c r="Q36" s="56">
        <f t="shared" si="4"/>
        <v>17336.576000000001</v>
      </c>
    </row>
    <row r="37" spans="1:32" s="29" customFormat="1" ht="12.95" customHeight="1" x14ac:dyDescent="0.2">
      <c r="A37" s="7" t="s">
        <v>59</v>
      </c>
      <c r="B37" s="8" t="s">
        <v>60</v>
      </c>
      <c r="C37" s="7">
        <v>34530.773999999998</v>
      </c>
      <c r="D37" s="7">
        <v>4.0000000000000001E-3</v>
      </c>
      <c r="E37" s="29">
        <f t="shared" si="0"/>
        <v>-4607.0193546125929</v>
      </c>
      <c r="F37" s="29">
        <f t="shared" si="1"/>
        <v>-4607</v>
      </c>
      <c r="G37" s="29">
        <f t="shared" si="5"/>
        <v>-2.7831900006276555E-2</v>
      </c>
      <c r="K37" s="29">
        <f>+G37</f>
        <v>-2.7831900006276555E-2</v>
      </c>
      <c r="Q37" s="56">
        <f t="shared" si="4"/>
        <v>19512.273999999998</v>
      </c>
    </row>
    <row r="38" spans="1:32" s="29" customFormat="1" ht="12.95" customHeight="1" x14ac:dyDescent="0.2">
      <c r="A38" s="51" t="s">
        <v>151</v>
      </c>
      <c r="B38" s="52" t="s">
        <v>58</v>
      </c>
      <c r="C38" s="53">
        <v>34868.71</v>
      </c>
      <c r="D38" s="54"/>
      <c r="E38" s="55">
        <f t="shared" si="0"/>
        <v>-4372.0149043291667</v>
      </c>
      <c r="F38" s="29">
        <f t="shared" si="1"/>
        <v>-4372</v>
      </c>
      <c r="G38" s="29">
        <f t="shared" si="5"/>
        <v>-2.1432400004414376E-2</v>
      </c>
      <c r="H38" s="29">
        <f>+G38</f>
        <v>-2.1432400004414376E-2</v>
      </c>
      <c r="Q38" s="56">
        <f t="shared" si="4"/>
        <v>19850.21</v>
      </c>
    </row>
    <row r="39" spans="1:32" s="29" customFormat="1" ht="12.95" customHeight="1" x14ac:dyDescent="0.2">
      <c r="A39" s="2" t="s">
        <v>48</v>
      </c>
      <c r="B39" s="3"/>
      <c r="C39" s="54">
        <v>38916.680999999997</v>
      </c>
      <c r="D39" s="54"/>
      <c r="E39" s="29">
        <f t="shared" si="0"/>
        <v>-1557.0108810281672</v>
      </c>
      <c r="F39" s="29">
        <f t="shared" si="1"/>
        <v>-1557</v>
      </c>
      <c r="G39" s="29">
        <f t="shared" si="5"/>
        <v>-1.5646900006686337E-2</v>
      </c>
      <c r="I39" s="29">
        <f t="shared" ref="I39:I46" si="6">+G39</f>
        <v>-1.5646900006686337E-2</v>
      </c>
      <c r="Q39" s="56">
        <f t="shared" si="4"/>
        <v>23898.180999999997</v>
      </c>
    </row>
    <row r="40" spans="1:32" s="29" customFormat="1" ht="12.95" customHeight="1" x14ac:dyDescent="0.2">
      <c r="A40" s="2" t="s">
        <v>48</v>
      </c>
      <c r="B40" s="3"/>
      <c r="C40" s="54">
        <v>38952.637999999999</v>
      </c>
      <c r="D40" s="54"/>
      <c r="E40" s="29">
        <f t="shared" si="0"/>
        <v>-1532.0059835953939</v>
      </c>
      <c r="F40" s="29">
        <f t="shared" si="1"/>
        <v>-1532</v>
      </c>
      <c r="G40" s="29">
        <f t="shared" si="5"/>
        <v>-8.6044000054243952E-3</v>
      </c>
      <c r="I40" s="29">
        <f t="shared" si="6"/>
        <v>-8.6044000054243952E-3</v>
      </c>
      <c r="Q40" s="56">
        <f t="shared" si="4"/>
        <v>23934.137999999999</v>
      </c>
    </row>
    <row r="41" spans="1:32" s="29" customFormat="1" ht="12.95" customHeight="1" x14ac:dyDescent="0.2">
      <c r="A41" s="2" t="s">
        <v>49</v>
      </c>
      <c r="B41" s="3"/>
      <c r="C41" s="54">
        <v>39287.705999999998</v>
      </c>
      <c r="D41" s="54"/>
      <c r="E41" s="29">
        <f t="shared" si="0"/>
        <v>-1298.9959723874535</v>
      </c>
      <c r="F41" s="29">
        <f t="shared" si="1"/>
        <v>-1299</v>
      </c>
      <c r="G41" s="29">
        <f t="shared" si="5"/>
        <v>5.7916999940061942E-3</v>
      </c>
      <c r="I41" s="29">
        <f t="shared" si="6"/>
        <v>5.7916999940061942E-3</v>
      </c>
      <c r="Q41" s="56">
        <f t="shared" si="4"/>
        <v>24269.205999999998</v>
      </c>
    </row>
    <row r="42" spans="1:32" s="29" customFormat="1" ht="12.95" customHeight="1" x14ac:dyDescent="0.2">
      <c r="A42" s="2" t="s">
        <v>49</v>
      </c>
      <c r="B42" s="3"/>
      <c r="C42" s="54">
        <v>39323.641000000003</v>
      </c>
      <c r="D42" s="54"/>
      <c r="E42" s="29">
        <f t="shared" si="0"/>
        <v>-1274.0063739991906</v>
      </c>
      <c r="F42" s="29">
        <f t="shared" si="1"/>
        <v>-1274</v>
      </c>
      <c r="G42" s="29">
        <f t="shared" si="5"/>
        <v>-9.165800001937896E-3</v>
      </c>
      <c r="I42" s="29">
        <f t="shared" si="6"/>
        <v>-9.165800001937896E-3</v>
      </c>
      <c r="Q42" s="56">
        <f t="shared" si="4"/>
        <v>24305.141000000003</v>
      </c>
    </row>
    <row r="43" spans="1:32" s="29" customFormat="1" ht="12.95" customHeight="1" x14ac:dyDescent="0.2">
      <c r="A43" s="2" t="s">
        <v>49</v>
      </c>
      <c r="C43" s="54">
        <v>39323.641000000003</v>
      </c>
      <c r="D43" s="54"/>
      <c r="E43" s="29">
        <f t="shared" si="0"/>
        <v>-1274.0063739991906</v>
      </c>
      <c r="F43" s="29">
        <f t="shared" si="1"/>
        <v>-1274</v>
      </c>
      <c r="G43" s="29">
        <f t="shared" si="5"/>
        <v>-9.165800001937896E-3</v>
      </c>
      <c r="I43" s="29">
        <f t="shared" si="6"/>
        <v>-9.165800001937896E-3</v>
      </c>
      <c r="Q43" s="56">
        <f t="shared" si="4"/>
        <v>24305.141000000003</v>
      </c>
      <c r="AA43" s="29" t="s">
        <v>27</v>
      </c>
      <c r="AF43" s="29" t="s">
        <v>28</v>
      </c>
    </row>
    <row r="44" spans="1:32" s="29" customFormat="1" ht="12.95" customHeight="1" x14ac:dyDescent="0.2">
      <c r="A44" s="29" t="s">
        <v>30</v>
      </c>
      <c r="C44" s="54">
        <v>40383.438000000002</v>
      </c>
      <c r="D44" s="54"/>
      <c r="E44" s="29">
        <f t="shared" si="0"/>
        <v>-537.01176141863414</v>
      </c>
      <c r="F44" s="29">
        <f t="shared" si="1"/>
        <v>-537</v>
      </c>
      <c r="G44" s="29">
        <f t="shared" si="5"/>
        <v>-1.6912899998715147E-2</v>
      </c>
      <c r="I44" s="29">
        <f t="shared" si="6"/>
        <v>-1.6912899998715147E-2</v>
      </c>
      <c r="Q44" s="56">
        <f t="shared" si="4"/>
        <v>25364.938000000002</v>
      </c>
      <c r="AB44" s="29">
        <v>16</v>
      </c>
      <c r="AD44" s="29" t="s">
        <v>29</v>
      </c>
      <c r="AF44" s="29" t="s">
        <v>31</v>
      </c>
    </row>
    <row r="45" spans="1:32" s="29" customFormat="1" ht="12.95" customHeight="1" x14ac:dyDescent="0.2">
      <c r="A45" s="29" t="s">
        <v>33</v>
      </c>
      <c r="C45" s="54">
        <v>40741.516000000003</v>
      </c>
      <c r="D45" s="54"/>
      <c r="E45" s="29">
        <f t="shared" si="0"/>
        <v>-288.00034047328165</v>
      </c>
      <c r="F45" s="29">
        <f t="shared" si="1"/>
        <v>-288</v>
      </c>
      <c r="G45" s="29">
        <f t="shared" si="5"/>
        <v>-4.8960000276565552E-4</v>
      </c>
      <c r="I45" s="29">
        <f t="shared" si="6"/>
        <v>-4.8960000276565552E-4</v>
      </c>
      <c r="Q45" s="56">
        <f t="shared" si="4"/>
        <v>25723.016000000003</v>
      </c>
      <c r="AB45" s="29">
        <v>8</v>
      </c>
      <c r="AD45" s="29" t="s">
        <v>29</v>
      </c>
      <c r="AF45" s="29" t="s">
        <v>31</v>
      </c>
    </row>
    <row r="46" spans="1:32" s="29" customFormat="1" ht="12.95" customHeight="1" x14ac:dyDescent="0.2">
      <c r="A46" s="29" t="s">
        <v>32</v>
      </c>
      <c r="C46" s="54">
        <v>40741.516000000003</v>
      </c>
      <c r="D46" s="54"/>
      <c r="E46" s="29">
        <f t="shared" si="0"/>
        <v>-288.00034047328165</v>
      </c>
      <c r="F46" s="29">
        <f t="shared" si="1"/>
        <v>-288</v>
      </c>
      <c r="G46" s="29">
        <f t="shared" si="5"/>
        <v>-4.8960000276565552E-4</v>
      </c>
      <c r="I46" s="29">
        <f t="shared" si="6"/>
        <v>-4.8960000276565552E-4</v>
      </c>
      <c r="Q46" s="56">
        <f t="shared" si="4"/>
        <v>25723.016000000003</v>
      </c>
      <c r="AA46" s="29" t="s">
        <v>27</v>
      </c>
      <c r="AF46" s="29" t="s">
        <v>28</v>
      </c>
    </row>
    <row r="47" spans="1:32" s="29" customFormat="1" ht="12.95" customHeight="1" x14ac:dyDescent="0.2">
      <c r="A47" s="29" t="s">
        <v>34</v>
      </c>
      <c r="C47" s="54">
        <v>41096.686000000002</v>
      </c>
      <c r="D47" s="54"/>
      <c r="E47" s="29">
        <f t="shared" si="0"/>
        <v>-41.011175047983002</v>
      </c>
      <c r="F47" s="29">
        <f t="shared" si="1"/>
        <v>-41</v>
      </c>
      <c r="G47" s="29">
        <f t="shared" si="5"/>
        <v>-1.6069700002844911E-2</v>
      </c>
      <c r="K47" s="29">
        <f>+G47</f>
        <v>-1.6069700002844911E-2</v>
      </c>
      <c r="Q47" s="56">
        <f t="shared" si="4"/>
        <v>26078.186000000002</v>
      </c>
      <c r="AA47" s="29" t="s">
        <v>27</v>
      </c>
      <c r="AF47" s="29" t="s">
        <v>28</v>
      </c>
    </row>
    <row r="48" spans="1:32" s="29" customFormat="1" ht="12.95" customHeight="1" x14ac:dyDescent="0.2">
      <c r="A48" s="29" t="s">
        <v>34</v>
      </c>
      <c r="C48" s="54">
        <v>41152.771000000001</v>
      </c>
      <c r="D48" s="54"/>
      <c r="E48" s="29">
        <f t="shared" si="0"/>
        <v>-2.0090427088841842</v>
      </c>
      <c r="F48" s="29">
        <f t="shared" si="1"/>
        <v>-2</v>
      </c>
      <c r="G48" s="29">
        <f t="shared" si="5"/>
        <v>-1.3003400003071874E-2</v>
      </c>
      <c r="K48" s="29">
        <f>+G48</f>
        <v>-1.3003400003071874E-2</v>
      </c>
      <c r="Q48" s="56">
        <f t="shared" si="4"/>
        <v>26134.271000000001</v>
      </c>
      <c r="AA48" s="29" t="s">
        <v>27</v>
      </c>
      <c r="AF48" s="29" t="s">
        <v>28</v>
      </c>
    </row>
    <row r="49" spans="1:32" s="29" customFormat="1" ht="12.95" customHeight="1" x14ac:dyDescent="0.2">
      <c r="A49" s="29" t="s">
        <v>34</v>
      </c>
      <c r="C49" s="54">
        <v>41155.656000000003</v>
      </c>
      <c r="D49" s="54"/>
      <c r="E49" s="29">
        <f t="shared" si="0"/>
        <v>-2.7816444573090992E-3</v>
      </c>
      <c r="F49" s="29">
        <f t="shared" si="1"/>
        <v>0</v>
      </c>
      <c r="G49" s="29">
        <f t="shared" si="5"/>
        <v>-4.0000000008149073E-3</v>
      </c>
      <c r="K49" s="29">
        <f>+G49</f>
        <v>-4.0000000008149073E-3</v>
      </c>
      <c r="Q49" s="56">
        <f t="shared" si="4"/>
        <v>26137.156000000003</v>
      </c>
      <c r="AA49" s="29" t="s">
        <v>27</v>
      </c>
      <c r="AF49" s="29" t="s">
        <v>28</v>
      </c>
    </row>
    <row r="50" spans="1:32" s="29" customFormat="1" ht="12.95" customHeight="1" x14ac:dyDescent="0.2">
      <c r="A50" s="29" t="s">
        <v>12</v>
      </c>
      <c r="C50" s="54">
        <v>41155.660000000003</v>
      </c>
      <c r="D50" s="54" t="s">
        <v>14</v>
      </c>
      <c r="E50" s="29">
        <f t="shared" si="0"/>
        <v>0</v>
      </c>
      <c r="F50" s="29">
        <f t="shared" si="1"/>
        <v>0</v>
      </c>
      <c r="G50" s="29">
        <f t="shared" si="5"/>
        <v>0</v>
      </c>
      <c r="H50" s="29">
        <f>+G50</f>
        <v>0</v>
      </c>
      <c r="Q50" s="56">
        <f t="shared" si="4"/>
        <v>26137.160000000003</v>
      </c>
    </row>
    <row r="51" spans="1:32" s="29" customFormat="1" ht="12.95" customHeight="1" x14ac:dyDescent="0.2">
      <c r="A51" s="29" t="s">
        <v>34</v>
      </c>
      <c r="C51" s="54">
        <v>41536.712</v>
      </c>
      <c r="D51" s="54" t="s">
        <v>35</v>
      </c>
      <c r="E51" s="29">
        <f t="shared" si="0"/>
        <v>264.98779588264881</v>
      </c>
      <c r="F51" s="29">
        <f t="shared" si="1"/>
        <v>265</v>
      </c>
      <c r="G51" s="29">
        <f t="shared" si="5"/>
        <v>-1.7549500000313856E-2</v>
      </c>
      <c r="K51" s="29">
        <f>+G51</f>
        <v>-1.7549500000313856E-2</v>
      </c>
      <c r="Q51" s="56">
        <f t="shared" si="4"/>
        <v>26518.212</v>
      </c>
      <c r="AA51" s="29" t="s">
        <v>27</v>
      </c>
      <c r="AF51" s="29" t="s">
        <v>28</v>
      </c>
    </row>
    <row r="52" spans="1:32" s="29" customFormat="1" ht="12.95" customHeight="1" x14ac:dyDescent="0.2">
      <c r="A52" s="29" t="s">
        <v>37</v>
      </c>
      <c r="C52" s="54">
        <v>43286.771000000001</v>
      </c>
      <c r="D52" s="54"/>
      <c r="E52" s="29">
        <f t="shared" si="0"/>
        <v>1481.9982749631881</v>
      </c>
      <c r="F52" s="29">
        <f t="shared" si="1"/>
        <v>1482</v>
      </c>
      <c r="G52" s="29">
        <f t="shared" si="5"/>
        <v>-2.4806000001262873E-3</v>
      </c>
      <c r="I52" s="29">
        <f t="shared" ref="I52:I66" si="7">+G52</f>
        <v>-2.4806000001262873E-3</v>
      </c>
      <c r="Q52" s="56">
        <f t="shared" si="4"/>
        <v>28268.271000000001</v>
      </c>
      <c r="AB52" s="29">
        <v>20</v>
      </c>
      <c r="AD52" s="29" t="s">
        <v>36</v>
      </c>
      <c r="AF52" s="29" t="s">
        <v>38</v>
      </c>
    </row>
    <row r="53" spans="1:32" s="29" customFormat="1" ht="12.95" customHeight="1" x14ac:dyDescent="0.2">
      <c r="A53" s="29" t="s">
        <v>37</v>
      </c>
      <c r="C53" s="54">
        <v>43982.781000000003</v>
      </c>
      <c r="D53" s="54"/>
      <c r="E53" s="29">
        <f t="shared" ref="E53:E84" si="8">+(C53-C$7)/C$8</f>
        <v>1966.0113645475096</v>
      </c>
      <c r="F53" s="29">
        <f t="shared" ref="F53:F84" si="9">ROUND(2*E53,0)/2</f>
        <v>1966</v>
      </c>
      <c r="G53" s="29">
        <f t="shared" si="5"/>
        <v>1.6342199996870477E-2</v>
      </c>
      <c r="I53" s="29">
        <f t="shared" si="7"/>
        <v>1.6342199996870477E-2</v>
      </c>
      <c r="Q53" s="56">
        <f t="shared" ref="Q53:Q84" si="10">+C53-15018.5</f>
        <v>28964.281000000003</v>
      </c>
      <c r="AB53" s="29">
        <v>22</v>
      </c>
      <c r="AD53" s="29" t="s">
        <v>36</v>
      </c>
      <c r="AF53" s="29" t="s">
        <v>38</v>
      </c>
    </row>
    <row r="54" spans="1:32" s="29" customFormat="1" ht="12.95" customHeight="1" x14ac:dyDescent="0.2">
      <c r="A54" s="29" t="s">
        <v>37</v>
      </c>
      <c r="C54" s="54">
        <v>45082.86</v>
      </c>
      <c r="D54" s="54"/>
      <c r="E54" s="29">
        <f t="shared" si="8"/>
        <v>2731.0185276296897</v>
      </c>
      <c r="F54" s="29">
        <f t="shared" si="9"/>
        <v>2731</v>
      </c>
      <c r="G54" s="29">
        <f t="shared" si="5"/>
        <v>2.6642699995136354E-2</v>
      </c>
      <c r="I54" s="29">
        <f t="shared" si="7"/>
        <v>2.6642699995136354E-2</v>
      </c>
      <c r="Q54" s="56">
        <f t="shared" si="10"/>
        <v>30064.36</v>
      </c>
      <c r="AB54" s="29">
        <v>18</v>
      </c>
      <c r="AD54" s="29" t="s">
        <v>39</v>
      </c>
      <c r="AF54" s="29" t="s">
        <v>38</v>
      </c>
    </row>
    <row r="55" spans="1:32" s="29" customFormat="1" ht="12.95" customHeight="1" x14ac:dyDescent="0.2">
      <c r="A55" s="29" t="s">
        <v>37</v>
      </c>
      <c r="C55" s="54">
        <v>45131.732000000004</v>
      </c>
      <c r="D55" s="54"/>
      <c r="E55" s="29">
        <f t="shared" si="8"/>
        <v>2765.0046596021707</v>
      </c>
      <c r="F55" s="29">
        <f t="shared" si="9"/>
        <v>2765</v>
      </c>
      <c r="G55" s="29">
        <f t="shared" si="5"/>
        <v>6.7005000018980354E-3</v>
      </c>
      <c r="I55" s="29">
        <f t="shared" si="7"/>
        <v>6.7005000018980354E-3</v>
      </c>
      <c r="Q55" s="56">
        <f t="shared" si="10"/>
        <v>30113.232000000004</v>
      </c>
      <c r="AB55" s="29">
        <v>8</v>
      </c>
      <c r="AD55" s="29" t="s">
        <v>40</v>
      </c>
      <c r="AF55" s="29" t="s">
        <v>38</v>
      </c>
    </row>
    <row r="56" spans="1:32" s="29" customFormat="1" ht="12.95" customHeight="1" x14ac:dyDescent="0.2">
      <c r="A56" s="29" t="s">
        <v>37</v>
      </c>
      <c r="C56" s="54">
        <v>45131.748</v>
      </c>
      <c r="D56" s="54"/>
      <c r="E56" s="29">
        <f t="shared" si="8"/>
        <v>2765.0157861799948</v>
      </c>
      <c r="F56" s="29">
        <f t="shared" si="9"/>
        <v>2765</v>
      </c>
      <c r="G56" s="29">
        <f t="shared" si="5"/>
        <v>2.2700499997881707E-2</v>
      </c>
      <c r="I56" s="29">
        <f t="shared" si="7"/>
        <v>2.2700499997881707E-2</v>
      </c>
      <c r="Q56" s="56">
        <f t="shared" si="10"/>
        <v>30113.248</v>
      </c>
      <c r="AB56" s="29">
        <v>15</v>
      </c>
      <c r="AD56" s="29" t="s">
        <v>36</v>
      </c>
      <c r="AF56" s="29" t="s">
        <v>38</v>
      </c>
    </row>
    <row r="57" spans="1:32" s="29" customFormat="1" ht="12.95" customHeight="1" x14ac:dyDescent="0.2">
      <c r="A57" s="29" t="s">
        <v>37</v>
      </c>
      <c r="C57" s="54">
        <v>45492.688999999998</v>
      </c>
      <c r="D57" s="54"/>
      <c r="E57" s="29">
        <f t="shared" si="8"/>
        <v>3016.018169145259</v>
      </c>
      <c r="F57" s="29">
        <f t="shared" si="9"/>
        <v>3016</v>
      </c>
      <c r="G57" s="29">
        <f t="shared" si="5"/>
        <v>2.6127199991606176E-2</v>
      </c>
      <c r="I57" s="29">
        <f t="shared" si="7"/>
        <v>2.6127199991606176E-2</v>
      </c>
      <c r="Q57" s="56">
        <f t="shared" si="10"/>
        <v>30474.188999999998</v>
      </c>
      <c r="AB57" s="29">
        <v>11</v>
      </c>
      <c r="AD57" s="29" t="s">
        <v>36</v>
      </c>
      <c r="AF57" s="29" t="s">
        <v>38</v>
      </c>
    </row>
    <row r="58" spans="1:32" s="29" customFormat="1" ht="12.95" customHeight="1" x14ac:dyDescent="0.2">
      <c r="A58" s="29" t="s">
        <v>37</v>
      </c>
      <c r="C58" s="54">
        <v>46169.945</v>
      </c>
      <c r="D58" s="54"/>
      <c r="E58" s="29">
        <f t="shared" si="8"/>
        <v>3486.989518694143</v>
      </c>
      <c r="F58" s="29">
        <f t="shared" si="9"/>
        <v>3487</v>
      </c>
      <c r="G58" s="29">
        <f t="shared" si="5"/>
        <v>-1.5072100002726074E-2</v>
      </c>
      <c r="I58" s="29">
        <f t="shared" si="7"/>
        <v>-1.5072100002726074E-2</v>
      </c>
      <c r="Q58" s="56">
        <f t="shared" si="10"/>
        <v>31151.445</v>
      </c>
      <c r="AB58" s="29">
        <v>12</v>
      </c>
      <c r="AD58" s="29" t="s">
        <v>41</v>
      </c>
      <c r="AF58" s="29" t="s">
        <v>38</v>
      </c>
    </row>
    <row r="59" spans="1:32" s="29" customFormat="1" ht="12.95" customHeight="1" x14ac:dyDescent="0.2">
      <c r="A59" s="29" t="s">
        <v>37</v>
      </c>
      <c r="C59" s="54">
        <v>46208.781000000003</v>
      </c>
      <c r="D59" s="54"/>
      <c r="E59" s="29">
        <f t="shared" si="8"/>
        <v>3513.9965047246574</v>
      </c>
      <c r="F59" s="29">
        <f t="shared" si="9"/>
        <v>3514</v>
      </c>
      <c r="G59" s="29">
        <f t="shared" si="5"/>
        <v>-5.026200000429526E-3</v>
      </c>
      <c r="I59" s="29">
        <f t="shared" si="7"/>
        <v>-5.026200000429526E-3</v>
      </c>
      <c r="Q59" s="56">
        <f t="shared" si="10"/>
        <v>31190.281000000003</v>
      </c>
      <c r="AB59" s="29">
        <v>12</v>
      </c>
      <c r="AD59" s="29" t="s">
        <v>42</v>
      </c>
      <c r="AF59" s="29" t="s">
        <v>38</v>
      </c>
    </row>
    <row r="60" spans="1:32" s="29" customFormat="1" ht="12.95" customHeight="1" x14ac:dyDescent="0.2">
      <c r="A60" s="29" t="s">
        <v>37</v>
      </c>
      <c r="C60" s="54">
        <v>46247.652000000002</v>
      </c>
      <c r="D60" s="54"/>
      <c r="E60" s="29">
        <f t="shared" si="8"/>
        <v>3541.0278301441649</v>
      </c>
      <c r="F60" s="29">
        <f t="shared" si="9"/>
        <v>3541</v>
      </c>
      <c r="G60" s="29">
        <f t="shared" si="5"/>
        <v>4.0019699998083524E-2</v>
      </c>
      <c r="I60" s="29">
        <f t="shared" si="7"/>
        <v>4.0019699998083524E-2</v>
      </c>
      <c r="Q60" s="56">
        <f t="shared" si="10"/>
        <v>31229.152000000002</v>
      </c>
      <c r="AB60" s="29">
        <v>11</v>
      </c>
      <c r="AD60" s="29" t="s">
        <v>36</v>
      </c>
      <c r="AF60" s="29" t="s">
        <v>38</v>
      </c>
    </row>
    <row r="61" spans="1:32" s="29" customFormat="1" ht="12.95" customHeight="1" x14ac:dyDescent="0.2">
      <c r="A61" s="29" t="s">
        <v>37</v>
      </c>
      <c r="C61" s="54">
        <v>46566.843999999997</v>
      </c>
      <c r="D61" s="54"/>
      <c r="E61" s="29">
        <f t="shared" si="8"/>
        <v>3762.9974945032923</v>
      </c>
      <c r="F61" s="29">
        <f t="shared" si="9"/>
        <v>3763</v>
      </c>
      <c r="G61" s="29">
        <f t="shared" si="5"/>
        <v>-3.6029000038979575E-3</v>
      </c>
      <c r="I61" s="29">
        <f t="shared" si="7"/>
        <v>-3.6029000038979575E-3</v>
      </c>
      <c r="Q61" s="56">
        <f t="shared" si="10"/>
        <v>31548.343999999997</v>
      </c>
      <c r="AB61" s="29">
        <v>10</v>
      </c>
      <c r="AD61" s="29" t="s">
        <v>41</v>
      </c>
      <c r="AF61" s="29" t="s">
        <v>38</v>
      </c>
    </row>
    <row r="62" spans="1:32" s="29" customFormat="1" ht="12.95" customHeight="1" x14ac:dyDescent="0.2">
      <c r="A62" s="29" t="s">
        <v>37</v>
      </c>
      <c r="C62" s="54">
        <v>46940.718999999997</v>
      </c>
      <c r="D62" s="54"/>
      <c r="E62" s="29">
        <f t="shared" si="8"/>
        <v>4022.9943248194336</v>
      </c>
      <c r="F62" s="29">
        <f t="shared" si="9"/>
        <v>4023</v>
      </c>
      <c r="G62" s="29">
        <f t="shared" si="5"/>
        <v>-8.1609000044409186E-3</v>
      </c>
      <c r="I62" s="29">
        <f t="shared" si="7"/>
        <v>-8.1609000044409186E-3</v>
      </c>
      <c r="Q62" s="56">
        <f t="shared" si="10"/>
        <v>31922.218999999997</v>
      </c>
      <c r="AB62" s="29">
        <v>8</v>
      </c>
      <c r="AD62" s="29" t="s">
        <v>41</v>
      </c>
      <c r="AF62" s="29" t="s">
        <v>38</v>
      </c>
    </row>
    <row r="63" spans="1:32" s="29" customFormat="1" ht="12.95" customHeight="1" x14ac:dyDescent="0.2">
      <c r="A63" s="29" t="s">
        <v>37</v>
      </c>
      <c r="C63" s="54">
        <v>47344.830999999998</v>
      </c>
      <c r="D63" s="54"/>
      <c r="E63" s="29">
        <f t="shared" si="8"/>
        <v>4304.0183009952061</v>
      </c>
      <c r="F63" s="29">
        <f t="shared" si="9"/>
        <v>4304</v>
      </c>
      <c r="G63" s="29">
        <f t="shared" si="5"/>
        <v>2.6316799994674511E-2</v>
      </c>
      <c r="I63" s="29">
        <f t="shared" si="7"/>
        <v>2.6316799994674511E-2</v>
      </c>
      <c r="Q63" s="56">
        <f t="shared" si="10"/>
        <v>32326.330999999998</v>
      </c>
      <c r="AB63" s="29">
        <v>16</v>
      </c>
      <c r="AD63" s="29" t="s">
        <v>41</v>
      </c>
      <c r="AF63" s="29" t="s">
        <v>38</v>
      </c>
    </row>
    <row r="64" spans="1:32" s="29" customFormat="1" ht="12.95" customHeight="1" x14ac:dyDescent="0.2">
      <c r="A64" s="29" t="s">
        <v>37</v>
      </c>
      <c r="C64" s="54">
        <v>48762.67</v>
      </c>
      <c r="D64" s="54"/>
      <c r="E64" s="29">
        <f t="shared" si="8"/>
        <v>5289.9992997210038</v>
      </c>
      <c r="F64" s="29">
        <f t="shared" si="9"/>
        <v>5290</v>
      </c>
      <c r="G64" s="29">
        <f t="shared" si="5"/>
        <v>-1.0070000062114559E-3</v>
      </c>
      <c r="I64" s="29">
        <f t="shared" si="7"/>
        <v>-1.0070000062114559E-3</v>
      </c>
      <c r="O64" s="29">
        <f t="shared" ref="O64:O101" ca="1" si="11">+C$11+C$12*$F64</f>
        <v>1.0512554278922032E-2</v>
      </c>
      <c r="Q64" s="56">
        <f t="shared" si="10"/>
        <v>33744.17</v>
      </c>
      <c r="AB64" s="29">
        <v>14</v>
      </c>
      <c r="AD64" s="29" t="s">
        <v>36</v>
      </c>
      <c r="AF64" s="29" t="s">
        <v>38</v>
      </c>
    </row>
    <row r="65" spans="1:32" s="29" customFormat="1" ht="12.95" customHeight="1" x14ac:dyDescent="0.2">
      <c r="A65" s="55" t="s">
        <v>37</v>
      </c>
      <c r="B65" s="55"/>
      <c r="C65" s="9">
        <v>49875.701999999997</v>
      </c>
      <c r="D65" s="9"/>
      <c r="E65" s="55">
        <f t="shared" si="8"/>
        <v>6064.0141229652318</v>
      </c>
      <c r="F65" s="29">
        <f t="shared" si="9"/>
        <v>6064</v>
      </c>
      <c r="G65" s="29">
        <f t="shared" si="5"/>
        <v>2.0308799990743864E-2</v>
      </c>
      <c r="I65" s="29">
        <f t="shared" si="7"/>
        <v>2.0308799990743864E-2</v>
      </c>
      <c r="O65" s="29">
        <f t="shared" ca="1" si="11"/>
        <v>2.9724300540768328E-2</v>
      </c>
      <c r="Q65" s="56">
        <f t="shared" si="10"/>
        <v>34857.201999999997</v>
      </c>
      <c r="AA65" s="29" t="s">
        <v>43</v>
      </c>
      <c r="AB65" s="29">
        <v>10</v>
      </c>
      <c r="AD65" s="29" t="s">
        <v>42</v>
      </c>
      <c r="AF65" s="29" t="s">
        <v>38</v>
      </c>
    </row>
    <row r="66" spans="1:32" s="29" customFormat="1" ht="12.95" customHeight="1" x14ac:dyDescent="0.2">
      <c r="A66" s="55" t="s">
        <v>45</v>
      </c>
      <c r="B66" s="55"/>
      <c r="C66" s="9">
        <v>50551.569000000003</v>
      </c>
      <c r="D66" s="9">
        <v>3.0000000000000001E-3</v>
      </c>
      <c r="E66" s="55">
        <f t="shared" si="8"/>
        <v>6534.0195464765147</v>
      </c>
      <c r="F66" s="29">
        <f t="shared" si="9"/>
        <v>6534</v>
      </c>
      <c r="G66" s="29">
        <f t="shared" si="5"/>
        <v>2.8107799997087568E-2</v>
      </c>
      <c r="I66" s="29">
        <f t="shared" si="7"/>
        <v>2.8107799997087568E-2</v>
      </c>
      <c r="O66" s="29">
        <f t="shared" ca="1" si="11"/>
        <v>4.1390348012432104E-2</v>
      </c>
      <c r="Q66" s="56">
        <f t="shared" si="10"/>
        <v>35533.069000000003</v>
      </c>
      <c r="AA66" s="29" t="s">
        <v>43</v>
      </c>
      <c r="AB66" s="29">
        <v>34</v>
      </c>
      <c r="AD66" s="29" t="s">
        <v>44</v>
      </c>
      <c r="AF66" s="29" t="s">
        <v>31</v>
      </c>
    </row>
    <row r="67" spans="1:32" s="29" customFormat="1" ht="12.95" customHeight="1" x14ac:dyDescent="0.2">
      <c r="A67" s="51" t="s">
        <v>242</v>
      </c>
      <c r="B67" s="52" t="s">
        <v>58</v>
      </c>
      <c r="C67" s="53">
        <v>51720.693099999997</v>
      </c>
      <c r="D67" s="54"/>
      <c r="E67" s="55">
        <f t="shared" si="8"/>
        <v>7347.0414394787485</v>
      </c>
      <c r="F67" s="29">
        <f t="shared" si="9"/>
        <v>7347</v>
      </c>
      <c r="G67" s="29">
        <f t="shared" ref="G67:G98" si="12">+C67-(C$7+F67*C$8)</f>
        <v>5.9589899996353779E-2</v>
      </c>
      <c r="K67" s="29">
        <f t="shared" ref="K67:K101" si="13">+G67</f>
        <v>5.9589899996353779E-2</v>
      </c>
      <c r="O67" s="29">
        <f t="shared" ca="1" si="11"/>
        <v>6.1570128000650509E-2</v>
      </c>
      <c r="Q67" s="56">
        <f t="shared" si="10"/>
        <v>36702.193099999997</v>
      </c>
    </row>
    <row r="68" spans="1:32" s="29" customFormat="1" ht="12.95" customHeight="1" x14ac:dyDescent="0.2">
      <c r="A68" s="51" t="s">
        <v>242</v>
      </c>
      <c r="B68" s="52" t="s">
        <v>58</v>
      </c>
      <c r="C68" s="53">
        <v>52042.807999999997</v>
      </c>
      <c r="D68" s="54"/>
      <c r="E68" s="55">
        <f t="shared" si="8"/>
        <v>7571.0437209835318</v>
      </c>
      <c r="F68" s="29">
        <f t="shared" si="9"/>
        <v>7571</v>
      </c>
      <c r="G68" s="29">
        <f t="shared" si="12"/>
        <v>6.287069999234518E-2</v>
      </c>
      <c r="K68" s="29">
        <f t="shared" si="13"/>
        <v>6.287069999234518E-2</v>
      </c>
      <c r="O68" s="29">
        <f t="shared" ca="1" si="11"/>
        <v>6.7130116582890281E-2</v>
      </c>
      <c r="Q68" s="56">
        <f t="shared" si="10"/>
        <v>37024.307999999997</v>
      </c>
    </row>
    <row r="69" spans="1:32" s="29" customFormat="1" ht="12.95" customHeight="1" x14ac:dyDescent="0.2">
      <c r="A69" s="51" t="s">
        <v>242</v>
      </c>
      <c r="B69" s="52" t="s">
        <v>58</v>
      </c>
      <c r="C69" s="53">
        <v>52042.808900000004</v>
      </c>
      <c r="D69" s="54"/>
      <c r="E69" s="55">
        <f t="shared" si="8"/>
        <v>7571.0443468535395</v>
      </c>
      <c r="F69" s="29">
        <f t="shared" si="9"/>
        <v>7571</v>
      </c>
      <c r="G69" s="29">
        <f t="shared" si="12"/>
        <v>6.3770699998713098E-2</v>
      </c>
      <c r="K69" s="29">
        <f t="shared" si="13"/>
        <v>6.3770699998713098E-2</v>
      </c>
      <c r="O69" s="29">
        <f t="shared" ca="1" si="11"/>
        <v>6.7130116582890281E-2</v>
      </c>
      <c r="Q69" s="56">
        <f t="shared" si="10"/>
        <v>37024.308900000004</v>
      </c>
    </row>
    <row r="70" spans="1:32" s="29" customFormat="1" ht="12.95" customHeight="1" x14ac:dyDescent="0.2">
      <c r="A70" s="51" t="s">
        <v>242</v>
      </c>
      <c r="B70" s="52" t="s">
        <v>58</v>
      </c>
      <c r="C70" s="53">
        <v>52045.684399999998</v>
      </c>
      <c r="D70" s="54"/>
      <c r="E70" s="55">
        <f t="shared" si="8"/>
        <v>7573.0440015123759</v>
      </c>
      <c r="F70" s="29">
        <f t="shared" si="9"/>
        <v>7573</v>
      </c>
      <c r="G70" s="29">
        <f t="shared" si="12"/>
        <v>6.3274099993577693E-2</v>
      </c>
      <c r="K70" s="29">
        <f t="shared" si="13"/>
        <v>6.3274099993577693E-2</v>
      </c>
      <c r="O70" s="29">
        <f t="shared" ca="1" si="11"/>
        <v>6.717975933808884E-2</v>
      </c>
      <c r="Q70" s="56">
        <f t="shared" si="10"/>
        <v>37027.184399999998</v>
      </c>
    </row>
    <row r="71" spans="1:32" s="29" customFormat="1" ht="12.95" customHeight="1" x14ac:dyDescent="0.2">
      <c r="A71" s="51" t="s">
        <v>242</v>
      </c>
      <c r="B71" s="52" t="s">
        <v>58</v>
      </c>
      <c r="C71" s="53">
        <v>52426.762300000002</v>
      </c>
      <c r="D71" s="54"/>
      <c r="E71" s="55">
        <f t="shared" si="8"/>
        <v>7838.0498085428881</v>
      </c>
      <c r="F71" s="29">
        <f t="shared" si="9"/>
        <v>7838</v>
      </c>
      <c r="G71" s="29">
        <f t="shared" si="12"/>
        <v>7.1624599993810989E-2</v>
      </c>
      <c r="K71" s="29">
        <f t="shared" si="13"/>
        <v>7.1624599993810989E-2</v>
      </c>
      <c r="O71" s="29">
        <f t="shared" ca="1" si="11"/>
        <v>7.3757424401899252E-2</v>
      </c>
      <c r="Q71" s="56">
        <f t="shared" si="10"/>
        <v>37408.262300000002</v>
      </c>
    </row>
    <row r="72" spans="1:32" s="29" customFormat="1" ht="12.95" customHeight="1" x14ac:dyDescent="0.2">
      <c r="A72" s="51" t="s">
        <v>242</v>
      </c>
      <c r="B72" s="52" t="s">
        <v>58</v>
      </c>
      <c r="C72" s="53">
        <v>52810.714699999997</v>
      </c>
      <c r="D72" s="54"/>
      <c r="E72" s="55">
        <f t="shared" si="8"/>
        <v>8105.0545748211198</v>
      </c>
      <c r="F72" s="29">
        <f t="shared" si="9"/>
        <v>8105</v>
      </c>
      <c r="G72" s="29">
        <f t="shared" si="12"/>
        <v>7.8478499992343131E-2</v>
      </c>
      <c r="K72" s="29">
        <f t="shared" si="13"/>
        <v>7.8478499992343131E-2</v>
      </c>
      <c r="O72" s="29">
        <f t="shared" ca="1" si="11"/>
        <v>8.038473222090825E-2</v>
      </c>
      <c r="Q72" s="56">
        <f t="shared" si="10"/>
        <v>37792.214699999997</v>
      </c>
    </row>
    <row r="73" spans="1:32" s="29" customFormat="1" ht="12.95" customHeight="1" x14ac:dyDescent="0.2">
      <c r="A73" s="55" t="s">
        <v>57</v>
      </c>
      <c r="B73" s="57" t="s">
        <v>58</v>
      </c>
      <c r="C73" s="58">
        <v>53450.637199999997</v>
      </c>
      <c r="D73" s="58">
        <v>5.0000000000000001E-4</v>
      </c>
      <c r="E73" s="55">
        <f t="shared" si="8"/>
        <v>8550.0637935385548</v>
      </c>
      <c r="F73" s="29">
        <f t="shared" si="9"/>
        <v>8550</v>
      </c>
      <c r="G73" s="29">
        <f t="shared" si="12"/>
        <v>9.173499999451451E-2</v>
      </c>
      <c r="K73" s="29">
        <f t="shared" si="13"/>
        <v>9.173499999451451E-2</v>
      </c>
      <c r="O73" s="29">
        <f t="shared" ca="1" si="11"/>
        <v>9.1430245252589915E-2</v>
      </c>
      <c r="Q73" s="56">
        <f t="shared" si="10"/>
        <v>38432.137199999997</v>
      </c>
    </row>
    <row r="74" spans="1:32" s="29" customFormat="1" ht="12.95" customHeight="1" x14ac:dyDescent="0.2">
      <c r="A74" s="9" t="s">
        <v>57</v>
      </c>
      <c r="B74" s="10" t="s">
        <v>58</v>
      </c>
      <c r="C74" s="9">
        <v>53450.637199999997</v>
      </c>
      <c r="D74" s="9">
        <v>5.0000000000000001E-4</v>
      </c>
      <c r="E74" s="55">
        <f t="shared" si="8"/>
        <v>8550.0637935385548</v>
      </c>
      <c r="F74" s="29">
        <f t="shared" si="9"/>
        <v>8550</v>
      </c>
      <c r="G74" s="29">
        <f t="shared" si="12"/>
        <v>9.173499999451451E-2</v>
      </c>
      <c r="K74" s="29">
        <f t="shared" si="13"/>
        <v>9.173499999451451E-2</v>
      </c>
      <c r="O74" s="29">
        <f t="shared" ca="1" si="11"/>
        <v>9.1430245252589915E-2</v>
      </c>
      <c r="Q74" s="56">
        <f t="shared" si="10"/>
        <v>38432.137199999997</v>
      </c>
    </row>
    <row r="75" spans="1:32" s="29" customFormat="1" ht="12.95" customHeight="1" x14ac:dyDescent="0.2">
      <c r="A75" s="9" t="s">
        <v>64</v>
      </c>
      <c r="B75" s="10" t="s">
        <v>58</v>
      </c>
      <c r="C75" s="9">
        <v>53526.856</v>
      </c>
      <c r="D75" s="9">
        <v>4.0000000000000002E-4</v>
      </c>
      <c r="E75" s="55">
        <f t="shared" si="8"/>
        <v>8603.0671941684468</v>
      </c>
      <c r="F75" s="29">
        <f t="shared" si="9"/>
        <v>8603</v>
      </c>
      <c r="G75" s="29">
        <f t="shared" si="12"/>
        <v>9.662509999179747E-2</v>
      </c>
      <c r="K75" s="29">
        <f t="shared" si="13"/>
        <v>9.662509999179747E-2</v>
      </c>
      <c r="O75" s="29">
        <f t="shared" ca="1" si="11"/>
        <v>9.2745778265352019E-2</v>
      </c>
      <c r="Q75" s="56">
        <f t="shared" si="10"/>
        <v>38508.356</v>
      </c>
    </row>
    <row r="76" spans="1:32" s="29" customFormat="1" ht="12.95" customHeight="1" x14ac:dyDescent="0.2">
      <c r="A76" s="51" t="s">
        <v>242</v>
      </c>
      <c r="B76" s="52" t="s">
        <v>58</v>
      </c>
      <c r="C76" s="53">
        <v>53529.73</v>
      </c>
      <c r="D76" s="54"/>
      <c r="E76" s="55">
        <f t="shared" si="8"/>
        <v>8605.0658057106175</v>
      </c>
      <c r="F76" s="29">
        <f t="shared" si="9"/>
        <v>8605</v>
      </c>
      <c r="G76" s="29">
        <f t="shared" si="12"/>
        <v>9.4628500002727378E-2</v>
      </c>
      <c r="K76" s="29">
        <f t="shared" si="13"/>
        <v>9.4628500002727378E-2</v>
      </c>
      <c r="O76" s="29">
        <f t="shared" ca="1" si="11"/>
        <v>9.2795421020550578E-2</v>
      </c>
      <c r="Q76" s="56">
        <f t="shared" si="10"/>
        <v>38511.230000000003</v>
      </c>
    </row>
    <row r="77" spans="1:32" s="29" customFormat="1" ht="12.95" customHeight="1" x14ac:dyDescent="0.2">
      <c r="A77" s="51" t="s">
        <v>242</v>
      </c>
      <c r="B77" s="52" t="s">
        <v>58</v>
      </c>
      <c r="C77" s="53">
        <v>53890.675999999999</v>
      </c>
      <c r="D77" s="54"/>
      <c r="E77" s="55">
        <f t="shared" si="8"/>
        <v>8856.0716657314515</v>
      </c>
      <c r="F77" s="29">
        <f t="shared" si="9"/>
        <v>8856</v>
      </c>
      <c r="G77" s="29">
        <f t="shared" si="12"/>
        <v>0.1030551999938325</v>
      </c>
      <c r="K77" s="29">
        <f t="shared" si="13"/>
        <v>0.1030551999938325</v>
      </c>
      <c r="O77" s="29">
        <f t="shared" ca="1" si="11"/>
        <v>9.9025586797971021E-2</v>
      </c>
      <c r="Q77" s="56">
        <f t="shared" si="10"/>
        <v>38872.175999999999</v>
      </c>
    </row>
    <row r="78" spans="1:32" s="29" customFormat="1" ht="12.95" customHeight="1" x14ac:dyDescent="0.2">
      <c r="A78" s="51" t="s">
        <v>277</v>
      </c>
      <c r="B78" s="52" t="s">
        <v>58</v>
      </c>
      <c r="C78" s="53">
        <v>54176.844799999999</v>
      </c>
      <c r="D78" s="54"/>
      <c r="E78" s="55">
        <f t="shared" si="8"/>
        <v>9055.0766297846076</v>
      </c>
      <c r="F78" s="29">
        <f t="shared" si="9"/>
        <v>9055</v>
      </c>
      <c r="G78" s="29">
        <f t="shared" si="12"/>
        <v>0.11019349999696715</v>
      </c>
      <c r="K78" s="29">
        <f t="shared" si="13"/>
        <v>0.11019349999696715</v>
      </c>
      <c r="O78" s="29">
        <f t="shared" ca="1" si="11"/>
        <v>0.10396504094022865</v>
      </c>
      <c r="Q78" s="56">
        <f t="shared" si="10"/>
        <v>39158.344799999999</v>
      </c>
    </row>
    <row r="79" spans="1:32" s="29" customFormat="1" ht="12.95" customHeight="1" x14ac:dyDescent="0.2">
      <c r="A79" s="51" t="s">
        <v>277</v>
      </c>
      <c r="B79" s="52" t="s">
        <v>58</v>
      </c>
      <c r="C79" s="53">
        <v>54212.8004</v>
      </c>
      <c r="D79" s="54"/>
      <c r="E79" s="55">
        <f t="shared" si="8"/>
        <v>9080.0805536418193</v>
      </c>
      <c r="F79" s="29">
        <f t="shared" si="9"/>
        <v>9080</v>
      </c>
      <c r="G79" s="29">
        <f t="shared" si="12"/>
        <v>0.11583599999721628</v>
      </c>
      <c r="K79" s="29">
        <f t="shared" si="13"/>
        <v>0.11583599999721628</v>
      </c>
      <c r="O79" s="29">
        <f t="shared" ca="1" si="11"/>
        <v>0.10458557538021077</v>
      </c>
      <c r="Q79" s="56">
        <f t="shared" si="10"/>
        <v>39194.3004</v>
      </c>
    </row>
    <row r="80" spans="1:32" s="29" customFormat="1" ht="12.95" customHeight="1" x14ac:dyDescent="0.2">
      <c r="A80" s="51" t="s">
        <v>277</v>
      </c>
      <c r="B80" s="52" t="s">
        <v>58</v>
      </c>
      <c r="C80" s="53">
        <v>54248.746800000001</v>
      </c>
      <c r="D80" s="54"/>
      <c r="E80" s="55">
        <f t="shared" si="8"/>
        <v>9105.0780797167827</v>
      </c>
      <c r="F80" s="29">
        <f t="shared" si="9"/>
        <v>9105</v>
      </c>
      <c r="G80" s="29">
        <f t="shared" si="12"/>
        <v>0.11227849999704631</v>
      </c>
      <c r="K80" s="29">
        <f t="shared" si="13"/>
        <v>0.11227849999704631</v>
      </c>
      <c r="O80" s="29">
        <f t="shared" ca="1" si="11"/>
        <v>0.10520610982019291</v>
      </c>
      <c r="Q80" s="56">
        <f t="shared" si="10"/>
        <v>39230.246800000001</v>
      </c>
    </row>
    <row r="81" spans="1:17" s="29" customFormat="1" ht="12.95" customHeight="1" x14ac:dyDescent="0.2">
      <c r="A81" s="51" t="s">
        <v>277</v>
      </c>
      <c r="B81" s="52" t="s">
        <v>58</v>
      </c>
      <c r="C81" s="53">
        <v>54258.814400000003</v>
      </c>
      <c r="D81" s="54"/>
      <c r="E81" s="55">
        <f t="shared" si="8"/>
        <v>9112.0792006499578</v>
      </c>
      <c r="F81" s="29">
        <f t="shared" si="9"/>
        <v>9112</v>
      </c>
      <c r="G81" s="29">
        <f t="shared" si="12"/>
        <v>0.11389039999630768</v>
      </c>
      <c r="K81" s="29">
        <f t="shared" si="13"/>
        <v>0.11389039999630768</v>
      </c>
      <c r="O81" s="29">
        <f t="shared" ca="1" si="11"/>
        <v>0.10537985946338788</v>
      </c>
      <c r="Q81" s="56">
        <f t="shared" si="10"/>
        <v>39240.314400000003</v>
      </c>
    </row>
    <row r="82" spans="1:17" s="29" customFormat="1" ht="12.95" customHeight="1" x14ac:dyDescent="0.2">
      <c r="A82" s="55" t="s">
        <v>67</v>
      </c>
      <c r="B82" s="10" t="s">
        <v>58</v>
      </c>
      <c r="C82" s="9">
        <v>54583.807699999998</v>
      </c>
      <c r="D82" s="9">
        <v>5.0000000000000001E-4</v>
      </c>
      <c r="E82" s="55">
        <f t="shared" si="8"/>
        <v>9338.0831535058096</v>
      </c>
      <c r="F82" s="29">
        <f t="shared" si="9"/>
        <v>9338</v>
      </c>
      <c r="G82" s="29">
        <f t="shared" si="12"/>
        <v>0.11957459999393905</v>
      </c>
      <c r="K82" s="29">
        <f t="shared" si="13"/>
        <v>0.11957459999393905</v>
      </c>
      <c r="O82" s="29">
        <f t="shared" ca="1" si="11"/>
        <v>0.11098949080082621</v>
      </c>
      <c r="Q82" s="56">
        <f t="shared" si="10"/>
        <v>39565.307699999998</v>
      </c>
    </row>
    <row r="83" spans="1:17" s="29" customFormat="1" ht="12.95" customHeight="1" x14ac:dyDescent="0.2">
      <c r="A83" s="55" t="s">
        <v>67</v>
      </c>
      <c r="B83" s="10" t="s">
        <v>58</v>
      </c>
      <c r="C83" s="9">
        <v>54596.749499999998</v>
      </c>
      <c r="D83" s="9">
        <v>2.0000000000000001E-4</v>
      </c>
      <c r="E83" s="55">
        <f t="shared" si="8"/>
        <v>9347.0830250633771</v>
      </c>
      <c r="F83" s="29">
        <f t="shared" si="9"/>
        <v>9347</v>
      </c>
      <c r="G83" s="29">
        <f t="shared" si="12"/>
        <v>0.11938989999180194</v>
      </c>
      <c r="K83" s="29">
        <f t="shared" si="13"/>
        <v>0.11938989999180194</v>
      </c>
      <c r="O83" s="29">
        <f t="shared" ca="1" si="11"/>
        <v>0.11121288319921976</v>
      </c>
      <c r="Q83" s="56">
        <f t="shared" si="10"/>
        <v>39578.249499999998</v>
      </c>
    </row>
    <row r="84" spans="1:17" s="29" customFormat="1" ht="12.95" customHeight="1" x14ac:dyDescent="0.2">
      <c r="A84" s="55" t="s">
        <v>66</v>
      </c>
      <c r="B84" s="10" t="s">
        <v>58</v>
      </c>
      <c r="C84" s="9">
        <v>54980.700100000002</v>
      </c>
      <c r="D84" s="9">
        <v>2.0000000000000001E-4</v>
      </c>
      <c r="E84" s="55">
        <f t="shared" si="8"/>
        <v>9614.0865396016106</v>
      </c>
      <c r="F84" s="29">
        <f t="shared" si="9"/>
        <v>9614</v>
      </c>
      <c r="G84" s="29">
        <f t="shared" si="12"/>
        <v>0.12444379999942612</v>
      </c>
      <c r="K84" s="29">
        <f t="shared" si="13"/>
        <v>0.12444379999942612</v>
      </c>
      <c r="O84" s="29">
        <f t="shared" ca="1" si="11"/>
        <v>0.11784019101822876</v>
      </c>
      <c r="Q84" s="56">
        <f t="shared" si="10"/>
        <v>39962.200100000002</v>
      </c>
    </row>
    <row r="85" spans="1:17" s="29" customFormat="1" ht="12.95" customHeight="1" x14ac:dyDescent="0.2">
      <c r="A85" s="9" t="s">
        <v>65</v>
      </c>
      <c r="B85" s="10" t="s">
        <v>58</v>
      </c>
      <c r="C85" s="9">
        <v>55660.882899999997</v>
      </c>
      <c r="D85" s="9">
        <v>2.9999999999999997E-4</v>
      </c>
      <c r="E85" s="55">
        <f t="shared" ref="E85:E101" si="14">+(C85-C$7)/C$8</f>
        <v>10087.093218399488</v>
      </c>
      <c r="F85" s="29">
        <f t="shared" ref="F85:F103" si="15">ROUND(2*E85,0)/2</f>
        <v>10087</v>
      </c>
      <c r="G85" s="29">
        <f t="shared" si="12"/>
        <v>0.13404789999185596</v>
      </c>
      <c r="K85" s="29">
        <f t="shared" si="13"/>
        <v>0.13404789999185596</v>
      </c>
      <c r="O85" s="29">
        <f t="shared" ca="1" si="11"/>
        <v>0.12958070262269039</v>
      </c>
      <c r="Q85" s="56">
        <f t="shared" ref="Q85:Q101" si="16">+C85-15018.5</f>
        <v>40642.382899999997</v>
      </c>
    </row>
    <row r="86" spans="1:17" s="29" customFormat="1" ht="12.95" customHeight="1" x14ac:dyDescent="0.2">
      <c r="A86" s="9" t="s">
        <v>68</v>
      </c>
      <c r="B86" s="10" t="s">
        <v>58</v>
      </c>
      <c r="C86" s="9">
        <v>56093.727400000003</v>
      </c>
      <c r="D86" s="9">
        <v>4.0000000000000002E-4</v>
      </c>
      <c r="E86" s="55">
        <f t="shared" si="14"/>
        <v>10388.098094413603</v>
      </c>
      <c r="F86" s="29">
        <f t="shared" si="15"/>
        <v>10388</v>
      </c>
      <c r="G86" s="29">
        <f t="shared" si="12"/>
        <v>0.1410595999986981</v>
      </c>
      <c r="K86" s="29">
        <f t="shared" si="13"/>
        <v>0.1410595999986981</v>
      </c>
      <c r="O86" s="29">
        <f t="shared" ca="1" si="11"/>
        <v>0.13705193728007509</v>
      </c>
      <c r="Q86" s="56">
        <f t="shared" si="16"/>
        <v>41075.227400000003</v>
      </c>
    </row>
    <row r="87" spans="1:17" s="29" customFormat="1" ht="12.95" customHeight="1" x14ac:dyDescent="0.2">
      <c r="A87" s="59" t="s">
        <v>69</v>
      </c>
      <c r="B87" s="60" t="s">
        <v>58</v>
      </c>
      <c r="C87" s="61">
        <v>56428.786999999997</v>
      </c>
      <c r="D87" s="61">
        <v>2.0000000000000001E-4</v>
      </c>
      <c r="E87" s="55">
        <f t="shared" si="14"/>
        <v>10621.102264168179</v>
      </c>
      <c r="F87" s="29">
        <f t="shared" si="15"/>
        <v>10621</v>
      </c>
      <c r="G87" s="29">
        <f t="shared" si="12"/>
        <v>0.14705569999205181</v>
      </c>
      <c r="K87" s="29">
        <f t="shared" si="13"/>
        <v>0.14705569999205181</v>
      </c>
      <c r="O87" s="29">
        <f t="shared" ca="1" si="11"/>
        <v>0.14283531826070839</v>
      </c>
      <c r="Q87" s="56">
        <f t="shared" si="16"/>
        <v>41410.286999999997</v>
      </c>
    </row>
    <row r="88" spans="1:17" s="29" customFormat="1" ht="12.95" customHeight="1" x14ac:dyDescent="0.2">
      <c r="A88" s="62" t="s">
        <v>316</v>
      </c>
      <c r="B88" s="63" t="s">
        <v>58</v>
      </c>
      <c r="C88" s="64">
        <v>57786.284800000001</v>
      </c>
      <c r="D88" s="65" t="s">
        <v>79</v>
      </c>
      <c r="E88" s="55">
        <f t="shared" si="14"/>
        <v>11565.121321770685</v>
      </c>
      <c r="F88" s="29">
        <f t="shared" si="15"/>
        <v>11565</v>
      </c>
      <c r="G88" s="29">
        <f t="shared" si="12"/>
        <v>0.1744604999985313</v>
      </c>
      <c r="K88" s="29">
        <f t="shared" si="13"/>
        <v>0.1744604999985313</v>
      </c>
      <c r="O88" s="29">
        <f t="shared" ca="1" si="11"/>
        <v>0.16626669871443311</v>
      </c>
      <c r="Q88" s="56">
        <f t="shared" si="16"/>
        <v>42767.784800000001</v>
      </c>
    </row>
    <row r="89" spans="1:17" s="29" customFormat="1" ht="12.95" customHeight="1" x14ac:dyDescent="0.2">
      <c r="A89" s="24" t="s">
        <v>315</v>
      </c>
      <c r="B89" s="25" t="s">
        <v>58</v>
      </c>
      <c r="C89" s="24">
        <v>57866.813399999999</v>
      </c>
      <c r="D89" s="24">
        <v>1E-4</v>
      </c>
      <c r="E89" s="55">
        <f t="shared" si="14"/>
        <v>11621.121805220489</v>
      </c>
      <c r="F89" s="29">
        <f t="shared" si="15"/>
        <v>11621</v>
      </c>
      <c r="G89" s="29">
        <f t="shared" si="12"/>
        <v>0.17515569999522995</v>
      </c>
      <c r="K89" s="29">
        <f t="shared" si="13"/>
        <v>0.17515569999522995</v>
      </c>
      <c r="O89" s="29">
        <f t="shared" ca="1" si="11"/>
        <v>0.16765669585999304</v>
      </c>
      <c r="Q89" s="56">
        <f t="shared" si="16"/>
        <v>42848.313399999999</v>
      </c>
    </row>
    <row r="90" spans="1:17" s="29" customFormat="1" ht="12.95" customHeight="1" x14ac:dyDescent="0.2">
      <c r="A90" s="24" t="s">
        <v>315</v>
      </c>
      <c r="B90" s="25" t="s">
        <v>58</v>
      </c>
      <c r="C90" s="24">
        <v>57928.649299999997</v>
      </c>
      <c r="D90" s="24">
        <v>1E-4</v>
      </c>
      <c r="E90" s="55">
        <f t="shared" si="14"/>
        <v>11664.123177336158</v>
      </c>
      <c r="F90" s="29">
        <f t="shared" si="15"/>
        <v>11664</v>
      </c>
      <c r="G90" s="29">
        <f t="shared" si="12"/>
        <v>0.17712879999453435</v>
      </c>
      <c r="K90" s="29">
        <f t="shared" si="13"/>
        <v>0.17712879999453435</v>
      </c>
      <c r="O90" s="29">
        <f t="shared" ca="1" si="11"/>
        <v>0.16872401509676227</v>
      </c>
      <c r="Q90" s="56">
        <f t="shared" si="16"/>
        <v>42910.149299999997</v>
      </c>
    </row>
    <row r="91" spans="1:17" s="29" customFormat="1" ht="12.95" customHeight="1" x14ac:dyDescent="0.2">
      <c r="A91" s="24" t="s">
        <v>315</v>
      </c>
      <c r="B91" s="25" t="s">
        <v>58</v>
      </c>
      <c r="C91" s="24">
        <v>57951.658499999998</v>
      </c>
      <c r="D91" s="24">
        <v>1E-4</v>
      </c>
      <c r="E91" s="55">
        <f t="shared" si="14"/>
        <v>11680.124030744677</v>
      </c>
      <c r="F91" s="29">
        <f t="shared" si="15"/>
        <v>11680</v>
      </c>
      <c r="G91" s="29">
        <f t="shared" si="12"/>
        <v>0.17835599999671103</v>
      </c>
      <c r="K91" s="29">
        <f t="shared" si="13"/>
        <v>0.17835599999671103</v>
      </c>
      <c r="O91" s="29">
        <f t="shared" ca="1" si="11"/>
        <v>0.1691211571383508</v>
      </c>
      <c r="Q91" s="56">
        <f t="shared" si="16"/>
        <v>42933.158499999998</v>
      </c>
    </row>
    <row r="92" spans="1:17" s="29" customFormat="1" ht="12.95" customHeight="1" x14ac:dyDescent="0.2">
      <c r="A92" s="66" t="s">
        <v>317</v>
      </c>
      <c r="B92" s="8" t="s">
        <v>58</v>
      </c>
      <c r="C92" s="7">
        <v>58299.658000000003</v>
      </c>
      <c r="D92" s="7">
        <v>1E-4</v>
      </c>
      <c r="E92" s="55">
        <f t="shared" si="14"/>
        <v>11922.126750775713</v>
      </c>
      <c r="F92" s="29">
        <f t="shared" si="15"/>
        <v>11922</v>
      </c>
      <c r="G92" s="29">
        <f t="shared" si="12"/>
        <v>0.18226739999954589</v>
      </c>
      <c r="K92" s="29">
        <f t="shared" si="13"/>
        <v>0.18226739999954589</v>
      </c>
      <c r="O92" s="29">
        <f t="shared" ca="1" si="11"/>
        <v>0.17512793051737768</v>
      </c>
      <c r="Q92" s="56">
        <f t="shared" si="16"/>
        <v>43281.158000000003</v>
      </c>
    </row>
    <row r="93" spans="1:17" s="29" customFormat="1" ht="12.95" customHeight="1" x14ac:dyDescent="0.2">
      <c r="A93" s="66" t="s">
        <v>318</v>
      </c>
      <c r="B93" s="8" t="s">
        <v>58</v>
      </c>
      <c r="C93" s="7">
        <v>58608.8295</v>
      </c>
      <c r="D93" s="7">
        <v>1E-4</v>
      </c>
      <c r="E93" s="55">
        <f t="shared" si="14"/>
        <v>12137.128048065144</v>
      </c>
      <c r="F93" s="29">
        <f t="shared" si="15"/>
        <v>12137</v>
      </c>
      <c r="G93" s="29">
        <f t="shared" si="12"/>
        <v>0.18413289999443805</v>
      </c>
      <c r="K93" s="29">
        <f t="shared" si="13"/>
        <v>0.18413289999443805</v>
      </c>
      <c r="O93" s="29">
        <f t="shared" ca="1" si="11"/>
        <v>0.18046452670122393</v>
      </c>
      <c r="Q93" s="56">
        <f t="shared" si="16"/>
        <v>43590.3295</v>
      </c>
    </row>
    <row r="94" spans="1:17" s="29" customFormat="1" ht="12.95" customHeight="1" x14ac:dyDescent="0.2">
      <c r="A94" s="66" t="s">
        <v>318</v>
      </c>
      <c r="B94" s="8" t="s">
        <v>58</v>
      </c>
      <c r="C94" s="7">
        <v>58676.414700000001</v>
      </c>
      <c r="D94" s="7">
        <v>2.0000000000000001E-4</v>
      </c>
      <c r="E94" s="55">
        <f t="shared" si="14"/>
        <v>12184.127547299602</v>
      </c>
      <c r="F94" s="29">
        <f t="shared" si="15"/>
        <v>12184</v>
      </c>
      <c r="G94" s="29">
        <f t="shared" si="12"/>
        <v>0.18341279999731341</v>
      </c>
      <c r="K94" s="29">
        <f t="shared" si="13"/>
        <v>0.18341279999731341</v>
      </c>
      <c r="O94" s="29">
        <f t="shared" ca="1" si="11"/>
        <v>0.18163113144839027</v>
      </c>
      <c r="Q94" s="56">
        <f t="shared" si="16"/>
        <v>43657.914700000001</v>
      </c>
    </row>
    <row r="95" spans="1:17" s="29" customFormat="1" ht="12.95" customHeight="1" x14ac:dyDescent="0.2">
      <c r="A95" s="67" t="s">
        <v>320</v>
      </c>
      <c r="B95" s="68" t="s">
        <v>313</v>
      </c>
      <c r="C95" s="69">
        <v>58930.214999999997</v>
      </c>
      <c r="D95" s="69" t="s">
        <v>79</v>
      </c>
      <c r="E95" s="55">
        <f t="shared" si="14"/>
        <v>12360.623096703239</v>
      </c>
      <c r="F95" s="29">
        <f t="shared" si="15"/>
        <v>12360.5</v>
      </c>
      <c r="G95" s="29">
        <f t="shared" si="12"/>
        <v>0.17701284999202471</v>
      </c>
      <c r="K95" s="29">
        <f t="shared" si="13"/>
        <v>0.17701284999202471</v>
      </c>
      <c r="O95" s="29">
        <f t="shared" ca="1" si="11"/>
        <v>0.186012104594664</v>
      </c>
      <c r="Q95" s="56">
        <f t="shared" si="16"/>
        <v>43911.714999999997</v>
      </c>
    </row>
    <row r="96" spans="1:17" s="29" customFormat="1" ht="12.95" customHeight="1" x14ac:dyDescent="0.2">
      <c r="A96" s="67" t="s">
        <v>320</v>
      </c>
      <c r="B96" s="68" t="s">
        <v>313</v>
      </c>
      <c r="C96" s="69">
        <v>58930.216</v>
      </c>
      <c r="D96" s="69" t="s">
        <v>31</v>
      </c>
      <c r="E96" s="55">
        <f t="shared" si="14"/>
        <v>12360.623792114355</v>
      </c>
      <c r="F96" s="29">
        <f t="shared" si="15"/>
        <v>12360.5</v>
      </c>
      <c r="G96" s="29">
        <f t="shared" si="12"/>
        <v>0.17801284999586642</v>
      </c>
      <c r="K96" s="29">
        <f t="shared" si="13"/>
        <v>0.17801284999586642</v>
      </c>
      <c r="O96" s="29">
        <f t="shared" ca="1" si="11"/>
        <v>0.186012104594664</v>
      </c>
      <c r="Q96" s="56">
        <f t="shared" si="16"/>
        <v>43911.716</v>
      </c>
    </row>
    <row r="97" spans="1:17" s="29" customFormat="1" ht="12.95" customHeight="1" x14ac:dyDescent="0.2">
      <c r="A97" s="67" t="s">
        <v>320</v>
      </c>
      <c r="B97" s="68" t="s">
        <v>313</v>
      </c>
      <c r="C97" s="69">
        <v>58930.218000000001</v>
      </c>
      <c r="D97" s="69" t="s">
        <v>321</v>
      </c>
      <c r="E97" s="55">
        <f t="shared" si="14"/>
        <v>12360.625182936585</v>
      </c>
      <c r="F97" s="29">
        <f t="shared" si="15"/>
        <v>12360.5</v>
      </c>
      <c r="G97" s="29">
        <f t="shared" si="12"/>
        <v>0.18001284999627387</v>
      </c>
      <c r="K97" s="29">
        <f t="shared" si="13"/>
        <v>0.18001284999627387</v>
      </c>
      <c r="O97" s="29">
        <f t="shared" ca="1" si="11"/>
        <v>0.186012104594664</v>
      </c>
      <c r="Q97" s="56">
        <f t="shared" si="16"/>
        <v>43911.718000000001</v>
      </c>
    </row>
    <row r="98" spans="1:17" s="29" customFormat="1" ht="12.95" customHeight="1" x14ac:dyDescent="0.2">
      <c r="A98" s="67" t="s">
        <v>319</v>
      </c>
      <c r="B98" s="68" t="s">
        <v>58</v>
      </c>
      <c r="C98" s="69">
        <v>59018.659599999999</v>
      </c>
      <c r="D98" s="69">
        <v>2.9999999999999997E-4</v>
      </c>
      <c r="E98" s="55">
        <f t="shared" si="14"/>
        <v>12422.12845453294</v>
      </c>
      <c r="F98" s="29">
        <f t="shared" si="15"/>
        <v>12422</v>
      </c>
      <c r="G98" s="29">
        <f t="shared" si="12"/>
        <v>0.18471739999949932</v>
      </c>
      <c r="K98" s="29">
        <f t="shared" si="13"/>
        <v>0.18471739999949932</v>
      </c>
      <c r="O98" s="29">
        <f t="shared" ca="1" si="11"/>
        <v>0.18753861931702004</v>
      </c>
      <c r="Q98" s="56">
        <f t="shared" si="16"/>
        <v>44000.159599999999</v>
      </c>
    </row>
    <row r="99" spans="1:17" s="29" customFormat="1" ht="12.95" customHeight="1" x14ac:dyDescent="0.2">
      <c r="A99" s="66" t="s">
        <v>322</v>
      </c>
      <c r="B99" s="8" t="s">
        <v>58</v>
      </c>
      <c r="C99" s="7">
        <v>59372.409800000001</v>
      </c>
      <c r="D99" s="7">
        <v>2.0000000000000001E-4</v>
      </c>
      <c r="E99" s="55">
        <f t="shared" si="14"/>
        <v>12668.13027525832</v>
      </c>
      <c r="F99" s="29">
        <f t="shared" si="15"/>
        <v>12668</v>
      </c>
      <c r="G99" s="29">
        <f t="shared" ref="G99:G101" si="17">+C99-(C$7+F99*C$8)</f>
        <v>0.18733559999236604</v>
      </c>
      <c r="K99" s="29">
        <f t="shared" si="13"/>
        <v>0.18733559999236604</v>
      </c>
      <c r="O99" s="29">
        <f t="shared" ca="1" si="11"/>
        <v>0.19364467820644404</v>
      </c>
      <c r="Q99" s="56">
        <f t="shared" si="16"/>
        <v>44353.909800000001</v>
      </c>
    </row>
    <row r="100" spans="1:17" s="29" customFormat="1" ht="12.95" customHeight="1" x14ac:dyDescent="0.2">
      <c r="A100" s="26" t="s">
        <v>323</v>
      </c>
      <c r="B100" s="27" t="s">
        <v>58</v>
      </c>
      <c r="C100" s="73">
        <v>59747.731699999997</v>
      </c>
      <c r="D100" s="28">
        <v>2.0000000000000001E-4</v>
      </c>
      <c r="E100" s="55">
        <f t="shared" si="14"/>
        <v>12929.133295915573</v>
      </c>
      <c r="F100" s="29">
        <f t="shared" si="15"/>
        <v>12929</v>
      </c>
      <c r="G100" s="29">
        <f t="shared" si="17"/>
        <v>0.19167929999093758</v>
      </c>
      <c r="K100" s="29">
        <f t="shared" si="13"/>
        <v>0.19167929999093758</v>
      </c>
      <c r="O100" s="29">
        <f t="shared" ca="1" si="11"/>
        <v>0.20012305775985734</v>
      </c>
      <c r="Q100" s="56">
        <f t="shared" si="16"/>
        <v>44729.231699999997</v>
      </c>
    </row>
    <row r="101" spans="1:17" s="29" customFormat="1" ht="12.95" customHeight="1" x14ac:dyDescent="0.2">
      <c r="A101" s="26" t="s">
        <v>323</v>
      </c>
      <c r="B101" s="27" t="s">
        <v>58</v>
      </c>
      <c r="C101" s="73">
        <v>59766.425999999999</v>
      </c>
      <c r="D101" s="28">
        <v>1E-4</v>
      </c>
      <c r="E101" s="55">
        <f t="shared" si="14"/>
        <v>12942.133519907497</v>
      </c>
      <c r="F101" s="29">
        <f t="shared" si="15"/>
        <v>12942</v>
      </c>
      <c r="G101" s="29">
        <f t="shared" si="17"/>
        <v>0.19200139999884414</v>
      </c>
      <c r="K101" s="29">
        <f t="shared" si="13"/>
        <v>0.19200139999884414</v>
      </c>
      <c r="O101" s="29">
        <f t="shared" ca="1" si="11"/>
        <v>0.20044573566864804</v>
      </c>
      <c r="Q101" s="56">
        <f t="shared" si="16"/>
        <v>44747.925999999999</v>
      </c>
    </row>
    <row r="102" spans="1:17" s="29" customFormat="1" ht="12.95" customHeight="1" x14ac:dyDescent="0.2">
      <c r="A102" s="70" t="s">
        <v>324</v>
      </c>
      <c r="B102" s="71" t="s">
        <v>58</v>
      </c>
      <c r="C102" s="28">
        <v>60118.737800000003</v>
      </c>
      <c r="D102" s="28">
        <v>4.0000000000000002E-4</v>
      </c>
      <c r="E102" s="55">
        <f t="shared" ref="E102:E103" si="18">+(C102-C$7)/C$8</f>
        <v>13187.135061286233</v>
      </c>
      <c r="F102" s="29">
        <f t="shared" si="15"/>
        <v>13187</v>
      </c>
      <c r="G102" s="29">
        <f t="shared" ref="G102:G103" si="19">+C102-(C$7+F102*C$8)</f>
        <v>0.19421790000342298</v>
      </c>
      <c r="K102" s="29">
        <f t="shared" ref="K102:K103" si="20">+G102</f>
        <v>0.19421790000342298</v>
      </c>
      <c r="O102" s="29">
        <f t="shared" ref="O102:O103" ca="1" si="21">+C$11+C$12*$F102</f>
        <v>0.20652697318047275</v>
      </c>
      <c r="Q102" s="56">
        <f t="shared" ref="Q102:Q103" si="22">+C102-15018.5</f>
        <v>45100.237800000003</v>
      </c>
    </row>
    <row r="103" spans="1:17" s="29" customFormat="1" ht="12.95" customHeight="1" x14ac:dyDescent="0.2">
      <c r="A103" s="70" t="s">
        <v>324</v>
      </c>
      <c r="B103" s="71" t="s">
        <v>58</v>
      </c>
      <c r="C103" s="28">
        <v>60137.432099999998</v>
      </c>
      <c r="D103" s="28">
        <v>2.9999999999999997E-4</v>
      </c>
      <c r="E103" s="55">
        <f t="shared" si="18"/>
        <v>13200.135285278149</v>
      </c>
      <c r="F103" s="29">
        <f t="shared" si="15"/>
        <v>13200</v>
      </c>
      <c r="G103" s="29">
        <f t="shared" si="19"/>
        <v>0.19453999998950167</v>
      </c>
      <c r="K103" s="29">
        <f t="shared" si="20"/>
        <v>0.19453999998950167</v>
      </c>
      <c r="O103" s="29">
        <f t="shared" ca="1" si="21"/>
        <v>0.20684965108926345</v>
      </c>
      <c r="Q103" s="56">
        <f t="shared" si="22"/>
        <v>45118.932099999998</v>
      </c>
    </row>
    <row r="104" spans="1:17" s="29" customFormat="1" ht="12.95" customHeight="1" x14ac:dyDescent="0.2">
      <c r="C104" s="54"/>
      <c r="D104" s="54"/>
    </row>
    <row r="105" spans="1:17" s="29" customFormat="1" ht="12.95" customHeight="1" x14ac:dyDescent="0.2">
      <c r="C105" s="54"/>
      <c r="D105" s="54"/>
    </row>
    <row r="106" spans="1:17" s="29" customFormat="1" ht="12.95" customHeight="1" x14ac:dyDescent="0.2">
      <c r="C106" s="54"/>
      <c r="D106" s="54"/>
    </row>
    <row r="107" spans="1:17" s="29" customFormat="1" ht="12.95" customHeight="1" x14ac:dyDescent="0.2">
      <c r="C107" s="54"/>
      <c r="D107" s="54"/>
    </row>
    <row r="108" spans="1:17" s="29" customFormat="1" ht="12.95" customHeight="1" x14ac:dyDescent="0.2">
      <c r="C108" s="54"/>
      <c r="D108" s="54"/>
    </row>
    <row r="109" spans="1:17" s="29" customFormat="1" ht="12.95" customHeight="1" x14ac:dyDescent="0.2">
      <c r="C109" s="54"/>
      <c r="D109" s="54"/>
    </row>
    <row r="110" spans="1:17" s="29" customFormat="1" ht="12.95" customHeight="1" x14ac:dyDescent="0.2">
      <c r="C110" s="54"/>
      <c r="D110" s="54"/>
    </row>
    <row r="111" spans="1:17" s="29" customFormat="1" ht="12.95" customHeight="1" x14ac:dyDescent="0.2">
      <c r="C111" s="54"/>
      <c r="D111" s="54"/>
    </row>
    <row r="112" spans="1:17" s="29" customFormat="1" ht="12.95" customHeight="1" x14ac:dyDescent="0.2">
      <c r="C112" s="54"/>
      <c r="D112" s="54"/>
    </row>
    <row r="113" spans="3:4" s="29" customFormat="1" ht="12.95" customHeight="1" x14ac:dyDescent="0.2">
      <c r="C113" s="54"/>
      <c r="D113" s="54"/>
    </row>
    <row r="114" spans="3:4" s="29" customFormat="1" ht="12.95" customHeight="1" x14ac:dyDescent="0.2">
      <c r="C114" s="54"/>
      <c r="D114" s="54"/>
    </row>
    <row r="115" spans="3:4" s="29" customFormat="1" ht="12.95" customHeight="1" x14ac:dyDescent="0.2">
      <c r="C115" s="54"/>
      <c r="D115" s="54"/>
    </row>
    <row r="116" spans="3:4" s="29" customFormat="1" ht="12.95" customHeight="1" x14ac:dyDescent="0.2">
      <c r="C116" s="54"/>
      <c r="D116" s="54"/>
    </row>
    <row r="117" spans="3:4" s="29" customFormat="1" ht="12.95" customHeight="1" x14ac:dyDescent="0.2">
      <c r="C117" s="54"/>
      <c r="D117" s="54"/>
    </row>
    <row r="118" spans="3:4" s="29" customFormat="1" ht="12.95" customHeight="1" x14ac:dyDescent="0.2">
      <c r="C118" s="54"/>
      <c r="D118" s="54"/>
    </row>
    <row r="119" spans="3:4" s="29" customFormat="1" ht="12.95" customHeight="1" x14ac:dyDescent="0.2">
      <c r="C119" s="54"/>
      <c r="D119" s="54"/>
    </row>
    <row r="120" spans="3:4" s="29" customFormat="1" ht="12.95" customHeight="1" x14ac:dyDescent="0.2">
      <c r="C120" s="54"/>
      <c r="D120" s="54"/>
    </row>
    <row r="121" spans="3:4" s="29" customFormat="1" ht="12.95" customHeight="1" x14ac:dyDescent="0.2">
      <c r="C121" s="54"/>
      <c r="D121" s="54"/>
    </row>
    <row r="122" spans="3:4" s="29" customFormat="1" ht="12.95" customHeight="1" x14ac:dyDescent="0.2">
      <c r="C122" s="54"/>
      <c r="D122" s="54"/>
    </row>
    <row r="123" spans="3:4" s="29" customFormat="1" ht="12.95" customHeight="1" x14ac:dyDescent="0.2">
      <c r="C123" s="54"/>
      <c r="D123" s="54"/>
    </row>
    <row r="124" spans="3:4" s="29" customFormat="1" ht="12.95" customHeight="1" x14ac:dyDescent="0.2">
      <c r="C124" s="54"/>
      <c r="D124" s="54"/>
    </row>
    <row r="125" spans="3:4" s="29" customFormat="1" ht="12.95" customHeight="1" x14ac:dyDescent="0.2">
      <c r="C125" s="54"/>
      <c r="D125" s="54"/>
    </row>
    <row r="126" spans="3:4" s="29" customFormat="1" ht="12.95" customHeight="1" x14ac:dyDescent="0.2">
      <c r="C126" s="54"/>
      <c r="D126" s="54"/>
    </row>
    <row r="127" spans="3:4" s="29" customFormat="1" ht="12.95" customHeight="1" x14ac:dyDescent="0.2">
      <c r="C127" s="54"/>
      <c r="D127" s="54"/>
    </row>
    <row r="128" spans="3:4" s="29" customFormat="1" ht="12.95" customHeight="1" x14ac:dyDescent="0.2">
      <c r="C128" s="54"/>
      <c r="D128" s="54"/>
    </row>
    <row r="129" spans="3:4" s="29" customFormat="1" ht="12.95" customHeight="1" x14ac:dyDescent="0.2">
      <c r="C129" s="54"/>
      <c r="D129" s="54"/>
    </row>
    <row r="130" spans="3:4" s="29" customFormat="1" ht="12.95" customHeight="1" x14ac:dyDescent="0.2">
      <c r="C130" s="54"/>
      <c r="D130" s="54"/>
    </row>
    <row r="131" spans="3:4" s="29" customFormat="1" ht="12.95" customHeight="1" x14ac:dyDescent="0.2">
      <c r="C131" s="54"/>
      <c r="D131" s="54"/>
    </row>
    <row r="132" spans="3:4" s="29" customFormat="1" ht="12.95" customHeight="1" x14ac:dyDescent="0.2">
      <c r="C132" s="54"/>
      <c r="D132" s="54"/>
    </row>
    <row r="133" spans="3:4" s="29" customFormat="1" ht="12.95" customHeight="1" x14ac:dyDescent="0.2">
      <c r="C133" s="54"/>
      <c r="D133" s="54"/>
    </row>
    <row r="134" spans="3:4" s="29" customFormat="1" ht="12.95" customHeight="1" x14ac:dyDescent="0.2">
      <c r="C134" s="54"/>
      <c r="D134" s="54"/>
    </row>
    <row r="135" spans="3:4" s="29" customFormat="1" ht="12.95" customHeight="1" x14ac:dyDescent="0.2">
      <c r="C135" s="54"/>
      <c r="D135" s="54"/>
    </row>
    <row r="136" spans="3:4" s="29" customFormat="1" ht="12.95" customHeight="1" x14ac:dyDescent="0.2">
      <c r="C136" s="54"/>
      <c r="D136" s="54"/>
    </row>
    <row r="137" spans="3:4" s="29" customFormat="1" ht="12.95" customHeight="1" x14ac:dyDescent="0.2">
      <c r="C137" s="54"/>
      <c r="D137" s="54"/>
    </row>
    <row r="138" spans="3:4" s="29" customFormat="1" ht="12.95" customHeight="1" x14ac:dyDescent="0.2">
      <c r="C138" s="54"/>
      <c r="D138" s="54"/>
    </row>
    <row r="139" spans="3:4" s="29" customFormat="1" ht="12.95" customHeight="1" x14ac:dyDescent="0.2">
      <c r="C139" s="54"/>
      <c r="D139" s="54"/>
    </row>
    <row r="140" spans="3:4" s="29" customFormat="1" ht="12.95" customHeight="1" x14ac:dyDescent="0.2">
      <c r="C140" s="54"/>
      <c r="D140" s="54"/>
    </row>
    <row r="141" spans="3:4" s="29" customFormat="1" ht="12.95" customHeight="1" x14ac:dyDescent="0.2">
      <c r="C141" s="54"/>
      <c r="D141" s="54"/>
    </row>
    <row r="142" spans="3:4" s="29" customFormat="1" ht="12.95" customHeight="1" x14ac:dyDescent="0.2">
      <c r="C142" s="54"/>
      <c r="D142" s="54"/>
    </row>
    <row r="143" spans="3:4" s="29" customFormat="1" ht="12.95" customHeight="1" x14ac:dyDescent="0.2">
      <c r="C143" s="54"/>
      <c r="D143" s="54"/>
    </row>
    <row r="144" spans="3:4" s="29" customFormat="1" ht="12.95" customHeight="1" x14ac:dyDescent="0.2">
      <c r="C144" s="54"/>
      <c r="D144" s="54"/>
    </row>
    <row r="145" spans="3:4" s="29" customFormat="1" ht="12.95" customHeight="1" x14ac:dyDescent="0.2">
      <c r="C145" s="54"/>
      <c r="D145" s="54"/>
    </row>
    <row r="146" spans="3:4" s="29" customFormat="1" ht="12.95" customHeight="1" x14ac:dyDescent="0.2">
      <c r="C146" s="54"/>
      <c r="D146" s="54"/>
    </row>
    <row r="147" spans="3:4" s="29" customFormat="1" ht="12.95" customHeight="1" x14ac:dyDescent="0.2">
      <c r="C147" s="54"/>
      <c r="D147" s="54"/>
    </row>
    <row r="148" spans="3:4" s="29" customFormat="1" ht="12.95" customHeight="1" x14ac:dyDescent="0.2">
      <c r="C148" s="54"/>
      <c r="D148" s="54"/>
    </row>
    <row r="149" spans="3:4" s="29" customFormat="1" ht="12.95" customHeight="1" x14ac:dyDescent="0.2">
      <c r="C149" s="54"/>
      <c r="D149" s="54"/>
    </row>
    <row r="150" spans="3:4" s="29" customFormat="1" ht="12.95" customHeight="1" x14ac:dyDescent="0.2">
      <c r="C150" s="54"/>
      <c r="D150" s="54"/>
    </row>
    <row r="151" spans="3:4" s="29" customFormat="1" ht="12.95" customHeight="1" x14ac:dyDescent="0.2">
      <c r="C151" s="54"/>
      <c r="D151" s="54"/>
    </row>
    <row r="152" spans="3:4" s="29" customFormat="1" ht="12.95" customHeight="1" x14ac:dyDescent="0.2">
      <c r="C152" s="54"/>
      <c r="D152" s="54"/>
    </row>
    <row r="153" spans="3:4" s="29" customFormat="1" ht="12.95" customHeight="1" x14ac:dyDescent="0.2">
      <c r="C153" s="54"/>
      <c r="D153" s="54"/>
    </row>
    <row r="154" spans="3:4" s="29" customFormat="1" ht="12.95" customHeight="1" x14ac:dyDescent="0.2">
      <c r="C154" s="54"/>
      <c r="D154" s="54"/>
    </row>
    <row r="155" spans="3:4" s="29" customFormat="1" ht="12.95" customHeight="1" x14ac:dyDescent="0.2">
      <c r="C155" s="54"/>
      <c r="D155" s="54"/>
    </row>
    <row r="156" spans="3:4" s="29" customFormat="1" ht="12.95" customHeight="1" x14ac:dyDescent="0.2">
      <c r="C156" s="54"/>
      <c r="D156" s="54"/>
    </row>
    <row r="157" spans="3:4" s="29" customFormat="1" ht="12.95" customHeight="1" x14ac:dyDescent="0.2">
      <c r="C157" s="54"/>
      <c r="D157" s="54"/>
    </row>
    <row r="158" spans="3:4" s="29" customFormat="1" ht="12.95" customHeight="1" x14ac:dyDescent="0.2">
      <c r="C158" s="54"/>
      <c r="D158" s="54"/>
    </row>
    <row r="159" spans="3:4" s="29" customFormat="1" ht="12.95" customHeight="1" x14ac:dyDescent="0.2">
      <c r="C159" s="54"/>
      <c r="D159" s="54"/>
    </row>
    <row r="160" spans="3:4" s="29" customFormat="1" ht="12.95" customHeight="1" x14ac:dyDescent="0.2">
      <c r="C160" s="54"/>
      <c r="D160" s="54"/>
    </row>
    <row r="161" spans="3:4" s="29" customFormat="1" ht="12.95" customHeight="1" x14ac:dyDescent="0.2">
      <c r="C161" s="54"/>
      <c r="D161" s="54"/>
    </row>
    <row r="162" spans="3:4" s="29" customFormat="1" ht="12.95" customHeight="1" x14ac:dyDescent="0.2">
      <c r="C162" s="54"/>
      <c r="D162" s="54"/>
    </row>
    <row r="163" spans="3:4" s="29" customFormat="1" ht="12.95" customHeight="1" x14ac:dyDescent="0.2">
      <c r="C163" s="54"/>
      <c r="D163" s="54"/>
    </row>
    <row r="164" spans="3:4" s="29" customFormat="1" ht="12.95" customHeight="1" x14ac:dyDescent="0.2">
      <c r="C164" s="54"/>
      <c r="D164" s="54"/>
    </row>
    <row r="165" spans="3:4" s="29" customFormat="1" ht="12.95" customHeight="1" x14ac:dyDescent="0.2">
      <c r="C165" s="54"/>
      <c r="D165" s="54"/>
    </row>
    <row r="166" spans="3:4" s="29" customFormat="1" ht="12.95" customHeight="1" x14ac:dyDescent="0.2">
      <c r="C166" s="54"/>
      <c r="D166" s="54"/>
    </row>
    <row r="167" spans="3:4" s="29" customFormat="1" ht="12.95" customHeight="1" x14ac:dyDescent="0.2">
      <c r="C167" s="54"/>
      <c r="D167" s="54"/>
    </row>
    <row r="168" spans="3:4" s="29" customFormat="1" ht="12.95" customHeight="1" x14ac:dyDescent="0.2">
      <c r="C168" s="54"/>
      <c r="D168" s="54"/>
    </row>
    <row r="169" spans="3:4" s="29" customFormat="1" ht="12.95" customHeight="1" x14ac:dyDescent="0.2">
      <c r="C169" s="54"/>
      <c r="D169" s="54"/>
    </row>
    <row r="170" spans="3:4" s="29" customFormat="1" ht="12.95" customHeight="1" x14ac:dyDescent="0.2">
      <c r="C170" s="54"/>
      <c r="D170" s="54"/>
    </row>
    <row r="171" spans="3:4" s="29" customFormat="1" ht="12.95" customHeight="1" x14ac:dyDescent="0.2">
      <c r="C171" s="54"/>
      <c r="D171" s="54"/>
    </row>
    <row r="172" spans="3:4" s="29" customFormat="1" ht="12.95" customHeight="1" x14ac:dyDescent="0.2">
      <c r="C172" s="54"/>
      <c r="D172" s="54"/>
    </row>
    <row r="173" spans="3:4" s="29" customFormat="1" ht="12.95" customHeight="1" x14ac:dyDescent="0.2">
      <c r="C173" s="54"/>
      <c r="D173" s="54"/>
    </row>
    <row r="174" spans="3:4" s="29" customFormat="1" ht="12.95" customHeight="1" x14ac:dyDescent="0.2">
      <c r="C174" s="54"/>
      <c r="D174" s="54"/>
    </row>
    <row r="175" spans="3:4" s="29" customFormat="1" ht="12.95" customHeight="1" x14ac:dyDescent="0.2">
      <c r="C175" s="72"/>
      <c r="D175" s="72"/>
    </row>
    <row r="176" spans="3:4" s="29" customFormat="1" ht="12.95" customHeight="1" x14ac:dyDescent="0.2">
      <c r="C176" s="72"/>
      <c r="D176" s="72"/>
    </row>
    <row r="177" spans="3:4" s="29" customFormat="1" ht="12.95" customHeight="1" x14ac:dyDescent="0.2">
      <c r="C177" s="72"/>
      <c r="D177" s="72"/>
    </row>
    <row r="178" spans="3:4" s="29" customFormat="1" ht="12.95" customHeight="1" x14ac:dyDescent="0.2">
      <c r="C178" s="72"/>
      <c r="D178" s="72"/>
    </row>
    <row r="179" spans="3:4" s="29" customFormat="1" ht="12.95" customHeight="1" x14ac:dyDescent="0.2">
      <c r="C179" s="72"/>
      <c r="D179" s="72"/>
    </row>
    <row r="180" spans="3:4" s="29" customFormat="1" ht="12.95" customHeight="1" x14ac:dyDescent="0.2">
      <c r="C180" s="72"/>
      <c r="D180" s="72"/>
    </row>
    <row r="181" spans="3:4" x14ac:dyDescent="0.2">
      <c r="C181" s="4"/>
      <c r="D181" s="4"/>
    </row>
    <row r="182" spans="3:4" x14ac:dyDescent="0.2">
      <c r="C182" s="4"/>
      <c r="D182" s="4"/>
    </row>
    <row r="183" spans="3:4" x14ac:dyDescent="0.2">
      <c r="C183" s="4"/>
      <c r="D183" s="4"/>
    </row>
    <row r="184" spans="3:4" x14ac:dyDescent="0.2">
      <c r="C184" s="4"/>
      <c r="D184" s="4"/>
    </row>
    <row r="185" spans="3:4" x14ac:dyDescent="0.2">
      <c r="C185" s="4"/>
      <c r="D185" s="4"/>
    </row>
    <row r="186" spans="3:4" x14ac:dyDescent="0.2">
      <c r="C186" s="4"/>
      <c r="D186" s="4"/>
    </row>
    <row r="187" spans="3:4" x14ac:dyDescent="0.2">
      <c r="C187" s="4"/>
      <c r="D187" s="4"/>
    </row>
    <row r="188" spans="3:4" x14ac:dyDescent="0.2">
      <c r="C188" s="4"/>
      <c r="D188" s="4"/>
    </row>
    <row r="189" spans="3:4" x14ac:dyDescent="0.2">
      <c r="C189" s="4"/>
      <c r="D189" s="4"/>
    </row>
    <row r="190" spans="3:4" x14ac:dyDescent="0.2">
      <c r="C190" s="4"/>
      <c r="D190" s="4"/>
    </row>
    <row r="191" spans="3:4" x14ac:dyDescent="0.2">
      <c r="C191" s="4"/>
      <c r="D191" s="4"/>
    </row>
    <row r="192" spans="3:4" x14ac:dyDescent="0.2">
      <c r="C192" s="4"/>
      <c r="D192" s="4"/>
    </row>
    <row r="193" spans="3:4" x14ac:dyDescent="0.2">
      <c r="C193" s="4"/>
      <c r="D193" s="4"/>
    </row>
    <row r="194" spans="3:4" x14ac:dyDescent="0.2">
      <c r="C194" s="4"/>
      <c r="D194" s="4"/>
    </row>
    <row r="195" spans="3:4" x14ac:dyDescent="0.2">
      <c r="C195" s="4"/>
      <c r="D195" s="4"/>
    </row>
    <row r="196" spans="3:4" x14ac:dyDescent="0.2">
      <c r="C196" s="4"/>
      <c r="D196" s="4"/>
    </row>
    <row r="197" spans="3:4" x14ac:dyDescent="0.2">
      <c r="C197" s="4"/>
      <c r="D197" s="4"/>
    </row>
    <row r="198" spans="3:4" x14ac:dyDescent="0.2">
      <c r="C198" s="4"/>
      <c r="D198" s="4"/>
    </row>
    <row r="199" spans="3:4" x14ac:dyDescent="0.2">
      <c r="C199" s="4"/>
      <c r="D199" s="4"/>
    </row>
    <row r="200" spans="3:4" x14ac:dyDescent="0.2">
      <c r="C200" s="4"/>
      <c r="D200" s="4"/>
    </row>
    <row r="201" spans="3:4" x14ac:dyDescent="0.2">
      <c r="C201" s="4"/>
      <c r="D201" s="4"/>
    </row>
    <row r="202" spans="3:4" x14ac:dyDescent="0.2">
      <c r="C202" s="4"/>
      <c r="D202" s="4"/>
    </row>
    <row r="203" spans="3:4" x14ac:dyDescent="0.2">
      <c r="C203" s="4"/>
      <c r="D203" s="4"/>
    </row>
    <row r="204" spans="3:4" x14ac:dyDescent="0.2">
      <c r="C204" s="4"/>
      <c r="D204" s="4"/>
    </row>
    <row r="205" spans="3:4" x14ac:dyDescent="0.2">
      <c r="C205" s="4"/>
      <c r="D205" s="4"/>
    </row>
    <row r="206" spans="3:4" x14ac:dyDescent="0.2">
      <c r="C206" s="4"/>
      <c r="D206" s="4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  <row r="242" spans="3:4" x14ac:dyDescent="0.2">
      <c r="C242" s="4"/>
      <c r="D242" s="4"/>
    </row>
    <row r="243" spans="3:4" x14ac:dyDescent="0.2">
      <c r="C243" s="4"/>
      <c r="D243" s="4"/>
    </row>
    <row r="244" spans="3:4" x14ac:dyDescent="0.2">
      <c r="C244" s="4"/>
      <c r="D244" s="4"/>
    </row>
    <row r="245" spans="3:4" x14ac:dyDescent="0.2">
      <c r="C245" s="4"/>
      <c r="D245" s="4"/>
    </row>
    <row r="246" spans="3:4" x14ac:dyDescent="0.2">
      <c r="C246" s="4"/>
      <c r="D246" s="4"/>
    </row>
    <row r="247" spans="3:4" x14ac:dyDescent="0.2">
      <c r="C247" s="4"/>
      <c r="D247" s="4"/>
    </row>
    <row r="248" spans="3:4" x14ac:dyDescent="0.2">
      <c r="C248" s="4"/>
      <c r="D248" s="4"/>
    </row>
    <row r="249" spans="3:4" x14ac:dyDescent="0.2">
      <c r="C249" s="4"/>
      <c r="D249" s="4"/>
    </row>
    <row r="250" spans="3:4" x14ac:dyDescent="0.2">
      <c r="C250" s="4"/>
      <c r="D250" s="4"/>
    </row>
    <row r="251" spans="3:4" x14ac:dyDescent="0.2">
      <c r="C251" s="4"/>
      <c r="D251" s="4"/>
    </row>
    <row r="252" spans="3:4" x14ac:dyDescent="0.2">
      <c r="C252" s="4"/>
      <c r="D252" s="4"/>
    </row>
    <row r="253" spans="3:4" x14ac:dyDescent="0.2">
      <c r="C253" s="4"/>
      <c r="D253" s="4"/>
    </row>
    <row r="254" spans="3:4" x14ac:dyDescent="0.2">
      <c r="C254" s="4"/>
      <c r="D254" s="4"/>
    </row>
    <row r="255" spans="3:4" x14ac:dyDescent="0.2">
      <c r="C255" s="4"/>
      <c r="D255" s="4"/>
    </row>
    <row r="256" spans="3:4" x14ac:dyDescent="0.2">
      <c r="C256" s="4"/>
      <c r="D256" s="4"/>
    </row>
    <row r="257" spans="3:4" x14ac:dyDescent="0.2">
      <c r="C257" s="4"/>
      <c r="D257" s="4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  <row r="1507" spans="3:4" x14ac:dyDescent="0.2">
      <c r="C1507" s="4"/>
      <c r="D1507" s="4"/>
    </row>
    <row r="1508" spans="3:4" x14ac:dyDescent="0.2">
      <c r="C1508" s="4"/>
      <c r="D1508" s="4"/>
    </row>
    <row r="1509" spans="3:4" x14ac:dyDescent="0.2">
      <c r="C1509" s="4"/>
      <c r="D1509" s="4"/>
    </row>
    <row r="1510" spans="3:4" x14ac:dyDescent="0.2">
      <c r="C1510" s="4"/>
      <c r="D1510" s="4"/>
    </row>
    <row r="1511" spans="3:4" x14ac:dyDescent="0.2">
      <c r="C1511" s="4"/>
      <c r="D1511" s="4"/>
    </row>
    <row r="1512" spans="3:4" x14ac:dyDescent="0.2">
      <c r="C1512" s="4"/>
      <c r="D1512" s="4"/>
    </row>
    <row r="1513" spans="3:4" x14ac:dyDescent="0.2">
      <c r="C1513" s="4"/>
      <c r="D1513" s="4"/>
    </row>
    <row r="1514" spans="3:4" x14ac:dyDescent="0.2">
      <c r="C1514" s="4"/>
      <c r="D1514" s="4"/>
    </row>
    <row r="1515" spans="3:4" x14ac:dyDescent="0.2">
      <c r="C1515" s="4"/>
      <c r="D1515" s="4"/>
    </row>
    <row r="1516" spans="3:4" x14ac:dyDescent="0.2">
      <c r="C1516" s="4"/>
      <c r="D1516" s="4"/>
    </row>
    <row r="1517" spans="3:4" x14ac:dyDescent="0.2">
      <c r="C1517" s="4"/>
      <c r="D1517" s="4"/>
    </row>
    <row r="1518" spans="3:4" x14ac:dyDescent="0.2">
      <c r="C1518" s="4"/>
      <c r="D1518" s="4"/>
    </row>
    <row r="1519" spans="3:4" x14ac:dyDescent="0.2">
      <c r="C1519" s="4"/>
      <c r="D1519" s="4"/>
    </row>
    <row r="1520" spans="3:4" x14ac:dyDescent="0.2">
      <c r="C1520" s="4"/>
      <c r="D1520" s="4"/>
    </row>
    <row r="1521" spans="3:4" x14ac:dyDescent="0.2">
      <c r="C1521" s="4"/>
      <c r="D1521" s="4"/>
    </row>
    <row r="1522" spans="3:4" x14ac:dyDescent="0.2">
      <c r="C1522" s="4"/>
      <c r="D1522" s="4"/>
    </row>
    <row r="1523" spans="3:4" x14ac:dyDescent="0.2">
      <c r="C1523" s="4"/>
      <c r="D1523" s="4"/>
    </row>
    <row r="1524" spans="3:4" x14ac:dyDescent="0.2">
      <c r="C1524" s="4"/>
      <c r="D1524" s="4"/>
    </row>
    <row r="1525" spans="3:4" x14ac:dyDescent="0.2">
      <c r="C1525" s="4"/>
      <c r="D1525" s="4"/>
    </row>
    <row r="1526" spans="3:4" x14ac:dyDescent="0.2">
      <c r="C1526" s="4"/>
      <c r="D1526" s="4"/>
    </row>
    <row r="1527" spans="3:4" x14ac:dyDescent="0.2">
      <c r="C1527" s="4"/>
      <c r="D1527" s="4"/>
    </row>
    <row r="1528" spans="3:4" x14ac:dyDescent="0.2">
      <c r="C1528" s="4"/>
      <c r="D1528" s="4"/>
    </row>
    <row r="1529" spans="3:4" x14ac:dyDescent="0.2">
      <c r="C1529" s="4"/>
      <c r="D1529" s="4"/>
    </row>
    <row r="1530" spans="3:4" x14ac:dyDescent="0.2">
      <c r="C1530" s="4"/>
      <c r="D1530" s="4"/>
    </row>
    <row r="1531" spans="3:4" x14ac:dyDescent="0.2">
      <c r="C1531" s="4"/>
      <c r="D1531" s="4"/>
    </row>
    <row r="1532" spans="3:4" x14ac:dyDescent="0.2">
      <c r="C1532" s="4"/>
      <c r="D1532" s="4"/>
    </row>
    <row r="1533" spans="3:4" x14ac:dyDescent="0.2">
      <c r="C1533" s="4"/>
      <c r="D1533" s="4"/>
    </row>
    <row r="1534" spans="3:4" x14ac:dyDescent="0.2">
      <c r="C1534" s="4"/>
      <c r="D1534" s="4"/>
    </row>
    <row r="1535" spans="3:4" x14ac:dyDescent="0.2">
      <c r="C1535" s="4"/>
      <c r="D1535" s="4"/>
    </row>
    <row r="1536" spans="3:4" x14ac:dyDescent="0.2">
      <c r="C1536" s="4"/>
      <c r="D1536" s="4"/>
    </row>
    <row r="1537" spans="3:4" x14ac:dyDescent="0.2">
      <c r="C1537" s="4"/>
      <c r="D1537" s="4"/>
    </row>
    <row r="1538" spans="3:4" x14ac:dyDescent="0.2">
      <c r="C1538" s="4"/>
      <c r="D1538" s="4"/>
    </row>
    <row r="1539" spans="3:4" x14ac:dyDescent="0.2">
      <c r="C1539" s="4"/>
      <c r="D1539" s="4"/>
    </row>
    <row r="1540" spans="3:4" x14ac:dyDescent="0.2">
      <c r="C1540" s="4"/>
      <c r="D1540" s="4"/>
    </row>
    <row r="1541" spans="3:4" x14ac:dyDescent="0.2">
      <c r="C1541" s="4"/>
      <c r="D1541" s="4"/>
    </row>
    <row r="1542" spans="3:4" x14ac:dyDescent="0.2">
      <c r="C1542" s="4"/>
      <c r="D1542" s="4"/>
    </row>
    <row r="1543" spans="3:4" x14ac:dyDescent="0.2">
      <c r="C1543" s="4"/>
      <c r="D1543" s="4"/>
    </row>
    <row r="1544" spans="3:4" x14ac:dyDescent="0.2">
      <c r="C1544" s="4"/>
      <c r="D1544" s="4"/>
    </row>
    <row r="1545" spans="3:4" x14ac:dyDescent="0.2">
      <c r="C1545" s="4"/>
      <c r="D1545" s="4"/>
    </row>
    <row r="1546" spans="3:4" x14ac:dyDescent="0.2">
      <c r="C1546" s="4"/>
      <c r="D1546" s="4"/>
    </row>
    <row r="1547" spans="3:4" x14ac:dyDescent="0.2">
      <c r="C1547" s="4"/>
      <c r="D1547" s="4"/>
    </row>
    <row r="1548" spans="3:4" x14ac:dyDescent="0.2">
      <c r="C1548" s="4"/>
      <c r="D1548" s="4"/>
    </row>
    <row r="1549" spans="3:4" x14ac:dyDescent="0.2">
      <c r="C1549" s="4"/>
      <c r="D1549" s="4"/>
    </row>
    <row r="1550" spans="3:4" x14ac:dyDescent="0.2">
      <c r="C1550" s="4"/>
      <c r="D1550" s="4"/>
    </row>
    <row r="1551" spans="3:4" x14ac:dyDescent="0.2">
      <c r="C1551" s="4"/>
      <c r="D1551" s="4"/>
    </row>
    <row r="1552" spans="3:4" x14ac:dyDescent="0.2">
      <c r="C1552" s="4"/>
      <c r="D1552" s="4"/>
    </row>
    <row r="1553" spans="3:4" x14ac:dyDescent="0.2">
      <c r="C1553" s="4"/>
      <c r="D1553" s="4"/>
    </row>
    <row r="1554" spans="3:4" x14ac:dyDescent="0.2">
      <c r="C1554" s="4"/>
      <c r="D1554" s="4"/>
    </row>
    <row r="1555" spans="3:4" x14ac:dyDescent="0.2">
      <c r="C1555" s="4"/>
      <c r="D1555" s="4"/>
    </row>
    <row r="1556" spans="3:4" x14ac:dyDescent="0.2">
      <c r="C1556" s="4"/>
      <c r="D1556" s="4"/>
    </row>
    <row r="1557" spans="3:4" x14ac:dyDescent="0.2">
      <c r="C1557" s="4"/>
      <c r="D1557" s="4"/>
    </row>
    <row r="1558" spans="3:4" x14ac:dyDescent="0.2">
      <c r="C1558" s="4"/>
      <c r="D1558" s="4"/>
    </row>
    <row r="1559" spans="3:4" x14ac:dyDescent="0.2">
      <c r="C1559" s="4"/>
      <c r="D1559" s="4"/>
    </row>
    <row r="1560" spans="3:4" x14ac:dyDescent="0.2">
      <c r="C1560" s="4"/>
      <c r="D1560" s="4"/>
    </row>
    <row r="1561" spans="3:4" x14ac:dyDescent="0.2">
      <c r="C1561" s="4"/>
      <c r="D1561" s="4"/>
    </row>
    <row r="1562" spans="3:4" x14ac:dyDescent="0.2">
      <c r="C1562" s="4"/>
      <c r="D1562" s="4"/>
    </row>
    <row r="1563" spans="3:4" x14ac:dyDescent="0.2">
      <c r="C1563" s="4"/>
      <c r="D1563" s="4"/>
    </row>
    <row r="1564" spans="3:4" x14ac:dyDescent="0.2">
      <c r="C1564" s="4"/>
      <c r="D1564" s="4"/>
    </row>
    <row r="1565" spans="3:4" x14ac:dyDescent="0.2">
      <c r="C1565" s="4"/>
      <c r="D1565" s="4"/>
    </row>
    <row r="1566" spans="3:4" x14ac:dyDescent="0.2">
      <c r="C1566" s="4"/>
      <c r="D1566" s="4"/>
    </row>
    <row r="1567" spans="3:4" x14ac:dyDescent="0.2">
      <c r="C1567" s="4"/>
      <c r="D1567" s="4"/>
    </row>
    <row r="1568" spans="3:4" x14ac:dyDescent="0.2">
      <c r="C1568" s="4"/>
      <c r="D1568" s="4"/>
    </row>
    <row r="1569" spans="3:4" x14ac:dyDescent="0.2">
      <c r="C1569" s="4"/>
      <c r="D1569" s="4"/>
    </row>
    <row r="1570" spans="3:4" x14ac:dyDescent="0.2">
      <c r="C1570" s="4"/>
      <c r="D1570" s="4"/>
    </row>
    <row r="1571" spans="3:4" x14ac:dyDescent="0.2">
      <c r="C1571" s="4"/>
      <c r="D1571" s="4"/>
    </row>
    <row r="1572" spans="3:4" x14ac:dyDescent="0.2">
      <c r="C1572" s="4"/>
      <c r="D1572" s="4"/>
    </row>
    <row r="1573" spans="3:4" x14ac:dyDescent="0.2">
      <c r="C1573" s="4"/>
      <c r="D1573" s="4"/>
    </row>
    <row r="1574" spans="3:4" x14ac:dyDescent="0.2">
      <c r="C1574" s="4"/>
      <c r="D1574" s="4"/>
    </row>
    <row r="1575" spans="3:4" x14ac:dyDescent="0.2">
      <c r="C1575" s="4"/>
      <c r="D1575" s="4"/>
    </row>
    <row r="1576" spans="3:4" x14ac:dyDescent="0.2">
      <c r="C1576" s="4"/>
      <c r="D1576" s="4"/>
    </row>
    <row r="1577" spans="3:4" x14ac:dyDescent="0.2">
      <c r="C1577" s="4"/>
      <c r="D1577" s="4"/>
    </row>
    <row r="1578" spans="3:4" x14ac:dyDescent="0.2">
      <c r="C1578" s="4"/>
      <c r="D1578" s="4"/>
    </row>
    <row r="1579" spans="3:4" x14ac:dyDescent="0.2">
      <c r="C1579" s="4"/>
      <c r="D1579" s="4"/>
    </row>
    <row r="1580" spans="3:4" x14ac:dyDescent="0.2">
      <c r="C1580" s="4"/>
      <c r="D1580" s="4"/>
    </row>
    <row r="1581" spans="3:4" x14ac:dyDescent="0.2">
      <c r="C1581" s="4"/>
      <c r="D1581" s="4"/>
    </row>
    <row r="1582" spans="3:4" x14ac:dyDescent="0.2">
      <c r="C1582" s="4"/>
      <c r="D1582" s="4"/>
    </row>
    <row r="1583" spans="3:4" x14ac:dyDescent="0.2">
      <c r="C1583" s="4"/>
      <c r="D1583" s="4"/>
    </row>
    <row r="1584" spans="3:4" x14ac:dyDescent="0.2">
      <c r="C1584" s="4"/>
      <c r="D1584" s="4"/>
    </row>
    <row r="1585" spans="3:4" x14ac:dyDescent="0.2">
      <c r="C1585" s="4"/>
      <c r="D1585" s="4"/>
    </row>
    <row r="1586" spans="3:4" x14ac:dyDescent="0.2">
      <c r="C1586" s="4"/>
      <c r="D1586" s="4"/>
    </row>
    <row r="1587" spans="3:4" x14ac:dyDescent="0.2">
      <c r="C1587" s="4"/>
      <c r="D1587" s="4"/>
    </row>
    <row r="1588" spans="3:4" x14ac:dyDescent="0.2">
      <c r="C1588" s="4"/>
      <c r="D1588" s="4"/>
    </row>
    <row r="1589" spans="3:4" x14ac:dyDescent="0.2">
      <c r="C1589" s="4"/>
      <c r="D1589" s="4"/>
    </row>
    <row r="1590" spans="3:4" x14ac:dyDescent="0.2">
      <c r="C1590" s="4"/>
      <c r="D1590" s="4"/>
    </row>
    <row r="1591" spans="3:4" x14ac:dyDescent="0.2">
      <c r="C1591" s="4"/>
      <c r="D1591" s="4"/>
    </row>
    <row r="1592" spans="3:4" x14ac:dyDescent="0.2">
      <c r="C1592" s="4"/>
      <c r="D1592" s="4"/>
    </row>
    <row r="1593" spans="3:4" x14ac:dyDescent="0.2">
      <c r="C1593" s="4"/>
      <c r="D1593" s="4"/>
    </row>
    <row r="1594" spans="3:4" x14ac:dyDescent="0.2">
      <c r="C1594" s="4"/>
      <c r="D1594" s="4"/>
    </row>
    <row r="1595" spans="3:4" x14ac:dyDescent="0.2">
      <c r="C1595" s="4"/>
      <c r="D1595" s="4"/>
    </row>
    <row r="1596" spans="3:4" x14ac:dyDescent="0.2">
      <c r="C1596" s="4"/>
      <c r="D1596" s="4"/>
    </row>
    <row r="1597" spans="3:4" x14ac:dyDescent="0.2">
      <c r="C1597" s="4"/>
      <c r="D1597" s="4"/>
    </row>
    <row r="1598" spans="3:4" x14ac:dyDescent="0.2">
      <c r="C1598" s="4"/>
      <c r="D1598" s="4"/>
    </row>
    <row r="1599" spans="3:4" x14ac:dyDescent="0.2">
      <c r="C1599" s="4"/>
      <c r="D1599" s="4"/>
    </row>
    <row r="1600" spans="3:4" x14ac:dyDescent="0.2">
      <c r="C1600" s="4"/>
      <c r="D1600" s="4"/>
    </row>
    <row r="1601" spans="3:4" x14ac:dyDescent="0.2">
      <c r="C1601" s="4"/>
      <c r="D1601" s="4"/>
    </row>
    <row r="1602" spans="3:4" x14ac:dyDescent="0.2">
      <c r="C1602" s="4"/>
      <c r="D1602" s="4"/>
    </row>
    <row r="1603" spans="3:4" x14ac:dyDescent="0.2">
      <c r="C1603" s="4"/>
      <c r="D1603" s="4"/>
    </row>
    <row r="1604" spans="3:4" x14ac:dyDescent="0.2">
      <c r="C1604" s="4"/>
      <c r="D1604" s="4"/>
    </row>
    <row r="1605" spans="3:4" x14ac:dyDescent="0.2">
      <c r="C1605" s="4"/>
      <c r="D1605" s="4"/>
    </row>
    <row r="1606" spans="3:4" x14ac:dyDescent="0.2">
      <c r="C1606" s="4"/>
      <c r="D1606" s="4"/>
    </row>
    <row r="1607" spans="3:4" x14ac:dyDescent="0.2">
      <c r="C1607" s="4"/>
      <c r="D1607" s="4"/>
    </row>
    <row r="1608" spans="3:4" x14ac:dyDescent="0.2">
      <c r="C1608" s="4"/>
      <c r="D1608" s="4"/>
    </row>
    <row r="1609" spans="3:4" x14ac:dyDescent="0.2">
      <c r="C1609" s="4"/>
      <c r="D1609" s="4"/>
    </row>
    <row r="1610" spans="3:4" x14ac:dyDescent="0.2">
      <c r="C1610" s="4"/>
      <c r="D1610" s="4"/>
    </row>
    <row r="1611" spans="3:4" x14ac:dyDescent="0.2">
      <c r="C1611" s="4"/>
      <c r="D1611" s="4"/>
    </row>
    <row r="1612" spans="3:4" x14ac:dyDescent="0.2">
      <c r="C1612" s="4"/>
      <c r="D1612" s="4"/>
    </row>
    <row r="1613" spans="3:4" x14ac:dyDescent="0.2">
      <c r="C1613" s="4"/>
      <c r="D1613" s="4"/>
    </row>
    <row r="1614" spans="3:4" x14ac:dyDescent="0.2">
      <c r="C1614" s="4"/>
      <c r="D1614" s="4"/>
    </row>
    <row r="1615" spans="3:4" x14ac:dyDescent="0.2">
      <c r="C1615" s="4"/>
      <c r="D1615" s="4"/>
    </row>
    <row r="1616" spans="3:4" x14ac:dyDescent="0.2">
      <c r="C1616" s="4"/>
      <c r="D1616" s="4"/>
    </row>
    <row r="1617" spans="3:4" x14ac:dyDescent="0.2">
      <c r="C1617" s="4"/>
      <c r="D1617" s="4"/>
    </row>
    <row r="1618" spans="3:4" x14ac:dyDescent="0.2">
      <c r="C1618" s="4"/>
      <c r="D1618" s="4"/>
    </row>
    <row r="1619" spans="3:4" x14ac:dyDescent="0.2">
      <c r="C1619" s="4"/>
      <c r="D1619" s="4"/>
    </row>
    <row r="1620" spans="3:4" x14ac:dyDescent="0.2">
      <c r="C1620" s="4"/>
      <c r="D1620" s="4"/>
    </row>
    <row r="1621" spans="3:4" x14ac:dyDescent="0.2">
      <c r="C1621" s="4"/>
      <c r="D1621" s="4"/>
    </row>
    <row r="1622" spans="3:4" x14ac:dyDescent="0.2">
      <c r="C1622" s="4"/>
      <c r="D1622" s="4"/>
    </row>
    <row r="1623" spans="3:4" x14ac:dyDescent="0.2">
      <c r="C1623" s="4"/>
      <c r="D1623" s="4"/>
    </row>
    <row r="1624" spans="3:4" x14ac:dyDescent="0.2">
      <c r="C1624" s="4"/>
      <c r="D1624" s="4"/>
    </row>
    <row r="1625" spans="3:4" x14ac:dyDescent="0.2">
      <c r="C1625" s="4"/>
      <c r="D1625" s="4"/>
    </row>
    <row r="1626" spans="3:4" x14ac:dyDescent="0.2">
      <c r="C1626" s="4"/>
      <c r="D1626" s="4"/>
    </row>
    <row r="1627" spans="3:4" x14ac:dyDescent="0.2">
      <c r="C1627" s="4"/>
      <c r="D1627" s="4"/>
    </row>
    <row r="1628" spans="3:4" x14ac:dyDescent="0.2">
      <c r="C1628" s="4"/>
      <c r="D1628" s="4"/>
    </row>
    <row r="1629" spans="3:4" x14ac:dyDescent="0.2">
      <c r="C1629" s="4"/>
      <c r="D1629" s="4"/>
    </row>
    <row r="1630" spans="3:4" x14ac:dyDescent="0.2">
      <c r="C1630" s="4"/>
      <c r="D1630" s="4"/>
    </row>
    <row r="1631" spans="3:4" x14ac:dyDescent="0.2">
      <c r="C1631" s="4"/>
      <c r="D1631" s="4"/>
    </row>
    <row r="1632" spans="3:4" x14ac:dyDescent="0.2">
      <c r="C1632" s="4"/>
      <c r="D1632" s="4"/>
    </row>
    <row r="1633" spans="3:4" x14ac:dyDescent="0.2">
      <c r="C1633" s="4"/>
      <c r="D1633" s="4"/>
    </row>
    <row r="1634" spans="3:4" x14ac:dyDescent="0.2">
      <c r="C1634" s="4"/>
      <c r="D1634" s="4"/>
    </row>
    <row r="1635" spans="3:4" x14ac:dyDescent="0.2">
      <c r="C1635" s="4"/>
      <c r="D1635" s="4"/>
    </row>
    <row r="1636" spans="3:4" x14ac:dyDescent="0.2">
      <c r="C1636" s="4"/>
      <c r="D1636" s="4"/>
    </row>
    <row r="1637" spans="3:4" x14ac:dyDescent="0.2">
      <c r="C1637" s="4"/>
      <c r="D1637" s="4"/>
    </row>
    <row r="1638" spans="3:4" x14ac:dyDescent="0.2">
      <c r="C1638" s="4"/>
      <c r="D1638" s="4"/>
    </row>
    <row r="1639" spans="3:4" x14ac:dyDescent="0.2">
      <c r="C1639" s="4"/>
      <c r="D1639" s="4"/>
    </row>
    <row r="1640" spans="3:4" x14ac:dyDescent="0.2">
      <c r="C1640" s="4"/>
      <c r="D1640" s="4"/>
    </row>
    <row r="1641" spans="3:4" x14ac:dyDescent="0.2">
      <c r="C1641" s="4"/>
      <c r="D1641" s="4"/>
    </row>
    <row r="1642" spans="3:4" x14ac:dyDescent="0.2">
      <c r="C1642" s="4"/>
      <c r="D1642" s="4"/>
    </row>
    <row r="1643" spans="3:4" x14ac:dyDescent="0.2">
      <c r="C1643" s="4"/>
      <c r="D1643" s="4"/>
    </row>
    <row r="1644" spans="3:4" x14ac:dyDescent="0.2">
      <c r="C1644" s="4"/>
      <c r="D1644" s="4"/>
    </row>
    <row r="1645" spans="3:4" x14ac:dyDescent="0.2">
      <c r="C1645" s="4"/>
      <c r="D1645" s="4"/>
    </row>
    <row r="1646" spans="3:4" x14ac:dyDescent="0.2">
      <c r="C1646" s="4"/>
      <c r="D1646" s="4"/>
    </row>
    <row r="1647" spans="3:4" x14ac:dyDescent="0.2">
      <c r="C1647" s="4"/>
      <c r="D1647" s="4"/>
    </row>
    <row r="1648" spans="3:4" x14ac:dyDescent="0.2">
      <c r="C1648" s="4"/>
      <c r="D1648" s="4"/>
    </row>
    <row r="1649" spans="3:4" x14ac:dyDescent="0.2">
      <c r="C1649" s="4"/>
      <c r="D1649" s="4"/>
    </row>
    <row r="1650" spans="3:4" x14ac:dyDescent="0.2">
      <c r="C1650" s="4"/>
      <c r="D1650" s="4"/>
    </row>
    <row r="1651" spans="3:4" x14ac:dyDescent="0.2">
      <c r="C1651" s="4"/>
      <c r="D1651" s="4"/>
    </row>
    <row r="1652" spans="3:4" x14ac:dyDescent="0.2">
      <c r="C1652" s="4"/>
      <c r="D1652" s="4"/>
    </row>
    <row r="1653" spans="3:4" x14ac:dyDescent="0.2">
      <c r="C1653" s="4"/>
      <c r="D1653" s="4"/>
    </row>
    <row r="1654" spans="3:4" x14ac:dyDescent="0.2">
      <c r="C1654" s="4"/>
      <c r="D1654" s="4"/>
    </row>
    <row r="1655" spans="3:4" x14ac:dyDescent="0.2">
      <c r="C1655" s="4"/>
      <c r="D1655" s="4"/>
    </row>
    <row r="1656" spans="3:4" x14ac:dyDescent="0.2">
      <c r="C1656" s="4"/>
      <c r="D1656" s="4"/>
    </row>
    <row r="1657" spans="3:4" x14ac:dyDescent="0.2">
      <c r="C1657" s="4"/>
      <c r="D1657" s="4"/>
    </row>
    <row r="1658" spans="3:4" x14ac:dyDescent="0.2">
      <c r="C1658" s="4"/>
      <c r="D1658" s="4"/>
    </row>
    <row r="1659" spans="3:4" x14ac:dyDescent="0.2">
      <c r="C1659" s="4"/>
      <c r="D1659" s="4"/>
    </row>
    <row r="1660" spans="3:4" x14ac:dyDescent="0.2">
      <c r="C1660" s="4"/>
      <c r="D1660" s="4"/>
    </row>
    <row r="1661" spans="3:4" x14ac:dyDescent="0.2">
      <c r="C1661" s="4"/>
      <c r="D1661" s="4"/>
    </row>
    <row r="1662" spans="3:4" x14ac:dyDescent="0.2">
      <c r="C1662" s="4"/>
      <c r="D1662" s="4"/>
    </row>
    <row r="1663" spans="3:4" x14ac:dyDescent="0.2">
      <c r="C1663" s="4"/>
      <c r="D1663" s="4"/>
    </row>
    <row r="1664" spans="3:4" x14ac:dyDescent="0.2">
      <c r="C1664" s="4"/>
      <c r="D1664" s="4"/>
    </row>
    <row r="1665" spans="3:4" x14ac:dyDescent="0.2">
      <c r="C1665" s="4"/>
      <c r="D1665" s="4"/>
    </row>
    <row r="1666" spans="3:4" x14ac:dyDescent="0.2">
      <c r="C1666" s="4"/>
      <c r="D1666" s="4"/>
    </row>
    <row r="1667" spans="3:4" x14ac:dyDescent="0.2">
      <c r="C1667" s="4"/>
      <c r="D1667" s="4"/>
    </row>
    <row r="1668" spans="3:4" x14ac:dyDescent="0.2">
      <c r="C1668" s="4"/>
      <c r="D1668" s="4"/>
    </row>
    <row r="1669" spans="3:4" x14ac:dyDescent="0.2">
      <c r="C1669" s="4"/>
      <c r="D1669" s="4"/>
    </row>
    <row r="1670" spans="3:4" x14ac:dyDescent="0.2">
      <c r="C1670" s="4"/>
      <c r="D1670" s="4"/>
    </row>
    <row r="1671" spans="3:4" x14ac:dyDescent="0.2">
      <c r="C1671" s="4"/>
      <c r="D1671" s="4"/>
    </row>
    <row r="1672" spans="3:4" x14ac:dyDescent="0.2">
      <c r="C1672" s="4"/>
      <c r="D1672" s="4"/>
    </row>
    <row r="1673" spans="3:4" x14ac:dyDescent="0.2">
      <c r="C1673" s="4"/>
      <c r="D1673" s="4"/>
    </row>
    <row r="1674" spans="3:4" x14ac:dyDescent="0.2">
      <c r="C1674" s="4"/>
      <c r="D1674" s="4"/>
    </row>
    <row r="1675" spans="3:4" x14ac:dyDescent="0.2">
      <c r="C1675" s="4"/>
      <c r="D1675" s="4"/>
    </row>
    <row r="1676" spans="3:4" x14ac:dyDescent="0.2">
      <c r="C1676" s="4"/>
      <c r="D1676" s="4"/>
    </row>
    <row r="1677" spans="3:4" x14ac:dyDescent="0.2">
      <c r="C1677" s="4"/>
      <c r="D1677" s="4"/>
    </row>
    <row r="1678" spans="3:4" x14ac:dyDescent="0.2">
      <c r="C1678" s="4"/>
      <c r="D1678" s="4"/>
    </row>
    <row r="1679" spans="3:4" x14ac:dyDescent="0.2">
      <c r="C1679" s="4"/>
      <c r="D1679" s="4"/>
    </row>
    <row r="1680" spans="3:4" x14ac:dyDescent="0.2">
      <c r="C1680" s="4"/>
      <c r="D1680" s="4"/>
    </row>
    <row r="1681" spans="3:4" x14ac:dyDescent="0.2">
      <c r="C1681" s="4"/>
      <c r="D1681" s="4"/>
    </row>
    <row r="1682" spans="3:4" x14ac:dyDescent="0.2">
      <c r="C1682" s="4"/>
      <c r="D1682" s="4"/>
    </row>
    <row r="1683" spans="3:4" x14ac:dyDescent="0.2">
      <c r="C1683" s="4"/>
      <c r="D1683" s="4"/>
    </row>
    <row r="1684" spans="3:4" x14ac:dyDescent="0.2">
      <c r="C1684" s="4"/>
      <c r="D1684" s="4"/>
    </row>
    <row r="1685" spans="3:4" x14ac:dyDescent="0.2">
      <c r="C1685" s="4"/>
      <c r="D1685" s="4"/>
    </row>
    <row r="1686" spans="3:4" x14ac:dyDescent="0.2">
      <c r="C1686" s="4"/>
      <c r="D1686" s="4"/>
    </row>
    <row r="1687" spans="3:4" x14ac:dyDescent="0.2">
      <c r="C1687" s="4"/>
      <c r="D1687" s="4"/>
    </row>
    <row r="1688" spans="3:4" x14ac:dyDescent="0.2">
      <c r="C1688" s="4"/>
      <c r="D1688" s="4"/>
    </row>
    <row r="1689" spans="3:4" x14ac:dyDescent="0.2">
      <c r="C1689" s="4"/>
      <c r="D1689" s="4"/>
    </row>
    <row r="1690" spans="3:4" x14ac:dyDescent="0.2">
      <c r="C1690" s="4"/>
      <c r="D1690" s="4"/>
    </row>
    <row r="1691" spans="3:4" x14ac:dyDescent="0.2">
      <c r="C1691" s="4"/>
      <c r="D1691" s="4"/>
    </row>
    <row r="1692" spans="3:4" x14ac:dyDescent="0.2">
      <c r="C1692" s="4"/>
      <c r="D1692" s="4"/>
    </row>
    <row r="1693" spans="3:4" x14ac:dyDescent="0.2">
      <c r="C1693" s="4"/>
      <c r="D1693" s="4"/>
    </row>
    <row r="1694" spans="3:4" x14ac:dyDescent="0.2">
      <c r="C1694" s="4"/>
      <c r="D1694" s="4"/>
    </row>
    <row r="1695" spans="3:4" x14ac:dyDescent="0.2">
      <c r="C1695" s="4"/>
      <c r="D1695" s="4"/>
    </row>
    <row r="1696" spans="3:4" x14ac:dyDescent="0.2">
      <c r="C1696" s="4"/>
      <c r="D1696" s="4"/>
    </row>
    <row r="1697" spans="3:4" x14ac:dyDescent="0.2">
      <c r="C1697" s="4"/>
      <c r="D1697" s="4"/>
    </row>
    <row r="1698" spans="3:4" x14ac:dyDescent="0.2">
      <c r="C1698" s="4"/>
      <c r="D1698" s="4"/>
    </row>
    <row r="1699" spans="3:4" x14ac:dyDescent="0.2">
      <c r="C1699" s="4"/>
      <c r="D1699" s="4"/>
    </row>
    <row r="1700" spans="3:4" x14ac:dyDescent="0.2">
      <c r="C1700" s="4"/>
      <c r="D1700" s="4"/>
    </row>
    <row r="1701" spans="3:4" x14ac:dyDescent="0.2">
      <c r="C1701" s="4"/>
      <c r="D1701" s="4"/>
    </row>
    <row r="1702" spans="3:4" x14ac:dyDescent="0.2">
      <c r="C1702" s="4"/>
      <c r="D1702" s="4"/>
    </row>
    <row r="1703" spans="3:4" x14ac:dyDescent="0.2">
      <c r="C1703" s="4"/>
      <c r="D1703" s="4"/>
    </row>
    <row r="1704" spans="3:4" x14ac:dyDescent="0.2">
      <c r="C1704" s="4"/>
      <c r="D1704" s="4"/>
    </row>
    <row r="1705" spans="3:4" x14ac:dyDescent="0.2">
      <c r="C1705" s="4"/>
      <c r="D1705" s="4"/>
    </row>
    <row r="1706" spans="3:4" x14ac:dyDescent="0.2">
      <c r="C1706" s="4"/>
      <c r="D1706" s="4"/>
    </row>
    <row r="1707" spans="3:4" x14ac:dyDescent="0.2">
      <c r="C1707" s="4"/>
      <c r="D1707" s="4"/>
    </row>
    <row r="1708" spans="3:4" x14ac:dyDescent="0.2">
      <c r="C1708" s="4"/>
      <c r="D1708" s="4"/>
    </row>
    <row r="1709" spans="3:4" x14ac:dyDescent="0.2">
      <c r="C1709" s="4"/>
      <c r="D1709" s="4"/>
    </row>
    <row r="1710" spans="3:4" x14ac:dyDescent="0.2">
      <c r="C1710" s="4"/>
      <c r="D1710" s="4"/>
    </row>
    <row r="1711" spans="3:4" x14ac:dyDescent="0.2">
      <c r="C1711" s="4"/>
      <c r="D1711" s="4"/>
    </row>
    <row r="1712" spans="3:4" x14ac:dyDescent="0.2">
      <c r="C1712" s="4"/>
      <c r="D1712" s="4"/>
    </row>
    <row r="1713" spans="3:4" x14ac:dyDescent="0.2">
      <c r="C1713" s="4"/>
      <c r="D1713" s="4"/>
    </row>
    <row r="1714" spans="3:4" x14ac:dyDescent="0.2">
      <c r="C1714" s="4"/>
      <c r="D1714" s="4"/>
    </row>
    <row r="1715" spans="3:4" x14ac:dyDescent="0.2">
      <c r="C1715" s="4"/>
      <c r="D1715" s="4"/>
    </row>
    <row r="1716" spans="3:4" x14ac:dyDescent="0.2">
      <c r="C1716" s="4"/>
      <c r="D1716" s="4"/>
    </row>
    <row r="1717" spans="3:4" x14ac:dyDescent="0.2">
      <c r="C1717" s="4"/>
      <c r="D1717" s="4"/>
    </row>
    <row r="1718" spans="3:4" x14ac:dyDescent="0.2">
      <c r="C1718" s="4"/>
      <c r="D1718" s="4"/>
    </row>
    <row r="1719" spans="3:4" x14ac:dyDescent="0.2">
      <c r="C1719" s="4"/>
      <c r="D1719" s="4"/>
    </row>
    <row r="1720" spans="3:4" x14ac:dyDescent="0.2">
      <c r="C1720" s="4"/>
      <c r="D1720" s="4"/>
    </row>
    <row r="1721" spans="3:4" x14ac:dyDescent="0.2">
      <c r="C1721" s="4"/>
      <c r="D1721" s="4"/>
    </row>
    <row r="1722" spans="3:4" x14ac:dyDescent="0.2">
      <c r="C1722" s="4"/>
      <c r="D1722" s="4"/>
    </row>
    <row r="1723" spans="3:4" x14ac:dyDescent="0.2">
      <c r="C1723" s="4"/>
      <c r="D1723" s="4"/>
    </row>
    <row r="1724" spans="3:4" x14ac:dyDescent="0.2">
      <c r="C1724" s="4"/>
      <c r="D1724" s="4"/>
    </row>
    <row r="1725" spans="3:4" x14ac:dyDescent="0.2">
      <c r="C1725" s="4"/>
      <c r="D1725" s="4"/>
    </row>
    <row r="1726" spans="3:4" x14ac:dyDescent="0.2">
      <c r="C1726" s="4"/>
      <c r="D1726" s="4"/>
    </row>
    <row r="1727" spans="3:4" x14ac:dyDescent="0.2">
      <c r="C1727" s="4"/>
      <c r="D1727" s="4"/>
    </row>
    <row r="1728" spans="3:4" x14ac:dyDescent="0.2">
      <c r="C1728" s="4"/>
      <c r="D1728" s="4"/>
    </row>
    <row r="1729" spans="3:4" x14ac:dyDescent="0.2">
      <c r="C1729" s="4"/>
      <c r="D1729" s="4"/>
    </row>
    <row r="1730" spans="3:4" x14ac:dyDescent="0.2">
      <c r="C1730" s="4"/>
      <c r="D1730" s="4"/>
    </row>
    <row r="1731" spans="3:4" x14ac:dyDescent="0.2">
      <c r="C1731" s="4"/>
      <c r="D1731" s="4"/>
    </row>
    <row r="1732" spans="3:4" x14ac:dyDescent="0.2">
      <c r="C1732" s="4"/>
      <c r="D1732" s="4"/>
    </row>
    <row r="1733" spans="3:4" x14ac:dyDescent="0.2">
      <c r="C1733" s="4"/>
      <c r="D1733" s="4"/>
    </row>
    <row r="1734" spans="3:4" x14ac:dyDescent="0.2">
      <c r="C1734" s="4"/>
      <c r="D1734" s="4"/>
    </row>
    <row r="1735" spans="3:4" x14ac:dyDescent="0.2">
      <c r="C1735" s="4"/>
      <c r="D1735" s="4"/>
    </row>
    <row r="1736" spans="3:4" x14ac:dyDescent="0.2">
      <c r="C1736" s="4"/>
      <c r="D1736" s="4"/>
    </row>
    <row r="1737" spans="3:4" x14ac:dyDescent="0.2">
      <c r="C1737" s="4"/>
      <c r="D1737" s="4"/>
    </row>
    <row r="1738" spans="3:4" x14ac:dyDescent="0.2">
      <c r="C1738" s="4"/>
      <c r="D1738" s="4"/>
    </row>
    <row r="1739" spans="3:4" x14ac:dyDescent="0.2">
      <c r="C1739" s="4"/>
      <c r="D1739" s="4"/>
    </row>
    <row r="1740" spans="3:4" x14ac:dyDescent="0.2">
      <c r="C1740" s="4"/>
      <c r="D1740" s="4"/>
    </row>
    <row r="1741" spans="3:4" x14ac:dyDescent="0.2">
      <c r="C1741" s="4"/>
      <c r="D1741" s="4"/>
    </row>
    <row r="1742" spans="3:4" x14ac:dyDescent="0.2">
      <c r="C1742" s="4"/>
      <c r="D1742" s="4"/>
    </row>
    <row r="1743" spans="3:4" x14ac:dyDescent="0.2">
      <c r="C1743" s="4"/>
      <c r="D1743" s="4"/>
    </row>
    <row r="1744" spans="3:4" x14ac:dyDescent="0.2">
      <c r="C1744" s="4"/>
      <c r="D1744" s="4"/>
    </row>
    <row r="1745" spans="3:4" x14ac:dyDescent="0.2">
      <c r="C1745" s="4"/>
      <c r="D1745" s="4"/>
    </row>
    <row r="1746" spans="3:4" x14ac:dyDescent="0.2">
      <c r="C1746" s="4"/>
      <c r="D1746" s="4"/>
    </row>
    <row r="1747" spans="3:4" x14ac:dyDescent="0.2">
      <c r="C1747" s="4"/>
      <c r="D1747" s="4"/>
    </row>
    <row r="1748" spans="3:4" x14ac:dyDescent="0.2">
      <c r="C1748" s="4"/>
      <c r="D1748" s="4"/>
    </row>
    <row r="1749" spans="3:4" x14ac:dyDescent="0.2">
      <c r="C1749" s="4"/>
      <c r="D1749" s="4"/>
    </row>
    <row r="1750" spans="3:4" x14ac:dyDescent="0.2">
      <c r="C1750" s="4"/>
      <c r="D1750" s="4"/>
    </row>
    <row r="1751" spans="3:4" x14ac:dyDescent="0.2">
      <c r="C1751" s="4"/>
      <c r="D1751" s="4"/>
    </row>
    <row r="1752" spans="3:4" x14ac:dyDescent="0.2">
      <c r="C1752" s="4"/>
      <c r="D1752" s="4"/>
    </row>
    <row r="1753" spans="3:4" x14ac:dyDescent="0.2">
      <c r="C1753" s="4"/>
      <c r="D1753" s="4"/>
    </row>
    <row r="1754" spans="3:4" x14ac:dyDescent="0.2">
      <c r="C1754" s="4"/>
      <c r="D1754" s="4"/>
    </row>
    <row r="1755" spans="3:4" x14ac:dyDescent="0.2">
      <c r="C1755" s="4"/>
      <c r="D1755" s="4"/>
    </row>
    <row r="1756" spans="3:4" x14ac:dyDescent="0.2">
      <c r="C1756" s="4"/>
      <c r="D1756" s="4"/>
    </row>
    <row r="1757" spans="3:4" x14ac:dyDescent="0.2">
      <c r="C1757" s="4"/>
      <c r="D1757" s="4"/>
    </row>
    <row r="1758" spans="3:4" x14ac:dyDescent="0.2">
      <c r="C1758" s="4"/>
      <c r="D1758" s="4"/>
    </row>
    <row r="1759" spans="3:4" x14ac:dyDescent="0.2">
      <c r="C1759" s="4"/>
      <c r="D1759" s="4"/>
    </row>
    <row r="1760" spans="3:4" x14ac:dyDescent="0.2">
      <c r="C1760" s="4"/>
      <c r="D1760" s="4"/>
    </row>
    <row r="1761" spans="3:4" x14ac:dyDescent="0.2">
      <c r="C1761" s="4"/>
      <c r="D1761" s="4"/>
    </row>
    <row r="1762" spans="3:4" x14ac:dyDescent="0.2">
      <c r="C1762" s="4"/>
      <c r="D1762" s="4"/>
    </row>
    <row r="1763" spans="3:4" x14ac:dyDescent="0.2">
      <c r="C1763" s="4"/>
      <c r="D1763" s="4"/>
    </row>
    <row r="1764" spans="3:4" x14ac:dyDescent="0.2">
      <c r="C1764" s="4"/>
      <c r="D1764" s="4"/>
    </row>
    <row r="1765" spans="3:4" x14ac:dyDescent="0.2">
      <c r="C1765" s="4"/>
      <c r="D1765" s="4"/>
    </row>
    <row r="1766" spans="3:4" x14ac:dyDescent="0.2">
      <c r="C1766" s="4"/>
      <c r="D1766" s="4"/>
    </row>
    <row r="1767" spans="3:4" x14ac:dyDescent="0.2">
      <c r="C1767" s="4"/>
      <c r="D1767" s="4"/>
    </row>
    <row r="1768" spans="3:4" x14ac:dyDescent="0.2">
      <c r="C1768" s="4"/>
      <c r="D1768" s="4"/>
    </row>
    <row r="1769" spans="3:4" x14ac:dyDescent="0.2">
      <c r="C1769" s="4"/>
      <c r="D1769" s="4"/>
    </row>
    <row r="1770" spans="3:4" x14ac:dyDescent="0.2">
      <c r="C1770" s="4"/>
      <c r="D1770" s="4"/>
    </row>
    <row r="1771" spans="3:4" x14ac:dyDescent="0.2">
      <c r="C1771" s="4"/>
      <c r="D1771" s="4"/>
    </row>
    <row r="1772" spans="3:4" x14ac:dyDescent="0.2">
      <c r="C1772" s="4"/>
      <c r="D1772" s="4"/>
    </row>
    <row r="1773" spans="3:4" x14ac:dyDescent="0.2">
      <c r="C1773" s="4"/>
      <c r="D1773" s="4"/>
    </row>
    <row r="1774" spans="3:4" x14ac:dyDescent="0.2">
      <c r="C1774" s="4"/>
      <c r="D1774" s="4"/>
    </row>
    <row r="1775" spans="3:4" x14ac:dyDescent="0.2">
      <c r="C1775" s="4"/>
      <c r="D1775" s="4"/>
    </row>
    <row r="1776" spans="3:4" x14ac:dyDescent="0.2">
      <c r="C1776" s="4"/>
      <c r="D1776" s="4"/>
    </row>
    <row r="1777" spans="3:4" x14ac:dyDescent="0.2">
      <c r="C1777" s="4"/>
      <c r="D1777" s="4"/>
    </row>
    <row r="1778" spans="3:4" x14ac:dyDescent="0.2">
      <c r="C1778" s="4"/>
      <c r="D1778" s="4"/>
    </row>
    <row r="1779" spans="3:4" x14ac:dyDescent="0.2">
      <c r="C1779" s="4"/>
      <c r="D1779" s="4"/>
    </row>
    <row r="1780" spans="3:4" x14ac:dyDescent="0.2">
      <c r="C1780" s="4"/>
      <c r="D1780" s="4"/>
    </row>
    <row r="1781" spans="3:4" x14ac:dyDescent="0.2">
      <c r="C1781" s="4"/>
      <c r="D1781" s="4"/>
    </row>
    <row r="1782" spans="3:4" x14ac:dyDescent="0.2">
      <c r="C1782" s="4"/>
      <c r="D1782" s="4"/>
    </row>
    <row r="1783" spans="3:4" x14ac:dyDescent="0.2">
      <c r="C1783" s="4"/>
      <c r="D1783" s="4"/>
    </row>
    <row r="1784" spans="3:4" x14ac:dyDescent="0.2">
      <c r="C1784" s="4"/>
      <c r="D1784" s="4"/>
    </row>
    <row r="1785" spans="3:4" x14ac:dyDescent="0.2">
      <c r="C1785" s="4"/>
      <c r="D1785" s="4"/>
    </row>
    <row r="1786" spans="3:4" x14ac:dyDescent="0.2">
      <c r="C1786" s="4"/>
      <c r="D1786" s="4"/>
    </row>
    <row r="1787" spans="3:4" x14ac:dyDescent="0.2">
      <c r="C1787" s="4"/>
      <c r="D1787" s="4"/>
    </row>
    <row r="1788" spans="3:4" x14ac:dyDescent="0.2">
      <c r="C1788" s="4"/>
      <c r="D1788" s="4"/>
    </row>
    <row r="1789" spans="3:4" x14ac:dyDescent="0.2">
      <c r="C1789" s="4"/>
      <c r="D1789" s="4"/>
    </row>
    <row r="1790" spans="3:4" x14ac:dyDescent="0.2">
      <c r="C1790" s="4"/>
      <c r="D1790" s="4"/>
    </row>
    <row r="1791" spans="3:4" x14ac:dyDescent="0.2">
      <c r="C1791" s="4"/>
      <c r="D1791" s="4"/>
    </row>
    <row r="1792" spans="3:4" x14ac:dyDescent="0.2">
      <c r="C1792" s="4"/>
      <c r="D1792" s="4"/>
    </row>
    <row r="1793" spans="3:4" x14ac:dyDescent="0.2">
      <c r="C1793" s="4"/>
      <c r="D1793" s="4"/>
    </row>
    <row r="1794" spans="3:4" x14ac:dyDescent="0.2">
      <c r="C1794" s="4"/>
      <c r="D1794" s="4"/>
    </row>
    <row r="1795" spans="3:4" x14ac:dyDescent="0.2">
      <c r="C1795" s="4"/>
      <c r="D1795" s="4"/>
    </row>
    <row r="1796" spans="3:4" x14ac:dyDescent="0.2">
      <c r="C1796" s="4"/>
      <c r="D1796" s="4"/>
    </row>
    <row r="1797" spans="3:4" x14ac:dyDescent="0.2">
      <c r="C1797" s="4"/>
      <c r="D1797" s="4"/>
    </row>
    <row r="1798" spans="3:4" x14ac:dyDescent="0.2">
      <c r="C1798" s="4"/>
      <c r="D1798" s="4"/>
    </row>
    <row r="1799" spans="3:4" x14ac:dyDescent="0.2">
      <c r="C1799" s="4"/>
      <c r="D1799" s="4"/>
    </row>
    <row r="1800" spans="3:4" x14ac:dyDescent="0.2">
      <c r="C1800" s="4"/>
      <c r="D1800" s="4"/>
    </row>
    <row r="1801" spans="3:4" x14ac:dyDescent="0.2">
      <c r="C1801" s="4"/>
      <c r="D1801" s="4"/>
    </row>
    <row r="1802" spans="3:4" x14ac:dyDescent="0.2">
      <c r="C1802" s="4"/>
      <c r="D1802" s="4"/>
    </row>
    <row r="1803" spans="3:4" x14ac:dyDescent="0.2">
      <c r="C1803" s="4"/>
      <c r="D1803" s="4"/>
    </row>
    <row r="1804" spans="3:4" x14ac:dyDescent="0.2">
      <c r="C1804" s="4"/>
      <c r="D1804" s="4"/>
    </row>
    <row r="1805" spans="3:4" x14ac:dyDescent="0.2">
      <c r="C1805" s="4"/>
      <c r="D1805" s="4"/>
    </row>
    <row r="1806" spans="3:4" x14ac:dyDescent="0.2">
      <c r="C1806" s="4"/>
      <c r="D1806" s="4"/>
    </row>
    <row r="1807" spans="3:4" x14ac:dyDescent="0.2">
      <c r="C1807" s="4"/>
      <c r="D1807" s="4"/>
    </row>
    <row r="1808" spans="3:4" x14ac:dyDescent="0.2">
      <c r="C1808" s="4"/>
      <c r="D1808" s="4"/>
    </row>
    <row r="1809" spans="3:4" x14ac:dyDescent="0.2">
      <c r="C1809" s="4"/>
      <c r="D1809" s="4"/>
    </row>
    <row r="1810" spans="3:4" x14ac:dyDescent="0.2">
      <c r="C1810" s="4"/>
      <c r="D1810" s="4"/>
    </row>
    <row r="1811" spans="3:4" x14ac:dyDescent="0.2">
      <c r="C1811" s="4"/>
      <c r="D1811" s="4"/>
    </row>
    <row r="1812" spans="3:4" x14ac:dyDescent="0.2">
      <c r="C1812" s="4"/>
      <c r="D1812" s="4"/>
    </row>
    <row r="1813" spans="3:4" x14ac:dyDescent="0.2">
      <c r="C1813" s="4"/>
      <c r="D1813" s="4"/>
    </row>
    <row r="1814" spans="3:4" x14ac:dyDescent="0.2">
      <c r="C1814" s="4"/>
      <c r="D1814" s="4"/>
    </row>
    <row r="1815" spans="3:4" x14ac:dyDescent="0.2">
      <c r="C1815" s="4"/>
      <c r="D1815" s="4"/>
    </row>
    <row r="1816" spans="3:4" x14ac:dyDescent="0.2">
      <c r="C1816" s="4"/>
      <c r="D1816" s="4"/>
    </row>
    <row r="1817" spans="3:4" x14ac:dyDescent="0.2">
      <c r="C1817" s="4"/>
      <c r="D1817" s="4"/>
    </row>
    <row r="1818" spans="3:4" x14ac:dyDescent="0.2">
      <c r="C1818" s="4"/>
      <c r="D1818" s="4"/>
    </row>
    <row r="1819" spans="3:4" x14ac:dyDescent="0.2">
      <c r="C1819" s="4"/>
      <c r="D1819" s="4"/>
    </row>
    <row r="1820" spans="3:4" x14ac:dyDescent="0.2">
      <c r="C1820" s="4"/>
      <c r="D1820" s="4"/>
    </row>
    <row r="1821" spans="3:4" x14ac:dyDescent="0.2">
      <c r="C1821" s="4"/>
      <c r="D1821" s="4"/>
    </row>
    <row r="1822" spans="3:4" x14ac:dyDescent="0.2">
      <c r="C1822" s="4"/>
      <c r="D1822" s="4"/>
    </row>
    <row r="1823" spans="3:4" x14ac:dyDescent="0.2">
      <c r="C1823" s="4"/>
      <c r="D1823" s="4"/>
    </row>
    <row r="1824" spans="3:4" x14ac:dyDescent="0.2">
      <c r="C1824" s="4"/>
      <c r="D1824" s="4"/>
    </row>
    <row r="1825" spans="3:4" x14ac:dyDescent="0.2">
      <c r="C1825" s="4"/>
      <c r="D1825" s="4"/>
    </row>
    <row r="1826" spans="3:4" x14ac:dyDescent="0.2">
      <c r="C1826" s="4"/>
      <c r="D1826" s="4"/>
    </row>
    <row r="1827" spans="3:4" x14ac:dyDescent="0.2">
      <c r="C1827" s="4"/>
      <c r="D1827" s="4"/>
    </row>
    <row r="1828" spans="3:4" x14ac:dyDescent="0.2">
      <c r="C1828" s="4"/>
      <c r="D1828" s="4"/>
    </row>
    <row r="1829" spans="3:4" x14ac:dyDescent="0.2">
      <c r="C1829" s="4"/>
      <c r="D1829" s="4"/>
    </row>
    <row r="1830" spans="3:4" x14ac:dyDescent="0.2">
      <c r="C1830" s="4"/>
      <c r="D1830" s="4"/>
    </row>
    <row r="1831" spans="3:4" x14ac:dyDescent="0.2">
      <c r="C1831" s="4"/>
      <c r="D1831" s="4"/>
    </row>
    <row r="1832" spans="3:4" x14ac:dyDescent="0.2">
      <c r="C1832" s="4"/>
      <c r="D1832" s="4"/>
    </row>
    <row r="1833" spans="3:4" x14ac:dyDescent="0.2">
      <c r="C1833" s="4"/>
      <c r="D1833" s="4"/>
    </row>
    <row r="1834" spans="3:4" x14ac:dyDescent="0.2">
      <c r="C1834" s="4"/>
      <c r="D1834" s="4"/>
    </row>
    <row r="1835" spans="3:4" x14ac:dyDescent="0.2">
      <c r="C1835" s="4"/>
      <c r="D1835" s="4"/>
    </row>
    <row r="1836" spans="3:4" x14ac:dyDescent="0.2">
      <c r="C1836" s="4"/>
      <c r="D1836" s="4"/>
    </row>
    <row r="1837" spans="3:4" x14ac:dyDescent="0.2">
      <c r="C1837" s="4"/>
      <c r="D1837" s="4"/>
    </row>
    <row r="1838" spans="3:4" x14ac:dyDescent="0.2">
      <c r="C1838" s="4"/>
      <c r="D1838" s="4"/>
    </row>
    <row r="1839" spans="3:4" x14ac:dyDescent="0.2">
      <c r="C1839" s="4"/>
      <c r="D1839" s="4"/>
    </row>
    <row r="1840" spans="3:4" x14ac:dyDescent="0.2">
      <c r="C1840" s="4"/>
      <c r="D1840" s="4"/>
    </row>
    <row r="1841" spans="3:4" x14ac:dyDescent="0.2">
      <c r="C1841" s="4"/>
      <c r="D1841" s="4"/>
    </row>
    <row r="1842" spans="3:4" x14ac:dyDescent="0.2">
      <c r="C1842" s="4"/>
      <c r="D1842" s="4"/>
    </row>
    <row r="1843" spans="3:4" x14ac:dyDescent="0.2">
      <c r="C1843" s="4"/>
      <c r="D1843" s="4"/>
    </row>
    <row r="1844" spans="3:4" x14ac:dyDescent="0.2">
      <c r="C1844" s="4"/>
      <c r="D1844" s="4"/>
    </row>
    <row r="1845" spans="3:4" x14ac:dyDescent="0.2">
      <c r="C1845" s="4"/>
      <c r="D1845" s="4"/>
    </row>
    <row r="1846" spans="3:4" x14ac:dyDescent="0.2">
      <c r="C1846" s="4"/>
      <c r="D1846" s="4"/>
    </row>
    <row r="1847" spans="3:4" x14ac:dyDescent="0.2">
      <c r="C1847" s="4"/>
      <c r="D1847" s="4"/>
    </row>
    <row r="1848" spans="3:4" x14ac:dyDescent="0.2">
      <c r="C1848" s="4"/>
      <c r="D1848" s="4"/>
    </row>
    <row r="1849" spans="3:4" x14ac:dyDescent="0.2">
      <c r="C1849" s="4"/>
      <c r="D1849" s="4"/>
    </row>
    <row r="1850" spans="3:4" x14ac:dyDescent="0.2">
      <c r="C1850" s="4"/>
      <c r="D1850" s="4"/>
    </row>
    <row r="1851" spans="3:4" x14ac:dyDescent="0.2">
      <c r="C1851" s="4"/>
      <c r="D1851" s="4"/>
    </row>
    <row r="1852" spans="3:4" x14ac:dyDescent="0.2">
      <c r="C1852" s="4"/>
      <c r="D1852" s="4"/>
    </row>
    <row r="1853" spans="3:4" x14ac:dyDescent="0.2">
      <c r="C1853" s="4"/>
      <c r="D1853" s="4"/>
    </row>
    <row r="1854" spans="3:4" x14ac:dyDescent="0.2">
      <c r="C1854" s="4"/>
      <c r="D1854" s="4"/>
    </row>
    <row r="1855" spans="3:4" x14ac:dyDescent="0.2">
      <c r="C1855" s="4"/>
      <c r="D1855" s="4"/>
    </row>
    <row r="1856" spans="3:4" x14ac:dyDescent="0.2">
      <c r="C1856" s="4"/>
      <c r="D1856" s="4"/>
    </row>
    <row r="1857" spans="3:4" x14ac:dyDescent="0.2">
      <c r="C1857" s="4"/>
      <c r="D1857" s="4"/>
    </row>
    <row r="1858" spans="3:4" x14ac:dyDescent="0.2">
      <c r="C1858" s="4"/>
      <c r="D1858" s="4"/>
    </row>
    <row r="1859" spans="3:4" x14ac:dyDescent="0.2">
      <c r="C1859" s="4"/>
      <c r="D1859" s="4"/>
    </row>
    <row r="1860" spans="3:4" x14ac:dyDescent="0.2">
      <c r="C1860" s="4"/>
      <c r="D1860" s="4"/>
    </row>
    <row r="1861" spans="3:4" x14ac:dyDescent="0.2">
      <c r="C1861" s="4"/>
      <c r="D1861" s="4"/>
    </row>
    <row r="1862" spans="3:4" x14ac:dyDescent="0.2">
      <c r="C1862" s="4"/>
      <c r="D1862" s="4"/>
    </row>
    <row r="1863" spans="3:4" x14ac:dyDescent="0.2">
      <c r="C1863" s="4"/>
      <c r="D1863" s="4"/>
    </row>
    <row r="1864" spans="3:4" x14ac:dyDescent="0.2">
      <c r="C1864" s="4"/>
      <c r="D1864" s="4"/>
    </row>
    <row r="1865" spans="3:4" x14ac:dyDescent="0.2">
      <c r="C1865" s="4"/>
      <c r="D1865" s="4"/>
    </row>
    <row r="1866" spans="3:4" x14ac:dyDescent="0.2">
      <c r="C1866" s="4"/>
      <c r="D1866" s="4"/>
    </row>
    <row r="1867" spans="3:4" x14ac:dyDescent="0.2">
      <c r="C1867" s="4"/>
      <c r="D1867" s="4"/>
    </row>
    <row r="1868" spans="3:4" x14ac:dyDescent="0.2">
      <c r="C1868" s="4"/>
      <c r="D1868" s="4"/>
    </row>
    <row r="1869" spans="3:4" x14ac:dyDescent="0.2">
      <c r="C1869" s="4"/>
      <c r="D1869" s="4"/>
    </row>
    <row r="1870" spans="3:4" x14ac:dyDescent="0.2">
      <c r="C1870" s="4"/>
      <c r="D1870" s="4"/>
    </row>
    <row r="1871" spans="3:4" x14ac:dyDescent="0.2">
      <c r="C1871" s="4"/>
      <c r="D1871" s="4"/>
    </row>
    <row r="1872" spans="3:4" x14ac:dyDescent="0.2">
      <c r="C1872" s="4"/>
      <c r="D1872" s="4"/>
    </row>
    <row r="1873" spans="3:4" x14ac:dyDescent="0.2">
      <c r="C1873" s="4"/>
      <c r="D1873" s="4"/>
    </row>
    <row r="1874" spans="3:4" x14ac:dyDescent="0.2">
      <c r="C1874" s="4"/>
      <c r="D1874" s="4"/>
    </row>
    <row r="1875" spans="3:4" x14ac:dyDescent="0.2">
      <c r="C1875" s="4"/>
      <c r="D1875" s="4"/>
    </row>
    <row r="1876" spans="3:4" x14ac:dyDescent="0.2">
      <c r="C1876" s="4"/>
      <c r="D1876" s="4"/>
    </row>
    <row r="1877" spans="3:4" x14ac:dyDescent="0.2">
      <c r="C1877" s="4"/>
      <c r="D1877" s="4"/>
    </row>
    <row r="1878" spans="3:4" x14ac:dyDescent="0.2">
      <c r="C1878" s="4"/>
      <c r="D1878" s="4"/>
    </row>
    <row r="1879" spans="3:4" x14ac:dyDescent="0.2">
      <c r="C1879" s="4"/>
      <c r="D1879" s="4"/>
    </row>
    <row r="1880" spans="3:4" x14ac:dyDescent="0.2">
      <c r="C1880" s="4"/>
      <c r="D1880" s="4"/>
    </row>
    <row r="1881" spans="3:4" x14ac:dyDescent="0.2">
      <c r="C1881" s="4"/>
      <c r="D1881" s="4"/>
    </row>
    <row r="1882" spans="3:4" x14ac:dyDescent="0.2">
      <c r="C1882" s="4"/>
      <c r="D1882" s="4"/>
    </row>
    <row r="1883" spans="3:4" x14ac:dyDescent="0.2">
      <c r="C1883" s="4"/>
      <c r="D1883" s="4"/>
    </row>
    <row r="1884" spans="3:4" x14ac:dyDescent="0.2">
      <c r="C1884" s="4"/>
      <c r="D1884" s="4"/>
    </row>
    <row r="1885" spans="3:4" x14ac:dyDescent="0.2">
      <c r="C1885" s="4"/>
      <c r="D1885" s="4"/>
    </row>
    <row r="1886" spans="3:4" x14ac:dyDescent="0.2">
      <c r="C1886" s="4"/>
      <c r="D1886" s="4"/>
    </row>
    <row r="1887" spans="3:4" x14ac:dyDescent="0.2">
      <c r="C1887" s="4"/>
      <c r="D1887" s="4"/>
    </row>
    <row r="1888" spans="3:4" x14ac:dyDescent="0.2">
      <c r="C1888" s="4"/>
      <c r="D1888" s="4"/>
    </row>
    <row r="1889" spans="3:4" x14ac:dyDescent="0.2">
      <c r="C1889" s="4"/>
      <c r="D1889" s="4"/>
    </row>
    <row r="1890" spans="3:4" x14ac:dyDescent="0.2">
      <c r="C1890" s="4"/>
      <c r="D1890" s="4"/>
    </row>
    <row r="1891" spans="3:4" x14ac:dyDescent="0.2">
      <c r="C1891" s="4"/>
      <c r="D1891" s="4"/>
    </row>
    <row r="1892" spans="3:4" x14ac:dyDescent="0.2">
      <c r="C1892" s="4"/>
      <c r="D1892" s="4"/>
    </row>
    <row r="1893" spans="3:4" x14ac:dyDescent="0.2">
      <c r="C1893" s="4"/>
      <c r="D1893" s="4"/>
    </row>
    <row r="1894" spans="3:4" x14ac:dyDescent="0.2">
      <c r="C1894" s="4"/>
      <c r="D1894" s="4"/>
    </row>
    <row r="1895" spans="3:4" x14ac:dyDescent="0.2">
      <c r="C1895" s="4"/>
      <c r="D1895" s="4"/>
    </row>
    <row r="1896" spans="3:4" x14ac:dyDescent="0.2">
      <c r="C1896" s="4"/>
      <c r="D1896" s="4"/>
    </row>
    <row r="1897" spans="3:4" x14ac:dyDescent="0.2">
      <c r="C1897" s="4"/>
      <c r="D1897" s="4"/>
    </row>
    <row r="1898" spans="3:4" x14ac:dyDescent="0.2">
      <c r="C1898" s="4"/>
      <c r="D1898" s="4"/>
    </row>
    <row r="1899" spans="3:4" x14ac:dyDescent="0.2">
      <c r="C1899" s="4"/>
      <c r="D1899" s="4"/>
    </row>
    <row r="1900" spans="3:4" x14ac:dyDescent="0.2">
      <c r="C1900" s="4"/>
      <c r="D1900" s="4"/>
    </row>
    <row r="1901" spans="3:4" x14ac:dyDescent="0.2">
      <c r="C1901" s="4"/>
      <c r="D1901" s="4"/>
    </row>
    <row r="1902" spans="3:4" x14ac:dyDescent="0.2">
      <c r="C1902" s="4"/>
      <c r="D1902" s="4"/>
    </row>
    <row r="1903" spans="3:4" x14ac:dyDescent="0.2">
      <c r="C1903" s="4"/>
      <c r="D1903" s="4"/>
    </row>
    <row r="1904" spans="3:4" x14ac:dyDescent="0.2">
      <c r="C1904" s="4"/>
      <c r="D1904" s="4"/>
    </row>
    <row r="1905" spans="3:4" x14ac:dyDescent="0.2">
      <c r="C1905" s="4"/>
      <c r="D1905" s="4"/>
    </row>
    <row r="1906" spans="3:4" x14ac:dyDescent="0.2">
      <c r="C1906" s="4"/>
      <c r="D1906" s="4"/>
    </row>
    <row r="1907" spans="3:4" x14ac:dyDescent="0.2">
      <c r="C1907" s="4"/>
      <c r="D1907" s="4"/>
    </row>
    <row r="1908" spans="3:4" x14ac:dyDescent="0.2">
      <c r="C1908" s="4"/>
      <c r="D1908" s="4"/>
    </row>
    <row r="1909" spans="3:4" x14ac:dyDescent="0.2">
      <c r="C1909" s="4"/>
      <c r="D1909" s="4"/>
    </row>
    <row r="1910" spans="3:4" x14ac:dyDescent="0.2">
      <c r="C1910" s="4"/>
      <c r="D1910" s="4"/>
    </row>
    <row r="1911" spans="3:4" x14ac:dyDescent="0.2">
      <c r="C1911" s="4"/>
      <c r="D1911" s="4"/>
    </row>
    <row r="1912" spans="3:4" x14ac:dyDescent="0.2">
      <c r="C1912" s="4"/>
      <c r="D1912" s="4"/>
    </row>
    <row r="1913" spans="3:4" x14ac:dyDescent="0.2">
      <c r="C1913" s="4"/>
      <c r="D1913" s="4"/>
    </row>
    <row r="1914" spans="3:4" x14ac:dyDescent="0.2">
      <c r="C1914" s="4"/>
      <c r="D1914" s="4"/>
    </row>
    <row r="1915" spans="3:4" x14ac:dyDescent="0.2">
      <c r="C1915" s="4"/>
      <c r="D1915" s="4"/>
    </row>
    <row r="1916" spans="3:4" x14ac:dyDescent="0.2">
      <c r="C1916" s="4"/>
      <c r="D1916" s="4"/>
    </row>
    <row r="1917" spans="3:4" x14ac:dyDescent="0.2">
      <c r="C1917" s="4"/>
      <c r="D1917" s="4"/>
    </row>
    <row r="1918" spans="3:4" x14ac:dyDescent="0.2">
      <c r="C1918" s="4"/>
      <c r="D1918" s="4"/>
    </row>
    <row r="1919" spans="3:4" x14ac:dyDescent="0.2">
      <c r="C1919" s="4"/>
      <c r="D1919" s="4"/>
    </row>
    <row r="1920" spans="3:4" x14ac:dyDescent="0.2">
      <c r="C1920" s="4"/>
      <c r="D1920" s="4"/>
    </row>
    <row r="1921" spans="3:4" x14ac:dyDescent="0.2">
      <c r="C1921" s="4"/>
      <c r="D1921" s="4"/>
    </row>
    <row r="1922" spans="3:4" x14ac:dyDescent="0.2">
      <c r="C1922" s="4"/>
      <c r="D1922" s="4"/>
    </row>
    <row r="1923" spans="3:4" x14ac:dyDescent="0.2">
      <c r="C1923" s="4"/>
      <c r="D1923" s="4"/>
    </row>
    <row r="1924" spans="3:4" x14ac:dyDescent="0.2">
      <c r="C1924" s="4"/>
      <c r="D1924" s="4"/>
    </row>
    <row r="1925" spans="3:4" x14ac:dyDescent="0.2">
      <c r="C1925" s="4"/>
      <c r="D1925" s="4"/>
    </row>
    <row r="1926" spans="3:4" x14ac:dyDescent="0.2">
      <c r="C1926" s="4"/>
      <c r="D1926" s="4"/>
    </row>
    <row r="1927" spans="3:4" x14ac:dyDescent="0.2">
      <c r="C1927" s="4"/>
      <c r="D1927" s="4"/>
    </row>
    <row r="1928" spans="3:4" x14ac:dyDescent="0.2">
      <c r="C1928" s="4"/>
      <c r="D1928" s="4"/>
    </row>
    <row r="1929" spans="3:4" x14ac:dyDescent="0.2">
      <c r="C1929" s="4"/>
      <c r="D1929" s="4"/>
    </row>
    <row r="1930" spans="3:4" x14ac:dyDescent="0.2">
      <c r="C1930" s="4"/>
      <c r="D1930" s="4"/>
    </row>
    <row r="1931" spans="3:4" x14ac:dyDescent="0.2">
      <c r="C1931" s="4"/>
      <c r="D1931" s="4"/>
    </row>
    <row r="1932" spans="3:4" x14ac:dyDescent="0.2">
      <c r="C1932" s="4"/>
      <c r="D1932" s="4"/>
    </row>
    <row r="1933" spans="3:4" x14ac:dyDescent="0.2">
      <c r="C1933" s="4"/>
      <c r="D1933" s="4"/>
    </row>
    <row r="1934" spans="3:4" x14ac:dyDescent="0.2">
      <c r="C1934" s="4"/>
      <c r="D1934" s="4"/>
    </row>
    <row r="1935" spans="3:4" x14ac:dyDescent="0.2">
      <c r="C1935" s="4"/>
      <c r="D1935" s="4"/>
    </row>
    <row r="1936" spans="3:4" x14ac:dyDescent="0.2">
      <c r="C1936" s="4"/>
      <c r="D1936" s="4"/>
    </row>
    <row r="1937" spans="3:4" x14ac:dyDescent="0.2">
      <c r="C1937" s="4"/>
      <c r="D1937" s="4"/>
    </row>
    <row r="1938" spans="3:4" x14ac:dyDescent="0.2">
      <c r="C1938" s="4"/>
      <c r="D1938" s="4"/>
    </row>
    <row r="1939" spans="3:4" x14ac:dyDescent="0.2">
      <c r="C1939" s="4"/>
      <c r="D1939" s="4"/>
    </row>
    <row r="1940" spans="3:4" x14ac:dyDescent="0.2">
      <c r="C1940" s="4"/>
      <c r="D1940" s="4"/>
    </row>
    <row r="1941" spans="3:4" x14ac:dyDescent="0.2">
      <c r="C1941" s="4"/>
      <c r="D1941" s="4"/>
    </row>
    <row r="1942" spans="3:4" x14ac:dyDescent="0.2">
      <c r="C1942" s="4"/>
      <c r="D1942" s="4"/>
    </row>
    <row r="1943" spans="3:4" x14ac:dyDescent="0.2">
      <c r="C1943" s="4"/>
      <c r="D1943" s="4"/>
    </row>
    <row r="1944" spans="3:4" x14ac:dyDescent="0.2">
      <c r="C1944" s="4"/>
      <c r="D1944" s="4"/>
    </row>
    <row r="1945" spans="3:4" x14ac:dyDescent="0.2">
      <c r="C1945" s="4"/>
      <c r="D1945" s="4"/>
    </row>
    <row r="1946" spans="3:4" x14ac:dyDescent="0.2">
      <c r="C1946" s="4"/>
      <c r="D1946" s="4"/>
    </row>
    <row r="1947" spans="3:4" x14ac:dyDescent="0.2">
      <c r="C1947" s="4"/>
      <c r="D1947" s="4"/>
    </row>
    <row r="1948" spans="3:4" x14ac:dyDescent="0.2">
      <c r="C1948" s="4"/>
      <c r="D1948" s="4"/>
    </row>
    <row r="1949" spans="3:4" x14ac:dyDescent="0.2">
      <c r="C1949" s="4"/>
      <c r="D1949" s="4"/>
    </row>
    <row r="1950" spans="3:4" x14ac:dyDescent="0.2">
      <c r="C1950" s="4"/>
      <c r="D1950" s="4"/>
    </row>
    <row r="1951" spans="3:4" x14ac:dyDescent="0.2">
      <c r="C1951" s="4"/>
      <c r="D1951" s="4"/>
    </row>
    <row r="1952" spans="3:4" x14ac:dyDescent="0.2">
      <c r="C1952" s="4"/>
      <c r="D1952" s="4"/>
    </row>
    <row r="1953" spans="3:4" x14ac:dyDescent="0.2">
      <c r="C1953" s="4"/>
      <c r="D1953" s="4"/>
    </row>
    <row r="1954" spans="3:4" x14ac:dyDescent="0.2">
      <c r="C1954" s="4"/>
      <c r="D1954" s="4"/>
    </row>
    <row r="1955" spans="3:4" x14ac:dyDescent="0.2">
      <c r="C1955" s="4"/>
      <c r="D1955" s="4"/>
    </row>
    <row r="1956" spans="3:4" x14ac:dyDescent="0.2">
      <c r="C1956" s="4"/>
      <c r="D1956" s="4"/>
    </row>
    <row r="1957" spans="3:4" x14ac:dyDescent="0.2">
      <c r="C1957" s="4"/>
      <c r="D1957" s="4"/>
    </row>
    <row r="1958" spans="3:4" x14ac:dyDescent="0.2">
      <c r="C1958" s="4"/>
      <c r="D1958" s="4"/>
    </row>
    <row r="1959" spans="3:4" x14ac:dyDescent="0.2">
      <c r="C1959" s="4"/>
      <c r="D1959" s="4"/>
    </row>
    <row r="1960" spans="3:4" x14ac:dyDescent="0.2">
      <c r="C1960" s="4"/>
      <c r="D1960" s="4"/>
    </row>
    <row r="1961" spans="3:4" x14ac:dyDescent="0.2">
      <c r="C1961" s="4"/>
      <c r="D1961" s="4"/>
    </row>
    <row r="1962" spans="3:4" x14ac:dyDescent="0.2">
      <c r="C1962" s="4"/>
      <c r="D1962" s="4"/>
    </row>
    <row r="1963" spans="3:4" x14ac:dyDescent="0.2">
      <c r="C1963" s="4"/>
      <c r="D1963" s="4"/>
    </row>
    <row r="1964" spans="3:4" x14ac:dyDescent="0.2">
      <c r="C1964" s="4"/>
      <c r="D1964" s="4"/>
    </row>
    <row r="1965" spans="3:4" x14ac:dyDescent="0.2">
      <c r="C1965" s="4"/>
      <c r="D1965" s="4"/>
    </row>
    <row r="1966" spans="3:4" x14ac:dyDescent="0.2">
      <c r="C1966" s="4"/>
      <c r="D1966" s="4"/>
    </row>
    <row r="1967" spans="3:4" x14ac:dyDescent="0.2">
      <c r="C1967" s="4"/>
      <c r="D1967" s="4"/>
    </row>
    <row r="1968" spans="3:4" x14ac:dyDescent="0.2">
      <c r="C1968" s="4"/>
      <c r="D1968" s="4"/>
    </row>
    <row r="1969" spans="3:4" x14ac:dyDescent="0.2">
      <c r="C1969" s="4"/>
      <c r="D1969" s="4"/>
    </row>
    <row r="1970" spans="3:4" x14ac:dyDescent="0.2">
      <c r="C1970" s="4"/>
      <c r="D1970" s="4"/>
    </row>
    <row r="1971" spans="3:4" x14ac:dyDescent="0.2">
      <c r="C1971" s="4"/>
      <c r="D1971" s="4"/>
    </row>
    <row r="1972" spans="3:4" x14ac:dyDescent="0.2">
      <c r="C1972" s="4"/>
      <c r="D1972" s="4"/>
    </row>
    <row r="1973" spans="3:4" x14ac:dyDescent="0.2">
      <c r="C1973" s="4"/>
      <c r="D1973" s="4"/>
    </row>
    <row r="1974" spans="3:4" x14ac:dyDescent="0.2">
      <c r="C1974" s="4"/>
      <c r="D1974" s="4"/>
    </row>
    <row r="1975" spans="3:4" x14ac:dyDescent="0.2">
      <c r="C1975" s="4"/>
      <c r="D1975" s="4"/>
    </row>
    <row r="1976" spans="3:4" x14ac:dyDescent="0.2">
      <c r="C1976" s="4"/>
      <c r="D1976" s="4"/>
    </row>
    <row r="1977" spans="3:4" x14ac:dyDescent="0.2">
      <c r="C1977" s="4"/>
      <c r="D1977" s="4"/>
    </row>
    <row r="1978" spans="3:4" x14ac:dyDescent="0.2">
      <c r="C1978" s="4"/>
      <c r="D1978" s="4"/>
    </row>
    <row r="1979" spans="3:4" x14ac:dyDescent="0.2">
      <c r="C1979" s="4"/>
      <c r="D1979" s="4"/>
    </row>
    <row r="1980" spans="3:4" x14ac:dyDescent="0.2">
      <c r="C1980" s="4"/>
      <c r="D1980" s="4"/>
    </row>
    <row r="1981" spans="3:4" x14ac:dyDescent="0.2">
      <c r="C1981" s="4"/>
      <c r="D1981" s="4"/>
    </row>
    <row r="1982" spans="3:4" x14ac:dyDescent="0.2">
      <c r="C1982" s="4"/>
      <c r="D1982" s="4"/>
    </row>
    <row r="1983" spans="3:4" x14ac:dyDescent="0.2">
      <c r="C1983" s="4"/>
      <c r="D1983" s="4"/>
    </row>
    <row r="1984" spans="3:4" x14ac:dyDescent="0.2">
      <c r="C1984" s="4"/>
      <c r="D1984" s="4"/>
    </row>
    <row r="1985" spans="3:4" x14ac:dyDescent="0.2">
      <c r="C1985" s="4"/>
      <c r="D1985" s="4"/>
    </row>
    <row r="1986" spans="3:4" x14ac:dyDescent="0.2">
      <c r="C1986" s="4"/>
      <c r="D1986" s="4"/>
    </row>
    <row r="1987" spans="3:4" x14ac:dyDescent="0.2">
      <c r="C1987" s="4"/>
      <c r="D1987" s="4"/>
    </row>
    <row r="1988" spans="3:4" x14ac:dyDescent="0.2">
      <c r="C1988" s="4"/>
      <c r="D1988" s="4"/>
    </row>
    <row r="1989" spans="3:4" x14ac:dyDescent="0.2">
      <c r="C1989" s="4"/>
      <c r="D1989" s="4"/>
    </row>
    <row r="1990" spans="3:4" x14ac:dyDescent="0.2">
      <c r="C1990" s="4"/>
      <c r="D1990" s="4"/>
    </row>
    <row r="1991" spans="3:4" x14ac:dyDescent="0.2">
      <c r="C1991" s="4"/>
      <c r="D1991" s="4"/>
    </row>
    <row r="1992" spans="3:4" x14ac:dyDescent="0.2">
      <c r="C1992" s="4"/>
      <c r="D1992" s="4"/>
    </row>
    <row r="1993" spans="3:4" x14ac:dyDescent="0.2">
      <c r="C1993" s="4"/>
      <c r="D1993" s="4"/>
    </row>
    <row r="1994" spans="3:4" x14ac:dyDescent="0.2">
      <c r="C1994" s="4"/>
      <c r="D1994" s="4"/>
    </row>
    <row r="1995" spans="3:4" x14ac:dyDescent="0.2">
      <c r="C1995" s="4"/>
      <c r="D1995" s="4"/>
    </row>
    <row r="1996" spans="3:4" x14ac:dyDescent="0.2">
      <c r="C1996" s="4"/>
      <c r="D1996" s="4"/>
    </row>
    <row r="1997" spans="3:4" x14ac:dyDescent="0.2">
      <c r="C1997" s="4"/>
      <c r="D1997" s="4"/>
    </row>
    <row r="1998" spans="3:4" x14ac:dyDescent="0.2">
      <c r="C1998" s="4"/>
      <c r="D1998" s="4"/>
    </row>
    <row r="1999" spans="3:4" x14ac:dyDescent="0.2">
      <c r="C1999" s="4"/>
      <c r="D1999" s="4"/>
    </row>
    <row r="2000" spans="3:4" x14ac:dyDescent="0.2">
      <c r="C2000" s="4"/>
      <c r="D2000" s="4"/>
    </row>
    <row r="2001" spans="3:4" x14ac:dyDescent="0.2">
      <c r="C2001" s="4"/>
      <c r="D2001" s="4"/>
    </row>
    <row r="2002" spans="3:4" x14ac:dyDescent="0.2">
      <c r="C2002" s="4"/>
      <c r="D2002" s="4"/>
    </row>
    <row r="2003" spans="3:4" x14ac:dyDescent="0.2">
      <c r="C2003" s="4"/>
      <c r="D2003" s="4"/>
    </row>
    <row r="2004" spans="3:4" x14ac:dyDescent="0.2">
      <c r="C2004" s="4"/>
      <c r="D2004" s="4"/>
    </row>
    <row r="2005" spans="3:4" x14ac:dyDescent="0.2">
      <c r="C2005" s="4"/>
      <c r="D2005" s="4"/>
    </row>
    <row r="2006" spans="3:4" x14ac:dyDescent="0.2">
      <c r="C2006" s="4"/>
      <c r="D2006" s="4"/>
    </row>
    <row r="2007" spans="3:4" x14ac:dyDescent="0.2">
      <c r="C2007" s="4"/>
      <c r="D2007" s="4"/>
    </row>
    <row r="2008" spans="3:4" x14ac:dyDescent="0.2">
      <c r="C2008" s="4"/>
      <c r="D2008" s="4"/>
    </row>
    <row r="2009" spans="3:4" x14ac:dyDescent="0.2">
      <c r="C2009" s="4"/>
      <c r="D2009" s="4"/>
    </row>
    <row r="2010" spans="3:4" x14ac:dyDescent="0.2">
      <c r="C2010" s="4"/>
      <c r="D2010" s="4"/>
    </row>
    <row r="2011" spans="3:4" x14ac:dyDescent="0.2">
      <c r="C2011" s="4"/>
      <c r="D2011" s="4"/>
    </row>
    <row r="2012" spans="3:4" x14ac:dyDescent="0.2">
      <c r="C2012" s="4"/>
      <c r="D2012" s="4"/>
    </row>
    <row r="2013" spans="3:4" x14ac:dyDescent="0.2">
      <c r="C2013" s="4"/>
      <c r="D2013" s="4"/>
    </row>
    <row r="2014" spans="3:4" x14ac:dyDescent="0.2">
      <c r="C2014" s="4"/>
      <c r="D2014" s="4"/>
    </row>
    <row r="2015" spans="3:4" x14ac:dyDescent="0.2">
      <c r="C2015" s="4"/>
      <c r="D2015" s="4"/>
    </row>
    <row r="2016" spans="3:4" x14ac:dyDescent="0.2">
      <c r="C2016" s="4"/>
      <c r="D2016" s="4"/>
    </row>
    <row r="2017" spans="3:4" x14ac:dyDescent="0.2">
      <c r="C2017" s="4"/>
      <c r="D2017" s="4"/>
    </row>
    <row r="2018" spans="3:4" x14ac:dyDescent="0.2">
      <c r="C2018" s="4"/>
      <c r="D2018" s="4"/>
    </row>
    <row r="2019" spans="3:4" x14ac:dyDescent="0.2">
      <c r="C2019" s="4"/>
      <c r="D2019" s="4"/>
    </row>
    <row r="2020" spans="3:4" x14ac:dyDescent="0.2">
      <c r="C2020" s="4"/>
      <c r="D2020" s="4"/>
    </row>
    <row r="2021" spans="3:4" x14ac:dyDescent="0.2">
      <c r="C2021" s="4"/>
      <c r="D2021" s="4"/>
    </row>
    <row r="2022" spans="3:4" x14ac:dyDescent="0.2">
      <c r="C2022" s="4"/>
      <c r="D2022" s="4"/>
    </row>
    <row r="2023" spans="3:4" x14ac:dyDescent="0.2">
      <c r="C2023" s="4"/>
      <c r="D2023" s="4"/>
    </row>
    <row r="2024" spans="3:4" x14ac:dyDescent="0.2">
      <c r="C2024" s="4"/>
      <c r="D2024" s="4"/>
    </row>
    <row r="2025" spans="3:4" x14ac:dyDescent="0.2">
      <c r="C2025" s="4"/>
      <c r="D2025" s="4"/>
    </row>
    <row r="2026" spans="3:4" x14ac:dyDescent="0.2">
      <c r="C2026" s="4"/>
      <c r="D2026" s="4"/>
    </row>
    <row r="2027" spans="3:4" x14ac:dyDescent="0.2">
      <c r="C2027" s="4"/>
      <c r="D2027" s="4"/>
    </row>
    <row r="2028" spans="3:4" x14ac:dyDescent="0.2">
      <c r="C2028" s="4"/>
      <c r="D2028" s="4"/>
    </row>
    <row r="2029" spans="3:4" x14ac:dyDescent="0.2">
      <c r="C2029" s="4"/>
      <c r="D2029" s="4"/>
    </row>
    <row r="2030" spans="3:4" x14ac:dyDescent="0.2">
      <c r="C2030" s="4"/>
      <c r="D2030" s="4"/>
    </row>
    <row r="2031" spans="3:4" x14ac:dyDescent="0.2">
      <c r="C2031" s="4"/>
      <c r="D2031" s="4"/>
    </row>
    <row r="2032" spans="3:4" x14ac:dyDescent="0.2">
      <c r="C2032" s="4"/>
      <c r="D2032" s="4"/>
    </row>
    <row r="2033" spans="3:4" x14ac:dyDescent="0.2">
      <c r="C2033" s="4"/>
      <c r="D2033" s="4"/>
    </row>
    <row r="2034" spans="3:4" x14ac:dyDescent="0.2">
      <c r="C2034" s="4"/>
      <c r="D2034" s="4"/>
    </row>
    <row r="2035" spans="3:4" x14ac:dyDescent="0.2">
      <c r="C2035" s="4"/>
      <c r="D2035" s="4"/>
    </row>
    <row r="2036" spans="3:4" x14ac:dyDescent="0.2">
      <c r="C2036" s="4"/>
      <c r="D2036" s="4"/>
    </row>
    <row r="2037" spans="3:4" x14ac:dyDescent="0.2">
      <c r="C2037" s="4"/>
      <c r="D2037" s="4"/>
    </row>
    <row r="2038" spans="3:4" x14ac:dyDescent="0.2">
      <c r="C2038" s="4"/>
      <c r="D2038" s="4"/>
    </row>
    <row r="2039" spans="3:4" x14ac:dyDescent="0.2">
      <c r="C2039" s="4"/>
      <c r="D2039" s="4"/>
    </row>
    <row r="2040" spans="3:4" x14ac:dyDescent="0.2">
      <c r="C2040" s="4"/>
      <c r="D2040" s="4"/>
    </row>
    <row r="2041" spans="3:4" x14ac:dyDescent="0.2">
      <c r="C2041" s="4"/>
      <c r="D2041" s="4"/>
    </row>
    <row r="2042" spans="3:4" x14ac:dyDescent="0.2">
      <c r="C2042" s="4"/>
      <c r="D2042" s="4"/>
    </row>
    <row r="2043" spans="3:4" x14ac:dyDescent="0.2">
      <c r="C2043" s="4"/>
      <c r="D2043" s="4"/>
    </row>
    <row r="2044" spans="3:4" x14ac:dyDescent="0.2">
      <c r="C2044" s="4"/>
      <c r="D2044" s="4"/>
    </row>
    <row r="2045" spans="3:4" x14ac:dyDescent="0.2">
      <c r="C2045" s="4"/>
      <c r="D2045" s="4"/>
    </row>
    <row r="2046" spans="3:4" x14ac:dyDescent="0.2">
      <c r="C2046" s="4"/>
      <c r="D2046" s="4"/>
    </row>
    <row r="2047" spans="3:4" x14ac:dyDescent="0.2">
      <c r="C2047" s="4"/>
      <c r="D2047" s="4"/>
    </row>
    <row r="2048" spans="3:4" x14ac:dyDescent="0.2">
      <c r="C2048" s="4"/>
      <c r="D2048" s="4"/>
    </row>
    <row r="2049" spans="3:4" x14ac:dyDescent="0.2">
      <c r="C2049" s="4"/>
      <c r="D2049" s="4"/>
    </row>
    <row r="2050" spans="3:4" x14ac:dyDescent="0.2">
      <c r="C2050" s="4"/>
      <c r="D2050" s="4"/>
    </row>
    <row r="2051" spans="3:4" x14ac:dyDescent="0.2">
      <c r="C2051" s="4"/>
      <c r="D2051" s="4"/>
    </row>
    <row r="2052" spans="3:4" x14ac:dyDescent="0.2">
      <c r="C2052" s="4"/>
      <c r="D2052" s="4"/>
    </row>
    <row r="2053" spans="3:4" x14ac:dyDescent="0.2">
      <c r="C2053" s="4"/>
      <c r="D2053" s="4"/>
    </row>
    <row r="2054" spans="3:4" x14ac:dyDescent="0.2">
      <c r="C2054" s="4"/>
      <c r="D2054" s="4"/>
    </row>
    <row r="2055" spans="3:4" x14ac:dyDescent="0.2">
      <c r="C2055" s="4"/>
      <c r="D2055" s="4"/>
    </row>
    <row r="2056" spans="3:4" x14ac:dyDescent="0.2">
      <c r="C2056" s="4"/>
      <c r="D2056" s="4"/>
    </row>
    <row r="2057" spans="3:4" x14ac:dyDescent="0.2">
      <c r="C2057" s="4"/>
      <c r="D2057" s="4"/>
    </row>
    <row r="2058" spans="3:4" x14ac:dyDescent="0.2">
      <c r="C2058" s="4"/>
      <c r="D2058" s="4"/>
    </row>
    <row r="2059" spans="3:4" x14ac:dyDescent="0.2">
      <c r="C2059" s="4"/>
      <c r="D2059" s="4"/>
    </row>
    <row r="2060" spans="3:4" x14ac:dyDescent="0.2">
      <c r="C2060" s="4"/>
      <c r="D2060" s="4"/>
    </row>
    <row r="2061" spans="3:4" x14ac:dyDescent="0.2">
      <c r="C2061" s="4"/>
      <c r="D2061" s="4"/>
    </row>
    <row r="2062" spans="3:4" x14ac:dyDescent="0.2">
      <c r="C2062" s="4"/>
      <c r="D2062" s="4"/>
    </row>
    <row r="2063" spans="3:4" x14ac:dyDescent="0.2">
      <c r="C2063" s="4"/>
      <c r="D2063" s="4"/>
    </row>
    <row r="2064" spans="3:4" x14ac:dyDescent="0.2">
      <c r="C2064" s="4"/>
      <c r="D2064" s="4"/>
    </row>
    <row r="2065" spans="3:4" x14ac:dyDescent="0.2">
      <c r="C2065" s="4"/>
      <c r="D2065" s="4"/>
    </row>
    <row r="2066" spans="3:4" x14ac:dyDescent="0.2">
      <c r="C2066" s="4"/>
      <c r="D2066" s="4"/>
    </row>
    <row r="2067" spans="3:4" x14ac:dyDescent="0.2">
      <c r="C2067" s="4"/>
      <c r="D2067" s="4"/>
    </row>
    <row r="2068" spans="3:4" x14ac:dyDescent="0.2">
      <c r="C2068" s="4"/>
      <c r="D2068" s="4"/>
    </row>
    <row r="2069" spans="3:4" x14ac:dyDescent="0.2">
      <c r="C2069" s="4"/>
      <c r="D2069" s="4"/>
    </row>
    <row r="2070" spans="3:4" x14ac:dyDescent="0.2">
      <c r="C2070" s="4"/>
      <c r="D2070" s="4"/>
    </row>
    <row r="2071" spans="3:4" x14ac:dyDescent="0.2">
      <c r="C2071" s="4"/>
      <c r="D2071" s="4"/>
    </row>
    <row r="2072" spans="3:4" x14ac:dyDescent="0.2">
      <c r="C2072" s="4"/>
      <c r="D2072" s="4"/>
    </row>
    <row r="2073" spans="3:4" x14ac:dyDescent="0.2">
      <c r="C2073" s="4"/>
      <c r="D2073" s="4"/>
    </row>
    <row r="2074" spans="3:4" x14ac:dyDescent="0.2">
      <c r="C2074" s="4"/>
      <c r="D2074" s="4"/>
    </row>
    <row r="2075" spans="3:4" x14ac:dyDescent="0.2">
      <c r="C2075" s="4"/>
      <c r="D2075" s="4"/>
    </row>
    <row r="2076" spans="3:4" x14ac:dyDescent="0.2">
      <c r="C2076" s="4"/>
      <c r="D2076" s="4"/>
    </row>
    <row r="2077" spans="3:4" x14ac:dyDescent="0.2">
      <c r="C2077" s="4"/>
      <c r="D2077" s="4"/>
    </row>
    <row r="2078" spans="3:4" x14ac:dyDescent="0.2">
      <c r="C2078" s="4"/>
      <c r="D2078" s="4"/>
    </row>
    <row r="2079" spans="3:4" x14ac:dyDescent="0.2">
      <c r="C2079" s="4"/>
      <c r="D2079" s="4"/>
    </row>
    <row r="2080" spans="3:4" x14ac:dyDescent="0.2">
      <c r="C2080" s="4"/>
      <c r="D2080" s="4"/>
    </row>
    <row r="2081" spans="3:4" x14ac:dyDescent="0.2">
      <c r="C2081" s="4"/>
      <c r="D2081" s="4"/>
    </row>
    <row r="2082" spans="3:4" x14ac:dyDescent="0.2">
      <c r="C2082" s="4"/>
      <c r="D2082" s="4"/>
    </row>
    <row r="2083" spans="3:4" x14ac:dyDescent="0.2">
      <c r="C2083" s="4"/>
      <c r="D2083" s="4"/>
    </row>
    <row r="2084" spans="3:4" x14ac:dyDescent="0.2">
      <c r="C2084" s="4"/>
      <c r="D2084" s="4"/>
    </row>
    <row r="2085" spans="3:4" x14ac:dyDescent="0.2">
      <c r="C2085" s="4"/>
      <c r="D2085" s="4"/>
    </row>
    <row r="2086" spans="3:4" x14ac:dyDescent="0.2">
      <c r="C2086" s="4"/>
      <c r="D2086" s="4"/>
    </row>
    <row r="2087" spans="3:4" x14ac:dyDescent="0.2">
      <c r="C2087" s="4"/>
      <c r="D2087" s="4"/>
    </row>
    <row r="2088" spans="3:4" x14ac:dyDescent="0.2">
      <c r="C2088" s="4"/>
      <c r="D2088" s="4"/>
    </row>
    <row r="2089" spans="3:4" x14ac:dyDescent="0.2">
      <c r="C2089" s="4"/>
      <c r="D2089" s="4"/>
    </row>
    <row r="2090" spans="3:4" x14ac:dyDescent="0.2">
      <c r="C2090" s="4"/>
      <c r="D2090" s="4"/>
    </row>
    <row r="2091" spans="3:4" x14ac:dyDescent="0.2">
      <c r="C2091" s="4"/>
      <c r="D2091" s="4"/>
    </row>
    <row r="2092" spans="3:4" x14ac:dyDescent="0.2">
      <c r="C2092" s="4"/>
      <c r="D2092" s="4"/>
    </row>
    <row r="2093" spans="3:4" x14ac:dyDescent="0.2">
      <c r="C2093" s="4"/>
      <c r="D2093" s="4"/>
    </row>
    <row r="2094" spans="3:4" x14ac:dyDescent="0.2">
      <c r="C2094" s="4"/>
      <c r="D2094" s="4"/>
    </row>
    <row r="2095" spans="3:4" x14ac:dyDescent="0.2">
      <c r="C2095" s="4"/>
      <c r="D2095" s="4"/>
    </row>
    <row r="2096" spans="3:4" x14ac:dyDescent="0.2">
      <c r="C2096" s="4"/>
      <c r="D2096" s="4"/>
    </row>
    <row r="2097" spans="3:4" x14ac:dyDescent="0.2">
      <c r="C2097" s="4"/>
      <c r="D2097" s="4"/>
    </row>
    <row r="2098" spans="3:4" x14ac:dyDescent="0.2">
      <c r="C2098" s="4"/>
      <c r="D2098" s="4"/>
    </row>
    <row r="2099" spans="3:4" x14ac:dyDescent="0.2">
      <c r="C2099" s="4"/>
      <c r="D2099" s="4"/>
    </row>
    <row r="2100" spans="3:4" x14ac:dyDescent="0.2">
      <c r="C2100" s="4"/>
      <c r="D2100" s="4"/>
    </row>
    <row r="2101" spans="3:4" x14ac:dyDescent="0.2">
      <c r="C2101" s="4"/>
      <c r="D2101" s="4"/>
    </row>
    <row r="2102" spans="3:4" x14ac:dyDescent="0.2">
      <c r="C2102" s="4"/>
      <c r="D2102" s="4"/>
    </row>
    <row r="2103" spans="3:4" x14ac:dyDescent="0.2">
      <c r="C2103" s="4"/>
      <c r="D2103" s="4"/>
    </row>
    <row r="2104" spans="3:4" x14ac:dyDescent="0.2">
      <c r="C2104" s="4"/>
      <c r="D2104" s="4"/>
    </row>
    <row r="2105" spans="3:4" x14ac:dyDescent="0.2">
      <c r="C2105" s="4"/>
      <c r="D2105" s="4"/>
    </row>
    <row r="2106" spans="3:4" x14ac:dyDescent="0.2">
      <c r="C2106" s="4"/>
      <c r="D2106" s="4"/>
    </row>
    <row r="2107" spans="3:4" x14ac:dyDescent="0.2">
      <c r="C2107" s="4"/>
      <c r="D2107" s="4"/>
    </row>
    <row r="2108" spans="3:4" x14ac:dyDescent="0.2">
      <c r="C2108" s="4"/>
      <c r="D2108" s="4"/>
    </row>
    <row r="2109" spans="3:4" x14ac:dyDescent="0.2">
      <c r="C2109" s="4"/>
      <c r="D2109" s="4"/>
    </row>
    <row r="2110" spans="3:4" x14ac:dyDescent="0.2">
      <c r="C2110" s="4"/>
      <c r="D2110" s="4"/>
    </row>
    <row r="2111" spans="3:4" x14ac:dyDescent="0.2">
      <c r="C2111" s="4"/>
      <c r="D2111" s="4"/>
    </row>
    <row r="2112" spans="3:4" x14ac:dyDescent="0.2">
      <c r="C2112" s="4"/>
      <c r="D2112" s="4"/>
    </row>
    <row r="2113" spans="3:4" x14ac:dyDescent="0.2">
      <c r="C2113" s="4"/>
      <c r="D2113" s="4"/>
    </row>
    <row r="2114" spans="3:4" x14ac:dyDescent="0.2">
      <c r="C2114" s="4"/>
      <c r="D2114" s="4"/>
    </row>
    <row r="2115" spans="3:4" x14ac:dyDescent="0.2">
      <c r="C2115" s="4"/>
      <c r="D2115" s="4"/>
    </row>
    <row r="2116" spans="3:4" x14ac:dyDescent="0.2">
      <c r="C2116" s="4"/>
      <c r="D2116" s="4"/>
    </row>
    <row r="2117" spans="3:4" x14ac:dyDescent="0.2">
      <c r="C2117" s="4"/>
      <c r="D2117" s="4"/>
    </row>
    <row r="2118" spans="3:4" x14ac:dyDescent="0.2">
      <c r="C2118" s="4"/>
      <c r="D2118" s="4"/>
    </row>
    <row r="2119" spans="3:4" x14ac:dyDescent="0.2">
      <c r="C2119" s="4"/>
      <c r="D2119" s="4"/>
    </row>
    <row r="2120" spans="3:4" x14ac:dyDescent="0.2">
      <c r="C2120" s="4"/>
      <c r="D2120" s="4"/>
    </row>
    <row r="2121" spans="3:4" x14ac:dyDescent="0.2">
      <c r="C2121" s="4"/>
      <c r="D2121" s="4"/>
    </row>
    <row r="2122" spans="3:4" x14ac:dyDescent="0.2">
      <c r="C2122" s="4"/>
      <c r="D2122" s="4"/>
    </row>
    <row r="2123" spans="3:4" x14ac:dyDescent="0.2">
      <c r="C2123" s="4"/>
      <c r="D2123" s="4"/>
    </row>
    <row r="2124" spans="3:4" x14ac:dyDescent="0.2">
      <c r="C2124" s="4"/>
      <c r="D2124" s="4"/>
    </row>
    <row r="2125" spans="3:4" x14ac:dyDescent="0.2">
      <c r="C2125" s="4"/>
      <c r="D2125" s="4"/>
    </row>
    <row r="2126" spans="3:4" x14ac:dyDescent="0.2">
      <c r="C2126" s="4"/>
      <c r="D2126" s="4"/>
    </row>
    <row r="2127" spans="3:4" x14ac:dyDescent="0.2">
      <c r="C2127" s="4"/>
      <c r="D2127" s="4"/>
    </row>
    <row r="2128" spans="3:4" x14ac:dyDescent="0.2">
      <c r="C2128" s="4"/>
      <c r="D2128" s="4"/>
    </row>
    <row r="2129" spans="3:4" x14ac:dyDescent="0.2">
      <c r="C2129" s="4"/>
      <c r="D2129" s="4"/>
    </row>
    <row r="2130" spans="3:4" x14ac:dyDescent="0.2">
      <c r="C2130" s="4"/>
      <c r="D2130" s="4"/>
    </row>
    <row r="2131" spans="3:4" x14ac:dyDescent="0.2">
      <c r="C2131" s="4"/>
      <c r="D2131" s="4"/>
    </row>
    <row r="2132" spans="3:4" x14ac:dyDescent="0.2">
      <c r="C2132" s="4"/>
      <c r="D2132" s="4"/>
    </row>
    <row r="2133" spans="3:4" x14ac:dyDescent="0.2">
      <c r="C2133" s="4"/>
      <c r="D2133" s="4"/>
    </row>
    <row r="2134" spans="3:4" x14ac:dyDescent="0.2">
      <c r="C2134" s="4"/>
      <c r="D2134" s="4"/>
    </row>
    <row r="2135" spans="3:4" x14ac:dyDescent="0.2">
      <c r="C2135" s="4"/>
      <c r="D2135" s="4"/>
    </row>
    <row r="2136" spans="3:4" x14ac:dyDescent="0.2">
      <c r="C2136" s="4"/>
      <c r="D2136" s="4"/>
    </row>
    <row r="2137" spans="3:4" x14ac:dyDescent="0.2">
      <c r="C2137" s="4"/>
      <c r="D2137" s="4"/>
    </row>
    <row r="2138" spans="3:4" x14ac:dyDescent="0.2">
      <c r="C2138" s="4"/>
      <c r="D2138" s="4"/>
    </row>
    <row r="2139" spans="3:4" x14ac:dyDescent="0.2">
      <c r="C2139" s="4"/>
      <c r="D2139" s="4"/>
    </row>
    <row r="2140" spans="3:4" x14ac:dyDescent="0.2">
      <c r="C2140" s="4"/>
      <c r="D2140" s="4"/>
    </row>
    <row r="2141" spans="3:4" x14ac:dyDescent="0.2">
      <c r="C2141" s="4"/>
      <c r="D2141" s="4"/>
    </row>
    <row r="2142" spans="3:4" x14ac:dyDescent="0.2">
      <c r="C2142" s="4"/>
      <c r="D2142" s="4"/>
    </row>
    <row r="2143" spans="3:4" x14ac:dyDescent="0.2">
      <c r="C2143" s="4"/>
      <c r="D2143" s="4"/>
    </row>
    <row r="2144" spans="3:4" x14ac:dyDescent="0.2">
      <c r="C2144" s="4"/>
      <c r="D2144" s="4"/>
    </row>
    <row r="2145" spans="3:4" x14ac:dyDescent="0.2">
      <c r="C2145" s="4"/>
      <c r="D2145" s="4"/>
    </row>
    <row r="2146" spans="3:4" x14ac:dyDescent="0.2">
      <c r="C2146" s="4"/>
      <c r="D2146" s="4"/>
    </row>
    <row r="2147" spans="3:4" x14ac:dyDescent="0.2">
      <c r="C2147" s="4"/>
      <c r="D2147" s="4"/>
    </row>
    <row r="2148" spans="3:4" x14ac:dyDescent="0.2">
      <c r="C2148" s="4"/>
      <c r="D2148" s="4"/>
    </row>
    <row r="2149" spans="3:4" x14ac:dyDescent="0.2">
      <c r="C2149" s="4"/>
      <c r="D2149" s="4"/>
    </row>
    <row r="2150" spans="3:4" x14ac:dyDescent="0.2">
      <c r="C2150" s="4"/>
      <c r="D2150" s="4"/>
    </row>
    <row r="2151" spans="3:4" x14ac:dyDescent="0.2">
      <c r="C2151" s="4"/>
      <c r="D2151" s="4"/>
    </row>
    <row r="2152" spans="3:4" x14ac:dyDescent="0.2">
      <c r="C2152" s="4"/>
      <c r="D2152" s="4"/>
    </row>
    <row r="2153" spans="3:4" x14ac:dyDescent="0.2">
      <c r="C2153" s="4"/>
      <c r="D2153" s="4"/>
    </row>
    <row r="2154" spans="3:4" x14ac:dyDescent="0.2">
      <c r="C2154" s="4"/>
      <c r="D2154" s="4"/>
    </row>
    <row r="2155" spans="3:4" x14ac:dyDescent="0.2">
      <c r="C2155" s="4"/>
      <c r="D2155" s="4"/>
    </row>
    <row r="2156" spans="3:4" x14ac:dyDescent="0.2">
      <c r="C2156" s="4"/>
      <c r="D2156" s="4"/>
    </row>
    <row r="2157" spans="3:4" x14ac:dyDescent="0.2">
      <c r="C2157" s="4"/>
      <c r="D2157" s="4"/>
    </row>
    <row r="2158" spans="3:4" x14ac:dyDescent="0.2">
      <c r="C2158" s="4"/>
      <c r="D2158" s="4"/>
    </row>
    <row r="2159" spans="3:4" x14ac:dyDescent="0.2">
      <c r="C2159" s="4"/>
      <c r="D2159" s="4"/>
    </row>
    <row r="2160" spans="3:4" x14ac:dyDescent="0.2">
      <c r="C2160" s="4"/>
      <c r="D2160" s="4"/>
    </row>
    <row r="2161" spans="3:4" x14ac:dyDescent="0.2">
      <c r="C2161" s="4"/>
      <c r="D2161" s="4"/>
    </row>
    <row r="2162" spans="3:4" x14ac:dyDescent="0.2">
      <c r="C2162" s="4"/>
      <c r="D2162" s="4"/>
    </row>
    <row r="2163" spans="3:4" x14ac:dyDescent="0.2">
      <c r="C2163" s="4"/>
      <c r="D2163" s="4"/>
    </row>
    <row r="2164" spans="3:4" x14ac:dyDescent="0.2">
      <c r="C2164" s="4"/>
      <c r="D2164" s="4"/>
    </row>
    <row r="2165" spans="3:4" x14ac:dyDescent="0.2">
      <c r="C2165" s="4"/>
      <c r="D2165" s="4"/>
    </row>
    <row r="2166" spans="3:4" x14ac:dyDescent="0.2">
      <c r="C2166" s="4"/>
      <c r="D2166" s="4"/>
    </row>
    <row r="2167" spans="3:4" x14ac:dyDescent="0.2">
      <c r="C2167" s="4"/>
      <c r="D2167" s="4"/>
    </row>
    <row r="2168" spans="3:4" x14ac:dyDescent="0.2">
      <c r="C2168" s="4"/>
      <c r="D2168" s="4"/>
    </row>
    <row r="2169" spans="3:4" x14ac:dyDescent="0.2">
      <c r="C2169" s="4"/>
      <c r="D2169" s="4"/>
    </row>
    <row r="2170" spans="3:4" x14ac:dyDescent="0.2">
      <c r="C2170" s="4"/>
      <c r="D2170" s="4"/>
    </row>
    <row r="2171" spans="3:4" x14ac:dyDescent="0.2">
      <c r="C2171" s="4"/>
      <c r="D2171" s="4"/>
    </row>
    <row r="2172" spans="3:4" x14ac:dyDescent="0.2">
      <c r="C2172" s="4"/>
      <c r="D2172" s="4"/>
    </row>
    <row r="2173" spans="3:4" x14ac:dyDescent="0.2">
      <c r="C2173" s="4"/>
      <c r="D2173" s="4"/>
    </row>
    <row r="2174" spans="3:4" x14ac:dyDescent="0.2">
      <c r="C2174" s="4"/>
      <c r="D2174" s="4"/>
    </row>
    <row r="2175" spans="3:4" x14ac:dyDescent="0.2">
      <c r="C2175" s="4"/>
      <c r="D2175" s="4"/>
    </row>
    <row r="2176" spans="3:4" x14ac:dyDescent="0.2">
      <c r="C2176" s="4"/>
      <c r="D2176" s="4"/>
    </row>
    <row r="2177" spans="3:4" x14ac:dyDescent="0.2">
      <c r="C2177" s="4"/>
      <c r="D2177" s="4"/>
    </row>
    <row r="2178" spans="3:4" x14ac:dyDescent="0.2">
      <c r="C2178" s="4"/>
      <c r="D2178" s="4"/>
    </row>
    <row r="2179" spans="3:4" x14ac:dyDescent="0.2">
      <c r="C2179" s="4"/>
      <c r="D2179" s="4"/>
    </row>
    <row r="2180" spans="3:4" x14ac:dyDescent="0.2">
      <c r="C2180" s="4"/>
      <c r="D2180" s="4"/>
    </row>
    <row r="2181" spans="3:4" x14ac:dyDescent="0.2">
      <c r="C2181" s="4"/>
      <c r="D2181" s="4"/>
    </row>
    <row r="2182" spans="3:4" x14ac:dyDescent="0.2">
      <c r="C2182" s="4"/>
      <c r="D2182" s="4"/>
    </row>
    <row r="2183" spans="3:4" x14ac:dyDescent="0.2">
      <c r="C2183" s="4"/>
      <c r="D2183" s="4"/>
    </row>
    <row r="2184" spans="3:4" x14ac:dyDescent="0.2">
      <c r="C2184" s="4"/>
      <c r="D2184" s="4"/>
    </row>
    <row r="2185" spans="3:4" x14ac:dyDescent="0.2">
      <c r="C2185" s="4"/>
      <c r="D2185" s="4"/>
    </row>
    <row r="2186" spans="3:4" x14ac:dyDescent="0.2">
      <c r="C2186" s="4"/>
      <c r="D2186" s="4"/>
    </row>
    <row r="2187" spans="3:4" x14ac:dyDescent="0.2">
      <c r="C2187" s="4"/>
      <c r="D2187" s="4"/>
    </row>
    <row r="2188" spans="3:4" x14ac:dyDescent="0.2">
      <c r="C2188" s="4"/>
      <c r="D2188" s="4"/>
    </row>
    <row r="2189" spans="3:4" x14ac:dyDescent="0.2">
      <c r="C2189" s="4"/>
      <c r="D2189" s="4"/>
    </row>
    <row r="2190" spans="3:4" x14ac:dyDescent="0.2">
      <c r="C2190" s="4"/>
      <c r="D2190" s="4"/>
    </row>
    <row r="2191" spans="3:4" x14ac:dyDescent="0.2">
      <c r="C2191" s="4"/>
      <c r="D2191" s="4"/>
    </row>
    <row r="2192" spans="3:4" x14ac:dyDescent="0.2">
      <c r="C2192" s="4"/>
      <c r="D2192" s="4"/>
    </row>
    <row r="2193" spans="3:4" x14ac:dyDescent="0.2">
      <c r="C2193" s="4"/>
      <c r="D2193" s="4"/>
    </row>
    <row r="2194" spans="3:4" x14ac:dyDescent="0.2">
      <c r="C2194" s="4"/>
      <c r="D2194" s="4"/>
    </row>
    <row r="2195" spans="3:4" x14ac:dyDescent="0.2">
      <c r="C2195" s="4"/>
      <c r="D2195" s="4"/>
    </row>
    <row r="2196" spans="3:4" x14ac:dyDescent="0.2">
      <c r="C2196" s="4"/>
      <c r="D2196" s="4"/>
    </row>
    <row r="2197" spans="3:4" x14ac:dyDescent="0.2">
      <c r="C2197" s="4"/>
      <c r="D2197" s="4"/>
    </row>
    <row r="2198" spans="3:4" x14ac:dyDescent="0.2">
      <c r="C2198" s="4"/>
      <c r="D2198" s="4"/>
    </row>
    <row r="2199" spans="3:4" x14ac:dyDescent="0.2">
      <c r="C2199" s="4"/>
      <c r="D2199" s="4"/>
    </row>
    <row r="2200" spans="3:4" x14ac:dyDescent="0.2">
      <c r="C2200" s="4"/>
      <c r="D2200" s="4"/>
    </row>
    <row r="2201" spans="3:4" x14ac:dyDescent="0.2">
      <c r="C2201" s="4"/>
      <c r="D2201" s="4"/>
    </row>
    <row r="2202" spans="3:4" x14ac:dyDescent="0.2">
      <c r="C2202" s="4"/>
      <c r="D2202" s="4"/>
    </row>
    <row r="2203" spans="3:4" x14ac:dyDescent="0.2">
      <c r="C2203" s="4"/>
      <c r="D2203" s="4"/>
    </row>
    <row r="2204" spans="3:4" x14ac:dyDescent="0.2">
      <c r="C2204" s="4"/>
      <c r="D2204" s="4"/>
    </row>
    <row r="2205" spans="3:4" x14ac:dyDescent="0.2">
      <c r="C2205" s="4"/>
      <c r="D2205" s="4"/>
    </row>
    <row r="2206" spans="3:4" x14ac:dyDescent="0.2">
      <c r="C2206" s="4"/>
      <c r="D2206" s="4"/>
    </row>
    <row r="2207" spans="3:4" x14ac:dyDescent="0.2">
      <c r="C2207" s="4"/>
      <c r="D2207" s="4"/>
    </row>
    <row r="2208" spans="3:4" x14ac:dyDescent="0.2">
      <c r="C2208" s="4"/>
      <c r="D2208" s="4"/>
    </row>
    <row r="2209" spans="3:4" x14ac:dyDescent="0.2">
      <c r="C2209" s="4"/>
      <c r="D2209" s="4"/>
    </row>
    <row r="2210" spans="3:4" x14ac:dyDescent="0.2">
      <c r="C2210" s="4"/>
      <c r="D2210" s="4"/>
    </row>
    <row r="2211" spans="3:4" x14ac:dyDescent="0.2">
      <c r="C2211" s="4"/>
      <c r="D2211" s="4"/>
    </row>
    <row r="2212" spans="3:4" x14ac:dyDescent="0.2">
      <c r="C2212" s="4"/>
      <c r="D2212" s="4"/>
    </row>
    <row r="2213" spans="3:4" x14ac:dyDescent="0.2">
      <c r="C2213" s="4"/>
      <c r="D2213" s="4"/>
    </row>
    <row r="2214" spans="3:4" x14ac:dyDescent="0.2">
      <c r="C2214" s="4"/>
      <c r="D2214" s="4"/>
    </row>
    <row r="2215" spans="3:4" x14ac:dyDescent="0.2">
      <c r="C2215" s="4"/>
      <c r="D2215" s="4"/>
    </row>
    <row r="2216" spans="3:4" x14ac:dyDescent="0.2">
      <c r="C2216" s="4"/>
      <c r="D2216" s="4"/>
    </row>
    <row r="2217" spans="3:4" x14ac:dyDescent="0.2">
      <c r="C2217" s="4"/>
      <c r="D2217" s="4"/>
    </row>
    <row r="2218" spans="3:4" x14ac:dyDescent="0.2">
      <c r="C2218" s="4"/>
      <c r="D2218" s="4"/>
    </row>
    <row r="2219" spans="3:4" x14ac:dyDescent="0.2">
      <c r="C2219" s="4"/>
      <c r="D2219" s="4"/>
    </row>
    <row r="2220" spans="3:4" x14ac:dyDescent="0.2">
      <c r="C2220" s="4"/>
      <c r="D2220" s="4"/>
    </row>
    <row r="2221" spans="3:4" x14ac:dyDescent="0.2">
      <c r="C2221" s="4"/>
      <c r="D2221" s="4"/>
    </row>
    <row r="2222" spans="3:4" x14ac:dyDescent="0.2">
      <c r="C2222" s="4"/>
      <c r="D2222" s="4"/>
    </row>
    <row r="2223" spans="3:4" x14ac:dyDescent="0.2">
      <c r="C2223" s="4"/>
      <c r="D2223" s="4"/>
    </row>
    <row r="2224" spans="3:4" x14ac:dyDescent="0.2">
      <c r="C2224" s="4"/>
      <c r="D2224" s="4"/>
    </row>
    <row r="2225" spans="3:4" x14ac:dyDescent="0.2">
      <c r="C2225" s="4"/>
      <c r="D2225" s="4"/>
    </row>
    <row r="2226" spans="3:4" x14ac:dyDescent="0.2">
      <c r="C2226" s="4"/>
      <c r="D2226" s="4"/>
    </row>
    <row r="2227" spans="3:4" x14ac:dyDescent="0.2">
      <c r="C2227" s="4"/>
      <c r="D2227" s="4"/>
    </row>
    <row r="2228" spans="3:4" x14ac:dyDescent="0.2">
      <c r="C2228" s="4"/>
      <c r="D2228" s="4"/>
    </row>
    <row r="2229" spans="3:4" x14ac:dyDescent="0.2">
      <c r="C2229" s="4"/>
      <c r="D2229" s="4"/>
    </row>
    <row r="2230" spans="3:4" x14ac:dyDescent="0.2">
      <c r="C2230" s="4"/>
      <c r="D2230" s="4"/>
    </row>
    <row r="2231" spans="3:4" x14ac:dyDescent="0.2">
      <c r="C2231" s="4"/>
      <c r="D2231" s="4"/>
    </row>
    <row r="2232" spans="3:4" x14ac:dyDescent="0.2">
      <c r="C2232" s="4"/>
      <c r="D2232" s="4"/>
    </row>
    <row r="2233" spans="3:4" x14ac:dyDescent="0.2">
      <c r="C2233" s="4"/>
      <c r="D2233" s="4"/>
    </row>
    <row r="2234" spans="3:4" x14ac:dyDescent="0.2">
      <c r="C2234" s="4"/>
      <c r="D2234" s="4"/>
    </row>
    <row r="2235" spans="3:4" x14ac:dyDescent="0.2">
      <c r="C2235" s="4"/>
      <c r="D2235" s="4"/>
    </row>
    <row r="2236" spans="3:4" x14ac:dyDescent="0.2">
      <c r="C2236" s="4"/>
      <c r="D2236" s="4"/>
    </row>
    <row r="2237" spans="3:4" x14ac:dyDescent="0.2">
      <c r="C2237" s="4"/>
      <c r="D2237" s="4"/>
    </row>
    <row r="2238" spans="3:4" x14ac:dyDescent="0.2">
      <c r="C2238" s="4"/>
      <c r="D2238" s="4"/>
    </row>
    <row r="2239" spans="3:4" x14ac:dyDescent="0.2">
      <c r="C2239" s="4"/>
      <c r="D2239" s="4"/>
    </row>
    <row r="2240" spans="3:4" x14ac:dyDescent="0.2">
      <c r="C2240" s="4"/>
      <c r="D2240" s="4"/>
    </row>
    <row r="2241" spans="3:4" x14ac:dyDescent="0.2">
      <c r="C2241" s="4"/>
      <c r="D2241" s="4"/>
    </row>
    <row r="2242" spans="3:4" x14ac:dyDescent="0.2">
      <c r="C2242" s="4"/>
      <c r="D2242" s="4"/>
    </row>
    <row r="2243" spans="3:4" x14ac:dyDescent="0.2">
      <c r="C2243" s="4"/>
      <c r="D2243" s="4"/>
    </row>
    <row r="2244" spans="3:4" x14ac:dyDescent="0.2">
      <c r="C2244" s="4"/>
      <c r="D2244" s="4"/>
    </row>
    <row r="2245" spans="3:4" x14ac:dyDescent="0.2">
      <c r="C2245" s="4"/>
      <c r="D2245" s="4"/>
    </row>
    <row r="2246" spans="3:4" x14ac:dyDescent="0.2">
      <c r="C2246" s="4"/>
      <c r="D2246" s="4"/>
    </row>
    <row r="2247" spans="3:4" x14ac:dyDescent="0.2">
      <c r="C2247" s="4"/>
      <c r="D2247" s="4"/>
    </row>
    <row r="2248" spans="3:4" x14ac:dyDescent="0.2">
      <c r="C2248" s="4"/>
      <c r="D2248" s="4"/>
    </row>
    <row r="2249" spans="3:4" x14ac:dyDescent="0.2">
      <c r="C2249" s="4"/>
      <c r="D2249" s="4"/>
    </row>
    <row r="2250" spans="3:4" x14ac:dyDescent="0.2">
      <c r="C2250" s="4"/>
      <c r="D2250" s="4"/>
    </row>
    <row r="2251" spans="3:4" x14ac:dyDescent="0.2">
      <c r="C2251" s="4"/>
      <c r="D2251" s="4"/>
    </row>
    <row r="2252" spans="3:4" x14ac:dyDescent="0.2">
      <c r="C2252" s="4"/>
      <c r="D2252" s="4"/>
    </row>
    <row r="2253" spans="3:4" x14ac:dyDescent="0.2">
      <c r="C2253" s="4"/>
      <c r="D2253" s="4"/>
    </row>
    <row r="2254" spans="3:4" x14ac:dyDescent="0.2">
      <c r="C2254" s="4"/>
      <c r="D2254" s="4"/>
    </row>
    <row r="2255" spans="3:4" x14ac:dyDescent="0.2">
      <c r="C2255" s="4"/>
      <c r="D2255" s="4"/>
    </row>
    <row r="2256" spans="3:4" x14ac:dyDescent="0.2">
      <c r="C2256" s="4"/>
      <c r="D2256" s="4"/>
    </row>
    <row r="2257" spans="3:4" x14ac:dyDescent="0.2">
      <c r="C2257" s="4"/>
      <c r="D2257" s="4"/>
    </row>
    <row r="2258" spans="3:4" x14ac:dyDescent="0.2">
      <c r="C2258" s="4"/>
      <c r="D2258" s="4"/>
    </row>
    <row r="2259" spans="3:4" x14ac:dyDescent="0.2">
      <c r="C2259" s="4"/>
      <c r="D2259" s="4"/>
    </row>
    <row r="2260" spans="3:4" x14ac:dyDescent="0.2">
      <c r="C2260" s="4"/>
      <c r="D2260" s="4"/>
    </row>
    <row r="2261" spans="3:4" x14ac:dyDescent="0.2">
      <c r="C2261" s="4"/>
      <c r="D2261" s="4"/>
    </row>
    <row r="2262" spans="3:4" x14ac:dyDescent="0.2">
      <c r="C2262" s="4"/>
      <c r="D2262" s="4"/>
    </row>
    <row r="2263" spans="3:4" x14ac:dyDescent="0.2">
      <c r="C2263" s="4"/>
      <c r="D2263" s="4"/>
    </row>
    <row r="2264" spans="3:4" x14ac:dyDescent="0.2">
      <c r="C2264" s="4"/>
      <c r="D2264" s="4"/>
    </row>
    <row r="2265" spans="3:4" x14ac:dyDescent="0.2">
      <c r="C2265" s="4"/>
      <c r="D2265" s="4"/>
    </row>
    <row r="2266" spans="3:4" x14ac:dyDescent="0.2">
      <c r="C2266" s="4"/>
      <c r="D2266" s="4"/>
    </row>
    <row r="2267" spans="3:4" x14ac:dyDescent="0.2">
      <c r="C2267" s="4"/>
      <c r="D2267" s="4"/>
    </row>
    <row r="2268" spans="3:4" x14ac:dyDescent="0.2">
      <c r="C2268" s="4"/>
      <c r="D2268" s="4"/>
    </row>
    <row r="2269" spans="3:4" x14ac:dyDescent="0.2">
      <c r="C2269" s="4"/>
      <c r="D2269" s="4"/>
    </row>
    <row r="2270" spans="3:4" x14ac:dyDescent="0.2">
      <c r="C2270" s="4"/>
      <c r="D2270" s="4"/>
    </row>
    <row r="2271" spans="3:4" x14ac:dyDescent="0.2">
      <c r="C2271" s="4"/>
      <c r="D2271" s="4"/>
    </row>
    <row r="2272" spans="3:4" x14ac:dyDescent="0.2">
      <c r="C2272" s="4"/>
      <c r="D2272" s="4"/>
    </row>
    <row r="2273" spans="3:4" x14ac:dyDescent="0.2">
      <c r="C2273" s="4"/>
      <c r="D2273" s="4"/>
    </row>
    <row r="2274" spans="3:4" x14ac:dyDescent="0.2">
      <c r="C2274" s="4"/>
      <c r="D2274" s="4"/>
    </row>
    <row r="2275" spans="3:4" x14ac:dyDescent="0.2">
      <c r="C2275" s="4"/>
      <c r="D2275" s="4"/>
    </row>
    <row r="2276" spans="3:4" x14ac:dyDescent="0.2">
      <c r="C2276" s="4"/>
      <c r="D2276" s="4"/>
    </row>
    <row r="2277" spans="3:4" x14ac:dyDescent="0.2">
      <c r="C2277" s="4"/>
      <c r="D2277" s="4"/>
    </row>
    <row r="2278" spans="3:4" x14ac:dyDescent="0.2">
      <c r="C2278" s="4"/>
      <c r="D2278" s="4"/>
    </row>
    <row r="2279" spans="3:4" x14ac:dyDescent="0.2">
      <c r="C2279" s="4"/>
      <c r="D2279" s="4"/>
    </row>
    <row r="2280" spans="3:4" x14ac:dyDescent="0.2">
      <c r="C2280" s="4"/>
      <c r="D2280" s="4"/>
    </row>
    <row r="2281" spans="3:4" x14ac:dyDescent="0.2">
      <c r="C2281" s="4"/>
      <c r="D2281" s="4"/>
    </row>
    <row r="2282" spans="3:4" x14ac:dyDescent="0.2">
      <c r="C2282" s="4"/>
      <c r="D2282" s="4"/>
    </row>
    <row r="2283" spans="3:4" x14ac:dyDescent="0.2">
      <c r="C2283" s="4"/>
      <c r="D2283" s="4"/>
    </row>
    <row r="2284" spans="3:4" x14ac:dyDescent="0.2">
      <c r="C2284" s="4"/>
      <c r="D2284" s="4"/>
    </row>
    <row r="2285" spans="3:4" x14ac:dyDescent="0.2">
      <c r="C2285" s="4"/>
      <c r="D2285" s="4"/>
    </row>
    <row r="2286" spans="3:4" x14ac:dyDescent="0.2">
      <c r="C2286" s="4"/>
      <c r="D2286" s="4"/>
    </row>
    <row r="2287" spans="3:4" x14ac:dyDescent="0.2">
      <c r="C2287" s="4"/>
      <c r="D2287" s="4"/>
    </row>
    <row r="2288" spans="3:4" x14ac:dyDescent="0.2">
      <c r="C2288" s="4"/>
      <c r="D2288" s="4"/>
    </row>
    <row r="2289" spans="3:4" x14ac:dyDescent="0.2">
      <c r="C2289" s="4"/>
      <c r="D2289" s="4"/>
    </row>
    <row r="2290" spans="3:4" x14ac:dyDescent="0.2">
      <c r="C2290" s="4"/>
      <c r="D2290" s="4"/>
    </row>
    <row r="2291" spans="3:4" x14ac:dyDescent="0.2">
      <c r="C2291" s="4"/>
      <c r="D2291" s="4"/>
    </row>
    <row r="2292" spans="3:4" x14ac:dyDescent="0.2">
      <c r="C2292" s="4"/>
      <c r="D2292" s="4"/>
    </row>
    <row r="2293" spans="3:4" x14ac:dyDescent="0.2">
      <c r="C2293" s="4"/>
      <c r="D2293" s="4"/>
    </row>
    <row r="2294" spans="3:4" x14ac:dyDescent="0.2">
      <c r="C2294" s="4"/>
      <c r="D2294" s="4"/>
    </row>
    <row r="2295" spans="3:4" x14ac:dyDescent="0.2">
      <c r="C2295" s="4"/>
      <c r="D2295" s="4"/>
    </row>
    <row r="2296" spans="3:4" x14ac:dyDescent="0.2">
      <c r="C2296" s="4"/>
      <c r="D2296" s="4"/>
    </row>
    <row r="2297" spans="3:4" x14ac:dyDescent="0.2">
      <c r="C2297" s="4"/>
      <c r="D2297" s="4"/>
    </row>
    <row r="2298" spans="3:4" x14ac:dyDescent="0.2">
      <c r="C2298" s="4"/>
      <c r="D2298" s="4"/>
    </row>
    <row r="2299" spans="3:4" x14ac:dyDescent="0.2">
      <c r="C2299" s="4"/>
      <c r="D2299" s="4"/>
    </row>
    <row r="2300" spans="3:4" x14ac:dyDescent="0.2">
      <c r="C2300" s="4"/>
      <c r="D2300" s="4"/>
    </row>
    <row r="2301" spans="3:4" x14ac:dyDescent="0.2">
      <c r="C2301" s="4"/>
      <c r="D2301" s="4"/>
    </row>
    <row r="2302" spans="3:4" x14ac:dyDescent="0.2">
      <c r="C2302" s="4"/>
      <c r="D2302" s="4"/>
    </row>
    <row r="2303" spans="3:4" x14ac:dyDescent="0.2">
      <c r="C2303" s="4"/>
      <c r="D2303" s="4"/>
    </row>
    <row r="2304" spans="3:4" x14ac:dyDescent="0.2">
      <c r="C2304" s="4"/>
      <c r="D2304" s="4"/>
    </row>
    <row r="2305" spans="3:4" x14ac:dyDescent="0.2">
      <c r="C2305" s="4"/>
      <c r="D2305" s="4"/>
    </row>
    <row r="2306" spans="3:4" x14ac:dyDescent="0.2">
      <c r="C2306" s="4"/>
      <c r="D2306" s="4"/>
    </row>
    <row r="2307" spans="3:4" x14ac:dyDescent="0.2">
      <c r="C2307" s="4"/>
      <c r="D2307" s="4"/>
    </row>
    <row r="2308" spans="3:4" x14ac:dyDescent="0.2">
      <c r="C2308" s="4"/>
      <c r="D2308" s="4"/>
    </row>
    <row r="2309" spans="3:4" x14ac:dyDescent="0.2">
      <c r="C2309" s="4"/>
      <c r="D2309" s="4"/>
    </row>
    <row r="2310" spans="3:4" x14ac:dyDescent="0.2">
      <c r="C2310" s="4"/>
      <c r="D2310" s="4"/>
    </row>
    <row r="2311" spans="3:4" x14ac:dyDescent="0.2">
      <c r="C2311" s="4"/>
      <c r="D2311" s="4"/>
    </row>
    <row r="2312" spans="3:4" x14ac:dyDescent="0.2">
      <c r="C2312" s="4"/>
      <c r="D2312" s="4"/>
    </row>
    <row r="2313" spans="3:4" x14ac:dyDescent="0.2">
      <c r="C2313" s="4"/>
      <c r="D2313" s="4"/>
    </row>
    <row r="2314" spans="3:4" x14ac:dyDescent="0.2">
      <c r="C2314" s="4"/>
      <c r="D2314" s="4"/>
    </row>
    <row r="2315" spans="3:4" x14ac:dyDescent="0.2">
      <c r="C2315" s="4"/>
      <c r="D2315" s="4"/>
    </row>
    <row r="2316" spans="3:4" x14ac:dyDescent="0.2">
      <c r="C2316" s="4"/>
      <c r="D2316" s="4"/>
    </row>
    <row r="2317" spans="3:4" x14ac:dyDescent="0.2">
      <c r="C2317" s="4"/>
      <c r="D2317" s="4"/>
    </row>
    <row r="2318" spans="3:4" x14ac:dyDescent="0.2">
      <c r="C2318" s="4"/>
      <c r="D2318" s="4"/>
    </row>
    <row r="2319" spans="3:4" x14ac:dyDescent="0.2">
      <c r="C2319" s="4"/>
      <c r="D2319" s="4"/>
    </row>
    <row r="2320" spans="3:4" x14ac:dyDescent="0.2">
      <c r="C2320" s="4"/>
      <c r="D2320" s="4"/>
    </row>
    <row r="2321" spans="3:4" x14ac:dyDescent="0.2">
      <c r="C2321" s="4"/>
      <c r="D2321" s="4"/>
    </row>
    <row r="2322" spans="3:4" x14ac:dyDescent="0.2">
      <c r="C2322" s="4"/>
      <c r="D2322" s="4"/>
    </row>
    <row r="2323" spans="3:4" x14ac:dyDescent="0.2">
      <c r="C2323" s="4"/>
      <c r="D2323" s="4"/>
    </row>
    <row r="2324" spans="3:4" x14ac:dyDescent="0.2">
      <c r="C2324" s="4"/>
      <c r="D2324" s="4"/>
    </row>
    <row r="2325" spans="3:4" x14ac:dyDescent="0.2">
      <c r="C2325" s="4"/>
      <c r="D2325" s="4"/>
    </row>
    <row r="2326" spans="3:4" x14ac:dyDescent="0.2">
      <c r="C2326" s="4"/>
      <c r="D2326" s="4"/>
    </row>
    <row r="2327" spans="3:4" x14ac:dyDescent="0.2">
      <c r="C2327" s="4"/>
      <c r="D2327" s="4"/>
    </row>
    <row r="2328" spans="3:4" x14ac:dyDescent="0.2">
      <c r="C2328" s="4"/>
      <c r="D2328" s="4"/>
    </row>
    <row r="2329" spans="3:4" x14ac:dyDescent="0.2">
      <c r="C2329" s="4"/>
      <c r="D2329" s="4"/>
    </row>
    <row r="2330" spans="3:4" x14ac:dyDescent="0.2">
      <c r="C2330" s="4"/>
      <c r="D2330" s="4"/>
    </row>
    <row r="2331" spans="3:4" x14ac:dyDescent="0.2">
      <c r="C2331" s="4"/>
      <c r="D2331" s="4"/>
    </row>
    <row r="2332" spans="3:4" x14ac:dyDescent="0.2">
      <c r="C2332" s="4"/>
      <c r="D2332" s="4"/>
    </row>
    <row r="2333" spans="3:4" x14ac:dyDescent="0.2">
      <c r="C2333" s="4"/>
      <c r="D2333" s="4"/>
    </row>
    <row r="2334" spans="3:4" x14ac:dyDescent="0.2">
      <c r="C2334" s="4"/>
      <c r="D2334" s="4"/>
    </row>
    <row r="2335" spans="3:4" x14ac:dyDescent="0.2">
      <c r="C2335" s="4"/>
      <c r="D2335" s="4"/>
    </row>
    <row r="2336" spans="3:4" x14ac:dyDescent="0.2">
      <c r="C2336" s="4"/>
      <c r="D2336" s="4"/>
    </row>
    <row r="2337" spans="3:4" x14ac:dyDescent="0.2">
      <c r="C2337" s="4"/>
      <c r="D2337" s="4"/>
    </row>
    <row r="2338" spans="3:4" x14ac:dyDescent="0.2">
      <c r="C2338" s="4"/>
      <c r="D2338" s="4"/>
    </row>
    <row r="2339" spans="3:4" x14ac:dyDescent="0.2">
      <c r="C2339" s="4"/>
      <c r="D2339" s="4"/>
    </row>
    <row r="2340" spans="3:4" x14ac:dyDescent="0.2">
      <c r="C2340" s="4"/>
      <c r="D2340" s="4"/>
    </row>
    <row r="2341" spans="3:4" x14ac:dyDescent="0.2">
      <c r="C2341" s="4"/>
      <c r="D2341" s="4"/>
    </row>
    <row r="2342" spans="3:4" x14ac:dyDescent="0.2">
      <c r="C2342" s="4"/>
      <c r="D2342" s="4"/>
    </row>
    <row r="2343" spans="3:4" x14ac:dyDescent="0.2">
      <c r="C2343" s="4"/>
      <c r="D2343" s="4"/>
    </row>
    <row r="2344" spans="3:4" x14ac:dyDescent="0.2">
      <c r="C2344" s="4"/>
      <c r="D2344" s="4"/>
    </row>
    <row r="2345" spans="3:4" x14ac:dyDescent="0.2">
      <c r="C2345" s="4"/>
      <c r="D2345" s="4"/>
    </row>
    <row r="2346" spans="3:4" x14ac:dyDescent="0.2">
      <c r="C2346" s="4"/>
      <c r="D2346" s="4"/>
    </row>
    <row r="2347" spans="3:4" x14ac:dyDescent="0.2">
      <c r="C2347" s="4"/>
      <c r="D2347" s="4"/>
    </row>
    <row r="2348" spans="3:4" x14ac:dyDescent="0.2">
      <c r="C2348" s="4"/>
      <c r="D2348" s="4"/>
    </row>
    <row r="2349" spans="3:4" x14ac:dyDescent="0.2">
      <c r="C2349" s="4"/>
      <c r="D2349" s="4"/>
    </row>
    <row r="2350" spans="3:4" x14ac:dyDescent="0.2">
      <c r="C2350" s="4"/>
      <c r="D2350" s="4"/>
    </row>
    <row r="2351" spans="3:4" x14ac:dyDescent="0.2">
      <c r="C2351" s="4"/>
      <c r="D2351" s="4"/>
    </row>
    <row r="2352" spans="3:4" x14ac:dyDescent="0.2">
      <c r="C2352" s="4"/>
      <c r="D2352" s="4"/>
    </row>
    <row r="2353" spans="3:4" x14ac:dyDescent="0.2">
      <c r="C2353" s="4"/>
      <c r="D2353" s="4"/>
    </row>
    <row r="2354" spans="3:4" x14ac:dyDescent="0.2">
      <c r="C2354" s="4"/>
      <c r="D2354" s="4"/>
    </row>
    <row r="2355" spans="3:4" x14ac:dyDescent="0.2">
      <c r="C2355" s="4"/>
      <c r="D2355" s="4"/>
    </row>
    <row r="2356" spans="3:4" x14ac:dyDescent="0.2">
      <c r="C2356" s="4"/>
      <c r="D2356" s="4"/>
    </row>
    <row r="2357" spans="3:4" x14ac:dyDescent="0.2">
      <c r="C2357" s="4"/>
      <c r="D2357" s="4"/>
    </row>
    <row r="2358" spans="3:4" x14ac:dyDescent="0.2">
      <c r="C2358" s="4"/>
      <c r="D2358" s="4"/>
    </row>
    <row r="2359" spans="3:4" x14ac:dyDescent="0.2">
      <c r="C2359" s="4"/>
      <c r="D2359" s="4"/>
    </row>
    <row r="2360" spans="3:4" x14ac:dyDescent="0.2">
      <c r="C2360" s="4"/>
      <c r="D2360" s="4"/>
    </row>
    <row r="2361" spans="3:4" x14ac:dyDescent="0.2">
      <c r="C2361" s="4"/>
      <c r="D2361" s="4"/>
    </row>
    <row r="2362" spans="3:4" x14ac:dyDescent="0.2">
      <c r="C2362" s="4"/>
      <c r="D2362" s="4"/>
    </row>
    <row r="2363" spans="3:4" x14ac:dyDescent="0.2">
      <c r="C2363" s="4"/>
      <c r="D2363" s="4"/>
    </row>
    <row r="2364" spans="3:4" x14ac:dyDescent="0.2">
      <c r="C2364" s="4"/>
      <c r="D2364" s="4"/>
    </row>
    <row r="2365" spans="3:4" x14ac:dyDescent="0.2">
      <c r="C2365" s="4"/>
      <c r="D2365" s="4"/>
    </row>
    <row r="2366" spans="3:4" x14ac:dyDescent="0.2">
      <c r="C2366" s="4"/>
      <c r="D2366" s="4"/>
    </row>
    <row r="2367" spans="3:4" x14ac:dyDescent="0.2">
      <c r="C2367" s="4"/>
      <c r="D2367" s="4"/>
    </row>
    <row r="2368" spans="3:4" x14ac:dyDescent="0.2">
      <c r="C2368" s="4"/>
      <c r="D2368" s="4"/>
    </row>
    <row r="2369" spans="3:4" x14ac:dyDescent="0.2">
      <c r="C2369" s="4"/>
      <c r="D2369" s="4"/>
    </row>
    <row r="2370" spans="3:4" x14ac:dyDescent="0.2">
      <c r="C2370" s="4"/>
      <c r="D2370" s="4"/>
    </row>
    <row r="2371" spans="3:4" x14ac:dyDescent="0.2">
      <c r="C2371" s="4"/>
      <c r="D2371" s="4"/>
    </row>
    <row r="2372" spans="3:4" x14ac:dyDescent="0.2">
      <c r="C2372" s="4"/>
      <c r="D2372" s="4"/>
    </row>
    <row r="2373" spans="3:4" x14ac:dyDescent="0.2">
      <c r="C2373" s="4"/>
      <c r="D2373" s="4"/>
    </row>
    <row r="2374" spans="3:4" x14ac:dyDescent="0.2">
      <c r="C2374" s="4"/>
      <c r="D2374" s="4"/>
    </row>
    <row r="2375" spans="3:4" x14ac:dyDescent="0.2">
      <c r="C2375" s="4"/>
      <c r="D2375" s="4"/>
    </row>
    <row r="2376" spans="3:4" x14ac:dyDescent="0.2">
      <c r="C2376" s="4"/>
      <c r="D2376" s="4"/>
    </row>
    <row r="2377" spans="3:4" x14ac:dyDescent="0.2">
      <c r="C2377" s="4"/>
      <c r="D2377" s="4"/>
    </row>
    <row r="2378" spans="3:4" x14ac:dyDescent="0.2">
      <c r="C2378" s="4"/>
      <c r="D2378" s="4"/>
    </row>
    <row r="2379" spans="3:4" x14ac:dyDescent="0.2">
      <c r="C2379" s="4"/>
      <c r="D2379" s="4"/>
    </row>
    <row r="2380" spans="3:4" x14ac:dyDescent="0.2">
      <c r="C2380" s="4"/>
      <c r="D2380" s="4"/>
    </row>
    <row r="2381" spans="3:4" x14ac:dyDescent="0.2">
      <c r="C2381" s="4"/>
      <c r="D2381" s="4"/>
    </row>
    <row r="2382" spans="3:4" x14ac:dyDescent="0.2">
      <c r="C2382" s="4"/>
      <c r="D2382" s="4"/>
    </row>
    <row r="2383" spans="3:4" x14ac:dyDescent="0.2">
      <c r="C2383" s="4"/>
      <c r="D2383" s="4"/>
    </row>
    <row r="2384" spans="3:4" x14ac:dyDescent="0.2">
      <c r="C2384" s="4"/>
      <c r="D2384" s="4"/>
    </row>
    <row r="2385" spans="3:4" x14ac:dyDescent="0.2">
      <c r="C2385" s="4"/>
      <c r="D2385" s="4"/>
    </row>
    <row r="2386" spans="3:4" x14ac:dyDescent="0.2">
      <c r="C2386" s="4"/>
      <c r="D2386" s="4"/>
    </row>
    <row r="2387" spans="3:4" x14ac:dyDescent="0.2">
      <c r="C2387" s="4"/>
      <c r="D2387" s="4"/>
    </row>
    <row r="2388" spans="3:4" x14ac:dyDescent="0.2">
      <c r="C2388" s="4"/>
      <c r="D2388" s="4"/>
    </row>
    <row r="2389" spans="3:4" x14ac:dyDescent="0.2">
      <c r="C2389" s="4"/>
      <c r="D2389" s="4"/>
    </row>
    <row r="2390" spans="3:4" x14ac:dyDescent="0.2">
      <c r="C2390" s="4"/>
      <c r="D2390" s="4"/>
    </row>
    <row r="2391" spans="3:4" x14ac:dyDescent="0.2">
      <c r="C2391" s="4"/>
      <c r="D2391" s="4"/>
    </row>
    <row r="2392" spans="3:4" x14ac:dyDescent="0.2">
      <c r="C2392" s="4"/>
      <c r="D2392" s="4"/>
    </row>
    <row r="2393" spans="3:4" x14ac:dyDescent="0.2">
      <c r="C2393" s="4"/>
      <c r="D2393" s="4"/>
    </row>
    <row r="2394" spans="3:4" x14ac:dyDescent="0.2">
      <c r="C2394" s="4"/>
      <c r="D2394" s="4"/>
    </row>
    <row r="2395" spans="3:4" x14ac:dyDescent="0.2">
      <c r="C2395" s="4"/>
      <c r="D2395" s="4"/>
    </row>
    <row r="2396" spans="3:4" x14ac:dyDescent="0.2">
      <c r="C2396" s="4"/>
      <c r="D2396" s="4"/>
    </row>
    <row r="2397" spans="3:4" x14ac:dyDescent="0.2">
      <c r="C2397" s="4"/>
      <c r="D2397" s="4"/>
    </row>
    <row r="2398" spans="3:4" x14ac:dyDescent="0.2">
      <c r="C2398" s="4"/>
      <c r="D2398" s="4"/>
    </row>
    <row r="2399" spans="3:4" x14ac:dyDescent="0.2">
      <c r="C2399" s="4"/>
      <c r="D2399" s="4"/>
    </row>
    <row r="2400" spans="3:4" x14ac:dyDescent="0.2">
      <c r="C2400" s="4"/>
      <c r="D2400" s="4"/>
    </row>
    <row r="2401" spans="3:4" x14ac:dyDescent="0.2">
      <c r="C2401" s="4"/>
      <c r="D2401" s="4"/>
    </row>
    <row r="2402" spans="3:4" x14ac:dyDescent="0.2">
      <c r="C2402" s="4"/>
      <c r="D2402" s="4"/>
    </row>
    <row r="2403" spans="3:4" x14ac:dyDescent="0.2">
      <c r="C2403" s="4"/>
      <c r="D2403" s="4"/>
    </row>
    <row r="2404" spans="3:4" x14ac:dyDescent="0.2">
      <c r="C2404" s="4"/>
      <c r="D2404" s="4"/>
    </row>
    <row r="2405" spans="3:4" x14ac:dyDescent="0.2">
      <c r="C2405" s="4"/>
      <c r="D2405" s="4"/>
    </row>
    <row r="2406" spans="3:4" x14ac:dyDescent="0.2">
      <c r="C2406" s="4"/>
      <c r="D2406" s="4"/>
    </row>
    <row r="2407" spans="3:4" x14ac:dyDescent="0.2">
      <c r="C2407" s="4"/>
      <c r="D2407" s="4"/>
    </row>
    <row r="2408" spans="3:4" x14ac:dyDescent="0.2">
      <c r="C2408" s="4"/>
      <c r="D2408" s="4"/>
    </row>
    <row r="2409" spans="3:4" x14ac:dyDescent="0.2">
      <c r="C2409" s="4"/>
      <c r="D2409" s="4"/>
    </row>
    <row r="2410" spans="3:4" x14ac:dyDescent="0.2">
      <c r="C2410" s="4"/>
      <c r="D2410" s="4"/>
    </row>
    <row r="2411" spans="3:4" x14ac:dyDescent="0.2">
      <c r="C2411" s="4"/>
      <c r="D2411" s="4"/>
    </row>
    <row r="2412" spans="3:4" x14ac:dyDescent="0.2">
      <c r="C2412" s="4"/>
      <c r="D2412" s="4"/>
    </row>
    <row r="2413" spans="3:4" x14ac:dyDescent="0.2">
      <c r="C2413" s="4"/>
      <c r="D2413" s="4"/>
    </row>
    <row r="2414" spans="3:4" x14ac:dyDescent="0.2">
      <c r="C2414" s="4"/>
      <c r="D2414" s="4"/>
    </row>
    <row r="2415" spans="3:4" x14ac:dyDescent="0.2">
      <c r="C2415" s="4"/>
      <c r="D2415" s="4"/>
    </row>
    <row r="2416" spans="3:4" x14ac:dyDescent="0.2">
      <c r="C2416" s="4"/>
      <c r="D2416" s="4"/>
    </row>
    <row r="2417" spans="3:4" x14ac:dyDescent="0.2">
      <c r="C2417" s="4"/>
      <c r="D2417" s="4"/>
    </row>
    <row r="2418" spans="3:4" x14ac:dyDescent="0.2">
      <c r="C2418" s="4"/>
      <c r="D2418" s="4"/>
    </row>
    <row r="2419" spans="3:4" x14ac:dyDescent="0.2">
      <c r="C2419" s="4"/>
      <c r="D2419" s="4"/>
    </row>
    <row r="2420" spans="3:4" x14ac:dyDescent="0.2">
      <c r="C2420" s="4"/>
      <c r="D2420" s="4"/>
    </row>
    <row r="2421" spans="3:4" x14ac:dyDescent="0.2">
      <c r="C2421" s="4"/>
      <c r="D2421" s="4"/>
    </row>
    <row r="2422" spans="3:4" x14ac:dyDescent="0.2">
      <c r="C2422" s="4"/>
      <c r="D2422" s="4"/>
    </row>
    <row r="2423" spans="3:4" x14ac:dyDescent="0.2">
      <c r="C2423" s="4"/>
      <c r="D2423" s="4"/>
    </row>
    <row r="2424" spans="3:4" x14ac:dyDescent="0.2">
      <c r="C2424" s="4"/>
      <c r="D2424" s="4"/>
    </row>
    <row r="2425" spans="3:4" x14ac:dyDescent="0.2">
      <c r="C2425" s="4"/>
      <c r="D2425" s="4"/>
    </row>
    <row r="2426" spans="3:4" x14ac:dyDescent="0.2">
      <c r="C2426" s="4"/>
      <c r="D2426" s="4"/>
    </row>
    <row r="2427" spans="3:4" x14ac:dyDescent="0.2">
      <c r="C2427" s="4"/>
      <c r="D2427" s="4"/>
    </row>
    <row r="2428" spans="3:4" x14ac:dyDescent="0.2">
      <c r="C2428" s="4"/>
      <c r="D2428" s="4"/>
    </row>
    <row r="2429" spans="3:4" x14ac:dyDescent="0.2">
      <c r="C2429" s="4"/>
      <c r="D2429" s="4"/>
    </row>
    <row r="2430" spans="3:4" x14ac:dyDescent="0.2">
      <c r="C2430" s="4"/>
      <c r="D2430" s="4"/>
    </row>
    <row r="2431" spans="3:4" x14ac:dyDescent="0.2">
      <c r="C2431" s="4"/>
      <c r="D2431" s="4"/>
    </row>
    <row r="2432" spans="3:4" x14ac:dyDescent="0.2">
      <c r="C2432" s="4"/>
      <c r="D2432" s="4"/>
    </row>
    <row r="2433" spans="3:4" x14ac:dyDescent="0.2">
      <c r="C2433" s="4"/>
      <c r="D2433" s="4"/>
    </row>
    <row r="2434" spans="3:4" x14ac:dyDescent="0.2">
      <c r="C2434" s="4"/>
      <c r="D2434" s="4"/>
    </row>
    <row r="2435" spans="3:4" x14ac:dyDescent="0.2">
      <c r="C2435" s="4"/>
      <c r="D2435" s="4"/>
    </row>
    <row r="2436" spans="3:4" x14ac:dyDescent="0.2">
      <c r="C2436" s="4"/>
      <c r="D2436" s="4"/>
    </row>
    <row r="2437" spans="3:4" x14ac:dyDescent="0.2">
      <c r="C2437" s="4"/>
      <c r="D2437" s="4"/>
    </row>
    <row r="2438" spans="3:4" x14ac:dyDescent="0.2">
      <c r="C2438" s="4"/>
      <c r="D2438" s="4"/>
    </row>
    <row r="2439" spans="3:4" x14ac:dyDescent="0.2">
      <c r="C2439" s="4"/>
      <c r="D2439" s="4"/>
    </row>
    <row r="2440" spans="3:4" x14ac:dyDescent="0.2">
      <c r="C2440" s="4"/>
      <c r="D2440" s="4"/>
    </row>
    <row r="2441" spans="3:4" x14ac:dyDescent="0.2">
      <c r="C2441" s="4"/>
      <c r="D2441" s="4"/>
    </row>
    <row r="2442" spans="3:4" x14ac:dyDescent="0.2">
      <c r="C2442" s="4"/>
      <c r="D2442" s="4"/>
    </row>
    <row r="2443" spans="3:4" x14ac:dyDescent="0.2">
      <c r="C2443" s="4"/>
      <c r="D2443" s="4"/>
    </row>
    <row r="2444" spans="3:4" x14ac:dyDescent="0.2">
      <c r="C2444" s="4"/>
      <c r="D2444" s="4"/>
    </row>
    <row r="2445" spans="3:4" x14ac:dyDescent="0.2">
      <c r="C2445" s="4"/>
      <c r="D2445" s="4"/>
    </row>
    <row r="2446" spans="3:4" x14ac:dyDescent="0.2">
      <c r="C2446" s="4"/>
      <c r="D2446" s="4"/>
    </row>
    <row r="2447" spans="3:4" x14ac:dyDescent="0.2">
      <c r="C2447" s="4"/>
      <c r="D2447" s="4"/>
    </row>
    <row r="2448" spans="3:4" x14ac:dyDescent="0.2">
      <c r="C2448" s="4"/>
      <c r="D2448" s="4"/>
    </row>
    <row r="2449" spans="3:4" x14ac:dyDescent="0.2">
      <c r="C2449" s="4"/>
      <c r="D2449" s="4"/>
    </row>
    <row r="2450" spans="3:4" x14ac:dyDescent="0.2">
      <c r="C2450" s="4"/>
      <c r="D2450" s="4"/>
    </row>
    <row r="2451" spans="3:4" x14ac:dyDescent="0.2">
      <c r="C2451" s="4"/>
      <c r="D2451" s="4"/>
    </row>
    <row r="2452" spans="3:4" x14ac:dyDescent="0.2">
      <c r="C2452" s="4"/>
      <c r="D2452" s="4"/>
    </row>
    <row r="2453" spans="3:4" x14ac:dyDescent="0.2">
      <c r="C2453" s="4"/>
      <c r="D2453" s="4"/>
    </row>
    <row r="2454" spans="3:4" x14ac:dyDescent="0.2">
      <c r="C2454" s="4"/>
      <c r="D2454" s="4"/>
    </row>
    <row r="2455" spans="3:4" x14ac:dyDescent="0.2">
      <c r="C2455" s="4"/>
      <c r="D2455" s="4"/>
    </row>
    <row r="2456" spans="3:4" x14ac:dyDescent="0.2">
      <c r="C2456" s="4"/>
      <c r="D2456" s="4"/>
    </row>
    <row r="2457" spans="3:4" x14ac:dyDescent="0.2">
      <c r="C2457" s="4"/>
      <c r="D2457" s="4"/>
    </row>
    <row r="2458" spans="3:4" x14ac:dyDescent="0.2">
      <c r="C2458" s="4"/>
      <c r="D2458" s="4"/>
    </row>
    <row r="2459" spans="3:4" x14ac:dyDescent="0.2">
      <c r="C2459" s="4"/>
      <c r="D2459" s="4"/>
    </row>
    <row r="2460" spans="3:4" x14ac:dyDescent="0.2">
      <c r="C2460" s="4"/>
      <c r="D2460" s="4"/>
    </row>
    <row r="2461" spans="3:4" x14ac:dyDescent="0.2">
      <c r="C2461" s="4"/>
      <c r="D2461" s="4"/>
    </row>
    <row r="2462" spans="3:4" x14ac:dyDescent="0.2">
      <c r="C2462" s="4"/>
      <c r="D2462" s="4"/>
    </row>
    <row r="2463" spans="3:4" x14ac:dyDescent="0.2">
      <c r="C2463" s="4"/>
      <c r="D2463" s="4"/>
    </row>
    <row r="2464" spans="3:4" x14ac:dyDescent="0.2">
      <c r="C2464" s="4"/>
      <c r="D2464" s="4"/>
    </row>
    <row r="2465" spans="3:4" x14ac:dyDescent="0.2">
      <c r="C2465" s="4"/>
      <c r="D2465" s="4"/>
    </row>
    <row r="2466" spans="3:4" x14ac:dyDescent="0.2">
      <c r="C2466" s="4"/>
      <c r="D2466" s="4"/>
    </row>
    <row r="2467" spans="3:4" x14ac:dyDescent="0.2">
      <c r="C2467" s="4"/>
      <c r="D2467" s="4"/>
    </row>
    <row r="2468" spans="3:4" x14ac:dyDescent="0.2">
      <c r="C2468" s="4"/>
      <c r="D2468" s="4"/>
    </row>
    <row r="2469" spans="3:4" x14ac:dyDescent="0.2">
      <c r="C2469" s="4"/>
      <c r="D2469" s="4"/>
    </row>
    <row r="2470" spans="3:4" x14ac:dyDescent="0.2">
      <c r="C2470" s="4"/>
      <c r="D2470" s="4"/>
    </row>
    <row r="2471" spans="3:4" x14ac:dyDescent="0.2">
      <c r="C2471" s="4"/>
      <c r="D2471" s="4"/>
    </row>
    <row r="2472" spans="3:4" x14ac:dyDescent="0.2">
      <c r="C2472" s="4"/>
      <c r="D2472" s="4"/>
    </row>
    <row r="2473" spans="3:4" x14ac:dyDescent="0.2">
      <c r="C2473" s="4"/>
      <c r="D2473" s="4"/>
    </row>
    <row r="2474" spans="3:4" x14ac:dyDescent="0.2">
      <c r="C2474" s="4"/>
      <c r="D2474" s="4"/>
    </row>
    <row r="2475" spans="3:4" x14ac:dyDescent="0.2">
      <c r="C2475" s="4"/>
      <c r="D2475" s="4"/>
    </row>
    <row r="2476" spans="3:4" x14ac:dyDescent="0.2">
      <c r="C2476" s="4"/>
      <c r="D2476" s="4"/>
    </row>
    <row r="2477" spans="3:4" x14ac:dyDescent="0.2">
      <c r="C2477" s="4"/>
      <c r="D2477" s="4"/>
    </row>
    <row r="2478" spans="3:4" x14ac:dyDescent="0.2">
      <c r="C2478" s="4"/>
      <c r="D2478" s="4"/>
    </row>
    <row r="2479" spans="3:4" x14ac:dyDescent="0.2">
      <c r="C2479" s="4"/>
      <c r="D2479" s="4"/>
    </row>
    <row r="2480" spans="3:4" x14ac:dyDescent="0.2">
      <c r="C2480" s="4"/>
      <c r="D2480" s="4"/>
    </row>
    <row r="2481" spans="3:4" x14ac:dyDescent="0.2">
      <c r="C2481" s="4"/>
      <c r="D2481" s="4"/>
    </row>
    <row r="2482" spans="3:4" x14ac:dyDescent="0.2">
      <c r="C2482" s="4"/>
      <c r="D2482" s="4"/>
    </row>
    <row r="2483" spans="3:4" x14ac:dyDescent="0.2">
      <c r="C2483" s="4"/>
      <c r="D2483" s="4"/>
    </row>
    <row r="2484" spans="3:4" x14ac:dyDescent="0.2">
      <c r="C2484" s="4"/>
      <c r="D2484" s="4"/>
    </row>
    <row r="2485" spans="3:4" x14ac:dyDescent="0.2">
      <c r="C2485" s="4"/>
      <c r="D2485" s="4"/>
    </row>
    <row r="2486" spans="3:4" x14ac:dyDescent="0.2">
      <c r="C2486" s="4"/>
      <c r="D2486" s="4"/>
    </row>
    <row r="2487" spans="3:4" x14ac:dyDescent="0.2">
      <c r="C2487" s="4"/>
      <c r="D2487" s="4"/>
    </row>
    <row r="2488" spans="3:4" x14ac:dyDescent="0.2">
      <c r="C2488" s="4"/>
      <c r="D2488" s="4"/>
    </row>
    <row r="2489" spans="3:4" x14ac:dyDescent="0.2">
      <c r="C2489" s="4"/>
      <c r="D2489" s="4"/>
    </row>
    <row r="2490" spans="3:4" x14ac:dyDescent="0.2">
      <c r="C2490" s="4"/>
      <c r="D2490" s="4"/>
    </row>
    <row r="2491" spans="3:4" x14ac:dyDescent="0.2">
      <c r="C2491" s="4"/>
      <c r="D2491" s="4"/>
    </row>
    <row r="2492" spans="3:4" x14ac:dyDescent="0.2">
      <c r="C2492" s="4"/>
      <c r="D2492" s="4"/>
    </row>
    <row r="2493" spans="3:4" x14ac:dyDescent="0.2">
      <c r="C2493" s="4"/>
      <c r="D2493" s="4"/>
    </row>
    <row r="2494" spans="3:4" x14ac:dyDescent="0.2">
      <c r="C2494" s="4"/>
      <c r="D2494" s="4"/>
    </row>
    <row r="2495" spans="3:4" x14ac:dyDescent="0.2">
      <c r="C2495" s="4"/>
      <c r="D2495" s="4"/>
    </row>
    <row r="2496" spans="3:4" x14ac:dyDescent="0.2">
      <c r="C2496" s="4"/>
      <c r="D2496" s="4"/>
    </row>
    <row r="2497" spans="3:4" x14ac:dyDescent="0.2">
      <c r="C2497" s="4"/>
      <c r="D2497" s="4"/>
    </row>
    <row r="2498" spans="3:4" x14ac:dyDescent="0.2">
      <c r="C2498" s="4"/>
      <c r="D2498" s="4"/>
    </row>
    <row r="2499" spans="3:4" x14ac:dyDescent="0.2">
      <c r="C2499" s="4"/>
      <c r="D2499" s="4"/>
    </row>
    <row r="2500" spans="3:4" x14ac:dyDescent="0.2">
      <c r="C2500" s="4"/>
      <c r="D2500" s="4"/>
    </row>
    <row r="2501" spans="3:4" x14ac:dyDescent="0.2">
      <c r="C2501" s="4"/>
      <c r="D2501" s="4"/>
    </row>
    <row r="2502" spans="3:4" x14ac:dyDescent="0.2">
      <c r="C2502" s="4"/>
      <c r="D2502" s="4"/>
    </row>
    <row r="2503" spans="3:4" x14ac:dyDescent="0.2">
      <c r="C2503" s="4"/>
      <c r="D2503" s="4"/>
    </row>
    <row r="2504" spans="3:4" x14ac:dyDescent="0.2">
      <c r="C2504" s="4"/>
      <c r="D2504" s="4"/>
    </row>
    <row r="2505" spans="3:4" x14ac:dyDescent="0.2">
      <c r="C2505" s="4"/>
      <c r="D2505" s="4"/>
    </row>
    <row r="2506" spans="3:4" x14ac:dyDescent="0.2">
      <c r="C2506" s="4"/>
      <c r="D2506" s="4"/>
    </row>
    <row r="2507" spans="3:4" x14ac:dyDescent="0.2">
      <c r="C2507" s="4"/>
      <c r="D2507" s="4"/>
    </row>
    <row r="2508" spans="3:4" x14ac:dyDescent="0.2">
      <c r="C2508" s="4"/>
      <c r="D2508" s="4"/>
    </row>
    <row r="2509" spans="3:4" x14ac:dyDescent="0.2">
      <c r="C2509" s="4"/>
      <c r="D2509" s="4"/>
    </row>
    <row r="2510" spans="3:4" x14ac:dyDescent="0.2">
      <c r="C2510" s="4"/>
      <c r="D2510" s="4"/>
    </row>
    <row r="2511" spans="3:4" x14ac:dyDescent="0.2">
      <c r="C2511" s="4"/>
      <c r="D2511" s="4"/>
    </row>
    <row r="2512" spans="3:4" x14ac:dyDescent="0.2">
      <c r="C2512" s="4"/>
      <c r="D2512" s="4"/>
    </row>
    <row r="2513" spans="3:4" x14ac:dyDescent="0.2">
      <c r="C2513" s="4"/>
      <c r="D2513" s="4"/>
    </row>
    <row r="2514" spans="3:4" x14ac:dyDescent="0.2">
      <c r="C2514" s="4"/>
      <c r="D2514" s="4"/>
    </row>
    <row r="2515" spans="3:4" x14ac:dyDescent="0.2">
      <c r="C2515" s="4"/>
      <c r="D2515" s="4"/>
    </row>
    <row r="2516" spans="3:4" x14ac:dyDescent="0.2">
      <c r="C2516" s="4"/>
      <c r="D2516" s="4"/>
    </row>
    <row r="2517" spans="3:4" x14ac:dyDescent="0.2">
      <c r="C2517" s="4"/>
      <c r="D2517" s="4"/>
    </row>
    <row r="2518" spans="3:4" x14ac:dyDescent="0.2">
      <c r="C2518" s="4"/>
      <c r="D2518" s="4"/>
    </row>
    <row r="2519" spans="3:4" x14ac:dyDescent="0.2">
      <c r="C2519" s="4"/>
      <c r="D2519" s="4"/>
    </row>
    <row r="2520" spans="3:4" x14ac:dyDescent="0.2">
      <c r="C2520" s="4"/>
      <c r="D2520" s="4"/>
    </row>
    <row r="2521" spans="3:4" x14ac:dyDescent="0.2">
      <c r="C2521" s="4"/>
      <c r="D2521" s="4"/>
    </row>
    <row r="2522" spans="3:4" x14ac:dyDescent="0.2">
      <c r="C2522" s="4"/>
      <c r="D2522" s="4"/>
    </row>
    <row r="2523" spans="3:4" x14ac:dyDescent="0.2">
      <c r="C2523" s="4"/>
      <c r="D2523" s="4"/>
    </row>
    <row r="2524" spans="3:4" x14ac:dyDescent="0.2">
      <c r="C2524" s="4"/>
      <c r="D2524" s="4"/>
    </row>
    <row r="2525" spans="3:4" x14ac:dyDescent="0.2">
      <c r="C2525" s="4"/>
      <c r="D2525" s="4"/>
    </row>
    <row r="2526" spans="3:4" x14ac:dyDescent="0.2">
      <c r="C2526" s="4"/>
      <c r="D2526" s="4"/>
    </row>
    <row r="2527" spans="3:4" x14ac:dyDescent="0.2">
      <c r="C2527" s="4"/>
      <c r="D2527" s="4"/>
    </row>
    <row r="2528" spans="3:4" x14ac:dyDescent="0.2">
      <c r="C2528" s="4"/>
      <c r="D2528" s="4"/>
    </row>
    <row r="2529" spans="3:4" x14ac:dyDescent="0.2">
      <c r="C2529" s="4"/>
      <c r="D2529" s="4"/>
    </row>
    <row r="2530" spans="3:4" x14ac:dyDescent="0.2">
      <c r="C2530" s="4"/>
      <c r="D2530" s="4"/>
    </row>
    <row r="2531" spans="3:4" x14ac:dyDescent="0.2">
      <c r="C2531" s="4"/>
      <c r="D2531" s="4"/>
    </row>
    <row r="2532" spans="3:4" x14ac:dyDescent="0.2">
      <c r="C2532" s="4"/>
      <c r="D2532" s="4"/>
    </row>
    <row r="2533" spans="3:4" x14ac:dyDescent="0.2">
      <c r="C2533" s="4"/>
      <c r="D2533" s="4"/>
    </row>
    <row r="2534" spans="3:4" x14ac:dyDescent="0.2">
      <c r="C2534" s="4"/>
      <c r="D2534" s="4"/>
    </row>
    <row r="2535" spans="3:4" x14ac:dyDescent="0.2">
      <c r="C2535" s="4"/>
      <c r="D2535" s="4"/>
    </row>
    <row r="2536" spans="3:4" x14ac:dyDescent="0.2">
      <c r="C2536" s="4"/>
      <c r="D2536" s="4"/>
    </row>
    <row r="2537" spans="3:4" x14ac:dyDescent="0.2">
      <c r="C2537" s="4"/>
      <c r="D2537" s="4"/>
    </row>
    <row r="2538" spans="3:4" x14ac:dyDescent="0.2">
      <c r="C2538" s="4"/>
      <c r="D2538" s="4"/>
    </row>
    <row r="2539" spans="3:4" x14ac:dyDescent="0.2">
      <c r="C2539" s="4"/>
      <c r="D2539" s="4"/>
    </row>
    <row r="2540" spans="3:4" x14ac:dyDescent="0.2">
      <c r="C2540" s="4"/>
      <c r="D2540" s="4"/>
    </row>
    <row r="2541" spans="3:4" x14ac:dyDescent="0.2">
      <c r="C2541" s="4"/>
      <c r="D2541" s="4"/>
    </row>
    <row r="2542" spans="3:4" x14ac:dyDescent="0.2">
      <c r="C2542" s="4"/>
      <c r="D2542" s="4"/>
    </row>
    <row r="2543" spans="3:4" x14ac:dyDescent="0.2">
      <c r="C2543" s="4"/>
      <c r="D2543" s="4"/>
    </row>
    <row r="2544" spans="3:4" x14ac:dyDescent="0.2">
      <c r="C2544" s="4"/>
      <c r="D2544" s="4"/>
    </row>
    <row r="2545" spans="3:4" x14ac:dyDescent="0.2">
      <c r="C2545" s="4"/>
      <c r="D2545" s="4"/>
    </row>
    <row r="2546" spans="3:4" x14ac:dyDescent="0.2">
      <c r="C2546" s="4"/>
      <c r="D2546" s="4"/>
    </row>
    <row r="2547" spans="3:4" x14ac:dyDescent="0.2">
      <c r="C2547" s="4"/>
      <c r="D2547" s="4"/>
    </row>
    <row r="2548" spans="3:4" x14ac:dyDescent="0.2">
      <c r="C2548" s="4"/>
      <c r="D2548" s="4"/>
    </row>
    <row r="2549" spans="3:4" x14ac:dyDescent="0.2">
      <c r="C2549" s="4"/>
      <c r="D2549" s="4"/>
    </row>
    <row r="2550" spans="3:4" x14ac:dyDescent="0.2">
      <c r="C2550" s="4"/>
      <c r="D2550" s="4"/>
    </row>
    <row r="2551" spans="3:4" x14ac:dyDescent="0.2">
      <c r="C2551" s="4"/>
      <c r="D2551" s="4"/>
    </row>
    <row r="2552" spans="3:4" x14ac:dyDescent="0.2">
      <c r="C2552" s="4"/>
      <c r="D2552" s="4"/>
    </row>
    <row r="2553" spans="3:4" x14ac:dyDescent="0.2">
      <c r="C2553" s="4"/>
      <c r="D2553" s="4"/>
    </row>
    <row r="2554" spans="3:4" x14ac:dyDescent="0.2">
      <c r="C2554" s="4"/>
      <c r="D2554" s="4"/>
    </row>
    <row r="2555" spans="3:4" x14ac:dyDescent="0.2">
      <c r="C2555" s="4"/>
      <c r="D2555" s="4"/>
    </row>
    <row r="2556" spans="3:4" x14ac:dyDescent="0.2">
      <c r="C2556" s="4"/>
      <c r="D2556" s="4"/>
    </row>
    <row r="2557" spans="3:4" x14ac:dyDescent="0.2">
      <c r="C2557" s="4"/>
      <c r="D2557" s="4"/>
    </row>
    <row r="2558" spans="3:4" x14ac:dyDescent="0.2">
      <c r="C2558" s="4"/>
      <c r="D2558" s="4"/>
    </row>
    <row r="2559" spans="3:4" x14ac:dyDescent="0.2">
      <c r="C2559" s="4"/>
      <c r="D2559" s="4"/>
    </row>
    <row r="2560" spans="3:4" x14ac:dyDescent="0.2">
      <c r="C2560" s="4"/>
      <c r="D2560" s="4"/>
    </row>
    <row r="2561" spans="3:4" x14ac:dyDescent="0.2">
      <c r="C2561" s="4"/>
      <c r="D2561" s="4"/>
    </row>
    <row r="2562" spans="3:4" x14ac:dyDescent="0.2">
      <c r="C2562" s="4"/>
      <c r="D2562" s="4"/>
    </row>
  </sheetData>
  <protectedRanges>
    <protectedRange sqref="A92:D98" name="Range1"/>
  </protectedRanges>
  <sortState xmlns:xlrd2="http://schemas.microsoft.com/office/spreadsheetml/2017/richdata2" ref="A21:AG101">
    <sortCondition ref="C21:C10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86"/>
  <sheetViews>
    <sheetView topLeftCell="A26" workbookViewId="0">
      <selection activeCell="A45" sqref="A45:C73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11" t="s">
        <v>70</v>
      </c>
      <c r="I1" s="12" t="s">
        <v>71</v>
      </c>
      <c r="J1" s="13" t="s">
        <v>72</v>
      </c>
    </row>
    <row r="2" spans="1:16" x14ac:dyDescent="0.2">
      <c r="I2" s="14" t="s">
        <v>73</v>
      </c>
      <c r="J2" s="15" t="s">
        <v>74</v>
      </c>
    </row>
    <row r="3" spans="1:16" x14ac:dyDescent="0.2">
      <c r="A3" s="16" t="s">
        <v>75</v>
      </c>
      <c r="I3" s="14" t="s">
        <v>76</v>
      </c>
      <c r="J3" s="15" t="s">
        <v>77</v>
      </c>
    </row>
    <row r="4" spans="1:16" x14ac:dyDescent="0.2">
      <c r="I4" s="14" t="s">
        <v>78</v>
      </c>
      <c r="J4" s="15" t="s">
        <v>77</v>
      </c>
    </row>
    <row r="5" spans="1:16" ht="13.5" thickBot="1" x14ac:dyDescent="0.25">
      <c r="I5" s="17" t="s">
        <v>79</v>
      </c>
      <c r="J5" s="18" t="s">
        <v>80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 AJ 60.316 </v>
      </c>
      <c r="B11" s="6" t="str">
        <f t="shared" ref="B11:B42" si="1">IF(H11=INT(H11),"I","II")</f>
        <v>I</v>
      </c>
      <c r="C11" s="4">
        <f t="shared" ref="C11:C42" si="2">1*G11</f>
        <v>34530.773999999998</v>
      </c>
      <c r="D11" s="5" t="str">
        <f t="shared" ref="D11:D42" si="3">VLOOKUP(F11,I$1:J$5,2,FALSE)</f>
        <v>vis</v>
      </c>
      <c r="E11" s="19">
        <f>VLOOKUP(C11,Active!C$21:E$971,3,FALSE)</f>
        <v>-4607.0193546125929</v>
      </c>
      <c r="F11" s="6" t="s">
        <v>79</v>
      </c>
      <c r="G11" s="5" t="str">
        <f t="shared" ref="G11:G42" si="4">MID(I11,3,LEN(I11)-3)</f>
        <v>34530.774</v>
      </c>
      <c r="H11" s="4">
        <f t="shared" ref="H11:H42" si="5">1*K11</f>
        <v>-4607</v>
      </c>
      <c r="I11" s="20" t="s">
        <v>141</v>
      </c>
      <c r="J11" s="21" t="s">
        <v>142</v>
      </c>
      <c r="K11" s="20">
        <v>-4607</v>
      </c>
      <c r="L11" s="20" t="s">
        <v>143</v>
      </c>
      <c r="M11" s="21" t="s">
        <v>144</v>
      </c>
      <c r="N11" s="21" t="s">
        <v>60</v>
      </c>
      <c r="O11" s="22" t="s">
        <v>145</v>
      </c>
      <c r="P11" s="22" t="s">
        <v>146</v>
      </c>
    </row>
    <row r="12" spans="1:16" ht="12.75" customHeight="1" thickBot="1" x14ac:dyDescent="0.25">
      <c r="A12" s="4" t="str">
        <f t="shared" si="0"/>
        <v>IBVS 111 </v>
      </c>
      <c r="B12" s="6" t="str">
        <f t="shared" si="1"/>
        <v>I</v>
      </c>
      <c r="C12" s="4">
        <f t="shared" si="2"/>
        <v>38916.680999999997</v>
      </c>
      <c r="D12" s="5" t="str">
        <f t="shared" si="3"/>
        <v>vis</v>
      </c>
      <c r="E12" s="19">
        <f>VLOOKUP(C12,Active!C$21:E$971,3,FALSE)</f>
        <v>-1557.0108810281672</v>
      </c>
      <c r="F12" s="6" t="s">
        <v>79</v>
      </c>
      <c r="G12" s="5" t="str">
        <f t="shared" si="4"/>
        <v>38916.681</v>
      </c>
      <c r="H12" s="4">
        <f t="shared" si="5"/>
        <v>-1557</v>
      </c>
      <c r="I12" s="20" t="s">
        <v>152</v>
      </c>
      <c r="J12" s="21" t="s">
        <v>153</v>
      </c>
      <c r="K12" s="20">
        <v>-1557</v>
      </c>
      <c r="L12" s="20" t="s">
        <v>154</v>
      </c>
      <c r="M12" s="21" t="s">
        <v>85</v>
      </c>
      <c r="N12" s="21"/>
      <c r="O12" s="22" t="s">
        <v>155</v>
      </c>
      <c r="P12" s="23" t="s">
        <v>156</v>
      </c>
    </row>
    <row r="13" spans="1:16" ht="12.75" customHeight="1" thickBot="1" x14ac:dyDescent="0.25">
      <c r="A13" s="4" t="str">
        <f t="shared" si="0"/>
        <v>IBVS 111 </v>
      </c>
      <c r="B13" s="6" t="str">
        <f t="shared" si="1"/>
        <v>I</v>
      </c>
      <c r="C13" s="4">
        <f t="shared" si="2"/>
        <v>38952.637999999999</v>
      </c>
      <c r="D13" s="5" t="str">
        <f t="shared" si="3"/>
        <v>vis</v>
      </c>
      <c r="E13" s="19">
        <f>VLOOKUP(C13,Active!C$21:E$971,3,FALSE)</f>
        <v>-1532.0059835953939</v>
      </c>
      <c r="F13" s="6" t="s">
        <v>79</v>
      </c>
      <c r="G13" s="5" t="str">
        <f t="shared" si="4"/>
        <v>38952.638</v>
      </c>
      <c r="H13" s="4">
        <f t="shared" si="5"/>
        <v>-1532</v>
      </c>
      <c r="I13" s="20" t="s">
        <v>157</v>
      </c>
      <c r="J13" s="21" t="s">
        <v>158</v>
      </c>
      <c r="K13" s="20">
        <v>-1532</v>
      </c>
      <c r="L13" s="20" t="s">
        <v>159</v>
      </c>
      <c r="M13" s="21" t="s">
        <v>85</v>
      </c>
      <c r="N13" s="21"/>
      <c r="O13" s="22" t="s">
        <v>155</v>
      </c>
      <c r="P13" s="23" t="s">
        <v>156</v>
      </c>
    </row>
    <row r="14" spans="1:16" ht="12.75" customHeight="1" thickBot="1" x14ac:dyDescent="0.25">
      <c r="A14" s="4" t="str">
        <f t="shared" si="0"/>
        <v>IBVS 154 </v>
      </c>
      <c r="B14" s="6" t="str">
        <f t="shared" si="1"/>
        <v>I</v>
      </c>
      <c r="C14" s="4">
        <f t="shared" si="2"/>
        <v>39287.705999999998</v>
      </c>
      <c r="D14" s="5" t="str">
        <f t="shared" si="3"/>
        <v>vis</v>
      </c>
      <c r="E14" s="19">
        <f>VLOOKUP(C14,Active!C$21:E$971,3,FALSE)</f>
        <v>-1298.9959723874535</v>
      </c>
      <c r="F14" s="6" t="s">
        <v>79</v>
      </c>
      <c r="G14" s="5" t="str">
        <f t="shared" si="4"/>
        <v>39287.706</v>
      </c>
      <c r="H14" s="4">
        <f t="shared" si="5"/>
        <v>-1299</v>
      </c>
      <c r="I14" s="20" t="s">
        <v>160</v>
      </c>
      <c r="J14" s="21" t="s">
        <v>161</v>
      </c>
      <c r="K14" s="20">
        <v>-1299</v>
      </c>
      <c r="L14" s="20" t="s">
        <v>162</v>
      </c>
      <c r="M14" s="21" t="s">
        <v>85</v>
      </c>
      <c r="N14" s="21"/>
      <c r="O14" s="22" t="s">
        <v>155</v>
      </c>
      <c r="P14" s="23" t="s">
        <v>163</v>
      </c>
    </row>
    <row r="15" spans="1:16" ht="12.75" customHeight="1" thickBot="1" x14ac:dyDescent="0.25">
      <c r="A15" s="4" t="str">
        <f t="shared" si="0"/>
        <v>IBVS 154 </v>
      </c>
      <c r="B15" s="6" t="str">
        <f t="shared" si="1"/>
        <v>I</v>
      </c>
      <c r="C15" s="4">
        <f t="shared" si="2"/>
        <v>39323.641000000003</v>
      </c>
      <c r="D15" s="5" t="str">
        <f t="shared" si="3"/>
        <v>vis</v>
      </c>
      <c r="E15" s="19">
        <f>VLOOKUP(C15,Active!C$21:E$971,3,FALSE)</f>
        <v>-1274.0063739991906</v>
      </c>
      <c r="F15" s="6" t="s">
        <v>79</v>
      </c>
      <c r="G15" s="5" t="str">
        <f t="shared" si="4"/>
        <v>39323.641</v>
      </c>
      <c r="H15" s="4">
        <f t="shared" si="5"/>
        <v>-1274</v>
      </c>
      <c r="I15" s="20" t="s">
        <v>164</v>
      </c>
      <c r="J15" s="21" t="s">
        <v>165</v>
      </c>
      <c r="K15" s="20">
        <v>-1274</v>
      </c>
      <c r="L15" s="20" t="s">
        <v>159</v>
      </c>
      <c r="M15" s="21" t="s">
        <v>85</v>
      </c>
      <c r="N15" s="21"/>
      <c r="O15" s="22" t="s">
        <v>155</v>
      </c>
      <c r="P15" s="23" t="s">
        <v>163</v>
      </c>
    </row>
    <row r="16" spans="1:16" ht="12.75" customHeight="1" thickBot="1" x14ac:dyDescent="0.25">
      <c r="A16" s="4" t="str">
        <f t="shared" si="0"/>
        <v> ORI 113 </v>
      </c>
      <c r="B16" s="6" t="str">
        <f t="shared" si="1"/>
        <v>I</v>
      </c>
      <c r="C16" s="4">
        <f t="shared" si="2"/>
        <v>40383.438000000002</v>
      </c>
      <c r="D16" s="5" t="str">
        <f t="shared" si="3"/>
        <v>vis</v>
      </c>
      <c r="E16" s="19">
        <f>VLOOKUP(C16,Active!C$21:E$971,3,FALSE)</f>
        <v>-537.01176141863414</v>
      </c>
      <c r="F16" s="6" t="s">
        <v>79</v>
      </c>
      <c r="G16" s="5" t="str">
        <f t="shared" si="4"/>
        <v>40383.438</v>
      </c>
      <c r="H16" s="4">
        <f t="shared" si="5"/>
        <v>-537</v>
      </c>
      <c r="I16" s="20" t="s">
        <v>166</v>
      </c>
      <c r="J16" s="21" t="s">
        <v>167</v>
      </c>
      <c r="K16" s="20">
        <v>-537</v>
      </c>
      <c r="L16" s="20" t="s">
        <v>168</v>
      </c>
      <c r="M16" s="21" t="s">
        <v>85</v>
      </c>
      <c r="N16" s="21"/>
      <c r="O16" s="22" t="s">
        <v>169</v>
      </c>
      <c r="P16" s="22" t="s">
        <v>170</v>
      </c>
    </row>
    <row r="17" spans="1:16" ht="12.75" customHeight="1" thickBot="1" x14ac:dyDescent="0.25">
      <c r="A17" s="4" t="str">
        <f t="shared" si="0"/>
        <v> ORI 119 </v>
      </c>
      <c r="B17" s="6" t="str">
        <f t="shared" si="1"/>
        <v>I</v>
      </c>
      <c r="C17" s="4">
        <f t="shared" si="2"/>
        <v>40741.516000000003</v>
      </c>
      <c r="D17" s="5" t="str">
        <f t="shared" si="3"/>
        <v>vis</v>
      </c>
      <c r="E17" s="19">
        <f>VLOOKUP(C17,Active!C$21:E$971,3,FALSE)</f>
        <v>-288.00034047328165</v>
      </c>
      <c r="F17" s="6" t="s">
        <v>79</v>
      </c>
      <c r="G17" s="5" t="str">
        <f t="shared" si="4"/>
        <v>40741.516</v>
      </c>
      <c r="H17" s="4">
        <f t="shared" si="5"/>
        <v>-288</v>
      </c>
      <c r="I17" s="20" t="s">
        <v>171</v>
      </c>
      <c r="J17" s="21" t="s">
        <v>172</v>
      </c>
      <c r="K17" s="20">
        <v>-288</v>
      </c>
      <c r="L17" s="20" t="s">
        <v>173</v>
      </c>
      <c r="M17" s="21" t="s">
        <v>85</v>
      </c>
      <c r="N17" s="21"/>
      <c r="O17" s="22" t="s">
        <v>169</v>
      </c>
      <c r="P17" s="22" t="s">
        <v>174</v>
      </c>
    </row>
    <row r="18" spans="1:16" ht="12.75" customHeight="1" thickBot="1" x14ac:dyDescent="0.25">
      <c r="A18" s="4" t="str">
        <f t="shared" si="0"/>
        <v> AVSJ 5.36 </v>
      </c>
      <c r="B18" s="6" t="str">
        <f t="shared" si="1"/>
        <v>I</v>
      </c>
      <c r="C18" s="4">
        <f t="shared" si="2"/>
        <v>41096.686000000002</v>
      </c>
      <c r="D18" s="5" t="str">
        <f t="shared" si="3"/>
        <v>vis</v>
      </c>
      <c r="E18" s="19">
        <f>VLOOKUP(C18,Active!C$21:E$971,3,FALSE)</f>
        <v>-41.011175047983002</v>
      </c>
      <c r="F18" s="6" t="s">
        <v>79</v>
      </c>
      <c r="G18" s="5" t="str">
        <f t="shared" si="4"/>
        <v>41096.686</v>
      </c>
      <c r="H18" s="4">
        <f t="shared" si="5"/>
        <v>-41</v>
      </c>
      <c r="I18" s="20" t="s">
        <v>175</v>
      </c>
      <c r="J18" s="21" t="s">
        <v>176</v>
      </c>
      <c r="K18" s="20">
        <v>-41</v>
      </c>
      <c r="L18" s="20" t="s">
        <v>154</v>
      </c>
      <c r="M18" s="21" t="s">
        <v>85</v>
      </c>
      <c r="N18" s="21"/>
      <c r="O18" s="22" t="s">
        <v>177</v>
      </c>
      <c r="P18" s="22" t="s">
        <v>178</v>
      </c>
    </row>
    <row r="19" spans="1:16" ht="12.75" customHeight="1" thickBot="1" x14ac:dyDescent="0.25">
      <c r="A19" s="4" t="str">
        <f t="shared" si="0"/>
        <v> AVSJ 5.36 </v>
      </c>
      <c r="B19" s="6" t="str">
        <f t="shared" si="1"/>
        <v>I</v>
      </c>
      <c r="C19" s="4">
        <f t="shared" si="2"/>
        <v>41152.771000000001</v>
      </c>
      <c r="D19" s="5" t="str">
        <f t="shared" si="3"/>
        <v>vis</v>
      </c>
      <c r="E19" s="19">
        <f>VLOOKUP(C19,Active!C$21:E$971,3,FALSE)</f>
        <v>-2.0090427088841842</v>
      </c>
      <c r="F19" s="6" t="s">
        <v>79</v>
      </c>
      <c r="G19" s="5" t="str">
        <f t="shared" si="4"/>
        <v>41152.771</v>
      </c>
      <c r="H19" s="4">
        <f t="shared" si="5"/>
        <v>-2</v>
      </c>
      <c r="I19" s="20" t="s">
        <v>179</v>
      </c>
      <c r="J19" s="21" t="s">
        <v>180</v>
      </c>
      <c r="K19" s="20">
        <v>-2</v>
      </c>
      <c r="L19" s="20" t="s">
        <v>117</v>
      </c>
      <c r="M19" s="21" t="s">
        <v>85</v>
      </c>
      <c r="N19" s="21"/>
      <c r="O19" s="22" t="s">
        <v>177</v>
      </c>
      <c r="P19" s="22" t="s">
        <v>178</v>
      </c>
    </row>
    <row r="20" spans="1:16" ht="12.75" customHeight="1" thickBot="1" x14ac:dyDescent="0.25">
      <c r="A20" s="4" t="str">
        <f t="shared" si="0"/>
        <v> AVSJ 5.36 </v>
      </c>
      <c r="B20" s="6" t="str">
        <f t="shared" si="1"/>
        <v>I</v>
      </c>
      <c r="C20" s="4">
        <f t="shared" si="2"/>
        <v>41155.656000000003</v>
      </c>
      <c r="D20" s="5" t="str">
        <f t="shared" si="3"/>
        <v>vis</v>
      </c>
      <c r="E20" s="19">
        <f>VLOOKUP(C20,Active!C$21:E$971,3,FALSE)</f>
        <v>-2.7816444573090992E-3</v>
      </c>
      <c r="F20" s="6" t="s">
        <v>79</v>
      </c>
      <c r="G20" s="5" t="str">
        <f t="shared" si="4"/>
        <v>41155.656</v>
      </c>
      <c r="H20" s="4">
        <f t="shared" si="5"/>
        <v>0</v>
      </c>
      <c r="I20" s="20" t="s">
        <v>181</v>
      </c>
      <c r="J20" s="21" t="s">
        <v>182</v>
      </c>
      <c r="K20" s="20">
        <v>0</v>
      </c>
      <c r="L20" s="20" t="s">
        <v>183</v>
      </c>
      <c r="M20" s="21" t="s">
        <v>85</v>
      </c>
      <c r="N20" s="21"/>
      <c r="O20" s="22" t="s">
        <v>177</v>
      </c>
      <c r="P20" s="22" t="s">
        <v>178</v>
      </c>
    </row>
    <row r="21" spans="1:16" ht="12.75" customHeight="1" thickBot="1" x14ac:dyDescent="0.25">
      <c r="A21" s="4" t="str">
        <f t="shared" si="0"/>
        <v> AVSJ 5.36 </v>
      </c>
      <c r="B21" s="6" t="str">
        <f t="shared" si="1"/>
        <v>I</v>
      </c>
      <c r="C21" s="4">
        <f t="shared" si="2"/>
        <v>41536.712</v>
      </c>
      <c r="D21" s="5" t="str">
        <f t="shared" si="3"/>
        <v>vis</v>
      </c>
      <c r="E21" s="19">
        <f>VLOOKUP(C21,Active!C$21:E$971,3,FALSE)</f>
        <v>264.98779588264881</v>
      </c>
      <c r="F21" s="6" t="s">
        <v>79</v>
      </c>
      <c r="G21" s="5" t="str">
        <f t="shared" si="4"/>
        <v>41536.712</v>
      </c>
      <c r="H21" s="4">
        <f t="shared" si="5"/>
        <v>265</v>
      </c>
      <c r="I21" s="20" t="s">
        <v>184</v>
      </c>
      <c r="J21" s="21" t="s">
        <v>185</v>
      </c>
      <c r="K21" s="20">
        <v>265</v>
      </c>
      <c r="L21" s="20" t="s">
        <v>186</v>
      </c>
      <c r="M21" s="21" t="s">
        <v>85</v>
      </c>
      <c r="N21" s="21"/>
      <c r="O21" s="22" t="s">
        <v>187</v>
      </c>
      <c r="P21" s="22" t="s">
        <v>178</v>
      </c>
    </row>
    <row r="22" spans="1:16" ht="12.75" customHeight="1" thickBot="1" x14ac:dyDescent="0.25">
      <c r="A22" s="4" t="str">
        <f t="shared" si="0"/>
        <v> AOEB 5 </v>
      </c>
      <c r="B22" s="6" t="str">
        <f t="shared" si="1"/>
        <v>I</v>
      </c>
      <c r="C22" s="4">
        <f t="shared" si="2"/>
        <v>43286.771000000001</v>
      </c>
      <c r="D22" s="5" t="str">
        <f t="shared" si="3"/>
        <v>vis</v>
      </c>
      <c r="E22" s="19">
        <f>VLOOKUP(C22,Active!C$21:E$971,3,FALSE)</f>
        <v>1481.9982749631881</v>
      </c>
      <c r="F22" s="6" t="s">
        <v>79</v>
      </c>
      <c r="G22" s="5" t="str">
        <f t="shared" si="4"/>
        <v>43286.771</v>
      </c>
      <c r="H22" s="4">
        <f t="shared" si="5"/>
        <v>1482</v>
      </c>
      <c r="I22" s="20" t="s">
        <v>188</v>
      </c>
      <c r="J22" s="21" t="s">
        <v>189</v>
      </c>
      <c r="K22" s="20">
        <v>1482</v>
      </c>
      <c r="L22" s="20" t="s">
        <v>97</v>
      </c>
      <c r="M22" s="21" t="s">
        <v>85</v>
      </c>
      <c r="N22" s="21"/>
      <c r="O22" s="22" t="s">
        <v>190</v>
      </c>
      <c r="P22" s="22" t="s">
        <v>191</v>
      </c>
    </row>
    <row r="23" spans="1:16" ht="12.75" customHeight="1" thickBot="1" x14ac:dyDescent="0.25">
      <c r="A23" s="4" t="str">
        <f t="shared" si="0"/>
        <v> AOEB 5 </v>
      </c>
      <c r="B23" s="6" t="str">
        <f t="shared" si="1"/>
        <v>I</v>
      </c>
      <c r="C23" s="4">
        <f t="shared" si="2"/>
        <v>43982.781000000003</v>
      </c>
      <c r="D23" s="5" t="str">
        <f t="shared" si="3"/>
        <v>vis</v>
      </c>
      <c r="E23" s="19">
        <f>VLOOKUP(C23,Active!C$21:E$971,3,FALSE)</f>
        <v>1966.0113645475096</v>
      </c>
      <c r="F23" s="6" t="s">
        <v>79</v>
      </c>
      <c r="G23" s="5" t="str">
        <f t="shared" si="4"/>
        <v>43982.781</v>
      </c>
      <c r="H23" s="4">
        <f t="shared" si="5"/>
        <v>1966</v>
      </c>
      <c r="I23" s="20" t="s">
        <v>192</v>
      </c>
      <c r="J23" s="21" t="s">
        <v>193</v>
      </c>
      <c r="K23" s="20">
        <v>1966</v>
      </c>
      <c r="L23" s="20" t="s">
        <v>194</v>
      </c>
      <c r="M23" s="21" t="s">
        <v>85</v>
      </c>
      <c r="N23" s="21"/>
      <c r="O23" s="22" t="s">
        <v>190</v>
      </c>
      <c r="P23" s="22" t="s">
        <v>191</v>
      </c>
    </row>
    <row r="24" spans="1:16" ht="12.75" customHeight="1" thickBot="1" x14ac:dyDescent="0.25">
      <c r="A24" s="4" t="str">
        <f t="shared" si="0"/>
        <v> AOEB 5 </v>
      </c>
      <c r="B24" s="6" t="str">
        <f t="shared" si="1"/>
        <v>I</v>
      </c>
      <c r="C24" s="4">
        <f t="shared" si="2"/>
        <v>45082.86</v>
      </c>
      <c r="D24" s="5" t="str">
        <f t="shared" si="3"/>
        <v>vis</v>
      </c>
      <c r="E24" s="19">
        <f>VLOOKUP(C24,Active!C$21:E$971,3,FALSE)</f>
        <v>2731.0185276296897</v>
      </c>
      <c r="F24" s="6" t="s">
        <v>79</v>
      </c>
      <c r="G24" s="5" t="str">
        <f t="shared" si="4"/>
        <v>45082.860</v>
      </c>
      <c r="H24" s="4">
        <f t="shared" si="5"/>
        <v>2731</v>
      </c>
      <c r="I24" s="20" t="s">
        <v>195</v>
      </c>
      <c r="J24" s="21" t="s">
        <v>196</v>
      </c>
      <c r="K24" s="20">
        <v>2731</v>
      </c>
      <c r="L24" s="20" t="s">
        <v>197</v>
      </c>
      <c r="M24" s="21" t="s">
        <v>85</v>
      </c>
      <c r="N24" s="21"/>
      <c r="O24" s="22" t="s">
        <v>198</v>
      </c>
      <c r="P24" s="22" t="s">
        <v>191</v>
      </c>
    </row>
    <row r="25" spans="1:16" ht="12.75" customHeight="1" thickBot="1" x14ac:dyDescent="0.25">
      <c r="A25" s="4" t="str">
        <f t="shared" si="0"/>
        <v> AOEB 5 </v>
      </c>
      <c r="B25" s="6" t="str">
        <f t="shared" si="1"/>
        <v>I</v>
      </c>
      <c r="C25" s="4">
        <f t="shared" si="2"/>
        <v>45131.732000000004</v>
      </c>
      <c r="D25" s="5" t="str">
        <f t="shared" si="3"/>
        <v>vis</v>
      </c>
      <c r="E25" s="19">
        <f>VLOOKUP(C25,Active!C$21:E$971,3,FALSE)</f>
        <v>2765.0046596021707</v>
      </c>
      <c r="F25" s="6" t="s">
        <v>79</v>
      </c>
      <c r="G25" s="5" t="str">
        <f t="shared" si="4"/>
        <v>45131.732</v>
      </c>
      <c r="H25" s="4">
        <f t="shared" si="5"/>
        <v>2765</v>
      </c>
      <c r="I25" s="20" t="s">
        <v>199</v>
      </c>
      <c r="J25" s="21" t="s">
        <v>200</v>
      </c>
      <c r="K25" s="20">
        <v>2765</v>
      </c>
      <c r="L25" s="20" t="s">
        <v>90</v>
      </c>
      <c r="M25" s="21" t="s">
        <v>85</v>
      </c>
      <c r="N25" s="21"/>
      <c r="O25" s="22" t="s">
        <v>201</v>
      </c>
      <c r="P25" s="22" t="s">
        <v>191</v>
      </c>
    </row>
    <row r="26" spans="1:16" ht="12.75" customHeight="1" thickBot="1" x14ac:dyDescent="0.25">
      <c r="A26" s="4" t="str">
        <f t="shared" si="0"/>
        <v> AOEB 5 </v>
      </c>
      <c r="B26" s="6" t="str">
        <f t="shared" si="1"/>
        <v>I</v>
      </c>
      <c r="C26" s="4">
        <f t="shared" si="2"/>
        <v>45131.748</v>
      </c>
      <c r="D26" s="5" t="str">
        <f t="shared" si="3"/>
        <v>vis</v>
      </c>
      <c r="E26" s="19">
        <f>VLOOKUP(C26,Active!C$21:E$971,3,FALSE)</f>
        <v>2765.0157861799948</v>
      </c>
      <c r="F26" s="6" t="s">
        <v>79</v>
      </c>
      <c r="G26" s="5" t="str">
        <f t="shared" si="4"/>
        <v>45131.748</v>
      </c>
      <c r="H26" s="4">
        <f t="shared" si="5"/>
        <v>2765</v>
      </c>
      <c r="I26" s="20" t="s">
        <v>202</v>
      </c>
      <c r="J26" s="21" t="s">
        <v>203</v>
      </c>
      <c r="K26" s="20">
        <v>2765</v>
      </c>
      <c r="L26" s="20" t="s">
        <v>204</v>
      </c>
      <c r="M26" s="21" t="s">
        <v>85</v>
      </c>
      <c r="N26" s="21"/>
      <c r="O26" s="22" t="s">
        <v>190</v>
      </c>
      <c r="P26" s="22" t="s">
        <v>191</v>
      </c>
    </row>
    <row r="27" spans="1:16" ht="12.75" customHeight="1" thickBot="1" x14ac:dyDescent="0.25">
      <c r="A27" s="4" t="str">
        <f t="shared" si="0"/>
        <v> AOEB 5 </v>
      </c>
      <c r="B27" s="6" t="str">
        <f t="shared" si="1"/>
        <v>I</v>
      </c>
      <c r="C27" s="4">
        <f t="shared" si="2"/>
        <v>45492.688999999998</v>
      </c>
      <c r="D27" s="5" t="str">
        <f t="shared" si="3"/>
        <v>vis</v>
      </c>
      <c r="E27" s="19">
        <f>VLOOKUP(C27,Active!C$21:E$971,3,FALSE)</f>
        <v>3016.018169145259</v>
      </c>
      <c r="F27" s="6" t="s">
        <v>79</v>
      </c>
      <c r="G27" s="5" t="str">
        <f t="shared" si="4"/>
        <v>45492.689</v>
      </c>
      <c r="H27" s="4">
        <f t="shared" si="5"/>
        <v>3016</v>
      </c>
      <c r="I27" s="20" t="s">
        <v>205</v>
      </c>
      <c r="J27" s="21" t="s">
        <v>206</v>
      </c>
      <c r="K27" s="20">
        <v>3016</v>
      </c>
      <c r="L27" s="20" t="s">
        <v>207</v>
      </c>
      <c r="M27" s="21" t="s">
        <v>85</v>
      </c>
      <c r="N27" s="21"/>
      <c r="O27" s="22" t="s">
        <v>190</v>
      </c>
      <c r="P27" s="22" t="s">
        <v>191</v>
      </c>
    </row>
    <row r="28" spans="1:16" ht="12.75" customHeight="1" thickBot="1" x14ac:dyDescent="0.25">
      <c r="A28" s="4" t="str">
        <f t="shared" si="0"/>
        <v> AOEB 5 </v>
      </c>
      <c r="B28" s="6" t="str">
        <f t="shared" si="1"/>
        <v>I</v>
      </c>
      <c r="C28" s="4">
        <f t="shared" si="2"/>
        <v>46169.945</v>
      </c>
      <c r="D28" s="5" t="str">
        <f t="shared" si="3"/>
        <v>vis</v>
      </c>
      <c r="E28" s="19">
        <f>VLOOKUP(C28,Active!C$21:E$971,3,FALSE)</f>
        <v>3486.989518694143</v>
      </c>
      <c r="F28" s="6" t="s">
        <v>79</v>
      </c>
      <c r="G28" s="5" t="str">
        <f t="shared" si="4"/>
        <v>46169.945</v>
      </c>
      <c r="H28" s="4">
        <f t="shared" si="5"/>
        <v>3487</v>
      </c>
      <c r="I28" s="20" t="s">
        <v>208</v>
      </c>
      <c r="J28" s="21" t="s">
        <v>209</v>
      </c>
      <c r="K28" s="20">
        <v>3487</v>
      </c>
      <c r="L28" s="20" t="s">
        <v>210</v>
      </c>
      <c r="M28" s="21" t="s">
        <v>85</v>
      </c>
      <c r="N28" s="21"/>
      <c r="O28" s="22" t="s">
        <v>211</v>
      </c>
      <c r="P28" s="22" t="s">
        <v>191</v>
      </c>
    </row>
    <row r="29" spans="1:16" ht="12.75" customHeight="1" thickBot="1" x14ac:dyDescent="0.25">
      <c r="A29" s="4" t="str">
        <f t="shared" si="0"/>
        <v> AOEB 5 </v>
      </c>
      <c r="B29" s="6" t="str">
        <f t="shared" si="1"/>
        <v>I</v>
      </c>
      <c r="C29" s="4">
        <f t="shared" si="2"/>
        <v>46208.781000000003</v>
      </c>
      <c r="D29" s="5" t="str">
        <f t="shared" si="3"/>
        <v>vis</v>
      </c>
      <c r="E29" s="19">
        <f>VLOOKUP(C29,Active!C$21:E$971,3,FALSE)</f>
        <v>3513.9965047246574</v>
      </c>
      <c r="F29" s="6" t="s">
        <v>79</v>
      </c>
      <c r="G29" s="5" t="str">
        <f t="shared" si="4"/>
        <v>46208.781</v>
      </c>
      <c r="H29" s="4">
        <f t="shared" si="5"/>
        <v>3514</v>
      </c>
      <c r="I29" s="20" t="s">
        <v>212</v>
      </c>
      <c r="J29" s="21" t="s">
        <v>213</v>
      </c>
      <c r="K29" s="20">
        <v>3514</v>
      </c>
      <c r="L29" s="20" t="s">
        <v>134</v>
      </c>
      <c r="M29" s="21" t="s">
        <v>85</v>
      </c>
      <c r="N29" s="21"/>
      <c r="O29" s="22" t="s">
        <v>214</v>
      </c>
      <c r="P29" s="22" t="s">
        <v>191</v>
      </c>
    </row>
    <row r="30" spans="1:16" ht="12.75" customHeight="1" thickBot="1" x14ac:dyDescent="0.25">
      <c r="A30" s="4" t="str">
        <f t="shared" si="0"/>
        <v> AOEB 5 </v>
      </c>
      <c r="B30" s="6" t="str">
        <f t="shared" si="1"/>
        <v>I</v>
      </c>
      <c r="C30" s="4">
        <f t="shared" si="2"/>
        <v>46247.652000000002</v>
      </c>
      <c r="D30" s="5" t="str">
        <f t="shared" si="3"/>
        <v>vis</v>
      </c>
      <c r="E30" s="19">
        <f>VLOOKUP(C30,Active!C$21:E$971,3,FALSE)</f>
        <v>3541.0278301441649</v>
      </c>
      <c r="F30" s="6" t="s">
        <v>79</v>
      </c>
      <c r="G30" s="5" t="str">
        <f t="shared" si="4"/>
        <v>46247.652</v>
      </c>
      <c r="H30" s="4">
        <f t="shared" si="5"/>
        <v>3541</v>
      </c>
      <c r="I30" s="20" t="s">
        <v>215</v>
      </c>
      <c r="J30" s="21" t="s">
        <v>216</v>
      </c>
      <c r="K30" s="20">
        <v>3541</v>
      </c>
      <c r="L30" s="20" t="s">
        <v>217</v>
      </c>
      <c r="M30" s="21" t="s">
        <v>85</v>
      </c>
      <c r="N30" s="21"/>
      <c r="O30" s="22" t="s">
        <v>190</v>
      </c>
      <c r="P30" s="22" t="s">
        <v>191</v>
      </c>
    </row>
    <row r="31" spans="1:16" ht="12.75" customHeight="1" thickBot="1" x14ac:dyDescent="0.25">
      <c r="A31" s="4" t="str">
        <f t="shared" si="0"/>
        <v> AOEB 5 </v>
      </c>
      <c r="B31" s="6" t="str">
        <f t="shared" si="1"/>
        <v>I</v>
      </c>
      <c r="C31" s="4">
        <f t="shared" si="2"/>
        <v>46566.843999999997</v>
      </c>
      <c r="D31" s="5" t="str">
        <f t="shared" si="3"/>
        <v>vis</v>
      </c>
      <c r="E31" s="19">
        <f>VLOOKUP(C31,Active!C$21:E$971,3,FALSE)</f>
        <v>3762.9974945032923</v>
      </c>
      <c r="F31" s="6" t="s">
        <v>79</v>
      </c>
      <c r="G31" s="5" t="str">
        <f t="shared" si="4"/>
        <v>46566.844</v>
      </c>
      <c r="H31" s="4">
        <f t="shared" si="5"/>
        <v>3763</v>
      </c>
      <c r="I31" s="20" t="s">
        <v>218</v>
      </c>
      <c r="J31" s="21" t="s">
        <v>219</v>
      </c>
      <c r="K31" s="20">
        <v>3763</v>
      </c>
      <c r="L31" s="20" t="s">
        <v>183</v>
      </c>
      <c r="M31" s="21" t="s">
        <v>85</v>
      </c>
      <c r="N31" s="21"/>
      <c r="O31" s="22" t="s">
        <v>211</v>
      </c>
      <c r="P31" s="22" t="s">
        <v>191</v>
      </c>
    </row>
    <row r="32" spans="1:16" ht="12.75" customHeight="1" thickBot="1" x14ac:dyDescent="0.25">
      <c r="A32" s="4" t="str">
        <f t="shared" si="0"/>
        <v> AOEB 5 </v>
      </c>
      <c r="B32" s="6" t="str">
        <f t="shared" si="1"/>
        <v>I</v>
      </c>
      <c r="C32" s="4">
        <f t="shared" si="2"/>
        <v>46940.718999999997</v>
      </c>
      <c r="D32" s="5" t="str">
        <f t="shared" si="3"/>
        <v>vis</v>
      </c>
      <c r="E32" s="19">
        <f>VLOOKUP(C32,Active!C$21:E$971,3,FALSE)</f>
        <v>4022.9943248194336</v>
      </c>
      <c r="F32" s="6" t="s">
        <v>79</v>
      </c>
      <c r="G32" s="5" t="str">
        <f t="shared" si="4"/>
        <v>46940.719</v>
      </c>
      <c r="H32" s="4">
        <f t="shared" si="5"/>
        <v>4023</v>
      </c>
      <c r="I32" s="20" t="s">
        <v>220</v>
      </c>
      <c r="J32" s="21" t="s">
        <v>221</v>
      </c>
      <c r="K32" s="20">
        <v>4023</v>
      </c>
      <c r="L32" s="20" t="s">
        <v>222</v>
      </c>
      <c r="M32" s="21" t="s">
        <v>85</v>
      </c>
      <c r="N32" s="21"/>
      <c r="O32" s="22" t="s">
        <v>211</v>
      </c>
      <c r="P32" s="22" t="s">
        <v>191</v>
      </c>
    </row>
    <row r="33" spans="1:16" ht="12.75" customHeight="1" thickBot="1" x14ac:dyDescent="0.25">
      <c r="A33" s="4" t="str">
        <f t="shared" si="0"/>
        <v> AOEB 5 </v>
      </c>
      <c r="B33" s="6" t="str">
        <f t="shared" si="1"/>
        <v>I</v>
      </c>
      <c r="C33" s="4">
        <f t="shared" si="2"/>
        <v>47344.830999999998</v>
      </c>
      <c r="D33" s="5" t="str">
        <f t="shared" si="3"/>
        <v>vis</v>
      </c>
      <c r="E33" s="19">
        <f>VLOOKUP(C33,Active!C$21:E$971,3,FALSE)</f>
        <v>4304.0183009952061</v>
      </c>
      <c r="F33" s="6" t="s">
        <v>79</v>
      </c>
      <c r="G33" s="5" t="str">
        <f t="shared" si="4"/>
        <v>47344.831</v>
      </c>
      <c r="H33" s="4">
        <f t="shared" si="5"/>
        <v>4304</v>
      </c>
      <c r="I33" s="20" t="s">
        <v>223</v>
      </c>
      <c r="J33" s="21" t="s">
        <v>224</v>
      </c>
      <c r="K33" s="20">
        <v>4304</v>
      </c>
      <c r="L33" s="20" t="s">
        <v>207</v>
      </c>
      <c r="M33" s="21" t="s">
        <v>85</v>
      </c>
      <c r="N33" s="21"/>
      <c r="O33" s="22" t="s">
        <v>211</v>
      </c>
      <c r="P33" s="22" t="s">
        <v>191</v>
      </c>
    </row>
    <row r="34" spans="1:16" ht="12.75" customHeight="1" thickBot="1" x14ac:dyDescent="0.25">
      <c r="A34" s="4" t="str">
        <f t="shared" si="0"/>
        <v> AOEB 5 </v>
      </c>
      <c r="B34" s="6" t="str">
        <f t="shared" si="1"/>
        <v>I</v>
      </c>
      <c r="C34" s="4">
        <f t="shared" si="2"/>
        <v>48762.67</v>
      </c>
      <c r="D34" s="5" t="str">
        <f t="shared" si="3"/>
        <v>vis</v>
      </c>
      <c r="E34" s="19">
        <f>VLOOKUP(C34,Active!C$21:E$971,3,FALSE)</f>
        <v>5289.9992997210038</v>
      </c>
      <c r="F34" s="6" t="s">
        <v>79</v>
      </c>
      <c r="G34" s="5" t="str">
        <f t="shared" si="4"/>
        <v>48762.670</v>
      </c>
      <c r="H34" s="4">
        <f t="shared" si="5"/>
        <v>5290</v>
      </c>
      <c r="I34" s="20" t="s">
        <v>225</v>
      </c>
      <c r="J34" s="21" t="s">
        <v>226</v>
      </c>
      <c r="K34" s="20">
        <v>5290</v>
      </c>
      <c r="L34" s="20" t="s">
        <v>227</v>
      </c>
      <c r="M34" s="21" t="s">
        <v>85</v>
      </c>
      <c r="N34" s="21"/>
      <c r="O34" s="22" t="s">
        <v>190</v>
      </c>
      <c r="P34" s="22" t="s">
        <v>191</v>
      </c>
    </row>
    <row r="35" spans="1:16" ht="12.75" customHeight="1" thickBot="1" x14ac:dyDescent="0.25">
      <c r="A35" s="4" t="str">
        <f t="shared" si="0"/>
        <v> AOEB 5 </v>
      </c>
      <c r="B35" s="6" t="str">
        <f t="shared" si="1"/>
        <v>I</v>
      </c>
      <c r="C35" s="4">
        <f t="shared" si="2"/>
        <v>49875.701999999997</v>
      </c>
      <c r="D35" s="5" t="str">
        <f t="shared" si="3"/>
        <v>vis</v>
      </c>
      <c r="E35" s="19">
        <f>VLOOKUP(C35,Active!C$21:E$971,3,FALSE)</f>
        <v>6064.0141229652318</v>
      </c>
      <c r="F35" s="6" t="s">
        <v>79</v>
      </c>
      <c r="G35" s="5" t="str">
        <f t="shared" si="4"/>
        <v>49875.702</v>
      </c>
      <c r="H35" s="4">
        <f t="shared" si="5"/>
        <v>6064</v>
      </c>
      <c r="I35" s="20" t="s">
        <v>228</v>
      </c>
      <c r="J35" s="21" t="s">
        <v>229</v>
      </c>
      <c r="K35" s="20">
        <v>6064</v>
      </c>
      <c r="L35" s="20" t="s">
        <v>230</v>
      </c>
      <c r="M35" s="21" t="s">
        <v>231</v>
      </c>
      <c r="N35" s="21"/>
      <c r="O35" s="22" t="s">
        <v>214</v>
      </c>
      <c r="P35" s="22" t="s">
        <v>191</v>
      </c>
    </row>
    <row r="36" spans="1:16" ht="12.75" customHeight="1" thickBot="1" x14ac:dyDescent="0.25">
      <c r="A36" s="4" t="str">
        <f t="shared" si="0"/>
        <v> BBS 116 </v>
      </c>
      <c r="B36" s="6" t="str">
        <f t="shared" si="1"/>
        <v>I</v>
      </c>
      <c r="C36" s="4">
        <f t="shared" si="2"/>
        <v>50551.569000000003</v>
      </c>
      <c r="D36" s="5" t="str">
        <f t="shared" si="3"/>
        <v>vis</v>
      </c>
      <c r="E36" s="19">
        <f>VLOOKUP(C36,Active!C$21:E$971,3,FALSE)</f>
        <v>6534.0195464765147</v>
      </c>
      <c r="F36" s="6" t="s">
        <v>79</v>
      </c>
      <c r="G36" s="5" t="str">
        <f t="shared" si="4"/>
        <v>50551.569</v>
      </c>
      <c r="H36" s="4">
        <f t="shared" si="5"/>
        <v>6534</v>
      </c>
      <c r="I36" s="20" t="s">
        <v>232</v>
      </c>
      <c r="J36" s="21" t="s">
        <v>233</v>
      </c>
      <c r="K36" s="20">
        <v>6534</v>
      </c>
      <c r="L36" s="20" t="s">
        <v>234</v>
      </c>
      <c r="M36" s="21" t="s">
        <v>144</v>
      </c>
      <c r="N36" s="21" t="s">
        <v>60</v>
      </c>
      <c r="O36" s="22" t="s">
        <v>235</v>
      </c>
      <c r="P36" s="22" t="s">
        <v>236</v>
      </c>
    </row>
    <row r="37" spans="1:16" ht="12.75" customHeight="1" thickBot="1" x14ac:dyDescent="0.25">
      <c r="A37" s="4" t="str">
        <f t="shared" si="0"/>
        <v>IBVS 5741 </v>
      </c>
      <c r="B37" s="6" t="str">
        <f t="shared" si="1"/>
        <v>I</v>
      </c>
      <c r="C37" s="4">
        <f t="shared" si="2"/>
        <v>53450.637199999997</v>
      </c>
      <c r="D37" s="5" t="str">
        <f t="shared" si="3"/>
        <v>vis</v>
      </c>
      <c r="E37" s="19">
        <f>VLOOKUP(C37,Active!C$21:E$971,3,FALSE)</f>
        <v>8550.0637935385548</v>
      </c>
      <c r="F37" s="6" t="s">
        <v>79</v>
      </c>
      <c r="G37" s="5" t="str">
        <f t="shared" si="4"/>
        <v>53450.6372</v>
      </c>
      <c r="H37" s="4">
        <f t="shared" si="5"/>
        <v>8550</v>
      </c>
      <c r="I37" s="20" t="s">
        <v>258</v>
      </c>
      <c r="J37" s="21" t="s">
        <v>259</v>
      </c>
      <c r="K37" s="20">
        <v>8550</v>
      </c>
      <c r="L37" s="20" t="s">
        <v>260</v>
      </c>
      <c r="M37" s="21" t="s">
        <v>144</v>
      </c>
      <c r="N37" s="21" t="s">
        <v>60</v>
      </c>
      <c r="O37" s="22" t="s">
        <v>261</v>
      </c>
      <c r="P37" s="23" t="s">
        <v>262</v>
      </c>
    </row>
    <row r="38" spans="1:16" ht="12.75" customHeight="1" thickBot="1" x14ac:dyDescent="0.25">
      <c r="A38" s="4" t="str">
        <f t="shared" si="0"/>
        <v>IBVS 5690 </v>
      </c>
      <c r="B38" s="6" t="str">
        <f t="shared" si="1"/>
        <v>I</v>
      </c>
      <c r="C38" s="4">
        <f t="shared" si="2"/>
        <v>53526.856</v>
      </c>
      <c r="D38" s="5" t="str">
        <f t="shared" si="3"/>
        <v>vis</v>
      </c>
      <c r="E38" s="19">
        <f>VLOOKUP(C38,Active!C$21:E$971,3,FALSE)</f>
        <v>8603.0671941684468</v>
      </c>
      <c r="F38" s="6" t="s">
        <v>79</v>
      </c>
      <c r="G38" s="5" t="str">
        <f t="shared" si="4"/>
        <v>53526.8560</v>
      </c>
      <c r="H38" s="4">
        <f t="shared" si="5"/>
        <v>8603</v>
      </c>
      <c r="I38" s="20" t="s">
        <v>263</v>
      </c>
      <c r="J38" s="21" t="s">
        <v>264</v>
      </c>
      <c r="K38" s="20">
        <v>8603</v>
      </c>
      <c r="L38" s="20" t="s">
        <v>265</v>
      </c>
      <c r="M38" s="21" t="s">
        <v>144</v>
      </c>
      <c r="N38" s="21" t="s">
        <v>60</v>
      </c>
      <c r="O38" s="22" t="s">
        <v>266</v>
      </c>
      <c r="P38" s="23" t="s">
        <v>267</v>
      </c>
    </row>
    <row r="39" spans="1:16" ht="12.75" customHeight="1" thickBot="1" x14ac:dyDescent="0.25">
      <c r="A39" s="4" t="str">
        <f t="shared" si="0"/>
        <v>JAAVSO 36(2);186 </v>
      </c>
      <c r="B39" s="6" t="str">
        <f t="shared" si="1"/>
        <v>I</v>
      </c>
      <c r="C39" s="4">
        <f t="shared" si="2"/>
        <v>54583.807699999998</v>
      </c>
      <c r="D39" s="5" t="str">
        <f t="shared" si="3"/>
        <v>vis</v>
      </c>
      <c r="E39" s="19">
        <f>VLOOKUP(C39,Active!C$21:E$971,3,FALSE)</f>
        <v>9338.0831535058096</v>
      </c>
      <c r="F39" s="6" t="s">
        <v>79</v>
      </c>
      <c r="G39" s="5" t="str">
        <f t="shared" si="4"/>
        <v>54583.8077</v>
      </c>
      <c r="H39" s="4">
        <f t="shared" si="5"/>
        <v>9338</v>
      </c>
      <c r="I39" s="20" t="s">
        <v>288</v>
      </c>
      <c r="J39" s="21" t="s">
        <v>289</v>
      </c>
      <c r="K39" s="20">
        <v>9338</v>
      </c>
      <c r="L39" s="20" t="s">
        <v>290</v>
      </c>
      <c r="M39" s="21" t="s">
        <v>231</v>
      </c>
      <c r="N39" s="21" t="s">
        <v>291</v>
      </c>
      <c r="O39" s="22" t="s">
        <v>190</v>
      </c>
      <c r="P39" s="23" t="s">
        <v>292</v>
      </c>
    </row>
    <row r="40" spans="1:16" ht="12.75" customHeight="1" thickBot="1" x14ac:dyDescent="0.25">
      <c r="A40" s="4" t="str">
        <f t="shared" si="0"/>
        <v>JAAVSO 36(2);186 </v>
      </c>
      <c r="B40" s="6" t="str">
        <f t="shared" si="1"/>
        <v>I</v>
      </c>
      <c r="C40" s="4">
        <f t="shared" si="2"/>
        <v>54596.749499999998</v>
      </c>
      <c r="D40" s="5" t="str">
        <f t="shared" si="3"/>
        <v>vis</v>
      </c>
      <c r="E40" s="19">
        <f>VLOOKUP(C40,Active!C$21:E$971,3,FALSE)</f>
        <v>9347.0830250633771</v>
      </c>
      <c r="F40" s="6" t="s">
        <v>79</v>
      </c>
      <c r="G40" s="5" t="str">
        <f t="shared" si="4"/>
        <v>54596.7495</v>
      </c>
      <c r="H40" s="4">
        <f t="shared" si="5"/>
        <v>9347</v>
      </c>
      <c r="I40" s="20" t="s">
        <v>293</v>
      </c>
      <c r="J40" s="21" t="s">
        <v>294</v>
      </c>
      <c r="K40" s="20">
        <v>9347</v>
      </c>
      <c r="L40" s="20" t="s">
        <v>295</v>
      </c>
      <c r="M40" s="21" t="s">
        <v>231</v>
      </c>
      <c r="N40" s="21" t="s">
        <v>291</v>
      </c>
      <c r="O40" s="22" t="s">
        <v>287</v>
      </c>
      <c r="P40" s="23" t="s">
        <v>292</v>
      </c>
    </row>
    <row r="41" spans="1:16" ht="12.75" customHeight="1" thickBot="1" x14ac:dyDescent="0.25">
      <c r="A41" s="4" t="str">
        <f t="shared" si="0"/>
        <v> JAAVSO 38;85 </v>
      </c>
      <c r="B41" s="6" t="str">
        <f t="shared" si="1"/>
        <v>I</v>
      </c>
      <c r="C41" s="4">
        <f t="shared" si="2"/>
        <v>54980.700100000002</v>
      </c>
      <c r="D41" s="5" t="str">
        <f t="shared" si="3"/>
        <v>vis</v>
      </c>
      <c r="E41" s="19">
        <f>VLOOKUP(C41,Active!C$21:E$971,3,FALSE)</f>
        <v>9614.0865396016106</v>
      </c>
      <c r="F41" s="6" t="s">
        <v>79</v>
      </c>
      <c r="G41" s="5" t="str">
        <f t="shared" si="4"/>
        <v>54980.7001</v>
      </c>
      <c r="H41" s="4">
        <f t="shared" si="5"/>
        <v>9614</v>
      </c>
      <c r="I41" s="20" t="s">
        <v>296</v>
      </c>
      <c r="J41" s="21" t="s">
        <v>297</v>
      </c>
      <c r="K41" s="20">
        <v>9614</v>
      </c>
      <c r="L41" s="20" t="s">
        <v>298</v>
      </c>
      <c r="M41" s="21" t="s">
        <v>231</v>
      </c>
      <c r="N41" s="21" t="s">
        <v>240</v>
      </c>
      <c r="O41" s="22" t="s">
        <v>190</v>
      </c>
      <c r="P41" s="22" t="s">
        <v>299</v>
      </c>
    </row>
    <row r="42" spans="1:16" ht="12.75" customHeight="1" thickBot="1" x14ac:dyDescent="0.25">
      <c r="A42" s="4" t="str">
        <f t="shared" si="0"/>
        <v>IBVS 5992 </v>
      </c>
      <c r="B42" s="6" t="str">
        <f t="shared" si="1"/>
        <v>I</v>
      </c>
      <c r="C42" s="4">
        <f t="shared" si="2"/>
        <v>55660.882899999997</v>
      </c>
      <c r="D42" s="5" t="str">
        <f t="shared" si="3"/>
        <v>vis</v>
      </c>
      <c r="E42" s="19">
        <f>VLOOKUP(C42,Active!C$21:E$971,3,FALSE)</f>
        <v>10087.093218399488</v>
      </c>
      <c r="F42" s="6" t="s">
        <v>79</v>
      </c>
      <c r="G42" s="5" t="str">
        <f t="shared" si="4"/>
        <v>55660.8829</v>
      </c>
      <c r="H42" s="4">
        <f t="shared" si="5"/>
        <v>10087</v>
      </c>
      <c r="I42" s="20" t="s">
        <v>300</v>
      </c>
      <c r="J42" s="21" t="s">
        <v>301</v>
      </c>
      <c r="K42" s="20">
        <v>10087</v>
      </c>
      <c r="L42" s="20" t="s">
        <v>302</v>
      </c>
      <c r="M42" s="21" t="s">
        <v>231</v>
      </c>
      <c r="N42" s="21" t="s">
        <v>79</v>
      </c>
      <c r="O42" s="22" t="s">
        <v>303</v>
      </c>
      <c r="P42" s="23" t="s">
        <v>304</v>
      </c>
    </row>
    <row r="43" spans="1:16" ht="12.75" customHeight="1" thickBot="1" x14ac:dyDescent="0.25">
      <c r="A43" s="4" t="str">
        <f t="shared" ref="A43:A73" si="6">P43</f>
        <v>IBVS 6029 </v>
      </c>
      <c r="B43" s="6" t="str">
        <f t="shared" ref="B43:B73" si="7">IF(H43=INT(H43),"I","II")</f>
        <v>I</v>
      </c>
      <c r="C43" s="4">
        <f t="shared" ref="C43:C73" si="8">1*G43</f>
        <v>56093.727400000003</v>
      </c>
      <c r="D43" s="5" t="str">
        <f t="shared" ref="D43:D73" si="9">VLOOKUP(F43,I$1:J$5,2,FALSE)</f>
        <v>vis</v>
      </c>
      <c r="E43" s="19">
        <f>VLOOKUP(C43,Active!C$21:E$971,3,FALSE)</f>
        <v>10388.098094413603</v>
      </c>
      <c r="F43" s="6" t="s">
        <v>79</v>
      </c>
      <c r="G43" s="5" t="str">
        <f t="shared" ref="G43:G73" si="10">MID(I43,3,LEN(I43)-3)</f>
        <v>56093.7274</v>
      </c>
      <c r="H43" s="4">
        <f t="shared" ref="H43:H73" si="11">1*K43</f>
        <v>10388</v>
      </c>
      <c r="I43" s="20" t="s">
        <v>305</v>
      </c>
      <c r="J43" s="21" t="s">
        <v>306</v>
      </c>
      <c r="K43" s="20">
        <v>10388</v>
      </c>
      <c r="L43" s="20" t="s">
        <v>307</v>
      </c>
      <c r="M43" s="21" t="s">
        <v>231</v>
      </c>
      <c r="N43" s="21" t="s">
        <v>79</v>
      </c>
      <c r="O43" s="22" t="s">
        <v>303</v>
      </c>
      <c r="P43" s="23" t="s">
        <v>308</v>
      </c>
    </row>
    <row r="44" spans="1:16" ht="12.75" customHeight="1" thickBot="1" x14ac:dyDescent="0.25">
      <c r="A44" s="4" t="str">
        <f t="shared" si="6"/>
        <v> JAAVSO 41;328 </v>
      </c>
      <c r="B44" s="6" t="str">
        <f t="shared" si="7"/>
        <v>I</v>
      </c>
      <c r="C44" s="4">
        <f t="shared" si="8"/>
        <v>56428.786999999997</v>
      </c>
      <c r="D44" s="5" t="str">
        <f t="shared" si="9"/>
        <v>vis</v>
      </c>
      <c r="E44" s="19">
        <f>VLOOKUP(C44,Active!C$21:E$971,3,FALSE)</f>
        <v>10621.102264168179</v>
      </c>
      <c r="F44" s="6" t="s">
        <v>79</v>
      </c>
      <c r="G44" s="5" t="str">
        <f t="shared" si="10"/>
        <v>56428.7870</v>
      </c>
      <c r="H44" s="4">
        <f t="shared" si="11"/>
        <v>10621</v>
      </c>
      <c r="I44" s="20" t="s">
        <v>309</v>
      </c>
      <c r="J44" s="21" t="s">
        <v>310</v>
      </c>
      <c r="K44" s="20">
        <v>10621</v>
      </c>
      <c r="L44" s="20" t="s">
        <v>311</v>
      </c>
      <c r="M44" s="21" t="s">
        <v>231</v>
      </c>
      <c r="N44" s="21" t="s">
        <v>79</v>
      </c>
      <c r="O44" s="22" t="s">
        <v>190</v>
      </c>
      <c r="P44" s="22" t="s">
        <v>312</v>
      </c>
    </row>
    <row r="45" spans="1:16" ht="12.75" customHeight="1" thickBot="1" x14ac:dyDescent="0.25">
      <c r="A45" s="4" t="str">
        <f t="shared" si="6"/>
        <v> CRAC 19 </v>
      </c>
      <c r="B45" s="6" t="str">
        <f t="shared" si="7"/>
        <v>I</v>
      </c>
      <c r="C45" s="4">
        <f t="shared" si="8"/>
        <v>24299.449000000001</v>
      </c>
      <c r="D45" s="5" t="str">
        <f t="shared" si="9"/>
        <v>vis</v>
      </c>
      <c r="E45" s="19">
        <f>VLOOKUP(C45,Active!C$21:E$971,3,FALSE)</f>
        <v>-11721.996472457584</v>
      </c>
      <c r="F45" s="6" t="s">
        <v>79</v>
      </c>
      <c r="G45" s="5" t="str">
        <f t="shared" si="10"/>
        <v>24299.449</v>
      </c>
      <c r="H45" s="4">
        <f t="shared" si="11"/>
        <v>-11722</v>
      </c>
      <c r="I45" s="20" t="s">
        <v>82</v>
      </c>
      <c r="J45" s="21" t="s">
        <v>83</v>
      </c>
      <c r="K45" s="20">
        <v>-11722</v>
      </c>
      <c r="L45" s="20" t="s">
        <v>84</v>
      </c>
      <c r="M45" s="21" t="s">
        <v>85</v>
      </c>
      <c r="N45" s="21"/>
      <c r="O45" s="22" t="s">
        <v>86</v>
      </c>
      <c r="P45" s="22" t="s">
        <v>87</v>
      </c>
    </row>
    <row r="46" spans="1:16" ht="12.75" customHeight="1" thickBot="1" x14ac:dyDescent="0.25">
      <c r="A46" s="4" t="str">
        <f t="shared" si="6"/>
        <v> AAB 2.29 </v>
      </c>
      <c r="B46" s="6" t="str">
        <f t="shared" si="7"/>
        <v>I</v>
      </c>
      <c r="C46" s="4">
        <f t="shared" si="8"/>
        <v>24322.458999999999</v>
      </c>
      <c r="D46" s="5" t="str">
        <f t="shared" si="9"/>
        <v>vis</v>
      </c>
      <c r="E46" s="19">
        <f>VLOOKUP(C46,Active!C$21:E$971,3,FALSE)</f>
        <v>-11705.995062720174</v>
      </c>
      <c r="F46" s="6" t="s">
        <v>79</v>
      </c>
      <c r="G46" s="5" t="str">
        <f t="shared" si="10"/>
        <v>24322.459</v>
      </c>
      <c r="H46" s="4">
        <f t="shared" si="11"/>
        <v>-11706</v>
      </c>
      <c r="I46" s="20" t="s">
        <v>88</v>
      </c>
      <c r="J46" s="21" t="s">
        <v>89</v>
      </c>
      <c r="K46" s="20">
        <v>-11706</v>
      </c>
      <c r="L46" s="20" t="s">
        <v>90</v>
      </c>
      <c r="M46" s="21" t="s">
        <v>85</v>
      </c>
      <c r="N46" s="21"/>
      <c r="O46" s="22" t="s">
        <v>86</v>
      </c>
      <c r="P46" s="22" t="s">
        <v>91</v>
      </c>
    </row>
    <row r="47" spans="1:16" ht="12.75" customHeight="1" thickBot="1" x14ac:dyDescent="0.25">
      <c r="A47" s="4" t="str">
        <f t="shared" si="6"/>
        <v> AAB 2.29 </v>
      </c>
      <c r="B47" s="6" t="str">
        <f t="shared" si="7"/>
        <v>I</v>
      </c>
      <c r="C47" s="4">
        <f t="shared" si="8"/>
        <v>24325.295999999998</v>
      </c>
      <c r="D47" s="5" t="str">
        <f t="shared" si="9"/>
        <v>vis</v>
      </c>
      <c r="E47" s="19">
        <f>VLOOKUP(C47,Active!C$21:E$971,3,FALSE)</f>
        <v>-11704.022181389229</v>
      </c>
      <c r="F47" s="6" t="s">
        <v>79</v>
      </c>
      <c r="G47" s="5" t="str">
        <f t="shared" si="10"/>
        <v>24325.296</v>
      </c>
      <c r="H47" s="4">
        <f t="shared" si="11"/>
        <v>-11704</v>
      </c>
      <c r="I47" s="20" t="s">
        <v>92</v>
      </c>
      <c r="J47" s="21" t="s">
        <v>93</v>
      </c>
      <c r="K47" s="20">
        <v>-11704</v>
      </c>
      <c r="L47" s="20" t="s">
        <v>94</v>
      </c>
      <c r="M47" s="21" t="s">
        <v>85</v>
      </c>
      <c r="N47" s="21"/>
      <c r="O47" s="22" t="s">
        <v>86</v>
      </c>
      <c r="P47" s="22" t="s">
        <v>91</v>
      </c>
    </row>
    <row r="48" spans="1:16" ht="12.75" customHeight="1" thickBot="1" x14ac:dyDescent="0.25">
      <c r="A48" s="4" t="str">
        <f t="shared" si="6"/>
        <v> AAB 2.29 </v>
      </c>
      <c r="B48" s="6" t="str">
        <f t="shared" si="7"/>
        <v>I</v>
      </c>
      <c r="C48" s="4">
        <f t="shared" si="8"/>
        <v>24598.545999999998</v>
      </c>
      <c r="D48" s="5" t="str">
        <f t="shared" si="9"/>
        <v>vis</v>
      </c>
      <c r="E48" s="19">
        <f>VLOOKUP(C48,Active!C$21:E$971,3,FALSE)</f>
        <v>-11514.001094438014</v>
      </c>
      <c r="F48" s="6" t="s">
        <v>79</v>
      </c>
      <c r="G48" s="5" t="str">
        <f t="shared" si="10"/>
        <v>24598.546</v>
      </c>
      <c r="H48" s="4">
        <f t="shared" si="11"/>
        <v>-11514</v>
      </c>
      <c r="I48" s="20" t="s">
        <v>95</v>
      </c>
      <c r="J48" s="21" t="s">
        <v>96</v>
      </c>
      <c r="K48" s="20">
        <v>-11514</v>
      </c>
      <c r="L48" s="20" t="s">
        <v>97</v>
      </c>
      <c r="M48" s="21" t="s">
        <v>85</v>
      </c>
      <c r="N48" s="21"/>
      <c r="O48" s="22" t="s">
        <v>86</v>
      </c>
      <c r="P48" s="22" t="s">
        <v>91</v>
      </c>
    </row>
    <row r="49" spans="1:16" ht="12.75" customHeight="1" thickBot="1" x14ac:dyDescent="0.25">
      <c r="A49" s="4" t="str">
        <f t="shared" si="6"/>
        <v> AAB 2.29 </v>
      </c>
      <c r="B49" s="6" t="str">
        <f t="shared" si="7"/>
        <v>I</v>
      </c>
      <c r="C49" s="4">
        <f t="shared" si="8"/>
        <v>24621.525000000001</v>
      </c>
      <c r="D49" s="5" t="str">
        <f t="shared" si="9"/>
        <v>vis</v>
      </c>
      <c r="E49" s="19">
        <f>VLOOKUP(C49,Active!C$21:E$971,3,FALSE)</f>
        <v>-11498.021242445142</v>
      </c>
      <c r="F49" s="6" t="s">
        <v>79</v>
      </c>
      <c r="G49" s="5" t="str">
        <f t="shared" si="10"/>
        <v>24621.525</v>
      </c>
      <c r="H49" s="4">
        <f t="shared" si="11"/>
        <v>-11498</v>
      </c>
      <c r="I49" s="20" t="s">
        <v>98</v>
      </c>
      <c r="J49" s="21" t="s">
        <v>99</v>
      </c>
      <c r="K49" s="20">
        <v>-11498</v>
      </c>
      <c r="L49" s="20" t="s">
        <v>100</v>
      </c>
      <c r="M49" s="21" t="s">
        <v>85</v>
      </c>
      <c r="N49" s="21"/>
      <c r="O49" s="22" t="s">
        <v>86</v>
      </c>
      <c r="P49" s="22" t="s">
        <v>91</v>
      </c>
    </row>
    <row r="50" spans="1:16" ht="12.75" customHeight="1" thickBot="1" x14ac:dyDescent="0.25">
      <c r="A50" s="4" t="str">
        <f t="shared" si="6"/>
        <v> AAB 2.29 </v>
      </c>
      <c r="B50" s="6" t="str">
        <f t="shared" si="7"/>
        <v>I</v>
      </c>
      <c r="C50" s="4">
        <f t="shared" si="8"/>
        <v>24644.511999999999</v>
      </c>
      <c r="D50" s="5" t="str">
        <f t="shared" si="9"/>
        <v>vis</v>
      </c>
      <c r="E50" s="19">
        <f>VLOOKUP(C50,Active!C$21:E$971,3,FALSE)</f>
        <v>-11482.035827163359</v>
      </c>
      <c r="F50" s="6" t="s">
        <v>79</v>
      </c>
      <c r="G50" s="5" t="str">
        <f t="shared" si="10"/>
        <v>24644.512</v>
      </c>
      <c r="H50" s="4">
        <f t="shared" si="11"/>
        <v>-11482</v>
      </c>
      <c r="I50" s="20" t="s">
        <v>101</v>
      </c>
      <c r="J50" s="21" t="s">
        <v>102</v>
      </c>
      <c r="K50" s="20">
        <v>-11482</v>
      </c>
      <c r="L50" s="20" t="s">
        <v>103</v>
      </c>
      <c r="M50" s="21" t="s">
        <v>85</v>
      </c>
      <c r="N50" s="21"/>
      <c r="O50" s="22" t="s">
        <v>86</v>
      </c>
      <c r="P50" s="22" t="s">
        <v>91</v>
      </c>
    </row>
    <row r="51" spans="1:16" ht="12.75" customHeight="1" thickBot="1" x14ac:dyDescent="0.25">
      <c r="A51" s="4" t="str">
        <f t="shared" si="6"/>
        <v> AAB 2.29 </v>
      </c>
      <c r="B51" s="6" t="str">
        <f t="shared" si="7"/>
        <v>I</v>
      </c>
      <c r="C51" s="4">
        <f t="shared" si="8"/>
        <v>24647.455000000002</v>
      </c>
      <c r="D51" s="5" t="str">
        <f t="shared" si="9"/>
        <v>vis</v>
      </c>
      <c r="E51" s="19">
        <f>VLOOKUP(C51,Active!C$21:E$971,3,FALSE)</f>
        <v>-11479.989232254309</v>
      </c>
      <c r="F51" s="6" t="s">
        <v>79</v>
      </c>
      <c r="G51" s="5" t="str">
        <f t="shared" si="10"/>
        <v>24647.455</v>
      </c>
      <c r="H51" s="4">
        <f t="shared" si="11"/>
        <v>-11480</v>
      </c>
      <c r="I51" s="20" t="s">
        <v>104</v>
      </c>
      <c r="J51" s="21" t="s">
        <v>105</v>
      </c>
      <c r="K51" s="20">
        <v>-11480</v>
      </c>
      <c r="L51" s="20" t="s">
        <v>106</v>
      </c>
      <c r="M51" s="21" t="s">
        <v>85</v>
      </c>
      <c r="N51" s="21"/>
      <c r="O51" s="22" t="s">
        <v>86</v>
      </c>
      <c r="P51" s="22" t="s">
        <v>91</v>
      </c>
    </row>
    <row r="52" spans="1:16" ht="12.75" customHeight="1" thickBot="1" x14ac:dyDescent="0.25">
      <c r="A52" s="4" t="str">
        <f t="shared" si="6"/>
        <v> AAB 2.29 </v>
      </c>
      <c r="B52" s="6" t="str">
        <f t="shared" si="7"/>
        <v>I</v>
      </c>
      <c r="C52" s="4">
        <f t="shared" si="8"/>
        <v>25386.574000000001</v>
      </c>
      <c r="D52" s="5" t="str">
        <f t="shared" si="9"/>
        <v>vis</v>
      </c>
      <c r="E52" s="19">
        <f>VLOOKUP(C52,Active!C$21:E$971,3,FALSE)</f>
        <v>-10965.997664948562</v>
      </c>
      <c r="F52" s="6" t="s">
        <v>79</v>
      </c>
      <c r="G52" s="5" t="str">
        <f t="shared" si="10"/>
        <v>25386.574</v>
      </c>
      <c r="H52" s="4">
        <f t="shared" si="11"/>
        <v>-10966</v>
      </c>
      <c r="I52" s="20" t="s">
        <v>107</v>
      </c>
      <c r="J52" s="21" t="s">
        <v>108</v>
      </c>
      <c r="K52" s="20">
        <v>-10966</v>
      </c>
      <c r="L52" s="20" t="s">
        <v>109</v>
      </c>
      <c r="M52" s="21" t="s">
        <v>85</v>
      </c>
      <c r="N52" s="21"/>
      <c r="O52" s="22" t="s">
        <v>86</v>
      </c>
      <c r="P52" s="22" t="s">
        <v>91</v>
      </c>
    </row>
    <row r="53" spans="1:16" ht="12.75" customHeight="1" thickBot="1" x14ac:dyDescent="0.25">
      <c r="A53" s="4" t="str">
        <f t="shared" si="6"/>
        <v> NNVS 1.5 </v>
      </c>
      <c r="B53" s="6" t="str">
        <f t="shared" si="7"/>
        <v>I</v>
      </c>
      <c r="C53" s="4">
        <f t="shared" si="8"/>
        <v>25415.316999999999</v>
      </c>
      <c r="D53" s="5" t="str">
        <f t="shared" si="9"/>
        <v>vis</v>
      </c>
      <c r="E53" s="19">
        <f>VLOOKUP(C53,Active!C$21:E$971,3,FALSE)</f>
        <v>-10946.009463293527</v>
      </c>
      <c r="F53" s="6" t="s">
        <v>79</v>
      </c>
      <c r="G53" s="5" t="str">
        <f t="shared" si="10"/>
        <v>25415.317</v>
      </c>
      <c r="H53" s="4">
        <f t="shared" si="11"/>
        <v>-10946</v>
      </c>
      <c r="I53" s="20" t="s">
        <v>110</v>
      </c>
      <c r="J53" s="21" t="s">
        <v>111</v>
      </c>
      <c r="K53" s="20">
        <v>-10946</v>
      </c>
      <c r="L53" s="20" t="s">
        <v>112</v>
      </c>
      <c r="M53" s="21" t="s">
        <v>85</v>
      </c>
      <c r="N53" s="21"/>
      <c r="O53" s="22" t="s">
        <v>113</v>
      </c>
      <c r="P53" s="22" t="s">
        <v>114</v>
      </c>
    </row>
    <row r="54" spans="1:16" ht="12.75" customHeight="1" thickBot="1" x14ac:dyDescent="0.25">
      <c r="A54" s="4" t="str">
        <f t="shared" si="6"/>
        <v> AAB 2.29 </v>
      </c>
      <c r="B54" s="6" t="str">
        <f t="shared" si="7"/>
        <v>I</v>
      </c>
      <c r="C54" s="4">
        <f t="shared" si="8"/>
        <v>25737.429</v>
      </c>
      <c r="D54" s="5" t="str">
        <f t="shared" si="9"/>
        <v>vis</v>
      </c>
      <c r="E54" s="19">
        <f>VLOOKUP(C54,Active!C$21:E$971,3,FALSE)</f>
        <v>-10722.009198480973</v>
      </c>
      <c r="F54" s="6" t="s">
        <v>79</v>
      </c>
      <c r="G54" s="5" t="str">
        <f t="shared" si="10"/>
        <v>25737.429</v>
      </c>
      <c r="H54" s="4">
        <f t="shared" si="11"/>
        <v>-10722</v>
      </c>
      <c r="I54" s="20" t="s">
        <v>115</v>
      </c>
      <c r="J54" s="21" t="s">
        <v>116</v>
      </c>
      <c r="K54" s="20">
        <v>-10722</v>
      </c>
      <c r="L54" s="20" t="s">
        <v>117</v>
      </c>
      <c r="M54" s="21" t="s">
        <v>85</v>
      </c>
      <c r="N54" s="21"/>
      <c r="O54" s="22" t="s">
        <v>86</v>
      </c>
      <c r="P54" s="22" t="s">
        <v>91</v>
      </c>
    </row>
    <row r="55" spans="1:16" ht="12.75" customHeight="1" thickBot="1" x14ac:dyDescent="0.25">
      <c r="A55" s="4" t="str">
        <f t="shared" si="6"/>
        <v> AAB 2.29 </v>
      </c>
      <c r="B55" s="6" t="str">
        <f t="shared" si="7"/>
        <v>I</v>
      </c>
      <c r="C55" s="4">
        <f t="shared" si="8"/>
        <v>25796.393</v>
      </c>
      <c r="D55" s="5" t="str">
        <f t="shared" si="9"/>
        <v>vis</v>
      </c>
      <c r="E55" s="19">
        <f>VLOOKUP(C55,Active!C$21:E$971,3,FALSE)</f>
        <v>-10681.004977544135</v>
      </c>
      <c r="F55" s="6" t="s">
        <v>79</v>
      </c>
      <c r="G55" s="5" t="str">
        <f t="shared" si="10"/>
        <v>25796.393</v>
      </c>
      <c r="H55" s="4">
        <f t="shared" si="11"/>
        <v>-10681</v>
      </c>
      <c r="I55" s="20" t="s">
        <v>118</v>
      </c>
      <c r="J55" s="21" t="s">
        <v>119</v>
      </c>
      <c r="K55" s="20">
        <v>-10681</v>
      </c>
      <c r="L55" s="20" t="s">
        <v>120</v>
      </c>
      <c r="M55" s="21" t="s">
        <v>85</v>
      </c>
      <c r="N55" s="21"/>
      <c r="O55" s="22" t="s">
        <v>86</v>
      </c>
      <c r="P55" s="22" t="s">
        <v>91</v>
      </c>
    </row>
    <row r="56" spans="1:16" ht="12.75" customHeight="1" thickBot="1" x14ac:dyDescent="0.25">
      <c r="A56" s="4" t="str">
        <f t="shared" si="6"/>
        <v> AAB 2.29 </v>
      </c>
      <c r="B56" s="6" t="str">
        <f t="shared" si="7"/>
        <v>I</v>
      </c>
      <c r="C56" s="4">
        <f t="shared" si="8"/>
        <v>26121.399000000001</v>
      </c>
      <c r="D56" s="5" t="str">
        <f t="shared" si="9"/>
        <v>vis</v>
      </c>
      <c r="E56" s="19">
        <f>VLOOKUP(C56,Active!C$21:E$971,3,FALSE)</f>
        <v>-10454.992192967127</v>
      </c>
      <c r="F56" s="6" t="s">
        <v>79</v>
      </c>
      <c r="G56" s="5" t="str">
        <f t="shared" si="10"/>
        <v>26121.399</v>
      </c>
      <c r="H56" s="4">
        <f t="shared" si="11"/>
        <v>-10455</v>
      </c>
      <c r="I56" s="20" t="s">
        <v>121</v>
      </c>
      <c r="J56" s="21" t="s">
        <v>122</v>
      </c>
      <c r="K56" s="20">
        <v>-10455</v>
      </c>
      <c r="L56" s="20" t="s">
        <v>123</v>
      </c>
      <c r="M56" s="21" t="s">
        <v>85</v>
      </c>
      <c r="N56" s="21"/>
      <c r="O56" s="22" t="s">
        <v>86</v>
      </c>
      <c r="P56" s="22" t="s">
        <v>91</v>
      </c>
    </row>
    <row r="57" spans="1:16" ht="12.75" customHeight="1" thickBot="1" x14ac:dyDescent="0.25">
      <c r="A57" s="4" t="str">
        <f t="shared" si="6"/>
        <v> AAB 2.29 </v>
      </c>
      <c r="B57" s="6" t="str">
        <f t="shared" si="7"/>
        <v>I</v>
      </c>
      <c r="C57" s="4">
        <f t="shared" si="8"/>
        <v>26469.392</v>
      </c>
      <c r="D57" s="5" t="str">
        <f t="shared" si="9"/>
        <v>vis</v>
      </c>
      <c r="E57" s="19">
        <f>VLOOKUP(C57,Active!C$21:E$971,3,FALSE)</f>
        <v>-10212.993993108339</v>
      </c>
      <c r="F57" s="6" t="s">
        <v>79</v>
      </c>
      <c r="G57" s="5" t="str">
        <f t="shared" si="10"/>
        <v>26469.392</v>
      </c>
      <c r="H57" s="4">
        <f t="shared" si="11"/>
        <v>-10213</v>
      </c>
      <c r="I57" s="20" t="s">
        <v>124</v>
      </c>
      <c r="J57" s="21" t="s">
        <v>125</v>
      </c>
      <c r="K57" s="20">
        <v>-10213</v>
      </c>
      <c r="L57" s="20" t="s">
        <v>126</v>
      </c>
      <c r="M57" s="21" t="s">
        <v>85</v>
      </c>
      <c r="N57" s="21"/>
      <c r="O57" s="22" t="s">
        <v>86</v>
      </c>
      <c r="P57" s="22" t="s">
        <v>91</v>
      </c>
    </row>
    <row r="58" spans="1:16" ht="12.75" customHeight="1" thickBot="1" x14ac:dyDescent="0.25">
      <c r="A58" s="4" t="str">
        <f t="shared" si="6"/>
        <v> CTAD 1 </v>
      </c>
      <c r="B58" s="6" t="str">
        <f t="shared" si="7"/>
        <v>II</v>
      </c>
      <c r="C58" s="4">
        <f t="shared" si="8"/>
        <v>27573.285</v>
      </c>
      <c r="D58" s="5" t="str">
        <f t="shared" si="9"/>
        <v>vis</v>
      </c>
      <c r="E58" s="19">
        <f>VLOOKUP(C58,Active!C$21:E$971,3,FALSE)</f>
        <v>-9445.3345320366534</v>
      </c>
      <c r="F58" s="6" t="s">
        <v>79</v>
      </c>
      <c r="G58" s="5" t="str">
        <f t="shared" si="10"/>
        <v>27573.285</v>
      </c>
      <c r="H58" s="4">
        <f t="shared" si="11"/>
        <v>-9445.5</v>
      </c>
      <c r="I58" s="20" t="s">
        <v>127</v>
      </c>
      <c r="J58" s="21" t="s">
        <v>128</v>
      </c>
      <c r="K58" s="20">
        <v>-9445.5</v>
      </c>
      <c r="L58" s="20" t="s">
        <v>129</v>
      </c>
      <c r="M58" s="21" t="s">
        <v>85</v>
      </c>
      <c r="N58" s="21"/>
      <c r="O58" s="22" t="s">
        <v>130</v>
      </c>
      <c r="P58" s="22" t="s">
        <v>131</v>
      </c>
    </row>
    <row r="59" spans="1:16" ht="12.75" customHeight="1" thickBot="1" x14ac:dyDescent="0.25">
      <c r="A59" s="4" t="str">
        <f t="shared" si="6"/>
        <v> IODE 4.2.194 </v>
      </c>
      <c r="B59" s="6" t="str">
        <f t="shared" si="7"/>
        <v>I</v>
      </c>
      <c r="C59" s="4">
        <f t="shared" si="8"/>
        <v>30914.231</v>
      </c>
      <c r="D59" s="5" t="str">
        <f t="shared" si="9"/>
        <v>vis</v>
      </c>
      <c r="E59" s="19">
        <f>VLOOKUP(C59,Active!C$21:E$971,3,FALSE)</f>
        <v>-7122.0035517427268</v>
      </c>
      <c r="F59" s="6" t="s">
        <v>79</v>
      </c>
      <c r="G59" s="5" t="str">
        <f t="shared" si="10"/>
        <v>30914.231</v>
      </c>
      <c r="H59" s="4">
        <f t="shared" si="11"/>
        <v>-7122</v>
      </c>
      <c r="I59" s="20" t="s">
        <v>132</v>
      </c>
      <c r="J59" s="21" t="s">
        <v>133</v>
      </c>
      <c r="K59" s="20">
        <v>-7122</v>
      </c>
      <c r="L59" s="20" t="s">
        <v>134</v>
      </c>
      <c r="M59" s="21" t="s">
        <v>85</v>
      </c>
      <c r="N59" s="21"/>
      <c r="O59" s="22" t="s">
        <v>130</v>
      </c>
      <c r="P59" s="22" t="s">
        <v>135</v>
      </c>
    </row>
    <row r="60" spans="1:16" ht="12.75" customHeight="1" thickBot="1" x14ac:dyDescent="0.25">
      <c r="A60" s="4" t="str">
        <f t="shared" si="6"/>
        <v> PZ 12.271 </v>
      </c>
      <c r="B60" s="6" t="str">
        <f t="shared" si="7"/>
        <v>I</v>
      </c>
      <c r="C60" s="4">
        <f t="shared" si="8"/>
        <v>32355.076000000001</v>
      </c>
      <c r="D60" s="5" t="str">
        <f t="shared" si="9"/>
        <v>vis</v>
      </c>
      <c r="E60" s="19">
        <f>VLOOKUP(C60,Active!C$21:E$971,3,FALSE)</f>
        <v>-6120.0239249239739</v>
      </c>
      <c r="F60" s="6" t="s">
        <v>79</v>
      </c>
      <c r="G60" s="5" t="str">
        <f t="shared" si="10"/>
        <v>32355.076</v>
      </c>
      <c r="H60" s="4">
        <f t="shared" si="11"/>
        <v>-6120</v>
      </c>
      <c r="I60" s="20" t="s">
        <v>136</v>
      </c>
      <c r="J60" s="21" t="s">
        <v>137</v>
      </c>
      <c r="K60" s="20">
        <v>-6120</v>
      </c>
      <c r="L60" s="20" t="s">
        <v>138</v>
      </c>
      <c r="M60" s="21" t="s">
        <v>85</v>
      </c>
      <c r="N60" s="21"/>
      <c r="O60" s="22" t="s">
        <v>139</v>
      </c>
      <c r="P60" s="22" t="s">
        <v>140</v>
      </c>
    </row>
    <row r="61" spans="1:16" ht="12.75" customHeight="1" thickBot="1" x14ac:dyDescent="0.25">
      <c r="A61" s="4" t="str">
        <f t="shared" si="6"/>
        <v> AJ 66.35 </v>
      </c>
      <c r="B61" s="6" t="str">
        <f t="shared" si="7"/>
        <v>I</v>
      </c>
      <c r="C61" s="4">
        <f t="shared" si="8"/>
        <v>34868.71</v>
      </c>
      <c r="D61" s="5" t="str">
        <f t="shared" si="9"/>
        <v>vis</v>
      </c>
      <c r="E61" s="19">
        <f>VLOOKUP(C61,Active!C$21:E$971,3,FALSE)</f>
        <v>-4372.0149043291667</v>
      </c>
      <c r="F61" s="6" t="s">
        <v>79</v>
      </c>
      <c r="G61" s="5" t="str">
        <f t="shared" si="10"/>
        <v>34868.71</v>
      </c>
      <c r="H61" s="4">
        <f t="shared" si="11"/>
        <v>-4372</v>
      </c>
      <c r="I61" s="20" t="s">
        <v>147</v>
      </c>
      <c r="J61" s="21" t="s">
        <v>148</v>
      </c>
      <c r="K61" s="20">
        <v>-4372</v>
      </c>
      <c r="L61" s="20" t="s">
        <v>149</v>
      </c>
      <c r="M61" s="21" t="s">
        <v>81</v>
      </c>
      <c r="N61" s="21"/>
      <c r="O61" s="22" t="s">
        <v>150</v>
      </c>
      <c r="P61" s="22" t="s">
        <v>151</v>
      </c>
    </row>
    <row r="62" spans="1:16" ht="12.75" customHeight="1" thickBot="1" x14ac:dyDescent="0.25">
      <c r="A62" s="4" t="str">
        <f t="shared" si="6"/>
        <v> AOEB 11 </v>
      </c>
      <c r="B62" s="6" t="str">
        <f t="shared" si="7"/>
        <v>I</v>
      </c>
      <c r="C62" s="4">
        <f t="shared" si="8"/>
        <v>51720.693099999997</v>
      </c>
      <c r="D62" s="5" t="str">
        <f t="shared" si="9"/>
        <v>vis</v>
      </c>
      <c r="E62" s="19">
        <f>VLOOKUP(C62,Active!C$21:E$971,3,FALSE)</f>
        <v>7347.0414394787485</v>
      </c>
      <c r="F62" s="6" t="s">
        <v>79</v>
      </c>
      <c r="G62" s="5" t="str">
        <f t="shared" si="10"/>
        <v>51720.6931</v>
      </c>
      <c r="H62" s="4">
        <f t="shared" si="11"/>
        <v>7347</v>
      </c>
      <c r="I62" s="20" t="s">
        <v>237</v>
      </c>
      <c r="J62" s="21" t="s">
        <v>238</v>
      </c>
      <c r="K62" s="20">
        <v>7347</v>
      </c>
      <c r="L62" s="20" t="s">
        <v>239</v>
      </c>
      <c r="M62" s="21" t="s">
        <v>231</v>
      </c>
      <c r="N62" s="21" t="s">
        <v>240</v>
      </c>
      <c r="O62" s="22" t="s">
        <v>241</v>
      </c>
      <c r="P62" s="22" t="s">
        <v>242</v>
      </c>
    </row>
    <row r="63" spans="1:16" ht="12.75" customHeight="1" thickBot="1" x14ac:dyDescent="0.25">
      <c r="A63" s="4" t="str">
        <f t="shared" si="6"/>
        <v> AOEB 11 </v>
      </c>
      <c r="B63" s="6" t="str">
        <f t="shared" si="7"/>
        <v>I</v>
      </c>
      <c r="C63" s="4">
        <f t="shared" si="8"/>
        <v>52042.807999999997</v>
      </c>
      <c r="D63" s="5" t="str">
        <f t="shared" si="9"/>
        <v>vis</v>
      </c>
      <c r="E63" s="19">
        <f>VLOOKUP(C63,Active!C$21:E$971,3,FALSE)</f>
        <v>7571.0437209835318</v>
      </c>
      <c r="F63" s="6" t="s">
        <v>79</v>
      </c>
      <c r="G63" s="5" t="str">
        <f t="shared" si="10"/>
        <v>52042.808</v>
      </c>
      <c r="H63" s="4">
        <f t="shared" si="11"/>
        <v>7571</v>
      </c>
      <c r="I63" s="20" t="s">
        <v>243</v>
      </c>
      <c r="J63" s="21" t="s">
        <v>244</v>
      </c>
      <c r="K63" s="20">
        <v>7571</v>
      </c>
      <c r="L63" s="20" t="s">
        <v>245</v>
      </c>
      <c r="M63" s="21" t="s">
        <v>85</v>
      </c>
      <c r="N63" s="21"/>
      <c r="O63" s="22" t="s">
        <v>201</v>
      </c>
      <c r="P63" s="22" t="s">
        <v>242</v>
      </c>
    </row>
    <row r="64" spans="1:16" ht="12.75" customHeight="1" thickBot="1" x14ac:dyDescent="0.25">
      <c r="A64" s="4" t="str">
        <f t="shared" si="6"/>
        <v> AOEB 11 </v>
      </c>
      <c r="B64" s="6" t="str">
        <f t="shared" si="7"/>
        <v>I</v>
      </c>
      <c r="C64" s="4">
        <f t="shared" si="8"/>
        <v>52042.808900000004</v>
      </c>
      <c r="D64" s="5" t="str">
        <f t="shared" si="9"/>
        <v>vis</v>
      </c>
      <c r="E64" s="19">
        <f>VLOOKUP(C64,Active!C$21:E$971,3,FALSE)</f>
        <v>7571.0443468535395</v>
      </c>
      <c r="F64" s="6" t="s">
        <v>79</v>
      </c>
      <c r="G64" s="5" t="str">
        <f t="shared" si="10"/>
        <v>52042.8089</v>
      </c>
      <c r="H64" s="4">
        <f t="shared" si="11"/>
        <v>7571</v>
      </c>
      <c r="I64" s="20" t="s">
        <v>246</v>
      </c>
      <c r="J64" s="21" t="s">
        <v>247</v>
      </c>
      <c r="K64" s="20">
        <v>7571</v>
      </c>
      <c r="L64" s="20" t="s">
        <v>248</v>
      </c>
      <c r="M64" s="21" t="s">
        <v>231</v>
      </c>
      <c r="N64" s="21" t="s">
        <v>240</v>
      </c>
      <c r="O64" s="22" t="s">
        <v>190</v>
      </c>
      <c r="P64" s="22" t="s">
        <v>242</v>
      </c>
    </row>
    <row r="65" spans="1:16" ht="12.75" customHeight="1" thickBot="1" x14ac:dyDescent="0.25">
      <c r="A65" s="4" t="str">
        <f t="shared" si="6"/>
        <v> AOEB 11 </v>
      </c>
      <c r="B65" s="6" t="str">
        <f t="shared" si="7"/>
        <v>I</v>
      </c>
      <c r="C65" s="4">
        <f t="shared" si="8"/>
        <v>52045.684399999998</v>
      </c>
      <c r="D65" s="5" t="str">
        <f t="shared" si="9"/>
        <v>vis</v>
      </c>
      <c r="E65" s="19">
        <f>VLOOKUP(C65,Active!C$21:E$971,3,FALSE)</f>
        <v>7573.0440015123759</v>
      </c>
      <c r="F65" s="6" t="s">
        <v>79</v>
      </c>
      <c r="G65" s="5" t="str">
        <f t="shared" si="10"/>
        <v>52045.6844</v>
      </c>
      <c r="H65" s="4">
        <f t="shared" si="11"/>
        <v>7573</v>
      </c>
      <c r="I65" s="20" t="s">
        <v>249</v>
      </c>
      <c r="J65" s="21" t="s">
        <v>250</v>
      </c>
      <c r="K65" s="20">
        <v>7573</v>
      </c>
      <c r="L65" s="20" t="s">
        <v>251</v>
      </c>
      <c r="M65" s="21" t="s">
        <v>231</v>
      </c>
      <c r="N65" s="21" t="s">
        <v>240</v>
      </c>
      <c r="O65" s="22" t="s">
        <v>241</v>
      </c>
      <c r="P65" s="22" t="s">
        <v>242</v>
      </c>
    </row>
    <row r="66" spans="1:16" ht="12.75" customHeight="1" thickBot="1" x14ac:dyDescent="0.25">
      <c r="A66" s="4" t="str">
        <f t="shared" si="6"/>
        <v> AOEB 11 </v>
      </c>
      <c r="B66" s="6" t="str">
        <f t="shared" si="7"/>
        <v>I</v>
      </c>
      <c r="C66" s="4">
        <f t="shared" si="8"/>
        <v>52426.762300000002</v>
      </c>
      <c r="D66" s="5" t="str">
        <f t="shared" si="9"/>
        <v>vis</v>
      </c>
      <c r="E66" s="19">
        <f>VLOOKUP(C66,Active!C$21:E$971,3,FALSE)</f>
        <v>7838.0498085428881</v>
      </c>
      <c r="F66" s="6" t="s">
        <v>79</v>
      </c>
      <c r="G66" s="5" t="str">
        <f t="shared" si="10"/>
        <v>52426.7623</v>
      </c>
      <c r="H66" s="4">
        <f t="shared" si="11"/>
        <v>7838</v>
      </c>
      <c r="I66" s="20" t="s">
        <v>252</v>
      </c>
      <c r="J66" s="21" t="s">
        <v>253</v>
      </c>
      <c r="K66" s="20">
        <v>7838</v>
      </c>
      <c r="L66" s="20" t="s">
        <v>254</v>
      </c>
      <c r="M66" s="21" t="s">
        <v>231</v>
      </c>
      <c r="N66" s="21" t="s">
        <v>240</v>
      </c>
      <c r="O66" s="22" t="s">
        <v>190</v>
      </c>
      <c r="P66" s="22" t="s">
        <v>242</v>
      </c>
    </row>
    <row r="67" spans="1:16" ht="12.75" customHeight="1" thickBot="1" x14ac:dyDescent="0.25">
      <c r="A67" s="4" t="str">
        <f t="shared" si="6"/>
        <v> AOEB 11 </v>
      </c>
      <c r="B67" s="6" t="str">
        <f t="shared" si="7"/>
        <v>I</v>
      </c>
      <c r="C67" s="4">
        <f t="shared" si="8"/>
        <v>52810.714699999997</v>
      </c>
      <c r="D67" s="5" t="str">
        <f t="shared" si="9"/>
        <v>vis</v>
      </c>
      <c r="E67" s="19">
        <f>VLOOKUP(C67,Active!C$21:E$971,3,FALSE)</f>
        <v>8105.0545748211198</v>
      </c>
      <c r="F67" s="6" t="s">
        <v>79</v>
      </c>
      <c r="G67" s="5" t="str">
        <f t="shared" si="10"/>
        <v>52810.7147</v>
      </c>
      <c r="H67" s="4">
        <f t="shared" si="11"/>
        <v>8105</v>
      </c>
      <c r="I67" s="20" t="s">
        <v>255</v>
      </c>
      <c r="J67" s="21" t="s">
        <v>256</v>
      </c>
      <c r="K67" s="20">
        <v>8105</v>
      </c>
      <c r="L67" s="20" t="s">
        <v>257</v>
      </c>
      <c r="M67" s="21" t="s">
        <v>231</v>
      </c>
      <c r="N67" s="21" t="s">
        <v>240</v>
      </c>
      <c r="O67" s="22" t="s">
        <v>190</v>
      </c>
      <c r="P67" s="22" t="s">
        <v>242</v>
      </c>
    </row>
    <row r="68" spans="1:16" ht="12.75" customHeight="1" thickBot="1" x14ac:dyDescent="0.25">
      <c r="A68" s="4" t="str">
        <f t="shared" si="6"/>
        <v> AOEB 11 </v>
      </c>
      <c r="B68" s="6" t="str">
        <f t="shared" si="7"/>
        <v>I</v>
      </c>
      <c r="C68" s="4">
        <f t="shared" si="8"/>
        <v>53529.73</v>
      </c>
      <c r="D68" s="5" t="str">
        <f t="shared" si="9"/>
        <v>vis</v>
      </c>
      <c r="E68" s="19">
        <f>VLOOKUP(C68,Active!C$21:E$971,3,FALSE)</f>
        <v>8605.0658057106175</v>
      </c>
      <c r="F68" s="6" t="s">
        <v>79</v>
      </c>
      <c r="G68" s="5" t="str">
        <f t="shared" si="10"/>
        <v>53529.730</v>
      </c>
      <c r="H68" s="4">
        <f t="shared" si="11"/>
        <v>8605</v>
      </c>
      <c r="I68" s="20" t="s">
        <v>268</v>
      </c>
      <c r="J68" s="21" t="s">
        <v>269</v>
      </c>
      <c r="K68" s="20">
        <v>8605</v>
      </c>
      <c r="L68" s="20" t="s">
        <v>270</v>
      </c>
      <c r="M68" s="21" t="s">
        <v>231</v>
      </c>
      <c r="N68" s="21" t="s">
        <v>240</v>
      </c>
      <c r="O68" s="22" t="s">
        <v>214</v>
      </c>
      <c r="P68" s="22" t="s">
        <v>242</v>
      </c>
    </row>
    <row r="69" spans="1:16" ht="12.75" customHeight="1" thickBot="1" x14ac:dyDescent="0.25">
      <c r="A69" s="4" t="str">
        <f t="shared" si="6"/>
        <v> AOEB 11 </v>
      </c>
      <c r="B69" s="6" t="str">
        <f t="shared" si="7"/>
        <v>I</v>
      </c>
      <c r="C69" s="4">
        <f t="shared" si="8"/>
        <v>53890.675999999999</v>
      </c>
      <c r="D69" s="5" t="str">
        <f t="shared" si="9"/>
        <v>vis</v>
      </c>
      <c r="E69" s="19">
        <f>VLOOKUP(C69,Active!C$21:E$971,3,FALSE)</f>
        <v>8856.0716657314515</v>
      </c>
      <c r="F69" s="6" t="s">
        <v>79</v>
      </c>
      <c r="G69" s="5" t="str">
        <f t="shared" si="10"/>
        <v>53890.676</v>
      </c>
      <c r="H69" s="4">
        <f t="shared" si="11"/>
        <v>8856</v>
      </c>
      <c r="I69" s="20" t="s">
        <v>271</v>
      </c>
      <c r="J69" s="21" t="s">
        <v>272</v>
      </c>
      <c r="K69" s="20">
        <v>8856</v>
      </c>
      <c r="L69" s="20" t="s">
        <v>273</v>
      </c>
      <c r="M69" s="21" t="s">
        <v>231</v>
      </c>
      <c r="N69" s="21" t="s">
        <v>240</v>
      </c>
      <c r="O69" s="22" t="s">
        <v>190</v>
      </c>
      <c r="P69" s="22" t="s">
        <v>242</v>
      </c>
    </row>
    <row r="70" spans="1:16" ht="12.75" customHeight="1" thickBot="1" x14ac:dyDescent="0.25">
      <c r="A70" s="4" t="str">
        <f t="shared" si="6"/>
        <v> AOEB 12 </v>
      </c>
      <c r="B70" s="6" t="str">
        <f t="shared" si="7"/>
        <v>I</v>
      </c>
      <c r="C70" s="4">
        <f t="shared" si="8"/>
        <v>54176.844799999999</v>
      </c>
      <c r="D70" s="5" t="str">
        <f t="shared" si="9"/>
        <v>vis</v>
      </c>
      <c r="E70" s="19">
        <f>VLOOKUP(C70,Active!C$21:E$971,3,FALSE)</f>
        <v>9055.0766297846076</v>
      </c>
      <c r="F70" s="6" t="s">
        <v>79</v>
      </c>
      <c r="G70" s="5" t="str">
        <f t="shared" si="10"/>
        <v>54176.8448</v>
      </c>
      <c r="H70" s="4">
        <f t="shared" si="11"/>
        <v>9055</v>
      </c>
      <c r="I70" s="20" t="s">
        <v>274</v>
      </c>
      <c r="J70" s="21" t="s">
        <v>275</v>
      </c>
      <c r="K70" s="20">
        <v>9055</v>
      </c>
      <c r="L70" s="20" t="s">
        <v>276</v>
      </c>
      <c r="M70" s="21" t="s">
        <v>231</v>
      </c>
      <c r="N70" s="21" t="s">
        <v>240</v>
      </c>
      <c r="O70" s="22" t="s">
        <v>190</v>
      </c>
      <c r="P70" s="22" t="s">
        <v>277</v>
      </c>
    </row>
    <row r="71" spans="1:16" ht="12.75" customHeight="1" thickBot="1" x14ac:dyDescent="0.25">
      <c r="A71" s="4" t="str">
        <f t="shared" si="6"/>
        <v> AOEB 12 </v>
      </c>
      <c r="B71" s="6" t="str">
        <f t="shared" si="7"/>
        <v>I</v>
      </c>
      <c r="C71" s="4">
        <f t="shared" si="8"/>
        <v>54212.8004</v>
      </c>
      <c r="D71" s="5" t="str">
        <f t="shared" si="9"/>
        <v>vis</v>
      </c>
      <c r="E71" s="19">
        <f>VLOOKUP(C71,Active!C$21:E$971,3,FALSE)</f>
        <v>9080.0805536418193</v>
      </c>
      <c r="F71" s="6" t="s">
        <v>79</v>
      </c>
      <c r="G71" s="5" t="str">
        <f t="shared" si="10"/>
        <v>54212.8004</v>
      </c>
      <c r="H71" s="4">
        <f t="shared" si="11"/>
        <v>9080</v>
      </c>
      <c r="I71" s="20" t="s">
        <v>278</v>
      </c>
      <c r="J71" s="21" t="s">
        <v>279</v>
      </c>
      <c r="K71" s="20">
        <v>9080</v>
      </c>
      <c r="L71" s="20" t="s">
        <v>280</v>
      </c>
      <c r="M71" s="21" t="s">
        <v>231</v>
      </c>
      <c r="N71" s="21" t="s">
        <v>240</v>
      </c>
      <c r="O71" s="22" t="s">
        <v>190</v>
      </c>
      <c r="P71" s="22" t="s">
        <v>277</v>
      </c>
    </row>
    <row r="72" spans="1:16" ht="12.75" customHeight="1" thickBot="1" x14ac:dyDescent="0.25">
      <c r="A72" s="4" t="str">
        <f t="shared" si="6"/>
        <v> AOEB 12 </v>
      </c>
      <c r="B72" s="6" t="str">
        <f t="shared" si="7"/>
        <v>I</v>
      </c>
      <c r="C72" s="4">
        <f t="shared" si="8"/>
        <v>54248.746800000001</v>
      </c>
      <c r="D72" s="5" t="str">
        <f t="shared" si="9"/>
        <v>vis</v>
      </c>
      <c r="E72" s="19">
        <f>VLOOKUP(C72,Active!C$21:E$971,3,FALSE)</f>
        <v>9105.0780797167827</v>
      </c>
      <c r="F72" s="6" t="s">
        <v>79</v>
      </c>
      <c r="G72" s="5" t="str">
        <f t="shared" si="10"/>
        <v>54248.7468</v>
      </c>
      <c r="H72" s="4">
        <f t="shared" si="11"/>
        <v>9105</v>
      </c>
      <c r="I72" s="20" t="s">
        <v>281</v>
      </c>
      <c r="J72" s="21" t="s">
        <v>282</v>
      </c>
      <c r="K72" s="20">
        <v>9105</v>
      </c>
      <c r="L72" s="20" t="s">
        <v>283</v>
      </c>
      <c r="M72" s="21" t="s">
        <v>231</v>
      </c>
      <c r="N72" s="21" t="s">
        <v>240</v>
      </c>
      <c r="O72" s="22" t="s">
        <v>190</v>
      </c>
      <c r="P72" s="22" t="s">
        <v>277</v>
      </c>
    </row>
    <row r="73" spans="1:16" ht="12.75" customHeight="1" thickBot="1" x14ac:dyDescent="0.25">
      <c r="A73" s="4" t="str">
        <f t="shared" si="6"/>
        <v> AOEB 12 </v>
      </c>
      <c r="B73" s="6" t="str">
        <f t="shared" si="7"/>
        <v>I</v>
      </c>
      <c r="C73" s="4">
        <f t="shared" si="8"/>
        <v>54258.814400000003</v>
      </c>
      <c r="D73" s="5" t="str">
        <f t="shared" si="9"/>
        <v>vis</v>
      </c>
      <c r="E73" s="19">
        <f>VLOOKUP(C73,Active!C$21:E$971,3,FALSE)</f>
        <v>9112.0792006499578</v>
      </c>
      <c r="F73" s="6" t="s">
        <v>79</v>
      </c>
      <c r="G73" s="5" t="str">
        <f t="shared" si="10"/>
        <v>54258.8144</v>
      </c>
      <c r="H73" s="4">
        <f t="shared" si="11"/>
        <v>9112</v>
      </c>
      <c r="I73" s="20" t="s">
        <v>284</v>
      </c>
      <c r="J73" s="21" t="s">
        <v>285</v>
      </c>
      <c r="K73" s="20">
        <v>9112</v>
      </c>
      <c r="L73" s="20" t="s">
        <v>286</v>
      </c>
      <c r="M73" s="21" t="s">
        <v>231</v>
      </c>
      <c r="N73" s="21" t="s">
        <v>240</v>
      </c>
      <c r="O73" s="22" t="s">
        <v>287</v>
      </c>
      <c r="P73" s="22" t="s">
        <v>277</v>
      </c>
    </row>
    <row r="74" spans="1:16" x14ac:dyDescent="0.2">
      <c r="B74" s="6"/>
      <c r="E74" s="19"/>
      <c r="F74" s="6"/>
    </row>
    <row r="75" spans="1:16" x14ac:dyDescent="0.2">
      <c r="B75" s="6"/>
      <c r="E75" s="19"/>
      <c r="F75" s="6"/>
    </row>
    <row r="76" spans="1:16" x14ac:dyDescent="0.2">
      <c r="B76" s="6"/>
      <c r="E76" s="19"/>
      <c r="F76" s="6"/>
    </row>
    <row r="77" spans="1:16" x14ac:dyDescent="0.2">
      <c r="B77" s="6"/>
      <c r="E77" s="19"/>
      <c r="F77" s="6"/>
    </row>
    <row r="78" spans="1:16" x14ac:dyDescent="0.2">
      <c r="B78" s="6"/>
      <c r="E78" s="19"/>
      <c r="F78" s="6"/>
    </row>
    <row r="79" spans="1:16" x14ac:dyDescent="0.2">
      <c r="B79" s="6"/>
      <c r="E79" s="19"/>
      <c r="F79" s="6"/>
    </row>
    <row r="80" spans="1:16" x14ac:dyDescent="0.2">
      <c r="B80" s="6"/>
      <c r="E80" s="19"/>
      <c r="F80" s="6"/>
    </row>
    <row r="81" spans="2:6" x14ac:dyDescent="0.2">
      <c r="B81" s="6"/>
      <c r="E81" s="19"/>
      <c r="F81" s="6"/>
    </row>
    <row r="82" spans="2:6" x14ac:dyDescent="0.2">
      <c r="B82" s="6"/>
      <c r="E82" s="19"/>
      <c r="F82" s="6"/>
    </row>
    <row r="83" spans="2:6" x14ac:dyDescent="0.2">
      <c r="B83" s="6"/>
      <c r="E83" s="19"/>
      <c r="F83" s="6"/>
    </row>
    <row r="84" spans="2:6" x14ac:dyDescent="0.2">
      <c r="B84" s="6"/>
      <c r="E84" s="19"/>
      <c r="F84" s="6"/>
    </row>
    <row r="85" spans="2:6" x14ac:dyDescent="0.2">
      <c r="B85" s="6"/>
      <c r="E85" s="19"/>
      <c r="F85" s="6"/>
    </row>
    <row r="86" spans="2:6" x14ac:dyDescent="0.2">
      <c r="B86" s="6"/>
      <c r="E86" s="19"/>
      <c r="F86" s="6"/>
    </row>
    <row r="87" spans="2:6" x14ac:dyDescent="0.2">
      <c r="B87" s="6"/>
      <c r="E87" s="19"/>
      <c r="F87" s="6"/>
    </row>
    <row r="88" spans="2:6" x14ac:dyDescent="0.2">
      <c r="B88" s="6"/>
      <c r="E88" s="19"/>
      <c r="F88" s="6"/>
    </row>
    <row r="89" spans="2:6" x14ac:dyDescent="0.2">
      <c r="B89" s="6"/>
      <c r="E89" s="19"/>
      <c r="F89" s="6"/>
    </row>
    <row r="90" spans="2:6" x14ac:dyDescent="0.2">
      <c r="B90" s="6"/>
      <c r="E90" s="19"/>
      <c r="F90" s="6"/>
    </row>
    <row r="91" spans="2:6" x14ac:dyDescent="0.2">
      <c r="B91" s="6"/>
      <c r="E91" s="19"/>
      <c r="F91" s="6"/>
    </row>
    <row r="92" spans="2:6" x14ac:dyDescent="0.2">
      <c r="B92" s="6"/>
      <c r="E92" s="19"/>
      <c r="F92" s="6"/>
    </row>
    <row r="93" spans="2:6" x14ac:dyDescent="0.2">
      <c r="B93" s="6"/>
      <c r="E93" s="19"/>
      <c r="F93" s="6"/>
    </row>
    <row r="94" spans="2:6" x14ac:dyDescent="0.2">
      <c r="B94" s="6"/>
      <c r="E94" s="19"/>
      <c r="F94" s="6"/>
    </row>
    <row r="95" spans="2:6" x14ac:dyDescent="0.2">
      <c r="B95" s="6"/>
      <c r="E95" s="19"/>
      <c r="F95" s="6"/>
    </row>
    <row r="96" spans="2:6" x14ac:dyDescent="0.2">
      <c r="B96" s="6"/>
      <c r="E96" s="19"/>
      <c r="F96" s="6"/>
    </row>
    <row r="97" spans="2:6" x14ac:dyDescent="0.2">
      <c r="B97" s="6"/>
      <c r="E97" s="19"/>
      <c r="F97" s="6"/>
    </row>
    <row r="98" spans="2:6" x14ac:dyDescent="0.2">
      <c r="B98" s="6"/>
      <c r="E98" s="19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</sheetData>
  <phoneticPr fontId="8" type="noConversion"/>
  <hyperlinks>
    <hyperlink ref="P12" r:id="rId1" display="http://www.konkoly.hu/cgi-bin/IBVS?111" xr:uid="{00000000-0004-0000-0100-000000000000}"/>
    <hyperlink ref="P13" r:id="rId2" display="http://www.konkoly.hu/cgi-bin/IBVS?111" xr:uid="{00000000-0004-0000-0100-000001000000}"/>
    <hyperlink ref="P14" r:id="rId3" display="http://www.konkoly.hu/cgi-bin/IBVS?154" xr:uid="{00000000-0004-0000-0100-000002000000}"/>
    <hyperlink ref="P15" r:id="rId4" display="http://www.konkoly.hu/cgi-bin/IBVS?154" xr:uid="{00000000-0004-0000-0100-000003000000}"/>
    <hyperlink ref="P37" r:id="rId5" display="http://www.konkoly.hu/cgi-bin/IBVS?5741" xr:uid="{00000000-0004-0000-0100-000004000000}"/>
    <hyperlink ref="P38" r:id="rId6" display="http://www.konkoly.hu/cgi-bin/IBVS?5690" xr:uid="{00000000-0004-0000-0100-000005000000}"/>
    <hyperlink ref="P39" r:id="rId7" display="http://www.aavso.org/sites/default/files/jaavso/v36n2/186.pdf" xr:uid="{00000000-0004-0000-0100-000006000000}"/>
    <hyperlink ref="P40" r:id="rId8" display="http://www.aavso.org/sites/default/files/jaavso/v36n2/186.pdf" xr:uid="{00000000-0004-0000-0100-000007000000}"/>
    <hyperlink ref="P42" r:id="rId9" display="http://www.konkoly.hu/cgi-bin/IBVS?5992" xr:uid="{00000000-0004-0000-0100-000008000000}"/>
    <hyperlink ref="P43" r:id="rId10" display="http://www.konkoly.hu/cgi-bin/IBVS?6029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2024-02-18T04:46:03Z</dcterms:modified>
</cp:coreProperties>
</file>