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EABF989-BF65-41B2-91CD-DF7C0E6DACD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17" i="1"/>
  <c r="Q22" i="1"/>
  <c r="C7" i="1"/>
  <c r="E21" i="1"/>
  <c r="F21" i="1" s="1"/>
  <c r="G21" i="1" s="1"/>
  <c r="Q21" i="1"/>
  <c r="E22" i="1"/>
  <c r="F22" i="1" s="1"/>
  <c r="G22" i="1" s="1"/>
  <c r="I22" i="1" s="1"/>
  <c r="H21" i="1" l="1"/>
  <c r="C11" i="1"/>
  <c r="C12" i="1"/>
  <c r="C16" i="1" s="1"/>
  <c r="D18" i="1" s="1"/>
  <c r="O21" i="1" l="1"/>
  <c r="C15" i="1"/>
  <c r="O22" i="1"/>
  <c r="C18" i="1" l="1"/>
  <c r="F16" i="1"/>
  <c r="F17" i="1" s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<sst xmlns="http://schemas.openxmlformats.org/spreadsheetml/2006/main" count="50" uniqueCount="47">
  <si>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</si>
  <si>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</si>
  <si>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</si>
  <si>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</si>
  <si>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</si>
  <si>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</si>
  <si>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</si>
  <si>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</si>
  <si>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</si>
  <si>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</si>
  <si>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</si>
  <si>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</si>
  <si>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</si>
  <si>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</si>
  <si>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</si>
  <si>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</si>
  <si>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</si>
  <si>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</si>
  <si>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</si>
  <si>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</si>
  <si>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</si>
  <si>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</si>
  <si>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</si>
  <si>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</si>
  <si>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</si>
  <si>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</si>
  <si>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</si>
  <si>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</si>
  <si>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</si>
  <si>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</si>
  <si>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</si>
  <si>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Bull.22</t>
  </si>
  <si>
    <t>B</t>
  </si>
  <si>
    <t>BBSAG</t>
  </si>
  <si>
    <t># of data points:</t>
  </si>
  <si>
    <t>EA</t>
  </si>
  <si>
    <t>WX Lib / gsc 6769-0515?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</si>
  <si>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</si>
  <si>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</si>
  <si>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</si>
  <si>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</si>
  <si>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</si>
  <si>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</si>
  <si>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</si>
  <si>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CCD</t>
  </si>
  <si>
    <t>VSX</t>
  </si>
  <si>
    <t>Period?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</si>
</sst>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12" fillId="0" borderId="0" xfId="0" applyFont="1">
      <alignment vertical="top"/>
    </xf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16" fillId="0" borderId="0" xfId="0" applyFont="1" applyAlignment="1"/>
    <xf numFmtId="0" fontId="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WX Lib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08283639232429"/>
          <c:y val="0.15"/>
          <c:w val="0.7458685210611855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8F-468C-94D2-A38845AC56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-1.2519999996584374E-2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8F-468C-94D2-A38845AC56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8F-468C-94D2-A38845AC56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8F-468C-94D2-A38845AC56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8F-468C-94D2-A38845AC56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8F-468C-94D2-A38845AC56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8F-468C-94D2-A38845AC56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15852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</c:v>
                </c:pt>
                <c:pt idx="1">
                  <c:v>-1.2519999996584374E-2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8F-468C-94D2-A38845AC5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486240"/>
        <c:axId val="1"/>
      </c:scatterChart>
      <c:valAx>
        <c:axId val="843486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582850697381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486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0</xdr:row>
      <xdr:rowOff>0</xdr:rowOff>
    </xdr:from>
    <xdr:to>
      <xdr:col>18</xdr:col>
      <xdr:colOff>409574</xdr:colOff>
      <xdr:row>18</xdr:row>
      <xdr:rowOff>142874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F8B2B96-335C-A0E2-72FE-05772FF60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  <c r="C1" s="17"/>
    </row>
    <row r="2" spans="1:6" ht="12.95" customHeight="1">
      <c r="A2" t="s">
        <v>26</v>
      </c>
      <c r="B2" s="16" t="s">
        <v>35</v>
      </c>
    </row>
    <row r="3" spans="1:6" ht="12.95" customHeight="1"/>
    <row r="4" spans="1:6" ht="12.95" customHeight="1">
      <c r="A4" s="8" t="s">
        <v>0</v>
      </c>
      <c r="C4" s="3">
        <v>27956.55</v>
      </c>
      <c r="D4" s="4">
        <v>0.46000449999999998</v>
      </c>
    </row>
    <row r="5" spans="1:6" ht="12.95" customHeight="1">
      <c r="A5" s="5" t="s">
        <v>43</v>
      </c>
      <c r="C5" s="25">
        <v>-9.5</v>
      </c>
    </row>
    <row r="6" spans="1:6" ht="12.95" customHeight="1">
      <c r="A6" s="8" t="s">
        <v>1</v>
      </c>
    </row>
    <row r="7" spans="1:6" ht="12.95" customHeight="1">
      <c r="A7" t="s">
        <v>2</v>
      </c>
      <c r="C7">
        <f>+C4</f>
        <v>27956.55</v>
      </c>
      <c r="D7" s="26" t="s">
        <v>45</v>
      </c>
    </row>
    <row r="8" spans="1:6" ht="12.95" customHeight="1">
      <c r="A8" t="s">
        <v>3</v>
      </c>
      <c r="C8">
        <v>0.92000999999999999</v>
      </c>
      <c r="D8" s="26" t="s">
        <v>45</v>
      </c>
      <c r="E8" s="26" t="s">
        <v>46</v>
      </c>
    </row>
    <row r="9" spans="1:6" ht="12.95" customHeight="1"/>
    <row r="10" spans="1:6" ht="12.95" customHeight="1" thickBot="1">
      <c r="C10" s="7" t="s">
        <v>21</v>
      </c>
      <c r="D10" s="7" t="s">
        <v>22</v>
      </c>
    </row>
    <row r="11" spans="1:6" ht="12.95" customHeight="1">
      <c r="A11" t="s">
        <v>16</v>
      </c>
      <c r="C11">
        <f>INTERCEPT(G21:G993,$F21:$F993)</f>
        <v>0</v>
      </c>
      <c r="D11" s="6"/>
    </row>
    <row r="12" spans="1:6" ht="12.95" customHeight="1">
      <c r="A12" t="s">
        <v>17</v>
      </c>
      <c r="C12">
        <f>SLOPE(G21:G993,$F21:$F993)</f>
        <v>-7.898057025349719E-7</v>
      </c>
      <c r="D12" s="6"/>
    </row>
    <row r="13" spans="1:6" ht="12.95" customHeight="1">
      <c r="A13" t="s">
        <v>20</v>
      </c>
      <c r="C13" s="6" t="s">
        <v>14</v>
      </c>
      <c r="D13" s="6"/>
      <c r="E13" s="18" t="s">
        <v>37</v>
      </c>
      <c r="F13" s="19">
        <v>1</v>
      </c>
    </row>
    <row r="14" spans="1:6" ht="12.95" customHeight="1">
      <c r="A14" t="s">
        <v>25</v>
      </c>
      <c r="E14" s="18" t="s">
        <v>38</v>
      </c>
      <c r="F14" s="20">
        <f ca="1">NOW()+15018.5+$C$5/24</f>
        <v>60358.755272800925</v>
      </c>
    </row>
    <row r="15" spans="1:6" ht="12.95" customHeight="1">
      <c r="A15" s="5" t="s">
        <v>18</v>
      </c>
      <c r="C15" s="11">
        <f>(C7+C11)+(C8+C12)*INT(MAX(F21:F3533))</f>
        <v>42540.536000000007</v>
      </c>
      <c r="E15" s="18" t="s">
        <v>39</v>
      </c>
      <c r="F15" s="21">
        <f ca="1">ROUND(2*(F14-$C$7)/$C$8,0)/2+F13</f>
        <v>35220.5</v>
      </c>
    </row>
    <row r="16" spans="1:6" ht="12.95" customHeight="1">
      <c r="A16" s="8" t="s">
        <v>4</v>
      </c>
      <c r="C16" s="12">
        <f>+C8+C12</f>
        <v>0.92000921019429749</v>
      </c>
      <c r="E16" s="18" t="s">
        <v>40</v>
      </c>
      <c r="F16" s="22">
        <f ca="1">ROUND(2*(F14-$C$15)/$C$16,0)/2+F13</f>
        <v>19368.5</v>
      </c>
    </row>
    <row r="17" spans="1:29" ht="12.95" customHeight="1" thickBot="1">
      <c r="A17" s="13" t="s">
        <v>34</v>
      </c>
      <c r="C17">
        <f>COUNT(C21:C2191)</f>
        <v>2</v>
      </c>
      <c r="E17" s="18" t="s">
        <v>41</v>
      </c>
      <c r="F17" s="23">
        <f ca="1">+$C$15+$C$16*F16-15018.5-$C$5/24</f>
        <v>45341.630220981599</v>
      </c>
    </row>
    <row r="18" spans="1:29" ht="12.95" customHeight="1">
      <c r="A18" s="8" t="s">
        <v>5</v>
      </c>
      <c r="C18" s="3">
        <f>+C15</f>
        <v>42540.536000000007</v>
      </c>
      <c r="D18" s="4">
        <f>+C16</f>
        <v>0.92000921019429749</v>
      </c>
      <c r="F18" s="24" t="s">
        <v>42</v>
      </c>
    </row>
    <row r="19" spans="1:29" ht="12.95" customHeight="1" thickTop="1"/>
    <row r="20" spans="1:29" ht="12.95" customHeight="1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29" ht="12.95" customHeight="1">
      <c r="A21" t="s">
        <v>12</v>
      </c>
      <c r="C21" s="14">
        <v>27956.55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0</v>
      </c>
      <c r="Q21" s="2">
        <f>+C21-15018.5</f>
        <v>12938.05</v>
      </c>
    </row>
    <row r="22" spans="1:29" ht="12.95" customHeight="1">
      <c r="A22" t="s">
        <v>31</v>
      </c>
      <c r="C22" s="15">
        <v>42540.536</v>
      </c>
      <c r="D22" s="14"/>
      <c r="E22">
        <f>+(C22-C$7)/C$8</f>
        <v>15851.986391452268</v>
      </c>
      <c r="F22">
        <f>ROUND(2*E22,0)/2</f>
        <v>15852</v>
      </c>
      <c r="G22">
        <f>+C22-(C$7+F22*C$8)</f>
        <v>-1.2519999996584374E-2</v>
      </c>
      <c r="I22">
        <f>+G22</f>
        <v>-1.2519999996584374E-2</v>
      </c>
      <c r="O22">
        <f>+C$11+C$12*$F22</f>
        <v>-1.2519999996584374E-2</v>
      </c>
      <c r="Q22" s="2">
        <f>+C22-15018.5</f>
        <v>27522.036</v>
      </c>
      <c r="Z22">
        <v>7</v>
      </c>
      <c r="AA22" t="s">
        <v>30</v>
      </c>
      <c r="AC22" t="s">
        <v>32</v>
      </c>
    </row>
    <row r="23" spans="1:29" ht="12.95" customHeight="1">
      <c r="C23" s="14"/>
      <c r="D23" s="14"/>
      <c r="Q23" s="2"/>
    </row>
    <row r="24" spans="1:29" ht="12.95" customHeight="1">
      <c r="C24" s="14"/>
      <c r="D24" s="14"/>
      <c r="Q24" s="2"/>
    </row>
    <row r="25" spans="1:29" ht="12.95" customHeight="1">
      <c r="C25" s="14"/>
      <c r="D25" s="14"/>
      <c r="Q25" s="2"/>
    </row>
    <row r="26" spans="1:29" ht="12.95" customHeight="1">
      <c r="C26" s="14"/>
      <c r="D26" s="14"/>
      <c r="Q26" s="2"/>
    </row>
    <row r="27" spans="1:29" ht="12.95" customHeight="1">
      <c r="C27" s="14"/>
      <c r="D27" s="14"/>
      <c r="Q27" s="2"/>
    </row>
    <row r="28" spans="1:29" ht="12.95" customHeight="1">
      <c r="C28" s="14"/>
      <c r="D28" s="14"/>
    </row>
    <row r="29" spans="1:29" ht="12.95" customHeight="1">
      <c r="C29" s="14"/>
      <c r="D29" s="14"/>
    </row>
    <row r="30" spans="1:29" ht="12.95" customHeight="1">
      <c r="C30" s="14"/>
      <c r="D30" s="14"/>
    </row>
    <row r="31" spans="1:29" ht="12.95" customHeight="1">
      <c r="C31" s="14"/>
      <c r="D31" s="14"/>
    </row>
    <row r="32" spans="1:29" ht="12.95" customHeight="1">
      <c r="C32" s="14"/>
      <c r="D32" s="14"/>
    </row>
    <row r="33" spans="3:4" ht="12.95" customHeight="1">
      <c r="C33" s="14"/>
      <c r="D33" s="14"/>
    </row>
    <row r="34" spans="3:4" ht="12.95" customHeight="1">
      <c r="C34" s="14"/>
      <c r="D34" s="14"/>
    </row>
    <row r="35" spans="3:4" ht="12.95" customHeight="1">
      <c r="C35" s="14"/>
      <c r="D35" s="14"/>
    </row>
    <row r="36" spans="3:4" ht="12.95" customHeight="1">
      <c r="C36" s="14"/>
      <c r="D36" s="14"/>
    </row>
    <row r="37" spans="3:4" ht="12.95" customHeight="1">
      <c r="C37" s="14"/>
      <c r="D37" s="14"/>
    </row>
    <row r="38" spans="3:4" ht="12.95" customHeight="1">
      <c r="C38" s="14"/>
      <c r="D38" s="14"/>
    </row>
    <row r="39" spans="3:4" ht="12.95" customHeight="1">
      <c r="C39" s="14"/>
      <c r="D39" s="14"/>
    </row>
    <row r="40" spans="3:4" ht="12.95" customHeight="1">
      <c r="C40" s="14"/>
      <c r="D40" s="14"/>
    </row>
    <row r="41" spans="3:4" ht="12.95" customHeight="1">
      <c r="C41" s="14"/>
      <c r="D41" s="14"/>
    </row>
    <row r="42" spans="3:4" ht="12.95" customHeight="1">
      <c r="C42" s="14"/>
      <c r="D42" s="14"/>
    </row>
    <row r="43" spans="3:4" ht="12.95" customHeight="1">
      <c r="C43" s="14"/>
      <c r="D43" s="14"/>
    </row>
    <row r="44" spans="3:4" ht="12.95" customHeight="1">
      <c r="C44" s="14"/>
      <c r="D44" s="14"/>
    </row>
    <row r="45" spans="3:4" ht="12.95" customHeight="1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2024-02-18T05:07:35Z</dcterms:modified>
</cp:coreProperties>
</file>