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67B4036-8FFA-4EA4-8AAD-D78BA1EE16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Q23" i="1"/>
  <c r="E22" i="1"/>
  <c r="F22" i="1"/>
  <c r="G22" i="1"/>
  <c r="I22" i="1"/>
  <c r="Q22" i="1"/>
  <c r="D9" i="1"/>
  <c r="E21" i="1"/>
  <c r="F21" i="1"/>
  <c r="G21" i="1"/>
  <c r="I21" i="1"/>
  <c r="E9" i="1"/>
  <c r="F16" i="1"/>
  <c r="C17" i="1"/>
  <c r="Q21" i="1"/>
  <c r="C12" i="1"/>
  <c r="C11" i="1"/>
  <c r="O23" i="1" l="1"/>
  <c r="O22" i="1"/>
  <c r="C15" i="1"/>
  <c r="O2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<sst xmlns="http://schemas.openxmlformats.org/spreadsheetml/2006/main" count="62" uniqueCount="55">
  <si>
    <t>OEJV 0191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</si>
  <si>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</si>
  <si>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</si>
  <si>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</si>
  <si>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</si>
  <si>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</si>
  <si>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</si>
  <si>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</si>
  <si>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</si>
  <si>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</si>
  <si>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</si>
  <si>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</si>
  <si>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</si>
  <si>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</si>
  <si>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</si>
  <si>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</si>
  <si>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</si>
  <si>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</si>
  <si>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</si>
  <si>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</si>
  <si>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</si>
  <si>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</si>
  <si>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</si>
  <si>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</si>
  <si>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</si>
  <si>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</si>
  <si>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</si>
  <si>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</si>
  <si>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</si>
  <si>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</si>
  <si>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</si>
  <si>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</si>
  <si>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</si>
  <si>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</si>
  <si>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</si>
  <si>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</si>
  <si>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</si>
  <si>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</si>
  <si>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</si>
  <si>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</si>
  <si>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</si>
  <si>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</si>
  <si>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</si>
  <si>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</si>
  <si>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IU Lup</t>
  </si>
  <si>
    <t>G7829-0739</t>
  </si>
  <si>
    <t>EA</t>
  </si>
  <si>
    <t>pr_0</t>
  </si>
  <si>
    <t>Fp...</t>
  </si>
  <si>
    <t>IU</t>
  </si>
  <si>
    <t>IU Lup / GSC 7829-0739</t>
  </si>
  <si>
    <t>as of 2019-07-06</t>
  </si>
  <si>
    <t>VSX</t>
  </si>
  <si>
    <t>VSS SEB Gp</t>
  </si>
  <si>
    <t>BMGA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</si>
</sst>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5" fillId="24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6" fillId="25" borderId="5" xfId="0" applyFont="1" applyFill="1" applyBorder="1" applyAlignment="1">
      <alignment vertical="center"/>
    </xf>
    <xf numFmtId="0" fontId="18" fillId="0" borderId="0" xfId="0" applyFont="1" applyAlignment="1"/>
    <xf numFmtId="0" fontId="9" fillId="0" borderId="0" xfId="41" applyFont="1" applyAlignment="1">
      <alignment horizontal="left"/>
    </xf>
    <xf numFmtId="0" fontId="9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165" fontId="34" fillId="0" borderId="0" xfId="0" applyNumberFormat="1" applyFont="1" applyAlignment="1"/>
    <xf numFmtId="0" fontId="0" fillId="0" borderId="11" xfId="0" applyBorder="1" applyAlignment="1">
      <alignment horizontal="left"/>
    </xf>
    <xf numFmtId="0" fontId="7" fillId="0" borderId="0" xfId="0" applyFont="1" applyAlignment="1"/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16" fillId="0" borderId="0" xfId="0" applyFont="1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IU Lup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60150375939849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5802</c:v>
                </c:pt>
                <c:pt idx="2">
                  <c:v>7200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61-4864-A4D1-1E9681D057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5802</c:v>
                </c:pt>
                <c:pt idx="2">
                  <c:v>7200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-2.1400000041467138E-3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61-4864-A4D1-1E9681D057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5802</c:v>
                </c:pt>
                <c:pt idx="2">
                  <c:v>7200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61-4864-A4D1-1E9681D057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5802</c:v>
                </c:pt>
                <c:pt idx="2">
                  <c:v>7200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3.0609997775172815E-3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61-4864-A4D1-1E9681D057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5802</c:v>
                </c:pt>
                <c:pt idx="2">
                  <c:v>7200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61-4864-A4D1-1E9681D057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5802</c:v>
                </c:pt>
                <c:pt idx="2">
                  <c:v>7200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61-4864-A4D1-1E9681D057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2.202E-3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5802</c:v>
                </c:pt>
                <c:pt idx="2">
                  <c:v>7200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61-4864-A4D1-1E9681D057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5802</c:v>
                </c:pt>
                <c:pt idx="2">
                  <c:v>7200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-5.3018547217914113E-4</c:v>
                </c:pt>
                <c:pt idx="1">
                  <c:v>5.9056895128233901E-4</c:v>
                </c:pt>
                <c:pt idx="2">
                  <c:v>8.6061629426736983E-4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61-4864-A4D1-1E9681D0576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5802</c:v>
                </c:pt>
                <c:pt idx="2">
                  <c:v>7200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61-4864-A4D1-1E9681D05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93224"/>
        <c:axId val="1"/>
      </c:scatterChart>
      <c:valAx>
        <c:axId val="133493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93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590550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43A4BE2-2276-6ADE-E3B3-BCF8228C2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3.28515625" customWidth="1"/>
  </cols>
  <sheetData>
    <row r="1" spans="1:22" ht="20.25" x14ac:dyDescent="0.3">
      <c r="A1" s="1" t="s">
        <v>50</v>
      </c>
      <c r="F1" s="32" t="s">
        <v>44</v>
      </c>
      <c r="G1" s="33">
        <v>2013</v>
      </c>
      <c r="H1" s="34"/>
      <c r="I1" s="35" t="s">
        <v>45</v>
      </c>
      <c r="J1" s="36" t="s">
        <v>44</v>
      </c>
      <c r="K1" s="37">
        <v>15.01014</v>
      </c>
      <c r="L1" s="38">
        <v>-42.595799999999997</v>
      </c>
      <c r="M1" s="39">
        <v>48500.73</v>
      </c>
      <c r="N1" s="39">
        <v>1.61907</v>
      </c>
      <c r="O1" s="40" t="s">
        <v>46</v>
      </c>
      <c r="P1" s="38">
        <v>8.7799999999999994</v>
      </c>
      <c r="Q1" s="38">
        <v>9.1</v>
      </c>
      <c r="R1" s="41" t="s">
        <v>47</v>
      </c>
      <c r="S1" s="40" t="s">
        <v>48</v>
      </c>
      <c r="T1" s="49" t="s">
        <v>49</v>
      </c>
      <c r="U1" s="53"/>
      <c r="V1" s="54"/>
    </row>
    <row r="2" spans="1:22" x14ac:dyDescent="0.2">
      <c r="A2" t="s">
        <v>25</v>
      </c>
      <c r="B2" t="s">
        <v>46</v>
      </c>
      <c r="C2" s="29"/>
      <c r="D2" s="3"/>
      <c r="U2" s="55"/>
      <c r="V2" s="54"/>
    </row>
    <row r="3" spans="1:22" ht="13.5" thickBot="1" x14ac:dyDescent="0.25">
      <c r="U3" s="54"/>
      <c r="V3" s="54"/>
    </row>
    <row r="4" spans="1:22" ht="14.25" thickTop="1" thickBot="1" x14ac:dyDescent="0.25">
      <c r="A4" s="5" t="s">
        <v>2</v>
      </c>
      <c r="C4" s="26" t="s">
        <v>39</v>
      </c>
      <c r="D4" s="27" t="s">
        <v>39</v>
      </c>
      <c r="E4" s="42" t="s">
        <v>51</v>
      </c>
      <c r="U4" s="54"/>
      <c r="V4" s="54"/>
    </row>
    <row r="5" spans="1:22" ht="13.5" thickTop="1" x14ac:dyDescent="0.2">
      <c r="A5" s="9" t="s">
        <v>30</v>
      </c>
      <c r="B5" s="10"/>
      <c r="C5" s="11">
        <v>-9.5</v>
      </c>
      <c r="D5" s="10" t="s">
        <v>31</v>
      </c>
      <c r="E5" s="10"/>
      <c r="U5" s="54"/>
      <c r="V5" s="54"/>
    </row>
    <row r="6" spans="1:22" x14ac:dyDescent="0.2">
      <c r="A6" s="5" t="s">
        <v>3</v>
      </c>
      <c r="U6" s="54"/>
      <c r="V6" s="54"/>
    </row>
    <row r="7" spans="1:22" x14ac:dyDescent="0.2">
      <c r="A7" t="s">
        <v>4</v>
      </c>
      <c r="C7" s="51">
        <v>48500.73</v>
      </c>
      <c r="D7" s="28" t="s">
        <v>52</v>
      </c>
    </row>
    <row r="8" spans="1:22" x14ac:dyDescent="0.2">
      <c r="A8" t="s">
        <v>5</v>
      </c>
      <c r="C8" s="51">
        <v>1.61907</v>
      </c>
      <c r="D8" s="28" t="s">
        <v>52</v>
      </c>
    </row>
    <row r="9" spans="1:22" x14ac:dyDescent="0.2">
      <c r="A9" s="24" t="s">
        <v>34</v>
      </c>
      <c r="C9" s="52">
        <v>21</v>
      </c>
      <c r="D9" s="22" t="str">
        <f>"F"&amp;C9</f>
        <v>F21</v>
      </c>
      <c r="E9" s="23" t="str">
        <f>"G"&amp;C9</f>
        <v>G21</v>
      </c>
    </row>
    <row r="10" spans="1:22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2" x14ac:dyDescent="0.2">
      <c r="A11" s="10" t="s">
        <v>17</v>
      </c>
      <c r="B11" s="10"/>
      <c r="C11" s="21">
        <f ca="1">INTERCEPT(INDIRECT($E$9):G992,INDIRECT($D$9):F992)</f>
        <v>-5.3018547217914113E-4</v>
      </c>
      <c r="D11" s="3"/>
      <c r="E11" s="10"/>
    </row>
    <row r="12" spans="1:22" x14ac:dyDescent="0.2">
      <c r="A12" s="10" t="s">
        <v>18</v>
      </c>
      <c r="B12" s="10"/>
      <c r="C12" s="21">
        <f ca="1">SLOPE(INDIRECT($E$9):G992,INDIRECT($D$9):F992)</f>
        <v>1.9316691200645987E-7</v>
      </c>
      <c r="D12" s="3"/>
      <c r="E12" s="10"/>
    </row>
    <row r="13" spans="1:22" x14ac:dyDescent="0.2">
      <c r="A13" s="10" t="s">
        <v>20</v>
      </c>
      <c r="B13" s="10"/>
      <c r="C13" s="3" t="s">
        <v>15</v>
      </c>
    </row>
    <row r="14" spans="1:22" x14ac:dyDescent="0.2">
      <c r="A14" s="10"/>
      <c r="B14" s="10"/>
      <c r="C14" s="10"/>
    </row>
    <row r="15" spans="1:22" x14ac:dyDescent="0.2">
      <c r="A15" s="12" t="s">
        <v>19</v>
      </c>
      <c r="B15" s="10"/>
      <c r="C15" s="13">
        <f ca="1">(C7+C11)+(C8+C12)*INT(MAX(F21:F3533))</f>
        <v>60158.034860616302</v>
      </c>
      <c r="E15" s="14" t="s">
        <v>36</v>
      </c>
      <c r="F15" s="30">
        <v>1</v>
      </c>
    </row>
    <row r="16" spans="1:22" x14ac:dyDescent="0.2">
      <c r="A16" s="16" t="s">
        <v>6</v>
      </c>
      <c r="B16" s="10"/>
      <c r="C16" s="17">
        <f ca="1">+C8+C12</f>
        <v>1.619070193166912</v>
      </c>
      <c r="E16" s="14" t="s">
        <v>32</v>
      </c>
      <c r="F16" s="31">
        <f ca="1">NOW()+15018.5+$C$5/24</f>
        <v>60325.768169675925</v>
      </c>
    </row>
    <row r="17" spans="1:23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7304.5</v>
      </c>
    </row>
    <row r="18" spans="1:23" ht="14.25" thickTop="1" thickBot="1" x14ac:dyDescent="0.25">
      <c r="A18" s="16" t="s">
        <v>7</v>
      </c>
      <c r="B18" s="10"/>
      <c r="C18" s="19">
        <f ca="1">+C15</f>
        <v>60158.034860616302</v>
      </c>
      <c r="D18" s="20">
        <f ca="1">+C16</f>
        <v>1.619070193166912</v>
      </c>
      <c r="E18" s="14" t="s">
        <v>38</v>
      </c>
      <c r="F18" s="23">
        <f ca="1">ROUND(2*(F16-$C$15)/$C$16,0)/2+F15</f>
        <v>104.5</v>
      </c>
    </row>
    <row r="19" spans="1:23" ht="13.5" thickTop="1" x14ac:dyDescent="0.2">
      <c r="E19" s="14" t="s">
        <v>33</v>
      </c>
      <c r="F19" s="18">
        <f ca="1">+$C$15+$C$16*F18-15018.5-$C$5/24</f>
        <v>45309.123529135577</v>
      </c>
    </row>
    <row r="20" spans="1:23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3" x14ac:dyDescent="0.2">
      <c r="A21" t="s">
        <v>52</v>
      </c>
      <c r="C21" s="8">
        <v>48500.73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-5.3018547217914113E-4</v>
      </c>
      <c r="Q21" s="2">
        <f>+C21-15018.5</f>
        <v>33482.230000000003</v>
      </c>
    </row>
    <row r="22" spans="1:23" x14ac:dyDescent="0.2">
      <c r="A22" s="43" t="s">
        <v>0</v>
      </c>
      <c r="B22" s="44" t="s">
        <v>1</v>
      </c>
      <c r="C22" s="45">
        <v>57894.572</v>
      </c>
      <c r="D22" s="45">
        <v>2E-3</v>
      </c>
      <c r="E22">
        <f>+(C22-C$7)/C$8</f>
        <v>5801.9986782535634</v>
      </c>
      <c r="F22">
        <f>ROUND(2*E22,0)/2</f>
        <v>5802</v>
      </c>
      <c r="G22">
        <f>+C22-(C$7+F22*C$8)</f>
        <v>-2.1400000041467138E-3</v>
      </c>
      <c r="I22">
        <f>+G22</f>
        <v>-2.1400000041467138E-3</v>
      </c>
      <c r="O22">
        <f ca="1">+C$11+C$12*$F22</f>
        <v>5.9056895128233901E-4</v>
      </c>
      <c r="Q22" s="2">
        <f>+C22-15018.5</f>
        <v>42876.072</v>
      </c>
    </row>
    <row r="23" spans="1:23" x14ac:dyDescent="0.2">
      <c r="A23" s="46" t="s">
        <v>54</v>
      </c>
      <c r="B23" s="47" t="s">
        <v>1</v>
      </c>
      <c r="C23" s="46">
        <v>60158.037060999777</v>
      </c>
      <c r="D23" s="48">
        <v>2.202E-3</v>
      </c>
      <c r="E23">
        <f>+(C23-C$7)/C$8</f>
        <v>7200.001890591373</v>
      </c>
      <c r="F23">
        <f>ROUND(2*E23,0)/2</f>
        <v>7200</v>
      </c>
      <c r="G23">
        <f>+C23-(C$7+F23*C$8)</f>
        <v>3.0609997775172815E-3</v>
      </c>
      <c r="K23">
        <f>+G23</f>
        <v>3.0609997775172815E-3</v>
      </c>
      <c r="O23">
        <f ca="1">+C$11+C$12*$F23</f>
        <v>8.6061629426736983E-4</v>
      </c>
      <c r="Q23" s="2">
        <f>+C23-15018.5</f>
        <v>45139.537060999777</v>
      </c>
      <c r="W23" s="50" t="s">
        <v>53</v>
      </c>
    </row>
    <row r="24" spans="1:23" x14ac:dyDescent="0.2">
      <c r="C24" s="8"/>
      <c r="D24" s="8"/>
      <c r="Q24" s="2"/>
    </row>
    <row r="25" spans="1:23" x14ac:dyDescent="0.2">
      <c r="C25" s="8"/>
      <c r="D25" s="8"/>
      <c r="Q25" s="2"/>
    </row>
    <row r="26" spans="1:23" x14ac:dyDescent="0.2">
      <c r="C26" s="8"/>
      <c r="D26" s="8"/>
      <c r="Q26" s="2"/>
    </row>
    <row r="27" spans="1:23" x14ac:dyDescent="0.2">
      <c r="C27" s="8"/>
      <c r="D27" s="8"/>
      <c r="Q27" s="2"/>
    </row>
    <row r="28" spans="1:23" x14ac:dyDescent="0.2">
      <c r="C28" s="8"/>
      <c r="D28" s="8"/>
      <c r="Q28" s="2"/>
    </row>
    <row r="29" spans="1:23" x14ac:dyDescent="0.2">
      <c r="C29" s="8"/>
      <c r="D29" s="8"/>
      <c r="Q29" s="2"/>
    </row>
    <row r="30" spans="1:23" x14ac:dyDescent="0.2">
      <c r="C30" s="8"/>
      <c r="D30" s="8"/>
      <c r="Q30" s="2"/>
    </row>
    <row r="31" spans="1:23" x14ac:dyDescent="0.2">
      <c r="C31" s="8"/>
      <c r="D31" s="8"/>
      <c r="Q31" s="2"/>
    </row>
    <row r="32" spans="1:23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3850" r:id="rId1" display="http://vsolj.cetus-net.org/bulletin.html" xr:uid="{00000000-0004-0000-0000-000000000000}"/>
    <hyperlink ref="H63843" r:id="rId2" display="https://www.aavso.org/ejaavso" xr:uid="{00000000-0004-0000-0000-000001000000}"/>
    <hyperlink ref="I63850" r:id="rId3" display="http://vsolj.cetus-net.org/bulletin.html" xr:uid="{00000000-0004-0000-0000-000002000000}"/>
    <hyperlink ref="AQ57501" r:id="rId4" display="http://cdsbib.u-strasbg.fr/cgi-bin/cdsbib?1990RMxAA..21..381G" xr:uid="{00000000-0004-0000-0000-000003000000}"/>
    <hyperlink ref="H63847" r:id="rId5" display="https://www.aavso.org/ejaavso" xr:uid="{00000000-0004-0000-0000-000004000000}"/>
    <hyperlink ref="AP4865" r:id="rId6" display="http://cdsbib.u-strasbg.fr/cgi-bin/cdsbib?1990RMxAA..21..381G" xr:uid="{00000000-0004-0000-0000-000005000000}"/>
    <hyperlink ref="AP4868" r:id="rId7" display="http://cdsbib.u-strasbg.fr/cgi-bin/cdsbib?1990RMxAA..21..381G" xr:uid="{00000000-0004-0000-0000-000006000000}"/>
    <hyperlink ref="AP4866" r:id="rId8" display="http://cdsbib.u-strasbg.fr/cgi-bin/cdsbib?1990RMxAA..21..381G" xr:uid="{00000000-0004-0000-0000-000007000000}"/>
    <hyperlink ref="AP4850" r:id="rId9" display="http://cdsbib.u-strasbg.fr/cgi-bin/cdsbib?1990RMxAA..21..381G" xr:uid="{00000000-0004-0000-0000-000008000000}"/>
    <hyperlink ref="AQ5079" r:id="rId10" display="http://cdsbib.u-strasbg.fr/cgi-bin/cdsbib?1990RMxAA..21..381G" xr:uid="{00000000-0004-0000-0000-000009000000}"/>
    <hyperlink ref="AQ5083" r:id="rId11" display="http://cdsbib.u-strasbg.fr/cgi-bin/cdsbib?1990RMxAA..21..381G" xr:uid="{00000000-0004-0000-0000-00000A000000}"/>
    <hyperlink ref="AQ64763" r:id="rId12" display="http://cdsbib.u-strasbg.fr/cgi-bin/cdsbib?1990RMxAA..21..381G" xr:uid="{00000000-0004-0000-0000-00000B000000}"/>
    <hyperlink ref="I1971" r:id="rId13" display="http://vsolj.cetus-net.org/bulletin.html" xr:uid="{00000000-0004-0000-0000-00000C000000}"/>
    <hyperlink ref="H1971" r:id="rId14" display="http://vsolj.cetus-net.org/bulletin.html" xr:uid="{00000000-0004-0000-0000-00000D000000}"/>
    <hyperlink ref="AQ65424" r:id="rId15" display="http://cdsbib.u-strasbg.fr/cgi-bin/cdsbib?1990RMxAA..21..381G" xr:uid="{00000000-0004-0000-0000-00000E000000}"/>
    <hyperlink ref="AQ65423" r:id="rId16" display="http://cdsbib.u-strasbg.fr/cgi-bin/cdsbib?1990RMxAA..21..381G" xr:uid="{00000000-0004-0000-0000-00000F000000}"/>
    <hyperlink ref="AP3141" r:id="rId17" display="http://cdsbib.u-strasbg.fr/cgi-bin/cdsbib?1990RMxAA..21..381G" xr:uid="{00000000-0004-0000-0000-000010000000}"/>
    <hyperlink ref="AP3159" r:id="rId18" display="http://cdsbib.u-strasbg.fr/cgi-bin/cdsbib?1990RMxAA..21..381G" xr:uid="{00000000-0004-0000-0000-000011000000}"/>
    <hyperlink ref="AP3160" r:id="rId19" display="http://cdsbib.u-strasbg.fr/cgi-bin/cdsbib?1990RMxAA..21..381G" xr:uid="{00000000-0004-0000-0000-000012000000}"/>
    <hyperlink ref="AP315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2024-01-16T05:26:09Z</dcterms:modified>
</cp:coreProperties>
</file>