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EAE78053-EC1A-4A0C-890A-E2C48D495BA2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6" i="1"/>
  <c r="O23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<sst xmlns="http://schemas.openxmlformats.org/spreadsheetml/2006/main" count="64" uniqueCount="53">
  <si>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</si>
  <si>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</si>
  <si>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</si>
  <si>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</si>
  <si>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</si>
  <si>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</si>
  <si>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</si>
  <si>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</si>
  <si>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</si>
  <si>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</si>
  <si>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</si>
  <si>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</si>
  <si>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</si>
  <si>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</si>
  <si>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</si>
  <si>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</si>
  <si>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</si>
  <si>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</si>
  <si>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</si>
  <si>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</si>
  <si>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</si>
  <si>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</si>
  <si>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</si>
  <si>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</si>
  <si>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</si>
  <si>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</si>
  <si>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</si>
  <si>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</si>
  <si>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</si>
  <si>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</si>
  <si>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</si>
  <si>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</si>
  <si>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</si>
  <si>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</si>
  <si>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</si>
  <si>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</si>
  <si>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</si>
  <si>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</si>
  <si>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</si>
  <si>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</si>
  <si>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</si>
  <si>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</si>
  <si>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</si>
  <si>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</si>
  <si>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</si>
  <si>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NSVS 4813681 Lyn</t>
  </si>
  <si>
    <t>EA</t>
  </si>
  <si>
    <t>VSX</t>
  </si>
  <si>
    <t>13.41-13.80</t>
  </si>
  <si>
    <t>Mag CV</t>
  </si>
  <si>
    <t>BAV102 Feb 2025</t>
  </si>
  <si>
    <t>I</t>
  </si>
  <si>
    <t>VSX : Detail for NSVS 4813681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</si>
</sst>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4813681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-8.1853000010596588E-3</c:v>
                </c:pt>
                <c:pt idx="2">
                  <c:v>-7.8485500052920543E-3</c:v>
                </c:pt>
                <c:pt idx="3">
                  <c:v>-1.3767650001682341E-2</c:v>
                </c:pt>
                <c:pt idx="4">
                  <c:v>-1.0916100000031292E-2</c:v>
                </c:pt>
                <c:pt idx="5">
                  <c:v>-1.1199100001249462E-2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2.2035753784268794E-4</c:v>
                </c:pt>
                <c:pt idx="1">
                  <c:v>-9.1747327979874796E-3</c:v>
                </c:pt>
                <c:pt idx="2">
                  <c:v>-9.8553815061287169E-3</c:v>
                </c:pt>
                <c:pt idx="3">
                  <c:v>-1.0535317493109599E-2</c:v>
                </c:pt>
                <c:pt idx="4">
                  <c:v>-1.1278685663362282E-2</c:v>
                </c:pt>
                <c:pt idx="5">
                  <c:v>-1.1292940086569428E-2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6591</c:v>
                      </c:pt>
                      <c:pt idx="2">
                        <c:v>7068.5</c:v>
                      </c:pt>
                      <c:pt idx="3">
                        <c:v>7545.5</c:v>
                      </c:pt>
                      <c:pt idx="4">
                        <c:v>8067</c:v>
                      </c:pt>
                      <c:pt idx="5">
                        <c:v>8077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4813681 Lyn</a:t>
            </a:r>
            <a:r>
              <a:rPr lang="en-AU" sz="1200" b="1" i="0" u="none" strike="noStrike" baseline="0"/>
              <a:t>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925341930683861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-8.1853000010596588E-3</c:v>
                </c:pt>
                <c:pt idx="2">
                  <c:v>-7.8485500052920543E-3</c:v>
                </c:pt>
                <c:pt idx="3">
                  <c:v>-1.3767650001682341E-2</c:v>
                </c:pt>
                <c:pt idx="4">
                  <c:v>-1.0916100000031292E-2</c:v>
                </c:pt>
                <c:pt idx="5">
                  <c:v>-1.1199100001249462E-2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2.2035753784268794E-4</c:v>
                </c:pt>
                <c:pt idx="1">
                  <c:v>-9.1747327979874796E-3</c:v>
                </c:pt>
                <c:pt idx="2">
                  <c:v>-9.8553815061287169E-3</c:v>
                </c:pt>
                <c:pt idx="3">
                  <c:v>-1.0535317493109599E-2</c:v>
                </c:pt>
                <c:pt idx="4">
                  <c:v>-1.1278685663362282E-2</c:v>
                </c:pt>
                <c:pt idx="5">
                  <c:v>-1.1292940086569428E-2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6591</c:v>
                </c:pt>
                <c:pt idx="2">
                  <c:v>7068.5</c:v>
                </c:pt>
                <c:pt idx="3">
                  <c:v>7545.5</c:v>
                </c:pt>
                <c:pt idx="4">
                  <c:v>8067</c:v>
                </c:pt>
                <c:pt idx="5">
                  <c:v>8077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85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7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54980.811000000002</v>
      </c>
      <c r="D7" s="13" t="s">
        <v>47</v>
      </c>
    </row>
    <row r="8" spans="1:15" ht="12.95" customHeight="1" x14ac:dyDescent="0.2">
      <c r="A8" s="20" t="s">
        <v>3</v>
      </c>
      <c r="C8" s="28">
        <v>0.7040883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2.2035753784268794E-4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-1.4254423207146361E-6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60840.667930902775</v>
      </c>
    </row>
    <row r="15" spans="1:15" ht="12.95" customHeight="1" x14ac:dyDescent="0.2">
      <c r="A15" s="17" t="s">
        <v>17</v>
      </c>
      <c r="C15" s="18">
        <f ca="1">(C7+C11)+(C8+C12)*INT(MAX(F21:F3533))</f>
        <v>60667.720906159913</v>
      </c>
      <c r="E15" s="37" t="s">
        <v>33</v>
      </c>
      <c r="F15" s="39">
        <f ca="1">ROUND(2*(F14-$C$7)/$C$8,0)/2+F13</f>
        <v>8323.5</v>
      </c>
    </row>
    <row r="16" spans="1:15" ht="12.95" customHeight="1" x14ac:dyDescent="0.2">
      <c r="A16" s="17" t="s">
        <v>4</v>
      </c>
      <c r="C16" s="18">
        <f ca="1">+C8+C12</f>
        <v>0.70408687455767927</v>
      </c>
      <c r="E16" s="37" t="s">
        <v>34</v>
      </c>
      <c r="F16" s="39">
        <f ca="1">ROUND(2*(F14-$C$15)/$C$16,0)/2+F13</f>
        <v>246.5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45823.174154071719</v>
      </c>
    </row>
    <row r="18" spans="1:21" ht="12.95" customHeight="1" thickTop="1" thickBot="1" x14ac:dyDescent="0.25">
      <c r="A18" s="17" t="s">
        <v>5</v>
      </c>
      <c r="C18" s="24">
        <f ca="1">+C15</f>
        <v>60667.720906159913</v>
      </c>
      <c r="D18" s="25">
        <f ca="1">+C16</f>
        <v>0.70408687455767927</v>
      </c>
      <c r="E18" s="42" t="s">
        <v>44</v>
      </c>
      <c r="F18" s="41">
        <f ca="1">+($C$15+$C$16*$F$16)-($C$16/2)-15018.5-$C$5/24</f>
        <v>45822.822110634443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54980.811000000002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2.2035753784268794E-4</v>
      </c>
      <c r="Q21" s="26">
        <f>+C21-15018.5</f>
        <v>39962.311000000002</v>
      </c>
    </row>
    <row r="22" spans="1:21" ht="12.95" customHeight="1" x14ac:dyDescent="0.2">
      <c r="A22" s="45" t="s">
        <v>50</v>
      </c>
      <c r="B22" s="43" t="s">
        <v>51</v>
      </c>
      <c r="C22" s="46">
        <v>59621.448799999998</v>
      </c>
      <c r="D22" s="44">
        <v>3.5000000000000001E-3</v>
      </c>
      <c r="E22" s="20">
        <f t="shared" ref="E22:E26" si="0">+(C22-C$7)/C$8</f>
        <v>6590.988374611532</v>
      </c>
      <c r="F22" s="20">
        <f t="shared" ref="F22:F26" si="1">ROUND(2*E22,0)/2</f>
        <v>6591</v>
      </c>
      <c r="G22" s="20">
        <f t="shared" ref="G22:G26" si="2">+C22-(C$7+F22*C$8)</f>
        <v>-8.1853000010596588E-3</v>
      </c>
      <c r="K22" s="20">
        <f t="shared" ref="K22:K26" si="3">+G22</f>
        <v>-8.1853000010596588E-3</v>
      </c>
      <c r="O22" s="20">
        <f t="shared" ref="O22:O26" ca="1" si="4">+C$11+C$12*$F22</f>
        <v>-9.1747327979874796E-3</v>
      </c>
      <c r="Q22" s="26">
        <f t="shared" ref="Q22:Q26" si="5">+C22-15018.5</f>
        <v>44602.948799999998</v>
      </c>
    </row>
    <row r="23" spans="1:21" ht="12.95" customHeight="1" x14ac:dyDescent="0.2">
      <c r="A23" s="45" t="s">
        <v>50</v>
      </c>
      <c r="B23" s="43" t="s">
        <v>51</v>
      </c>
      <c r="C23" s="46">
        <v>59957.651299999998</v>
      </c>
      <c r="D23" s="44">
        <v>3.5000000000000001E-3</v>
      </c>
      <c r="E23" s="20">
        <f t="shared" si="0"/>
        <v>7068.4888528896108</v>
      </c>
      <c r="F23" s="20">
        <f t="shared" si="1"/>
        <v>7068.5</v>
      </c>
      <c r="G23" s="20">
        <f t="shared" si="2"/>
        <v>-7.8485500052920543E-3</v>
      </c>
      <c r="K23" s="20">
        <f t="shared" si="3"/>
        <v>-7.8485500052920543E-3</v>
      </c>
      <c r="O23" s="20">
        <f t="shared" ca="1" si="4"/>
        <v>-9.8553815061287169E-3</v>
      </c>
      <c r="Q23" s="26">
        <f t="shared" si="5"/>
        <v>44939.151299999998</v>
      </c>
    </row>
    <row r="24" spans="1:21" ht="12.95" customHeight="1" x14ac:dyDescent="0.2">
      <c r="A24" s="45" t="s">
        <v>50</v>
      </c>
      <c r="B24" s="43" t="s">
        <v>51</v>
      </c>
      <c r="C24" s="46">
        <v>60293.495499999997</v>
      </c>
      <c r="D24" s="44">
        <v>3.5000000000000001E-3</v>
      </c>
      <c r="E24" s="20">
        <f t="shared" si="0"/>
        <v>7545.4804461315371</v>
      </c>
      <c r="F24" s="20">
        <f t="shared" si="1"/>
        <v>7545.5</v>
      </c>
      <c r="G24" s="20">
        <f t="shared" si="2"/>
        <v>-1.3767650001682341E-2</v>
      </c>
      <c r="K24" s="20">
        <f t="shared" si="3"/>
        <v>-1.3767650001682341E-2</v>
      </c>
      <c r="O24" s="20">
        <f t="shared" ca="1" si="4"/>
        <v>-1.0535317493109599E-2</v>
      </c>
      <c r="Q24" s="26">
        <f t="shared" si="5"/>
        <v>45274.995499999997</v>
      </c>
    </row>
    <row r="25" spans="1:21" ht="12.95" customHeight="1" x14ac:dyDescent="0.2">
      <c r="A25" s="45" t="s">
        <v>50</v>
      </c>
      <c r="B25" s="43" t="s">
        <v>51</v>
      </c>
      <c r="C25" s="46">
        <v>60660.680399999997</v>
      </c>
      <c r="D25" s="44">
        <v>3.5000000000000001E-3</v>
      </c>
      <c r="E25" s="20">
        <f t="shared" si="0"/>
        <v>8066.9844961207227</v>
      </c>
      <c r="F25" s="20">
        <f t="shared" si="1"/>
        <v>8067</v>
      </c>
      <c r="G25" s="20">
        <f t="shared" si="2"/>
        <v>-1.0916100000031292E-2</v>
      </c>
      <c r="K25" s="20">
        <f t="shared" si="3"/>
        <v>-1.0916100000031292E-2</v>
      </c>
      <c r="O25" s="20">
        <f t="shared" ca="1" si="4"/>
        <v>-1.1278685663362282E-2</v>
      </c>
      <c r="Q25" s="26">
        <f t="shared" si="5"/>
        <v>45642.180399999997</v>
      </c>
    </row>
    <row r="26" spans="1:21" ht="12.95" customHeight="1" x14ac:dyDescent="0.2">
      <c r="A26" s="45" t="s">
        <v>50</v>
      </c>
      <c r="B26" s="43" t="s">
        <v>51</v>
      </c>
      <c r="C26" s="46">
        <v>60667.720999999998</v>
      </c>
      <c r="D26" s="44">
        <v>3.5000000000000001E-3</v>
      </c>
      <c r="E26" s="20">
        <f t="shared" si="0"/>
        <v>8076.9840941824996</v>
      </c>
      <c r="F26" s="20">
        <f t="shared" si="1"/>
        <v>8077</v>
      </c>
      <c r="G26" s="20">
        <f t="shared" si="2"/>
        <v>-1.1199100001249462E-2</v>
      </c>
      <c r="K26" s="20">
        <f t="shared" si="3"/>
        <v>-1.1199100001249462E-2</v>
      </c>
      <c r="O26" s="20">
        <f t="shared" ca="1" si="4"/>
        <v>-1.1292940086569428E-2</v>
      </c>
      <c r="Q26" s="26">
        <f t="shared" si="5"/>
        <v>45649.220999999998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85257" xr:uid="{16A9D201-66A3-4728-96BE-F4F058FA34DE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2025-06-14T04:01:49Z</dcterms:modified>
</cp:coreProperties>
</file>