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AA933E-E797-4CE3-A2DA-D56F9D61B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8" i="1"/>
  <c r="F38" i="1" s="1"/>
  <c r="G38" i="1" s="1"/>
  <c r="K38" i="1" s="1"/>
  <c r="Q38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50" i="1"/>
  <c r="F50" i="1" s="1"/>
  <c r="G50" i="1" s="1"/>
  <c r="K50" i="1" s="1"/>
  <c r="Q50" i="1"/>
  <c r="E54" i="1"/>
  <c r="F54" i="1"/>
  <c r="G54" i="1" s="1"/>
  <c r="K54" i="1" s="1"/>
  <c r="Q54" i="1"/>
  <c r="E55" i="1"/>
  <c r="F55" i="1" s="1"/>
  <c r="G55" i="1" s="1"/>
  <c r="K55" i="1" s="1"/>
  <c r="Q55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3" i="1"/>
  <c r="F63" i="1"/>
  <c r="G63" i="1" s="1"/>
  <c r="K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E67" i="1"/>
  <c r="F67" i="1" s="1"/>
  <c r="G67" i="1" s="1"/>
  <c r="K67" i="1" s="1"/>
  <c r="Q67" i="1"/>
  <c r="E68" i="1"/>
  <c r="F68" i="1" s="1"/>
  <c r="G68" i="1" s="1"/>
  <c r="K68" i="1" s="1"/>
  <c r="Q68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/>
  <c r="G79" i="1" s="1"/>
  <c r="K79" i="1" s="1"/>
  <c r="Q79" i="1"/>
  <c r="E80" i="1"/>
  <c r="F80" i="1" s="1"/>
  <c r="G80" i="1" s="1"/>
  <c r="K80" i="1" s="1"/>
  <c r="Q80" i="1"/>
  <c r="E66" i="1"/>
  <c r="F66" i="1" s="1"/>
  <c r="G66" i="1" s="1"/>
  <c r="K66" i="1" s="1"/>
  <c r="Q66" i="1"/>
  <c r="E69" i="1"/>
  <c r="F69" i="1" s="1"/>
  <c r="G69" i="1" s="1"/>
  <c r="K69" i="1" s="1"/>
  <c r="Q69" i="1"/>
  <c r="E73" i="1"/>
  <c r="F73" i="1" s="1"/>
  <c r="G73" i="1" s="1"/>
  <c r="K73" i="1" s="1"/>
  <c r="Q73" i="1"/>
  <c r="E61" i="1"/>
  <c r="F61" i="1"/>
  <c r="G61" i="1" s="1"/>
  <c r="K61" i="1" s="1"/>
  <c r="E62" i="1"/>
  <c r="F62" i="1" s="1"/>
  <c r="G62" i="1" s="1"/>
  <c r="K62" i="1" s="1"/>
  <c r="D9" i="1"/>
  <c r="C9" i="1"/>
  <c r="C21" i="1"/>
  <c r="E21" i="1"/>
  <c r="F21" i="1" s="1"/>
  <c r="E37" i="1"/>
  <c r="F37" i="1" s="1"/>
  <c r="G37" i="1" s="1"/>
  <c r="K37" i="1" s="1"/>
  <c r="E39" i="1"/>
  <c r="F39" i="1" s="1"/>
  <c r="G39" i="1" s="1"/>
  <c r="K39" i="1" s="1"/>
  <c r="E40" i="1"/>
  <c r="F40" i="1" s="1"/>
  <c r="G40" i="1" s="1"/>
  <c r="K40" i="1" s="1"/>
  <c r="E44" i="1"/>
  <c r="F44" i="1" s="1"/>
  <c r="G44" i="1" s="1"/>
  <c r="K44" i="1" s="1"/>
  <c r="E45" i="1"/>
  <c r="F45" i="1" s="1"/>
  <c r="G45" i="1" s="1"/>
  <c r="K45" i="1" s="1"/>
  <c r="E49" i="1"/>
  <c r="F49" i="1" s="1"/>
  <c r="G49" i="1" s="1"/>
  <c r="K49" i="1" s="1"/>
  <c r="E51" i="1"/>
  <c r="F51" i="1" s="1"/>
  <c r="G51" i="1" s="1"/>
  <c r="K51" i="1" s="1"/>
  <c r="E52" i="1"/>
  <c r="F52" i="1"/>
  <c r="G52" i="1" s="1"/>
  <c r="K52" i="1" s="1"/>
  <c r="E53" i="1"/>
  <c r="F53" i="1" s="1"/>
  <c r="G53" i="1" s="1"/>
  <c r="K53" i="1" s="1"/>
  <c r="E56" i="1"/>
  <c r="F56" i="1" s="1"/>
  <c r="G56" i="1" s="1"/>
  <c r="K56" i="1" s="1"/>
  <c r="Q61" i="1"/>
  <c r="Q62" i="1"/>
  <c r="Q53" i="1"/>
  <c r="Q51" i="1"/>
  <c r="Q52" i="1"/>
  <c r="Q56" i="1"/>
  <c r="Q37" i="1"/>
  <c r="Q39" i="1"/>
  <c r="Q40" i="1"/>
  <c r="Q44" i="1"/>
  <c r="Q45" i="1"/>
  <c r="Q49" i="1"/>
  <c r="A21" i="1"/>
  <c r="F16" i="1"/>
  <c r="F17" i="1" s="1"/>
  <c r="C17" i="1"/>
  <c r="G21" i="1" l="1"/>
  <c r="Q21" i="1"/>
  <c r="C11" i="1"/>
  <c r="C12" i="1"/>
  <c r="C16" i="1" l="1"/>
  <c r="D18" i="1" s="1"/>
  <c r="O81" i="1"/>
  <c r="O64" i="1"/>
  <c r="O30" i="1"/>
  <c r="O48" i="1"/>
  <c r="O26" i="1"/>
  <c r="O38" i="1"/>
  <c r="O21" i="1"/>
  <c r="O56" i="1"/>
  <c r="O55" i="1"/>
  <c r="O73" i="1"/>
  <c r="O69" i="1"/>
  <c r="O28" i="1"/>
  <c r="O59" i="1"/>
  <c r="O60" i="1"/>
  <c r="O61" i="1"/>
  <c r="O32" i="1"/>
  <c r="O23" i="1"/>
  <c r="O68" i="1"/>
  <c r="O76" i="1"/>
  <c r="C15" i="1"/>
  <c r="C18" i="1" s="1"/>
  <c r="O49" i="1"/>
  <c r="O42" i="1"/>
  <c r="O62" i="1"/>
  <c r="O24" i="1"/>
  <c r="O70" i="1"/>
  <c r="O41" i="1"/>
  <c r="O57" i="1"/>
  <c r="O46" i="1"/>
  <c r="O75" i="1"/>
  <c r="O63" i="1"/>
  <c r="O54" i="1"/>
  <c r="O37" i="1"/>
  <c r="O79" i="1"/>
  <c r="O67" i="1"/>
  <c r="O53" i="1"/>
  <c r="O51" i="1"/>
  <c r="O50" i="1"/>
  <c r="O72" i="1"/>
  <c r="O40" i="1"/>
  <c r="O22" i="1"/>
  <c r="O33" i="1"/>
  <c r="O36" i="1"/>
  <c r="O34" i="1"/>
  <c r="O27" i="1"/>
  <c r="O74" i="1"/>
  <c r="O71" i="1"/>
  <c r="O80" i="1"/>
  <c r="O44" i="1"/>
  <c r="O66" i="1"/>
  <c r="O43" i="1"/>
  <c r="O47" i="1"/>
  <c r="O31" i="1"/>
  <c r="O78" i="1"/>
  <c r="O25" i="1"/>
  <c r="O45" i="1"/>
  <c r="O65" i="1"/>
  <c r="O35" i="1"/>
  <c r="O29" i="1"/>
  <c r="O39" i="1"/>
  <c r="O58" i="1"/>
  <c r="O77" i="1"/>
  <c r="O52" i="1"/>
  <c r="I21" i="1"/>
  <c r="F18" i="1" l="1"/>
  <c r="F19" i="1" s="1"/>
</calcChain>
</file>

<file path=xl/sharedStrings.xml><?xml version="1.0" encoding="utf-8"?>
<sst xmlns="http://schemas.openxmlformats.org/spreadsheetml/2006/main" count="170" uniqueCount="54">
  <si>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</si>
  <si>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</si>
  <si>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</si>
  <si>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</si>
  <si>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</si>
  <si>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</si>
  <si>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</si>
  <si>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</si>
  <si>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</si>
  <si>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</si>
  <si>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</si>
  <si>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</si>
  <si>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</si>
  <si>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</si>
  <si>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</si>
  <si>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</si>
  <si>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</si>
  <si>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</si>
  <si>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</si>
  <si>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</si>
  <si>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</si>
  <si>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</si>
  <si>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</si>
  <si>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</si>
  <si>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</si>
  <si>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</si>
  <si>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</si>
  <si>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</si>
  <si>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</si>
  <si>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</si>
  <si>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</si>
  <si>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</si>
  <si>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</si>
  <si>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</si>
  <si>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</si>
  <si>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</si>
  <si>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</si>
  <si>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</si>
  <si>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</si>
  <si>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</si>
  <si>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</si>
  <si>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BH Lyn</t>
  </si>
  <si>
    <t>BH Lyn / GSC na</t>
  </si>
  <si>
    <t>OEJV 0160</t>
  </si>
  <si>
    <t>I</t>
  </si>
  <si>
    <t>OEJV 0168</t>
  </si>
  <si>
    <t>vis</t>
  </si>
  <si>
    <t>OEJV 0179</t>
  </si>
  <si>
    <t>OEJV 0211</t>
  </si>
  <si>
    <t>VSB, 91</t>
  </si>
  <si>
    <t>C</t>
  </si>
  <si>
    <t>JAAVSO 51, 74</t>
  </si>
  <si>
    <t>VSB, 108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</si>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</sst>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8"/>
      <name val="CourierNewPSMT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1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2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E-4A85-8BAE-C776F27945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6E-4A85-8BAE-C776F27945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6E-4A85-8BAE-C776F27945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6.3465195125900209E-5</c:v>
                </c:pt>
                <c:pt idx="2">
                  <c:v>9.8966105724684894E-5</c:v>
                </c:pt>
                <c:pt idx="3">
                  <c:v>-4.1387017699889839E-4</c:v>
                </c:pt>
                <c:pt idx="4">
                  <c:v>4.9949483218370005E-4</c:v>
                </c:pt>
                <c:pt idx="5">
                  <c:v>2.5358384300488979E-4</c:v>
                </c:pt>
                <c:pt idx="6">
                  <c:v>5.5230381258297712E-4</c:v>
                </c:pt>
                <c:pt idx="7">
                  <c:v>3.2362826459575444E-5</c:v>
                </c:pt>
                <c:pt idx="8">
                  <c:v>-1.8047304183710366E-4</c:v>
                </c:pt>
                <c:pt idx="9">
                  <c:v>-7.7814910036977381E-4</c:v>
                </c:pt>
                <c:pt idx="10">
                  <c:v>3.0220904591260478E-4</c:v>
                </c:pt>
                <c:pt idx="11">
                  <c:v>9.5087081717792898E-5</c:v>
                </c:pt>
                <c:pt idx="12">
                  <c:v>-5.7474282948533073E-4</c:v>
                </c:pt>
                <c:pt idx="13">
                  <c:v>5.1289753173477948E-6</c:v>
                </c:pt>
                <c:pt idx="14">
                  <c:v>3.5260994627606124E-4</c:v>
                </c:pt>
                <c:pt idx="15">
                  <c:v>-3.206948094884865E-4</c:v>
                </c:pt>
                <c:pt idx="16">
                  <c:v>-4.6598300104960799E-4</c:v>
                </c:pt>
                <c:pt idx="17">
                  <c:v>1.1220547967241146E-3</c:v>
                </c:pt>
                <c:pt idx="18">
                  <c:v>-3.2090899912873283E-4</c:v>
                </c:pt>
                <c:pt idx="19">
                  <c:v>7.3461997089907527E-5</c:v>
                </c:pt>
                <c:pt idx="20">
                  <c:v>2.3574307124363258E-4</c:v>
                </c:pt>
                <c:pt idx="21">
                  <c:v>1.1819489009212703E-4</c:v>
                </c:pt>
                <c:pt idx="22">
                  <c:v>9.7256582375848666E-4</c:v>
                </c:pt>
                <c:pt idx="23">
                  <c:v>1.1582799925236031E-4</c:v>
                </c:pt>
                <c:pt idx="24">
                  <c:v>4.582799956551753E-4</c:v>
                </c:pt>
                <c:pt idx="25">
                  <c:v>-1.3455600856104866E-4</c:v>
                </c:pt>
                <c:pt idx="26">
                  <c:v>3.2601586281089112E-4</c:v>
                </c:pt>
                <c:pt idx="27">
                  <c:v>-4.9797202518675476E-4</c:v>
                </c:pt>
                <c:pt idx="28">
                  <c:v>-5.7375000324100256E-5</c:v>
                </c:pt>
                <c:pt idx="29">
                  <c:v>-2.3801505449227989E-4</c:v>
                </c:pt>
                <c:pt idx="30">
                  <c:v>6.6044700361089781E-4</c:v>
                </c:pt>
                <c:pt idx="31">
                  <c:v>1.3937999756308272E-4</c:v>
                </c:pt>
                <c:pt idx="32">
                  <c:v>2.7298300119582564E-4</c:v>
                </c:pt>
                <c:pt idx="33">
                  <c:v>4.8228052037302405E-5</c:v>
                </c:pt>
                <c:pt idx="34">
                  <c:v>3.3552022068761289E-4</c:v>
                </c:pt>
                <c:pt idx="35">
                  <c:v>3.5784400097327307E-4</c:v>
                </c:pt>
                <c:pt idx="36">
                  <c:v>3.8781894545536488E-5</c:v>
                </c:pt>
                <c:pt idx="37">
                  <c:v>7.5068121077492833E-5</c:v>
                </c:pt>
                <c:pt idx="38">
                  <c:v>3.3248800900764763E-4</c:v>
                </c:pt>
                <c:pt idx="39">
                  <c:v>7.4871404649456963E-4</c:v>
                </c:pt>
                <c:pt idx="40">
                  <c:v>1.0485399980098009E-4</c:v>
                </c:pt>
                <c:pt idx="41">
                  <c:v>1.4922500122338533E-4</c:v>
                </c:pt>
                <c:pt idx="42">
                  <c:v>-3.4873278491431847E-4</c:v>
                </c:pt>
                <c:pt idx="43">
                  <c:v>3.101094625890255E-5</c:v>
                </c:pt>
                <c:pt idx="44">
                  <c:v>-4.2817900248337537E-4</c:v>
                </c:pt>
                <c:pt idx="45">
                  <c:v>2.8277722594793886E-4</c:v>
                </c:pt>
                <c:pt idx="46">
                  <c:v>-3.711249228217639E-4</c:v>
                </c:pt>
                <c:pt idx="47">
                  <c:v>-4.850271507166326E-4</c:v>
                </c:pt>
                <c:pt idx="48">
                  <c:v>-1.0688881520763971E-3</c:v>
                </c:pt>
                <c:pt idx="49">
                  <c:v>-2.2260988771449775E-5</c:v>
                </c:pt>
                <c:pt idx="50">
                  <c:v>2.2065990197006613E-4</c:v>
                </c:pt>
                <c:pt idx="51">
                  <c:v>2.5417812867090106E-4</c:v>
                </c:pt>
                <c:pt idx="52">
                  <c:v>-1.0380609674029984E-3</c:v>
                </c:pt>
                <c:pt idx="53">
                  <c:v>-2.8171607118565589E-4</c:v>
                </c:pt>
                <c:pt idx="54">
                  <c:v>-3.8295319973258302E-4</c:v>
                </c:pt>
                <c:pt idx="55">
                  <c:v>2.5069288676604629E-4</c:v>
                </c:pt>
                <c:pt idx="56">
                  <c:v>-3.0899203557055444E-4</c:v>
                </c:pt>
                <c:pt idx="57">
                  <c:v>-5.8255291514797136E-4</c:v>
                </c:pt>
                <c:pt idx="58">
                  <c:v>3.1011190003482625E-4</c:v>
                </c:pt>
                <c:pt idx="59">
                  <c:v>-5.8961493050446734E-4</c:v>
                </c:pt>
                <c:pt idx="60">
                  <c:v>1.0048713011201471E-4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6E-4A85-8BAE-C776F27945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6E-4A85-8BAE-C776F27945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6E-4A85-8BAE-C776F27945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6E-4A85-8BAE-C776F27945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3.9481528530001058E-4</c:v>
                </c:pt>
                <c:pt idx="1">
                  <c:v>1.0669086522268153E-4</c:v>
                </c:pt>
                <c:pt idx="2">
                  <c:v>1.0649200388409983E-4</c:v>
                </c:pt>
                <c:pt idx="3">
                  <c:v>1.0595315380536232E-4</c:v>
                </c:pt>
                <c:pt idx="4">
                  <c:v>9.4310143175498106E-5</c:v>
                </c:pt>
                <c:pt idx="5">
                  <c:v>7.9818924986592692E-5</c:v>
                </c:pt>
                <c:pt idx="6">
                  <c:v>7.7766162781878309E-5</c:v>
                </c:pt>
                <c:pt idx="7">
                  <c:v>6.2825902860691668E-5</c:v>
                </c:pt>
                <c:pt idx="8">
                  <c:v>6.2287052781954109E-5</c:v>
                </c:pt>
                <c:pt idx="9">
                  <c:v>6.2004797978805915E-5</c:v>
                </c:pt>
                <c:pt idx="10">
                  <c:v>4.8546375774147427E-5</c:v>
                </c:pt>
                <c:pt idx="11">
                  <c:v>4.7147931522185764E-5</c:v>
                </c:pt>
                <c:pt idx="12">
                  <c:v>4.5415913411958034E-5</c:v>
                </c:pt>
                <c:pt idx="13">
                  <c:v>4.5210637191486595E-5</c:v>
                </c:pt>
                <c:pt idx="14">
                  <c:v>3.6159238845074216E-5</c:v>
                </c:pt>
                <c:pt idx="15">
                  <c:v>3.5870569160036288E-5</c:v>
                </c:pt>
                <c:pt idx="16">
                  <c:v>3.5408697663975538E-5</c:v>
                </c:pt>
                <c:pt idx="17">
                  <c:v>3.4266848687603186E-5</c:v>
                </c:pt>
                <c:pt idx="18">
                  <c:v>3.3522722388394243E-5</c:v>
                </c:pt>
                <c:pt idx="19">
                  <c:v>3.3516307506504508E-5</c:v>
                </c:pt>
                <c:pt idx="20">
                  <c:v>3.2162767427770984E-5</c:v>
                </c:pt>
                <c:pt idx="21">
                  <c:v>3.2085788845094174E-5</c:v>
                </c:pt>
                <c:pt idx="22">
                  <c:v>3.207937396320444E-5</c:v>
                </c:pt>
                <c:pt idx="23">
                  <c:v>3.1296758372657092E-5</c:v>
                </c:pt>
                <c:pt idx="24">
                  <c:v>3.1219779789980282E-5</c:v>
                </c:pt>
                <c:pt idx="25">
                  <c:v>3.0680929711242777E-5</c:v>
                </c:pt>
                <c:pt idx="26">
                  <c:v>1.9570354278226334E-5</c:v>
                </c:pt>
                <c:pt idx="27">
                  <c:v>1.7184018215245884E-5</c:v>
                </c:pt>
                <c:pt idx="28">
                  <c:v>1.7139114042017745E-5</c:v>
                </c:pt>
                <c:pt idx="29">
                  <c:v>1.6112732939660608E-5</c:v>
                </c:pt>
                <c:pt idx="30">
                  <c:v>7.6322590814344041E-6</c:v>
                </c:pt>
                <c:pt idx="31">
                  <c:v>4.9187640420776213E-6</c:v>
                </c:pt>
                <c:pt idx="32">
                  <c:v>3.6806918373592573E-6</c:v>
                </c:pt>
                <c:pt idx="33">
                  <c:v>3.0712780578346765E-6</c:v>
                </c:pt>
                <c:pt idx="34">
                  <c:v>2.7377041995686096E-6</c:v>
                </c:pt>
                <c:pt idx="35">
                  <c:v>2.4554493964204158E-6</c:v>
                </c:pt>
                <c:pt idx="36">
                  <c:v>1.9550886090212612E-6</c:v>
                </c:pt>
                <c:pt idx="37">
                  <c:v>-1.001508099721934E-5</c:v>
                </c:pt>
                <c:pt idx="38">
                  <c:v>-1.0143378635013968E-5</c:v>
                </c:pt>
                <c:pt idx="39">
                  <c:v>-1.0181867926352373E-5</c:v>
                </c:pt>
                <c:pt idx="40">
                  <c:v>-1.2362927768861385E-5</c:v>
                </c:pt>
                <c:pt idx="41">
                  <c:v>-1.2369342650751119E-5</c:v>
                </c:pt>
                <c:pt idx="42">
                  <c:v>-2.7136400760914992E-5</c:v>
                </c:pt>
                <c:pt idx="43">
                  <c:v>-2.7546953201857869E-5</c:v>
                </c:pt>
                <c:pt idx="44">
                  <c:v>-2.8252590209728408E-5</c:v>
                </c:pt>
                <c:pt idx="45">
                  <c:v>-3.874733698133059E-5</c:v>
                </c:pt>
                <c:pt idx="46">
                  <c:v>-3.8991102493140378E-5</c:v>
                </c:pt>
                <c:pt idx="47">
                  <c:v>-3.9234868004950222E-5</c:v>
                </c:pt>
                <c:pt idx="48">
                  <c:v>-4.4424507453743732E-5</c:v>
                </c:pt>
                <c:pt idx="49">
                  <c:v>-5.6850133674155295E-5</c:v>
                </c:pt>
                <c:pt idx="50">
                  <c:v>-5.7177292650531627E-5</c:v>
                </c:pt>
                <c:pt idx="51">
                  <c:v>-5.7549355800136099E-5</c:v>
                </c:pt>
                <c:pt idx="52">
                  <c:v>-5.8133110052101743E-5</c:v>
                </c:pt>
                <c:pt idx="53">
                  <c:v>-8.5043539579529039E-5</c:v>
                </c:pt>
                <c:pt idx="54">
                  <c:v>-8.6025016508658092E-5</c:v>
                </c:pt>
                <c:pt idx="55">
                  <c:v>-8.6191803437791125E-5</c:v>
                </c:pt>
                <c:pt idx="56">
                  <c:v>-1.0072151091803489E-4</c:v>
                </c:pt>
                <c:pt idx="57">
                  <c:v>-1.0142073304401575E-4</c:v>
                </c:pt>
                <c:pt idx="58">
                  <c:v>-1.0215844446133501E-4</c:v>
                </c:pt>
                <c:pt idx="59">
                  <c:v>-1.1475085761087961E-4</c:v>
                </c:pt>
                <c:pt idx="60">
                  <c:v>-1.2861983225648092E-4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6E-4A85-8BAE-C776F27945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6E-4A85-8BAE-C776F279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28928"/>
        <c:axId val="1"/>
      </c:scatterChart>
      <c:valAx>
        <c:axId val="88202892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2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Lyn - O-C Diagr.</a:t>
            </a:r>
          </a:p>
        </c:rich>
      </c:tx>
      <c:layout>
        <c:manualLayout>
          <c:xMode val="edge"/>
          <c:yMode val="edge"/>
          <c:x val="0.3829790425133028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3994189017784567"/>
          <c:w val="0.8085112382688116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5-428A-B07A-235F396DFF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5-428A-B07A-235F396DFF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5-428A-B07A-235F396DFF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6.3465195125900209E-5</c:v>
                </c:pt>
                <c:pt idx="2">
                  <c:v>9.8966105724684894E-5</c:v>
                </c:pt>
                <c:pt idx="3">
                  <c:v>-4.1387017699889839E-4</c:v>
                </c:pt>
                <c:pt idx="4">
                  <c:v>4.9949483218370005E-4</c:v>
                </c:pt>
                <c:pt idx="5">
                  <c:v>2.5358384300488979E-4</c:v>
                </c:pt>
                <c:pt idx="6">
                  <c:v>5.5230381258297712E-4</c:v>
                </c:pt>
                <c:pt idx="7">
                  <c:v>3.2362826459575444E-5</c:v>
                </c:pt>
                <c:pt idx="8">
                  <c:v>-1.8047304183710366E-4</c:v>
                </c:pt>
                <c:pt idx="9">
                  <c:v>-7.7814910036977381E-4</c:v>
                </c:pt>
                <c:pt idx="10">
                  <c:v>3.0220904591260478E-4</c:v>
                </c:pt>
                <c:pt idx="11">
                  <c:v>9.5087081717792898E-5</c:v>
                </c:pt>
                <c:pt idx="12">
                  <c:v>-5.7474282948533073E-4</c:v>
                </c:pt>
                <c:pt idx="13">
                  <c:v>5.1289753173477948E-6</c:v>
                </c:pt>
                <c:pt idx="14">
                  <c:v>3.5260994627606124E-4</c:v>
                </c:pt>
                <c:pt idx="15">
                  <c:v>-3.206948094884865E-4</c:v>
                </c:pt>
                <c:pt idx="16">
                  <c:v>-4.6598300104960799E-4</c:v>
                </c:pt>
                <c:pt idx="17">
                  <c:v>1.1220547967241146E-3</c:v>
                </c:pt>
                <c:pt idx="18">
                  <c:v>-3.2090899912873283E-4</c:v>
                </c:pt>
                <c:pt idx="19">
                  <c:v>7.3461997089907527E-5</c:v>
                </c:pt>
                <c:pt idx="20">
                  <c:v>2.3574307124363258E-4</c:v>
                </c:pt>
                <c:pt idx="21">
                  <c:v>1.1819489009212703E-4</c:v>
                </c:pt>
                <c:pt idx="22">
                  <c:v>9.7256582375848666E-4</c:v>
                </c:pt>
                <c:pt idx="23">
                  <c:v>1.1582799925236031E-4</c:v>
                </c:pt>
                <c:pt idx="24">
                  <c:v>4.582799956551753E-4</c:v>
                </c:pt>
                <c:pt idx="25">
                  <c:v>-1.3455600856104866E-4</c:v>
                </c:pt>
                <c:pt idx="26">
                  <c:v>3.2601586281089112E-4</c:v>
                </c:pt>
                <c:pt idx="27">
                  <c:v>-4.9797202518675476E-4</c:v>
                </c:pt>
                <c:pt idx="28">
                  <c:v>-5.7375000324100256E-5</c:v>
                </c:pt>
                <c:pt idx="29">
                  <c:v>-2.3801505449227989E-4</c:v>
                </c:pt>
                <c:pt idx="30">
                  <c:v>6.6044700361089781E-4</c:v>
                </c:pt>
                <c:pt idx="31">
                  <c:v>1.3937999756308272E-4</c:v>
                </c:pt>
                <c:pt idx="32">
                  <c:v>2.7298300119582564E-4</c:v>
                </c:pt>
                <c:pt idx="33">
                  <c:v>4.8228052037302405E-5</c:v>
                </c:pt>
                <c:pt idx="34">
                  <c:v>3.3552022068761289E-4</c:v>
                </c:pt>
                <c:pt idx="35">
                  <c:v>3.5784400097327307E-4</c:v>
                </c:pt>
                <c:pt idx="36">
                  <c:v>3.8781894545536488E-5</c:v>
                </c:pt>
                <c:pt idx="37">
                  <c:v>7.5068121077492833E-5</c:v>
                </c:pt>
                <c:pt idx="38">
                  <c:v>3.3248800900764763E-4</c:v>
                </c:pt>
                <c:pt idx="39">
                  <c:v>7.4871404649456963E-4</c:v>
                </c:pt>
                <c:pt idx="40">
                  <c:v>1.0485399980098009E-4</c:v>
                </c:pt>
                <c:pt idx="41">
                  <c:v>1.4922500122338533E-4</c:v>
                </c:pt>
                <c:pt idx="42">
                  <c:v>-3.4873278491431847E-4</c:v>
                </c:pt>
                <c:pt idx="43">
                  <c:v>3.101094625890255E-5</c:v>
                </c:pt>
                <c:pt idx="44">
                  <c:v>-4.2817900248337537E-4</c:v>
                </c:pt>
                <c:pt idx="45">
                  <c:v>2.8277722594793886E-4</c:v>
                </c:pt>
                <c:pt idx="46">
                  <c:v>-3.711249228217639E-4</c:v>
                </c:pt>
                <c:pt idx="47">
                  <c:v>-4.850271507166326E-4</c:v>
                </c:pt>
                <c:pt idx="48">
                  <c:v>-1.0688881520763971E-3</c:v>
                </c:pt>
                <c:pt idx="49">
                  <c:v>-2.2260988771449775E-5</c:v>
                </c:pt>
                <c:pt idx="50">
                  <c:v>2.2065990197006613E-4</c:v>
                </c:pt>
                <c:pt idx="51">
                  <c:v>2.5417812867090106E-4</c:v>
                </c:pt>
                <c:pt idx="52">
                  <c:v>-1.0380609674029984E-3</c:v>
                </c:pt>
                <c:pt idx="53">
                  <c:v>-2.8171607118565589E-4</c:v>
                </c:pt>
                <c:pt idx="54">
                  <c:v>-3.8295319973258302E-4</c:v>
                </c:pt>
                <c:pt idx="55">
                  <c:v>2.5069288676604629E-4</c:v>
                </c:pt>
                <c:pt idx="56">
                  <c:v>-3.0899203557055444E-4</c:v>
                </c:pt>
                <c:pt idx="57">
                  <c:v>-5.8255291514797136E-4</c:v>
                </c:pt>
                <c:pt idx="58">
                  <c:v>3.1011190003482625E-4</c:v>
                </c:pt>
                <c:pt idx="59">
                  <c:v>-5.8961493050446734E-4</c:v>
                </c:pt>
                <c:pt idx="60">
                  <c:v>1.0048713011201471E-4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5-428A-B07A-235F396DFF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5-428A-B07A-235F396DFF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5-428A-B07A-235F396DFF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2.9E-4</c:v>
                  </c:pt>
                  <c:pt idx="2">
                    <c:v>4.2000000000000002E-4</c:v>
                  </c:pt>
                  <c:pt idx="3">
                    <c:v>5.2999999999999998E-4</c:v>
                  </c:pt>
                  <c:pt idx="4">
                    <c:v>4.8000000000000001E-4</c:v>
                  </c:pt>
                  <c:pt idx="5">
                    <c:v>4.6000000000000001E-4</c:v>
                  </c:pt>
                  <c:pt idx="6">
                    <c:v>5.1999999999999995E-4</c:v>
                  </c:pt>
                  <c:pt idx="7">
                    <c:v>2.7E-4</c:v>
                  </c:pt>
                  <c:pt idx="8">
                    <c:v>3.3E-4</c:v>
                  </c:pt>
                  <c:pt idx="9">
                    <c:v>5.9000000000000003E-4</c:v>
                  </c:pt>
                  <c:pt idx="10">
                    <c:v>3.5E-4</c:v>
                  </c:pt>
                  <c:pt idx="11">
                    <c:v>4.0999999999999999E-4</c:v>
                  </c:pt>
                  <c:pt idx="12">
                    <c:v>4.0000000000000002E-4</c:v>
                  </c:pt>
                  <c:pt idx="13">
                    <c:v>3.1E-4</c:v>
                  </c:pt>
                  <c:pt idx="14">
                    <c:v>3.8000000000000002E-4</c:v>
                  </c:pt>
                  <c:pt idx="15">
                    <c:v>3.8999999999999999E-4</c:v>
                  </c:pt>
                  <c:pt idx="16">
                    <c:v>1E-3</c:v>
                  </c:pt>
                  <c:pt idx="17">
                    <c:v>4.0000000000000002E-4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7.6000000000000004E-4</c:v>
                  </c:pt>
                  <c:pt idx="21">
                    <c:v>5.2999999999999998E-4</c:v>
                  </c:pt>
                  <c:pt idx="22">
                    <c:v>8.7000000000000001E-4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2.1000000000000001E-4</c:v>
                  </c:pt>
                  <c:pt idx="26">
                    <c:v>4.0000000000000002E-4</c:v>
                  </c:pt>
                  <c:pt idx="27">
                    <c:v>3.2000000000000003E-4</c:v>
                  </c:pt>
                  <c:pt idx="28">
                    <c:v>2.0000000000000001E-4</c:v>
                  </c:pt>
                  <c:pt idx="29">
                    <c:v>2.2000000000000001E-4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2.7E-4</c:v>
                  </c:pt>
                  <c:pt idx="34">
                    <c:v>2.7E-4</c:v>
                  </c:pt>
                  <c:pt idx="35">
                    <c:v>2.0000000000000001E-4</c:v>
                  </c:pt>
                  <c:pt idx="36">
                    <c:v>3.8000000000000002E-4</c:v>
                  </c:pt>
                  <c:pt idx="37">
                    <c:v>4.8000000000000001E-4</c:v>
                  </c:pt>
                  <c:pt idx="38">
                    <c:v>4.2999999999999999E-4</c:v>
                  </c:pt>
                  <c:pt idx="39">
                    <c:v>5.5999999999999995E-4</c:v>
                  </c:pt>
                  <c:pt idx="40">
                    <c:v>1E-4</c:v>
                  </c:pt>
                  <c:pt idx="41">
                    <c:v>4.0000000000000002E-4</c:v>
                  </c:pt>
                  <c:pt idx="42">
                    <c:v>3.2000000000000003E-4</c:v>
                  </c:pt>
                  <c:pt idx="43">
                    <c:v>3.1E-4</c:v>
                  </c:pt>
                  <c:pt idx="44">
                    <c:v>2.1000000000000001E-4</c:v>
                  </c:pt>
                  <c:pt idx="45">
                    <c:v>1E-4</c:v>
                  </c:pt>
                  <c:pt idx="46">
                    <c:v>4.0000000000000002E-4</c:v>
                  </c:pt>
                  <c:pt idx="47">
                    <c:v>4.2999999999999999E-4</c:v>
                  </c:pt>
                  <c:pt idx="48">
                    <c:v>2.9999999999999997E-4</c:v>
                  </c:pt>
                  <c:pt idx="49">
                    <c:v>3.1E-4</c:v>
                  </c:pt>
                  <c:pt idx="50">
                    <c:v>1.9000000000000001E-4</c:v>
                  </c:pt>
                  <c:pt idx="51">
                    <c:v>3.5E-4</c:v>
                  </c:pt>
                  <c:pt idx="52">
                    <c:v>2.0000000000000001E-4</c:v>
                  </c:pt>
                  <c:pt idx="53">
                    <c:v>3.5E-4</c:v>
                  </c:pt>
                  <c:pt idx="54">
                    <c:v>2.7999999999999998E-4</c:v>
                  </c:pt>
                  <c:pt idx="55">
                    <c:v>3.8000000000000002E-4</c:v>
                  </c:pt>
                  <c:pt idx="56">
                    <c:v>1.9000000000000001E-4</c:v>
                  </c:pt>
                  <c:pt idx="57">
                    <c:v>1.7000000000000001E-4</c:v>
                  </c:pt>
                  <c:pt idx="58">
                    <c:v>1.6000000000000001E-4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5-428A-B07A-235F396DFF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3.9481528530001058E-4</c:v>
                </c:pt>
                <c:pt idx="1">
                  <c:v>1.0669086522268153E-4</c:v>
                </c:pt>
                <c:pt idx="2">
                  <c:v>1.0649200388409983E-4</c:v>
                </c:pt>
                <c:pt idx="3">
                  <c:v>1.0595315380536232E-4</c:v>
                </c:pt>
                <c:pt idx="4">
                  <c:v>9.4310143175498106E-5</c:v>
                </c:pt>
                <c:pt idx="5">
                  <c:v>7.9818924986592692E-5</c:v>
                </c:pt>
                <c:pt idx="6">
                  <c:v>7.7766162781878309E-5</c:v>
                </c:pt>
                <c:pt idx="7">
                  <c:v>6.2825902860691668E-5</c:v>
                </c:pt>
                <c:pt idx="8">
                  <c:v>6.2287052781954109E-5</c:v>
                </c:pt>
                <c:pt idx="9">
                  <c:v>6.2004797978805915E-5</c:v>
                </c:pt>
                <c:pt idx="10">
                  <c:v>4.8546375774147427E-5</c:v>
                </c:pt>
                <c:pt idx="11">
                  <c:v>4.7147931522185764E-5</c:v>
                </c:pt>
                <c:pt idx="12">
                  <c:v>4.5415913411958034E-5</c:v>
                </c:pt>
                <c:pt idx="13">
                  <c:v>4.5210637191486595E-5</c:v>
                </c:pt>
                <c:pt idx="14">
                  <c:v>3.6159238845074216E-5</c:v>
                </c:pt>
                <c:pt idx="15">
                  <c:v>3.5870569160036288E-5</c:v>
                </c:pt>
                <c:pt idx="16">
                  <c:v>3.5408697663975538E-5</c:v>
                </c:pt>
                <c:pt idx="17">
                  <c:v>3.4266848687603186E-5</c:v>
                </c:pt>
                <c:pt idx="18">
                  <c:v>3.3522722388394243E-5</c:v>
                </c:pt>
                <c:pt idx="19">
                  <c:v>3.3516307506504508E-5</c:v>
                </c:pt>
                <c:pt idx="20">
                  <c:v>3.2162767427770984E-5</c:v>
                </c:pt>
                <c:pt idx="21">
                  <c:v>3.2085788845094174E-5</c:v>
                </c:pt>
                <c:pt idx="22">
                  <c:v>3.207937396320444E-5</c:v>
                </c:pt>
                <c:pt idx="23">
                  <c:v>3.1296758372657092E-5</c:v>
                </c:pt>
                <c:pt idx="24">
                  <c:v>3.1219779789980282E-5</c:v>
                </c:pt>
                <c:pt idx="25">
                  <c:v>3.0680929711242777E-5</c:v>
                </c:pt>
                <c:pt idx="26">
                  <c:v>1.9570354278226334E-5</c:v>
                </c:pt>
                <c:pt idx="27">
                  <c:v>1.7184018215245884E-5</c:v>
                </c:pt>
                <c:pt idx="28">
                  <c:v>1.7139114042017745E-5</c:v>
                </c:pt>
                <c:pt idx="29">
                  <c:v>1.6112732939660608E-5</c:v>
                </c:pt>
                <c:pt idx="30">
                  <c:v>7.6322590814344041E-6</c:v>
                </c:pt>
                <c:pt idx="31">
                  <c:v>4.9187640420776213E-6</c:v>
                </c:pt>
                <c:pt idx="32">
                  <c:v>3.6806918373592573E-6</c:v>
                </c:pt>
                <c:pt idx="33">
                  <c:v>3.0712780578346765E-6</c:v>
                </c:pt>
                <c:pt idx="34">
                  <c:v>2.7377041995686096E-6</c:v>
                </c:pt>
                <c:pt idx="35">
                  <c:v>2.4554493964204158E-6</c:v>
                </c:pt>
                <c:pt idx="36">
                  <c:v>1.9550886090212612E-6</c:v>
                </c:pt>
                <c:pt idx="37">
                  <c:v>-1.001508099721934E-5</c:v>
                </c:pt>
                <c:pt idx="38">
                  <c:v>-1.0143378635013968E-5</c:v>
                </c:pt>
                <c:pt idx="39">
                  <c:v>-1.0181867926352373E-5</c:v>
                </c:pt>
                <c:pt idx="40">
                  <c:v>-1.2362927768861385E-5</c:v>
                </c:pt>
                <c:pt idx="41">
                  <c:v>-1.2369342650751119E-5</c:v>
                </c:pt>
                <c:pt idx="42">
                  <c:v>-2.7136400760914992E-5</c:v>
                </c:pt>
                <c:pt idx="43">
                  <c:v>-2.7546953201857869E-5</c:v>
                </c:pt>
                <c:pt idx="44">
                  <c:v>-2.8252590209728408E-5</c:v>
                </c:pt>
                <c:pt idx="45">
                  <c:v>-3.874733698133059E-5</c:v>
                </c:pt>
                <c:pt idx="46">
                  <c:v>-3.8991102493140378E-5</c:v>
                </c:pt>
                <c:pt idx="47">
                  <c:v>-3.9234868004950222E-5</c:v>
                </c:pt>
                <c:pt idx="48">
                  <c:v>-4.4424507453743732E-5</c:v>
                </c:pt>
                <c:pt idx="49">
                  <c:v>-5.6850133674155295E-5</c:v>
                </c:pt>
                <c:pt idx="50">
                  <c:v>-5.7177292650531627E-5</c:v>
                </c:pt>
                <c:pt idx="51">
                  <c:v>-5.7549355800136099E-5</c:v>
                </c:pt>
                <c:pt idx="52">
                  <c:v>-5.8133110052101743E-5</c:v>
                </c:pt>
                <c:pt idx="53">
                  <c:v>-8.5043539579529039E-5</c:v>
                </c:pt>
                <c:pt idx="54">
                  <c:v>-8.6025016508658092E-5</c:v>
                </c:pt>
                <c:pt idx="55">
                  <c:v>-8.6191803437791125E-5</c:v>
                </c:pt>
                <c:pt idx="56">
                  <c:v>-1.0072151091803489E-4</c:v>
                </c:pt>
                <c:pt idx="57">
                  <c:v>-1.0142073304401575E-4</c:v>
                </c:pt>
                <c:pt idx="58">
                  <c:v>-1.0215844446133501E-4</c:v>
                </c:pt>
                <c:pt idx="59">
                  <c:v>-1.1475085761087961E-4</c:v>
                </c:pt>
                <c:pt idx="60">
                  <c:v>-1.2861983225648092E-4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5-428A-B07A-235F396DFF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44915</c:v>
                </c:pt>
                <c:pt idx="2">
                  <c:v>44946</c:v>
                </c:pt>
                <c:pt idx="3">
                  <c:v>45030</c:v>
                </c:pt>
                <c:pt idx="4">
                  <c:v>46845</c:v>
                </c:pt>
                <c:pt idx="5">
                  <c:v>49104</c:v>
                </c:pt>
                <c:pt idx="6">
                  <c:v>49424</c:v>
                </c:pt>
                <c:pt idx="7">
                  <c:v>51753</c:v>
                </c:pt>
                <c:pt idx="8">
                  <c:v>51837</c:v>
                </c:pt>
                <c:pt idx="9">
                  <c:v>51881</c:v>
                </c:pt>
                <c:pt idx="10">
                  <c:v>53979</c:v>
                </c:pt>
                <c:pt idx="11">
                  <c:v>54197</c:v>
                </c:pt>
                <c:pt idx="12">
                  <c:v>54467</c:v>
                </c:pt>
                <c:pt idx="13">
                  <c:v>54499</c:v>
                </c:pt>
                <c:pt idx="14">
                  <c:v>55910</c:v>
                </c:pt>
                <c:pt idx="15">
                  <c:v>55955</c:v>
                </c:pt>
                <c:pt idx="16">
                  <c:v>56027</c:v>
                </c:pt>
                <c:pt idx="17">
                  <c:v>56205</c:v>
                </c:pt>
                <c:pt idx="18">
                  <c:v>56321</c:v>
                </c:pt>
                <c:pt idx="19">
                  <c:v>56322</c:v>
                </c:pt>
                <c:pt idx="20">
                  <c:v>56533</c:v>
                </c:pt>
                <c:pt idx="21">
                  <c:v>56545</c:v>
                </c:pt>
                <c:pt idx="22">
                  <c:v>56546</c:v>
                </c:pt>
                <c:pt idx="23">
                  <c:v>56668</c:v>
                </c:pt>
                <c:pt idx="24">
                  <c:v>56680</c:v>
                </c:pt>
                <c:pt idx="25">
                  <c:v>56764</c:v>
                </c:pt>
                <c:pt idx="26">
                  <c:v>58496</c:v>
                </c:pt>
                <c:pt idx="27">
                  <c:v>58868</c:v>
                </c:pt>
                <c:pt idx="28">
                  <c:v>58875</c:v>
                </c:pt>
                <c:pt idx="29">
                  <c:v>59035</c:v>
                </c:pt>
                <c:pt idx="30">
                  <c:v>60357</c:v>
                </c:pt>
                <c:pt idx="31">
                  <c:v>60780</c:v>
                </c:pt>
                <c:pt idx="32">
                  <c:v>60973</c:v>
                </c:pt>
                <c:pt idx="33">
                  <c:v>61068</c:v>
                </c:pt>
                <c:pt idx="34">
                  <c:v>61120</c:v>
                </c:pt>
                <c:pt idx="35">
                  <c:v>61164</c:v>
                </c:pt>
                <c:pt idx="36">
                  <c:v>61242</c:v>
                </c:pt>
                <c:pt idx="37">
                  <c:v>63108</c:v>
                </c:pt>
                <c:pt idx="38">
                  <c:v>63128</c:v>
                </c:pt>
                <c:pt idx="39">
                  <c:v>63134</c:v>
                </c:pt>
                <c:pt idx="40">
                  <c:v>63474</c:v>
                </c:pt>
                <c:pt idx="41">
                  <c:v>63475</c:v>
                </c:pt>
                <c:pt idx="42">
                  <c:v>65777</c:v>
                </c:pt>
                <c:pt idx="43">
                  <c:v>65841</c:v>
                </c:pt>
                <c:pt idx="44">
                  <c:v>65951</c:v>
                </c:pt>
                <c:pt idx="45">
                  <c:v>67587</c:v>
                </c:pt>
                <c:pt idx="46">
                  <c:v>67625</c:v>
                </c:pt>
                <c:pt idx="47">
                  <c:v>67663</c:v>
                </c:pt>
                <c:pt idx="48">
                  <c:v>68472</c:v>
                </c:pt>
                <c:pt idx="49">
                  <c:v>70409</c:v>
                </c:pt>
                <c:pt idx="50">
                  <c:v>70460</c:v>
                </c:pt>
                <c:pt idx="51">
                  <c:v>70518</c:v>
                </c:pt>
                <c:pt idx="52">
                  <c:v>70609</c:v>
                </c:pt>
                <c:pt idx="53">
                  <c:v>74804</c:v>
                </c:pt>
                <c:pt idx="54">
                  <c:v>74957</c:v>
                </c:pt>
                <c:pt idx="55">
                  <c:v>74983</c:v>
                </c:pt>
                <c:pt idx="56">
                  <c:v>77248</c:v>
                </c:pt>
                <c:pt idx="57">
                  <c:v>77357</c:v>
                </c:pt>
                <c:pt idx="58">
                  <c:v>77472</c:v>
                </c:pt>
                <c:pt idx="59">
                  <c:v>79435</c:v>
                </c:pt>
                <c:pt idx="60">
                  <c:v>81597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05-428A-B07A-235F396DF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37784"/>
        <c:axId val="1"/>
      </c:scatterChart>
      <c:valAx>
        <c:axId val="88203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756990482572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3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76611700133227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B1EE41E-C1FF-8097-7751-99C4C319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609600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AAFDAB3-47F8-15ED-7758-A895A2528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 s="10" customFormat="1" ht="12.95" customHeight="1">
      <c r="A2" s="10" t="s">
        <v>26</v>
      </c>
      <c r="B2" s="10" t="e">
        <v>#N/A</v>
      </c>
      <c r="C2" s="11"/>
      <c r="D2" s="11"/>
      <c r="E2" s="10" t="s">
        <v>41</v>
      </c>
      <c r="F2" s="10" t="s">
        <v>16</v>
      </c>
    </row>
    <row r="3" spans="1:6" s="10" customFormat="1" ht="12.95" customHeight="1" thickBot="1"/>
    <row r="4" spans="1:6" s="10" customFormat="1" ht="12.95" customHeight="1" thickTop="1" thickBot="1">
      <c r="A4" s="12" t="s">
        <v>3</v>
      </c>
      <c r="C4" s="13" t="s">
        <v>40</v>
      </c>
      <c r="D4" s="14" t="s">
        <v>40</v>
      </c>
    </row>
    <row r="5" spans="1:6" s="10" customFormat="1" ht="12.95" customHeight="1" thickTop="1">
      <c r="A5" s="15" t="s">
        <v>31</v>
      </c>
      <c r="C5" s="16">
        <v>-9.5</v>
      </c>
      <c r="D5" s="10" t="s">
        <v>32</v>
      </c>
    </row>
    <row r="6" spans="1:6" s="10" customFormat="1" ht="12.95" customHeight="1">
      <c r="A6" s="12" t="s">
        <v>4</v>
      </c>
    </row>
    <row r="7" spans="1:6" s="10" customFormat="1" ht="12.95" customHeight="1">
      <c r="A7" s="10" t="s">
        <v>5</v>
      </c>
      <c r="C7" s="17">
        <v>47180.335200000001</v>
      </c>
      <c r="D7" s="18" t="s">
        <v>53</v>
      </c>
    </row>
    <row r="8" spans="1:6" s="10" customFormat="1" ht="12.95" customHeight="1">
      <c r="A8" s="10" t="s">
        <v>6</v>
      </c>
      <c r="C8" s="17">
        <v>0.15587562899999999</v>
      </c>
      <c r="D8" s="18" t="s">
        <v>53</v>
      </c>
    </row>
    <row r="9" spans="1:6" s="10" customFormat="1" ht="12.95" customHeight="1">
      <c r="A9" s="19" t="s">
        <v>35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10" customFormat="1" ht="12.95" customHeight="1" thickBot="1">
      <c r="C10" s="23" t="s">
        <v>22</v>
      </c>
      <c r="D10" s="23" t="s">
        <v>23</v>
      </c>
    </row>
    <row r="11" spans="1:6" s="10" customFormat="1" ht="12.95" customHeight="1">
      <c r="A11" s="10" t="s">
        <v>18</v>
      </c>
      <c r="C11" s="22">
        <f ca="1">INTERCEPT(INDIRECT($D$9):G992,INDIRECT($C$9):F992)</f>
        <v>3.9481528530001058E-4</v>
      </c>
      <c r="D11" s="11"/>
    </row>
    <row r="12" spans="1:6" s="10" customFormat="1" ht="12.95" customHeight="1">
      <c r="A12" s="10" t="s">
        <v>19</v>
      </c>
      <c r="C12" s="22">
        <f ca="1">SLOPE(INDIRECT($D$9):G992,INDIRECT($C$9):F992)</f>
        <v>-6.414881889732362E-9</v>
      </c>
      <c r="D12" s="11"/>
    </row>
    <row r="13" spans="1:6" s="10" customFormat="1" ht="12.95" customHeight="1">
      <c r="A13" s="10" t="s">
        <v>21</v>
      </c>
      <c r="C13" s="11" t="s">
        <v>16</v>
      </c>
    </row>
    <row r="14" spans="1:6" s="10" customFormat="1" ht="12.95" customHeight="1"/>
    <row r="15" spans="1:6" s="10" customFormat="1" ht="12.95" customHeight="1">
      <c r="A15" s="24" t="s">
        <v>20</v>
      </c>
      <c r="C15" s="25">
        <f ca="1">(C7+C11)+(C8+C12)*INT(MAX(F21:F3533))</f>
        <v>59899.318770893165</v>
      </c>
      <c r="E15" s="26" t="s">
        <v>37</v>
      </c>
      <c r="F15" s="16">
        <v>1</v>
      </c>
    </row>
    <row r="16" spans="1:6" s="10" customFormat="1" ht="12.95" customHeight="1">
      <c r="A16" s="12" t="s">
        <v>7</v>
      </c>
      <c r="C16" s="27">
        <f ca="1">+C8+C12</f>
        <v>0.15587562258511808</v>
      </c>
      <c r="E16" s="26" t="s">
        <v>33</v>
      </c>
      <c r="F16" s="28">
        <f ca="1">NOW()+15018.5+$C$5/24</f>
        <v>60358.797938773147</v>
      </c>
    </row>
    <row r="17" spans="1:21" s="10" customFormat="1" ht="12.95" customHeight="1" thickBot="1">
      <c r="A17" s="26" t="s">
        <v>30</v>
      </c>
      <c r="C17" s="10">
        <f>COUNT(C21:C2191)</f>
        <v>61</v>
      </c>
      <c r="E17" s="26" t="s">
        <v>38</v>
      </c>
      <c r="F17" s="28">
        <f ca="1">ROUND(2*(F16-$C$7)/$C$8,0)/2+F15</f>
        <v>84545.5</v>
      </c>
    </row>
    <row r="18" spans="1:21" s="10" customFormat="1" ht="12.95" customHeight="1" thickTop="1" thickBot="1">
      <c r="A18" s="12" t="s">
        <v>8</v>
      </c>
      <c r="C18" s="29">
        <f ca="1">+C15</f>
        <v>59899.318770893165</v>
      </c>
      <c r="D18" s="30">
        <f ca="1">+C16</f>
        <v>0.15587562258511808</v>
      </c>
      <c r="E18" s="26" t="s">
        <v>39</v>
      </c>
      <c r="F18" s="22">
        <f ca="1">ROUND(2*(F16-$C$15)/$C$16,0)/2+F15</f>
        <v>2948.5</v>
      </c>
    </row>
    <row r="19" spans="1:21" s="10" customFormat="1" ht="12.95" customHeight="1" thickTop="1">
      <c r="E19" s="26" t="s">
        <v>34</v>
      </c>
      <c r="F19" s="31">
        <f ca="1">+$C$15+$C$16*F18-15018.5-$C$5/24</f>
        <v>45340.813877418725</v>
      </c>
    </row>
    <row r="20" spans="1:21" s="10" customFormat="1" ht="12.95" customHeight="1" thickBot="1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2</v>
      </c>
      <c r="I20" s="32" t="s">
        <v>46</v>
      </c>
      <c r="J20" s="32" t="s">
        <v>0</v>
      </c>
      <c r="K20" s="32" t="s">
        <v>1</v>
      </c>
      <c r="L20" s="32" t="s">
        <v>27</v>
      </c>
      <c r="M20" s="32" t="s">
        <v>28</v>
      </c>
      <c r="N20" s="32" t="s">
        <v>29</v>
      </c>
      <c r="O20" s="32" t="s">
        <v>25</v>
      </c>
      <c r="P20" s="33" t="s">
        <v>24</v>
      </c>
      <c r="Q20" s="23" t="s">
        <v>17</v>
      </c>
      <c r="U20" s="34" t="s">
        <v>36</v>
      </c>
    </row>
    <row r="21" spans="1:21" s="35" customFormat="1" ht="12.95" customHeight="1">
      <c r="A21" s="35" t="str">
        <f>D7</f>
        <v>VSX</v>
      </c>
      <c r="C21" s="36">
        <f>C$7</f>
        <v>47180.335200000001</v>
      </c>
      <c r="D21" s="36" t="s">
        <v>16</v>
      </c>
      <c r="E21" s="35">
        <f t="shared" ref="E21:E52" si="0">+(C21-C$7)/C$8</f>
        <v>0</v>
      </c>
      <c r="F21" s="35">
        <f t="shared" ref="F21:F52" si="1">ROUND(2*E21,0)/2</f>
        <v>0</v>
      </c>
      <c r="G21" s="35">
        <f t="shared" ref="G21:G52" si="2">+C21-(C$7+F21*C$8)</f>
        <v>0</v>
      </c>
      <c r="I21" s="35">
        <f>+G21</f>
        <v>0</v>
      </c>
      <c r="O21" s="35">
        <f t="shared" ref="O21:O52" ca="1" si="3">+C$11+C$12*$F21</f>
        <v>3.9481528530001058E-4</v>
      </c>
      <c r="Q21" s="37">
        <f t="shared" ref="Q21:Q52" si="4">+C21-15018.5</f>
        <v>32161.835200000001</v>
      </c>
    </row>
    <row r="22" spans="1:21" s="35" customFormat="1" ht="12.95" customHeight="1">
      <c r="A22" s="5" t="s">
        <v>51</v>
      </c>
      <c r="B22" s="6" t="s">
        <v>44</v>
      </c>
      <c r="C22" s="7">
        <v>54181.489140000194</v>
      </c>
      <c r="D22" s="8">
        <v>2.9E-4</v>
      </c>
      <c r="E22" s="35">
        <f t="shared" si="0"/>
        <v>44915.000407152766</v>
      </c>
      <c r="F22" s="35">
        <f t="shared" si="1"/>
        <v>44915</v>
      </c>
      <c r="G22" s="35">
        <f t="shared" si="2"/>
        <v>6.3465195125900209E-5</v>
      </c>
      <c r="K22" s="35">
        <f t="shared" ref="K22:K53" si="5">+G22</f>
        <v>6.3465195125900209E-5</v>
      </c>
      <c r="O22" s="35">
        <f t="shared" ca="1" si="3"/>
        <v>1.0669086522268153E-4</v>
      </c>
      <c r="Q22" s="37">
        <f t="shared" si="4"/>
        <v>39162.989140000194</v>
      </c>
    </row>
    <row r="23" spans="1:21" s="35" customFormat="1" ht="12.95" customHeight="1">
      <c r="A23" s="5" t="s">
        <v>51</v>
      </c>
      <c r="B23" s="6" t="s">
        <v>44</v>
      </c>
      <c r="C23" s="7">
        <v>54186.321320000105</v>
      </c>
      <c r="D23" s="8">
        <v>4.2000000000000002E-4</v>
      </c>
      <c r="E23" s="35">
        <f t="shared" si="0"/>
        <v>44946.000634904281</v>
      </c>
      <c r="F23" s="35">
        <f t="shared" si="1"/>
        <v>44946</v>
      </c>
      <c r="G23" s="35">
        <f t="shared" si="2"/>
        <v>9.8966105724684894E-5</v>
      </c>
      <c r="K23" s="35">
        <f t="shared" si="5"/>
        <v>9.8966105724684894E-5</v>
      </c>
      <c r="O23" s="35">
        <f t="shared" ca="1" si="3"/>
        <v>1.0649200388409983E-4</v>
      </c>
      <c r="Q23" s="37">
        <f t="shared" si="4"/>
        <v>39167.821320000105</v>
      </c>
    </row>
    <row r="24" spans="1:21" s="35" customFormat="1" ht="12.95" customHeight="1">
      <c r="A24" s="5" t="s">
        <v>51</v>
      </c>
      <c r="B24" s="6" t="s">
        <v>44</v>
      </c>
      <c r="C24" s="7">
        <v>54199.414359999821</v>
      </c>
      <c r="D24" s="8">
        <v>5.2999999999999998E-4</v>
      </c>
      <c r="E24" s="35">
        <f t="shared" si="0"/>
        <v>45029.997344869218</v>
      </c>
      <c r="F24" s="35">
        <f t="shared" si="1"/>
        <v>45030</v>
      </c>
      <c r="G24" s="35">
        <f t="shared" si="2"/>
        <v>-4.1387017699889839E-4</v>
      </c>
      <c r="K24" s="35">
        <f t="shared" si="5"/>
        <v>-4.1387017699889839E-4</v>
      </c>
      <c r="O24" s="35">
        <f t="shared" ca="1" si="3"/>
        <v>1.0595315380536232E-4</v>
      </c>
      <c r="Q24" s="37">
        <f t="shared" si="4"/>
        <v>39180.914359999821</v>
      </c>
    </row>
    <row r="25" spans="1:21" s="35" customFormat="1" ht="12.95" customHeight="1">
      <c r="A25" s="5" t="s">
        <v>51</v>
      </c>
      <c r="B25" s="6" t="s">
        <v>44</v>
      </c>
      <c r="C25" s="7">
        <v>54482.329539999831</v>
      </c>
      <c r="D25" s="8">
        <v>4.8000000000000001E-4</v>
      </c>
      <c r="E25" s="35">
        <f t="shared" si="0"/>
        <v>46845.003204444685</v>
      </c>
      <c r="F25" s="35">
        <f t="shared" si="1"/>
        <v>46845</v>
      </c>
      <c r="G25" s="35">
        <f t="shared" si="2"/>
        <v>4.9949483218370005E-4</v>
      </c>
      <c r="K25" s="35">
        <f t="shared" si="5"/>
        <v>4.9949483218370005E-4</v>
      </c>
      <c r="O25" s="35">
        <f t="shared" ca="1" si="3"/>
        <v>9.4310143175498106E-5</v>
      </c>
      <c r="Q25" s="37">
        <f t="shared" si="4"/>
        <v>39463.829539999831</v>
      </c>
    </row>
    <row r="26" spans="1:21" s="35" customFormat="1" ht="12.95" customHeight="1">
      <c r="A26" s="5" t="s">
        <v>51</v>
      </c>
      <c r="B26" s="6" t="s">
        <v>44</v>
      </c>
      <c r="C26" s="7">
        <v>54834.452339999843</v>
      </c>
      <c r="D26" s="8">
        <v>4.6000000000000001E-4</v>
      </c>
      <c r="E26" s="35">
        <f t="shared" si="0"/>
        <v>49104.001626834448</v>
      </c>
      <c r="F26" s="35">
        <f t="shared" si="1"/>
        <v>49104</v>
      </c>
      <c r="G26" s="35">
        <f t="shared" si="2"/>
        <v>2.5358384300488979E-4</v>
      </c>
      <c r="K26" s="35">
        <f t="shared" si="5"/>
        <v>2.5358384300488979E-4</v>
      </c>
      <c r="O26" s="35">
        <f t="shared" ca="1" si="3"/>
        <v>7.9818924986592692E-5</v>
      </c>
      <c r="Q26" s="37">
        <f t="shared" si="4"/>
        <v>39815.952339999843</v>
      </c>
    </row>
    <row r="27" spans="1:21" s="35" customFormat="1" ht="12.95" customHeight="1">
      <c r="A27" s="5" t="s">
        <v>51</v>
      </c>
      <c r="B27" s="6" t="s">
        <v>44</v>
      </c>
      <c r="C27" s="7">
        <v>54884.332839999814</v>
      </c>
      <c r="D27" s="8">
        <v>5.1999999999999995E-4</v>
      </c>
      <c r="E27" s="35">
        <f t="shared" si="0"/>
        <v>49424.003543233899</v>
      </c>
      <c r="F27" s="35">
        <f t="shared" si="1"/>
        <v>49424</v>
      </c>
      <c r="G27" s="35">
        <f t="shared" si="2"/>
        <v>5.5230381258297712E-4</v>
      </c>
      <c r="K27" s="35">
        <f t="shared" si="5"/>
        <v>5.5230381258297712E-4</v>
      </c>
      <c r="O27" s="35">
        <f t="shared" ca="1" si="3"/>
        <v>7.7766162781878309E-5</v>
      </c>
      <c r="Q27" s="37">
        <f t="shared" si="4"/>
        <v>39865.832839999814</v>
      </c>
    </row>
    <row r="28" spans="1:21" s="35" customFormat="1" ht="12.95" customHeight="1">
      <c r="A28" s="5" t="s">
        <v>51</v>
      </c>
      <c r="B28" s="6" t="s">
        <v>44</v>
      </c>
      <c r="C28" s="7">
        <v>55247.366659999825</v>
      </c>
      <c r="D28" s="8">
        <v>2.7E-4</v>
      </c>
      <c r="E28" s="35">
        <f t="shared" si="0"/>
        <v>51753.000207619523</v>
      </c>
      <c r="F28" s="35">
        <f t="shared" si="1"/>
        <v>51753</v>
      </c>
      <c r="G28" s="35">
        <f t="shared" si="2"/>
        <v>3.2362826459575444E-5</v>
      </c>
      <c r="K28" s="35">
        <f t="shared" si="5"/>
        <v>3.2362826459575444E-5</v>
      </c>
      <c r="O28" s="35">
        <f t="shared" ca="1" si="3"/>
        <v>6.2825902860691668E-5</v>
      </c>
      <c r="Q28" s="37">
        <f t="shared" si="4"/>
        <v>40228.866659999825</v>
      </c>
    </row>
    <row r="29" spans="1:21" s="35" customFormat="1" ht="12.95" customHeight="1">
      <c r="A29" s="5" t="s">
        <v>51</v>
      </c>
      <c r="B29" s="6" t="s">
        <v>44</v>
      </c>
      <c r="C29" s="7">
        <v>55260.459999999963</v>
      </c>
      <c r="D29" s="8">
        <v>3.3E-4</v>
      </c>
      <c r="E29" s="35">
        <f t="shared" si="0"/>
        <v>51836.998842198496</v>
      </c>
      <c r="F29" s="35">
        <f t="shared" si="1"/>
        <v>51837</v>
      </c>
      <c r="G29" s="35">
        <f t="shared" si="2"/>
        <v>-1.8047304183710366E-4</v>
      </c>
      <c r="K29" s="35">
        <f t="shared" si="5"/>
        <v>-1.8047304183710366E-4</v>
      </c>
      <c r="O29" s="35">
        <f t="shared" ca="1" si="3"/>
        <v>6.2287052781954109E-5</v>
      </c>
      <c r="Q29" s="37">
        <f t="shared" si="4"/>
        <v>40241.959999999963</v>
      </c>
    </row>
    <row r="30" spans="1:21" s="35" customFormat="1" ht="12.95" customHeight="1">
      <c r="A30" s="5" t="s">
        <v>51</v>
      </c>
      <c r="B30" s="6" t="s">
        <v>44</v>
      </c>
      <c r="C30" s="7">
        <v>55267.317929999903</v>
      </c>
      <c r="D30" s="8">
        <v>5.9000000000000003E-4</v>
      </c>
      <c r="E30" s="35">
        <f t="shared" si="0"/>
        <v>51880.995007884791</v>
      </c>
      <c r="F30" s="35">
        <f t="shared" si="1"/>
        <v>51881</v>
      </c>
      <c r="G30" s="35">
        <f t="shared" si="2"/>
        <v>-7.7814910036977381E-4</v>
      </c>
      <c r="K30" s="35">
        <f t="shared" si="5"/>
        <v>-7.7814910036977381E-4</v>
      </c>
      <c r="O30" s="35">
        <f t="shared" ca="1" si="3"/>
        <v>6.2004797978805915E-5</v>
      </c>
      <c r="Q30" s="37">
        <f t="shared" si="4"/>
        <v>40248.817929999903</v>
      </c>
    </row>
    <row r="31" spans="1:21" s="35" customFormat="1" ht="12.95" customHeight="1">
      <c r="A31" s="5" t="s">
        <v>51</v>
      </c>
      <c r="B31" s="6" t="s">
        <v>44</v>
      </c>
      <c r="C31" s="7">
        <v>55594.346080000047</v>
      </c>
      <c r="D31" s="8">
        <v>3.5E-4</v>
      </c>
      <c r="E31" s="35">
        <f t="shared" si="0"/>
        <v>53979.001938783171</v>
      </c>
      <c r="F31" s="35">
        <f t="shared" si="1"/>
        <v>53979</v>
      </c>
      <c r="G31" s="35">
        <f t="shared" si="2"/>
        <v>3.0220904591260478E-4</v>
      </c>
      <c r="K31" s="35">
        <f t="shared" si="5"/>
        <v>3.0220904591260478E-4</v>
      </c>
      <c r="O31" s="35">
        <f t="shared" ca="1" si="3"/>
        <v>4.8546375774147427E-5</v>
      </c>
      <c r="Q31" s="37">
        <f t="shared" si="4"/>
        <v>40575.846080000047</v>
      </c>
    </row>
    <row r="32" spans="1:21" s="35" customFormat="1" ht="12.95" customHeight="1">
      <c r="A32" s="5" t="s">
        <v>51</v>
      </c>
      <c r="B32" s="6" t="s">
        <v>44</v>
      </c>
      <c r="C32" s="7">
        <v>55628.326760000084</v>
      </c>
      <c r="D32" s="8">
        <v>4.0999999999999999E-4</v>
      </c>
      <c r="E32" s="35">
        <f t="shared" si="0"/>
        <v>54197.00061001892</v>
      </c>
      <c r="F32" s="35">
        <f t="shared" si="1"/>
        <v>54197</v>
      </c>
      <c r="G32" s="35">
        <f t="shared" si="2"/>
        <v>9.5087081717792898E-5</v>
      </c>
      <c r="K32" s="35">
        <f t="shared" si="5"/>
        <v>9.5087081717792898E-5</v>
      </c>
      <c r="O32" s="35">
        <f t="shared" ca="1" si="3"/>
        <v>4.7147931522185764E-5</v>
      </c>
      <c r="Q32" s="37">
        <f t="shared" si="4"/>
        <v>40609.826760000084</v>
      </c>
    </row>
    <row r="33" spans="1:17" s="35" customFormat="1" ht="12.95" customHeight="1">
      <c r="A33" s="5" t="s">
        <v>51</v>
      </c>
      <c r="B33" s="6" t="s">
        <v>44</v>
      </c>
      <c r="C33" s="7">
        <v>55670.412510000169</v>
      </c>
      <c r="D33" s="8">
        <v>4.0000000000000002E-4</v>
      </c>
      <c r="E33" s="35">
        <f t="shared" si="0"/>
        <v>54466.996312811469</v>
      </c>
      <c r="F33" s="35">
        <f t="shared" si="1"/>
        <v>54467</v>
      </c>
      <c r="G33" s="35">
        <f t="shared" si="2"/>
        <v>-5.7474282948533073E-4</v>
      </c>
      <c r="K33" s="35">
        <f t="shared" si="5"/>
        <v>-5.7474282948533073E-4</v>
      </c>
      <c r="O33" s="35">
        <f t="shared" ca="1" si="3"/>
        <v>4.5415913411958034E-5</v>
      </c>
      <c r="Q33" s="37">
        <f t="shared" si="4"/>
        <v>40651.912510000169</v>
      </c>
    </row>
    <row r="34" spans="1:17" s="35" customFormat="1" ht="12.95" customHeight="1">
      <c r="A34" s="5" t="s">
        <v>51</v>
      </c>
      <c r="B34" s="6" t="s">
        <v>44</v>
      </c>
      <c r="C34" s="7">
        <v>55675.401109999977</v>
      </c>
      <c r="D34" s="8">
        <v>3.1E-4</v>
      </c>
      <c r="E34" s="35">
        <f t="shared" si="0"/>
        <v>54499.000032904289</v>
      </c>
      <c r="F34" s="35">
        <f t="shared" si="1"/>
        <v>54499</v>
      </c>
      <c r="G34" s="35">
        <f t="shared" si="2"/>
        <v>5.1289753173477948E-6</v>
      </c>
      <c r="K34" s="35">
        <f t="shared" si="5"/>
        <v>5.1289753173477948E-6</v>
      </c>
      <c r="O34" s="35">
        <f t="shared" ca="1" si="3"/>
        <v>4.5210637191486595E-5</v>
      </c>
      <c r="Q34" s="37">
        <f t="shared" si="4"/>
        <v>40656.901109999977</v>
      </c>
    </row>
    <row r="35" spans="1:17" s="35" customFormat="1" ht="12.95" customHeight="1">
      <c r="A35" s="5" t="s">
        <v>51</v>
      </c>
      <c r="B35" s="6" t="s">
        <v>44</v>
      </c>
      <c r="C35" s="7">
        <v>55895.34196999995</v>
      </c>
      <c r="D35" s="8">
        <v>3.8000000000000002E-4</v>
      </c>
      <c r="E35" s="35">
        <f t="shared" si="0"/>
        <v>55910.002262123671</v>
      </c>
      <c r="F35" s="35">
        <f t="shared" si="1"/>
        <v>55910</v>
      </c>
      <c r="G35" s="35">
        <f t="shared" si="2"/>
        <v>3.5260994627606124E-4</v>
      </c>
      <c r="K35" s="35">
        <f t="shared" si="5"/>
        <v>3.5260994627606124E-4</v>
      </c>
      <c r="O35" s="35">
        <f t="shared" ca="1" si="3"/>
        <v>3.6159238845074216E-5</v>
      </c>
      <c r="Q35" s="37">
        <f t="shared" si="4"/>
        <v>40876.84196999995</v>
      </c>
    </row>
    <row r="36" spans="1:17" s="35" customFormat="1" ht="12.95" customHeight="1">
      <c r="A36" s="5" t="s">
        <v>51</v>
      </c>
      <c r="B36" s="6" t="s">
        <v>44</v>
      </c>
      <c r="C36" s="7">
        <v>55902.355700000189</v>
      </c>
      <c r="D36" s="8">
        <v>3.8999999999999999E-4</v>
      </c>
      <c r="E36" s="35">
        <f t="shared" si="0"/>
        <v>55954.997942623784</v>
      </c>
      <c r="F36" s="35">
        <f t="shared" si="1"/>
        <v>55955</v>
      </c>
      <c r="G36" s="35">
        <f t="shared" si="2"/>
        <v>-3.206948094884865E-4</v>
      </c>
      <c r="K36" s="35">
        <f t="shared" si="5"/>
        <v>-3.206948094884865E-4</v>
      </c>
      <c r="O36" s="35">
        <f t="shared" ca="1" si="3"/>
        <v>3.5870569160036288E-5</v>
      </c>
      <c r="Q36" s="37">
        <f t="shared" si="4"/>
        <v>40883.855700000189</v>
      </c>
    </row>
    <row r="37" spans="1:17" s="35" customFormat="1" ht="12.95" customHeight="1">
      <c r="A37" s="38" t="s">
        <v>43</v>
      </c>
      <c r="B37" s="39" t="s">
        <v>44</v>
      </c>
      <c r="C37" s="40">
        <v>55913.578600000001</v>
      </c>
      <c r="D37" s="40">
        <v>1E-3</v>
      </c>
      <c r="E37" s="35">
        <f t="shared" si="0"/>
        <v>56026.997010546147</v>
      </c>
      <c r="F37" s="35">
        <f t="shared" si="1"/>
        <v>56027</v>
      </c>
      <c r="G37" s="35">
        <f t="shared" si="2"/>
        <v>-4.6598300104960799E-4</v>
      </c>
      <c r="K37" s="35">
        <f t="shared" si="5"/>
        <v>-4.6598300104960799E-4</v>
      </c>
      <c r="O37" s="35">
        <f t="shared" ca="1" si="3"/>
        <v>3.5408697663975538E-5</v>
      </c>
      <c r="Q37" s="37">
        <f t="shared" si="4"/>
        <v>40895.078600000001</v>
      </c>
    </row>
    <row r="38" spans="1:17" s="35" customFormat="1" ht="12.95" customHeight="1">
      <c r="A38" s="5" t="s">
        <v>51</v>
      </c>
      <c r="B38" s="6" t="s">
        <v>44</v>
      </c>
      <c r="C38" s="7">
        <v>55941.3260499998</v>
      </c>
      <c r="D38" s="8">
        <v>4.0000000000000002E-4</v>
      </c>
      <c r="E38" s="35">
        <f t="shared" si="0"/>
        <v>56205.007198397892</v>
      </c>
      <c r="F38" s="35">
        <f t="shared" si="1"/>
        <v>56205</v>
      </c>
      <c r="G38" s="35">
        <f t="shared" si="2"/>
        <v>1.1220547967241146E-3</v>
      </c>
      <c r="K38" s="35">
        <f t="shared" si="5"/>
        <v>1.1220547967241146E-3</v>
      </c>
      <c r="O38" s="35">
        <f t="shared" ca="1" si="3"/>
        <v>3.4266848687603186E-5</v>
      </c>
      <c r="Q38" s="37">
        <f t="shared" si="4"/>
        <v>40922.8260499998</v>
      </c>
    </row>
    <row r="39" spans="1:17" s="35" customFormat="1" ht="12.95" customHeight="1">
      <c r="A39" s="38" t="s">
        <v>43</v>
      </c>
      <c r="B39" s="39" t="s">
        <v>44</v>
      </c>
      <c r="C39" s="40">
        <v>55959.406179999998</v>
      </c>
      <c r="D39" s="40">
        <v>1E-3</v>
      </c>
      <c r="E39" s="35">
        <f t="shared" si="0"/>
        <v>56320.997941249669</v>
      </c>
      <c r="F39" s="35">
        <f t="shared" si="1"/>
        <v>56321</v>
      </c>
      <c r="G39" s="35">
        <f t="shared" si="2"/>
        <v>-3.2090899912873283E-4</v>
      </c>
      <c r="K39" s="35">
        <f t="shared" si="5"/>
        <v>-3.2090899912873283E-4</v>
      </c>
      <c r="O39" s="35">
        <f t="shared" ca="1" si="3"/>
        <v>3.3522722388394243E-5</v>
      </c>
      <c r="Q39" s="37">
        <f t="shared" si="4"/>
        <v>40940.906179999998</v>
      </c>
    </row>
    <row r="40" spans="1:17" s="35" customFormat="1" ht="12.95" customHeight="1">
      <c r="A40" s="38" t="s">
        <v>43</v>
      </c>
      <c r="B40" s="39" t="s">
        <v>44</v>
      </c>
      <c r="C40" s="40">
        <v>55959.562449999998</v>
      </c>
      <c r="D40" s="40">
        <v>1E-3</v>
      </c>
      <c r="E40" s="35">
        <f t="shared" si="0"/>
        <v>56322.000471285966</v>
      </c>
      <c r="F40" s="35">
        <f t="shared" si="1"/>
        <v>56322</v>
      </c>
      <c r="G40" s="35">
        <f t="shared" si="2"/>
        <v>7.3461997089907527E-5</v>
      </c>
      <c r="K40" s="35">
        <f t="shared" si="5"/>
        <v>7.3461997089907527E-5</v>
      </c>
      <c r="O40" s="35">
        <f t="shared" ca="1" si="3"/>
        <v>3.3516307506504508E-5</v>
      </c>
      <c r="Q40" s="37">
        <f t="shared" si="4"/>
        <v>40941.062449999998</v>
      </c>
    </row>
    <row r="41" spans="1:17" s="35" customFormat="1" ht="12.95" customHeight="1">
      <c r="A41" s="5" t="s">
        <v>51</v>
      </c>
      <c r="B41" s="6" t="s">
        <v>44</v>
      </c>
      <c r="C41" s="7">
        <v>55992.452370000072</v>
      </c>
      <c r="D41" s="8">
        <v>7.6000000000000004E-4</v>
      </c>
      <c r="E41" s="35">
        <f t="shared" si="0"/>
        <v>56533.001512379276</v>
      </c>
      <c r="F41" s="35">
        <f t="shared" si="1"/>
        <v>56533</v>
      </c>
      <c r="G41" s="35">
        <f t="shared" si="2"/>
        <v>2.3574307124363258E-4</v>
      </c>
      <c r="K41" s="35">
        <f t="shared" si="5"/>
        <v>2.3574307124363258E-4</v>
      </c>
      <c r="O41" s="35">
        <f t="shared" ca="1" si="3"/>
        <v>3.2162767427770984E-5</v>
      </c>
      <c r="Q41" s="37">
        <f t="shared" si="4"/>
        <v>40973.952370000072</v>
      </c>
    </row>
    <row r="42" spans="1:17" s="35" customFormat="1" ht="12.95" customHeight="1">
      <c r="A42" s="5" t="s">
        <v>51</v>
      </c>
      <c r="B42" s="6" t="s">
        <v>44</v>
      </c>
      <c r="C42" s="7">
        <v>55994.322759999894</v>
      </c>
      <c r="D42" s="8">
        <v>5.2999999999999998E-4</v>
      </c>
      <c r="E42" s="35">
        <f t="shared" si="0"/>
        <v>56545.000758264097</v>
      </c>
      <c r="F42" s="35">
        <f t="shared" si="1"/>
        <v>56545</v>
      </c>
      <c r="G42" s="35">
        <f t="shared" si="2"/>
        <v>1.1819489009212703E-4</v>
      </c>
      <c r="K42" s="35">
        <f t="shared" si="5"/>
        <v>1.1819489009212703E-4</v>
      </c>
      <c r="O42" s="35">
        <f t="shared" ca="1" si="3"/>
        <v>3.2085788845094174E-5</v>
      </c>
      <c r="Q42" s="37">
        <f t="shared" si="4"/>
        <v>40975.822759999894</v>
      </c>
    </row>
    <row r="43" spans="1:17" s="35" customFormat="1" ht="12.95" customHeight="1">
      <c r="A43" s="5" t="s">
        <v>51</v>
      </c>
      <c r="B43" s="6" t="s">
        <v>44</v>
      </c>
      <c r="C43" s="7">
        <v>55994.479489999823</v>
      </c>
      <c r="D43" s="8">
        <v>8.7000000000000001E-4</v>
      </c>
      <c r="E43" s="35">
        <f t="shared" si="0"/>
        <v>56546.006239370639</v>
      </c>
      <c r="F43" s="35">
        <f t="shared" si="1"/>
        <v>56546</v>
      </c>
      <c r="G43" s="35">
        <f t="shared" si="2"/>
        <v>9.7256582375848666E-4</v>
      </c>
      <c r="K43" s="35">
        <f t="shared" si="5"/>
        <v>9.7256582375848666E-4</v>
      </c>
      <c r="O43" s="35">
        <f t="shared" ca="1" si="3"/>
        <v>3.207937396320444E-5</v>
      </c>
      <c r="Q43" s="37">
        <f t="shared" si="4"/>
        <v>40975.979489999823</v>
      </c>
    </row>
    <row r="44" spans="1:17" s="35" customFormat="1" ht="12.95" customHeight="1">
      <c r="A44" s="38" t="s">
        <v>43</v>
      </c>
      <c r="B44" s="39" t="s">
        <v>44</v>
      </c>
      <c r="C44" s="40">
        <v>56013.495459999998</v>
      </c>
      <c r="D44" s="40">
        <v>5.0000000000000001E-4</v>
      </c>
      <c r="E44" s="35">
        <f t="shared" si="0"/>
        <v>56668.000743079581</v>
      </c>
      <c r="F44" s="35">
        <f t="shared" si="1"/>
        <v>56668</v>
      </c>
      <c r="G44" s="35">
        <f t="shared" si="2"/>
        <v>1.1582799925236031E-4</v>
      </c>
      <c r="K44" s="35">
        <f t="shared" si="5"/>
        <v>1.1582799925236031E-4</v>
      </c>
      <c r="O44" s="35">
        <f t="shared" ca="1" si="3"/>
        <v>3.1296758372657092E-5</v>
      </c>
      <c r="Q44" s="37">
        <f t="shared" si="4"/>
        <v>40994.995459999998</v>
      </c>
    </row>
    <row r="45" spans="1:17" s="35" customFormat="1" ht="12.95" customHeight="1">
      <c r="A45" s="38" t="s">
        <v>43</v>
      </c>
      <c r="B45" s="39" t="s">
        <v>44</v>
      </c>
      <c r="C45" s="40">
        <v>56015.366309999998</v>
      </c>
      <c r="D45" s="40">
        <v>2.0000000000000001E-4</v>
      </c>
      <c r="E45" s="35">
        <f t="shared" si="0"/>
        <v>56680.002940036233</v>
      </c>
      <c r="F45" s="35">
        <f t="shared" si="1"/>
        <v>56680</v>
      </c>
      <c r="G45" s="35">
        <f t="shared" si="2"/>
        <v>4.582799956551753E-4</v>
      </c>
      <c r="K45" s="35">
        <f t="shared" si="5"/>
        <v>4.582799956551753E-4</v>
      </c>
      <c r="O45" s="35">
        <f t="shared" ca="1" si="3"/>
        <v>3.1219779789980282E-5</v>
      </c>
      <c r="Q45" s="37">
        <f t="shared" si="4"/>
        <v>40996.866309999998</v>
      </c>
    </row>
    <row r="46" spans="1:17" s="35" customFormat="1" ht="12.95" customHeight="1">
      <c r="A46" s="5" t="s">
        <v>51</v>
      </c>
      <c r="B46" s="6" t="s">
        <v>44</v>
      </c>
      <c r="C46" s="7">
        <v>56028.459269999992</v>
      </c>
      <c r="D46" s="8">
        <v>2.1000000000000001E-4</v>
      </c>
      <c r="E46" s="35">
        <f t="shared" si="0"/>
        <v>56763.999136773273</v>
      </c>
      <c r="F46" s="35">
        <f t="shared" si="1"/>
        <v>56764</v>
      </c>
      <c r="G46" s="35">
        <f t="shared" si="2"/>
        <v>-1.3455600856104866E-4</v>
      </c>
      <c r="K46" s="35">
        <f t="shared" si="5"/>
        <v>-1.3455600856104866E-4</v>
      </c>
      <c r="O46" s="35">
        <f t="shared" ca="1" si="3"/>
        <v>3.0680929711242777E-5</v>
      </c>
      <c r="Q46" s="37">
        <f t="shared" si="4"/>
        <v>41009.959269999992</v>
      </c>
    </row>
    <row r="47" spans="1:17" s="35" customFormat="1" ht="12.95" customHeight="1">
      <c r="A47" s="5" t="s">
        <v>51</v>
      </c>
      <c r="B47" s="6" t="s">
        <v>44</v>
      </c>
      <c r="C47" s="7">
        <v>56298.436319999862</v>
      </c>
      <c r="D47" s="8">
        <v>4.0000000000000002E-4</v>
      </c>
      <c r="E47" s="35">
        <f t="shared" si="0"/>
        <v>58496.002091512724</v>
      </c>
      <c r="F47" s="35">
        <f t="shared" si="1"/>
        <v>58496</v>
      </c>
      <c r="G47" s="35">
        <f t="shared" si="2"/>
        <v>3.2601586281089112E-4</v>
      </c>
      <c r="K47" s="35">
        <f t="shared" si="5"/>
        <v>3.2601586281089112E-4</v>
      </c>
      <c r="O47" s="35">
        <f t="shared" ca="1" si="3"/>
        <v>1.9570354278226334E-5</v>
      </c>
      <c r="Q47" s="37">
        <f t="shared" si="4"/>
        <v>41279.936319999862</v>
      </c>
    </row>
    <row r="48" spans="1:17" s="35" customFormat="1" ht="12.95" customHeight="1">
      <c r="A48" s="5" t="s">
        <v>51</v>
      </c>
      <c r="B48" s="6" t="s">
        <v>44</v>
      </c>
      <c r="C48" s="7">
        <v>56356.421229999978</v>
      </c>
      <c r="D48" s="8">
        <v>3.2000000000000003E-4</v>
      </c>
      <c r="E48" s="35">
        <f t="shared" si="0"/>
        <v>58867.996805324692</v>
      </c>
      <c r="F48" s="35">
        <f t="shared" si="1"/>
        <v>58868</v>
      </c>
      <c r="G48" s="35">
        <f t="shared" si="2"/>
        <v>-4.9797202518675476E-4</v>
      </c>
      <c r="K48" s="35">
        <f t="shared" si="5"/>
        <v>-4.9797202518675476E-4</v>
      </c>
      <c r="O48" s="35">
        <f t="shared" ca="1" si="3"/>
        <v>1.7184018215245884E-5</v>
      </c>
      <c r="Q48" s="37">
        <f t="shared" si="4"/>
        <v>41337.921229999978</v>
      </c>
    </row>
    <row r="49" spans="1:17" s="35" customFormat="1" ht="12.95" customHeight="1">
      <c r="A49" s="38" t="s">
        <v>43</v>
      </c>
      <c r="B49" s="39" t="s">
        <v>44</v>
      </c>
      <c r="C49" s="40">
        <v>56357.512799999997</v>
      </c>
      <c r="D49" s="40">
        <v>2.0000000000000001E-4</v>
      </c>
      <c r="E49" s="35">
        <f t="shared" si="0"/>
        <v>58874.999631918057</v>
      </c>
      <c r="F49" s="35">
        <f t="shared" si="1"/>
        <v>58875</v>
      </c>
      <c r="G49" s="35">
        <f t="shared" si="2"/>
        <v>-5.7375000324100256E-5</v>
      </c>
      <c r="K49" s="35">
        <f t="shared" si="5"/>
        <v>-5.7375000324100256E-5</v>
      </c>
      <c r="O49" s="35">
        <f t="shared" ca="1" si="3"/>
        <v>1.7139114042017745E-5</v>
      </c>
      <c r="Q49" s="37">
        <f t="shared" si="4"/>
        <v>41339.012799999997</v>
      </c>
    </row>
    <row r="50" spans="1:17" s="35" customFormat="1" ht="12.95" customHeight="1">
      <c r="A50" s="5" t="s">
        <v>51</v>
      </c>
      <c r="B50" s="6" t="s">
        <v>44</v>
      </c>
      <c r="C50" s="7">
        <v>56382.452719999943</v>
      </c>
      <c r="D50" s="8">
        <v>2.2000000000000001E-4</v>
      </c>
      <c r="E50" s="35">
        <f t="shared" si="0"/>
        <v>59034.998473045089</v>
      </c>
      <c r="F50" s="35">
        <f t="shared" si="1"/>
        <v>59035</v>
      </c>
      <c r="G50" s="35">
        <f t="shared" si="2"/>
        <v>-2.3801505449227989E-4</v>
      </c>
      <c r="K50" s="35">
        <f t="shared" si="5"/>
        <v>-2.3801505449227989E-4</v>
      </c>
      <c r="O50" s="35">
        <f t="shared" ca="1" si="3"/>
        <v>1.6112732939660608E-5</v>
      </c>
      <c r="Q50" s="37">
        <f t="shared" si="4"/>
        <v>41363.952719999943</v>
      </c>
    </row>
    <row r="51" spans="1:17" s="35" customFormat="1" ht="12.95" customHeight="1">
      <c r="A51" s="40" t="s">
        <v>45</v>
      </c>
      <c r="B51" s="39" t="s">
        <v>44</v>
      </c>
      <c r="C51" s="41">
        <v>56588.521200000003</v>
      </c>
      <c r="D51" s="40">
        <v>2.0000000000000001E-4</v>
      </c>
      <c r="E51" s="35">
        <f t="shared" si="0"/>
        <v>60357.004237012588</v>
      </c>
      <c r="F51" s="35">
        <f t="shared" si="1"/>
        <v>60357</v>
      </c>
      <c r="G51" s="35">
        <f t="shared" si="2"/>
        <v>6.6044700361089781E-4</v>
      </c>
      <c r="K51" s="35">
        <f t="shared" si="5"/>
        <v>6.6044700361089781E-4</v>
      </c>
      <c r="O51" s="35">
        <f t="shared" ca="1" si="3"/>
        <v>7.6322590814344041E-6</v>
      </c>
      <c r="Q51" s="37">
        <f t="shared" si="4"/>
        <v>41570.021200000003</v>
      </c>
    </row>
    <row r="52" spans="1:17" s="35" customFormat="1" ht="12.95" customHeight="1">
      <c r="A52" s="40" t="s">
        <v>45</v>
      </c>
      <c r="B52" s="39" t="s">
        <v>44</v>
      </c>
      <c r="C52" s="41">
        <v>56654.45607</v>
      </c>
      <c r="D52" s="40">
        <v>2.0000000000000001E-4</v>
      </c>
      <c r="E52" s="35">
        <f t="shared" si="0"/>
        <v>60780.000894174416</v>
      </c>
      <c r="F52" s="35">
        <f t="shared" si="1"/>
        <v>60780</v>
      </c>
      <c r="G52" s="35">
        <f t="shared" si="2"/>
        <v>1.3937999756308272E-4</v>
      </c>
      <c r="K52" s="35">
        <f t="shared" si="5"/>
        <v>1.3937999756308272E-4</v>
      </c>
      <c r="O52" s="35">
        <f t="shared" ca="1" si="3"/>
        <v>4.9187640420776213E-6</v>
      </c>
      <c r="Q52" s="37">
        <f t="shared" si="4"/>
        <v>41635.95607</v>
      </c>
    </row>
    <row r="53" spans="1:17" s="35" customFormat="1" ht="12.95" customHeight="1">
      <c r="A53" s="40" t="s">
        <v>45</v>
      </c>
      <c r="B53" s="39" t="s">
        <v>44</v>
      </c>
      <c r="C53" s="41">
        <v>56684.540200000003</v>
      </c>
      <c r="D53" s="40">
        <v>2.0000000000000001E-4</v>
      </c>
      <c r="E53" s="35">
        <f t="shared" ref="E53:E80" si="6">+(C53-C$7)/C$8</f>
        <v>60973.001751287258</v>
      </c>
      <c r="F53" s="35">
        <f t="shared" ref="F53:F80" si="7">ROUND(2*E53,0)/2</f>
        <v>60973</v>
      </c>
      <c r="G53" s="35">
        <f t="shared" ref="G53:G80" si="8">+C53-(C$7+F53*C$8)</f>
        <v>2.7298300119582564E-4</v>
      </c>
      <c r="K53" s="35">
        <f t="shared" si="5"/>
        <v>2.7298300119582564E-4</v>
      </c>
      <c r="O53" s="35">
        <f t="shared" ref="O53:O80" ca="1" si="9">+C$11+C$12*$F53</f>
        <v>3.6806918373592573E-6</v>
      </c>
      <c r="Q53" s="37">
        <f t="shared" ref="Q53:Q80" si="10">+C53-15018.5</f>
        <v>41666.040200000003</v>
      </c>
    </row>
    <row r="54" spans="1:17" s="35" customFormat="1" ht="12.95" customHeight="1">
      <c r="A54" s="5" t="s">
        <v>51</v>
      </c>
      <c r="B54" s="6" t="s">
        <v>44</v>
      </c>
      <c r="C54" s="7">
        <v>56699.348160000052</v>
      </c>
      <c r="D54" s="8">
        <v>2.7E-4</v>
      </c>
      <c r="E54" s="35">
        <f t="shared" si="6"/>
        <v>61068.00030940085</v>
      </c>
      <c r="F54" s="35">
        <f t="shared" si="7"/>
        <v>61068</v>
      </c>
      <c r="G54" s="35">
        <f t="shared" si="8"/>
        <v>4.8228052037302405E-5</v>
      </c>
      <c r="K54" s="35">
        <f t="shared" ref="K54:K80" si="11">+G54</f>
        <v>4.8228052037302405E-5</v>
      </c>
      <c r="O54" s="35">
        <f t="shared" ca="1" si="9"/>
        <v>3.0712780578346765E-6</v>
      </c>
      <c r="Q54" s="37">
        <f t="shared" si="10"/>
        <v>41680.848160000052</v>
      </c>
    </row>
    <row r="55" spans="1:17" s="35" customFormat="1" ht="12.95" customHeight="1">
      <c r="A55" s="5" t="s">
        <v>51</v>
      </c>
      <c r="B55" s="6" t="s">
        <v>44</v>
      </c>
      <c r="C55" s="7">
        <v>56707.453980000224</v>
      </c>
      <c r="D55" s="8">
        <v>2.7E-4</v>
      </c>
      <c r="E55" s="35">
        <f t="shared" si="6"/>
        <v>61120.002152486733</v>
      </c>
      <c r="F55" s="35">
        <f t="shared" si="7"/>
        <v>61120</v>
      </c>
      <c r="G55" s="35">
        <f t="shared" si="8"/>
        <v>3.3552022068761289E-4</v>
      </c>
      <c r="K55" s="35">
        <f t="shared" si="11"/>
        <v>3.3552022068761289E-4</v>
      </c>
      <c r="O55" s="35">
        <f t="shared" ca="1" si="9"/>
        <v>2.7377041995686096E-6</v>
      </c>
      <c r="Q55" s="37">
        <f t="shared" si="10"/>
        <v>41688.953980000224</v>
      </c>
    </row>
    <row r="56" spans="1:17" s="35" customFormat="1" ht="12.95" customHeight="1">
      <c r="A56" s="40" t="s">
        <v>45</v>
      </c>
      <c r="B56" s="39" t="s">
        <v>44</v>
      </c>
      <c r="C56" s="41">
        <v>56714.312530000003</v>
      </c>
      <c r="D56" s="40">
        <v>2.0000000000000001E-4</v>
      </c>
      <c r="E56" s="35">
        <f t="shared" si="6"/>
        <v>61164.002295702056</v>
      </c>
      <c r="F56" s="35">
        <f t="shared" si="7"/>
        <v>61164</v>
      </c>
      <c r="G56" s="35">
        <f t="shared" si="8"/>
        <v>3.5784400097327307E-4</v>
      </c>
      <c r="K56" s="35">
        <f t="shared" si="11"/>
        <v>3.5784400097327307E-4</v>
      </c>
      <c r="O56" s="35">
        <f t="shared" ca="1" si="9"/>
        <v>2.4554493964204158E-6</v>
      </c>
      <c r="Q56" s="37">
        <f t="shared" si="10"/>
        <v>41695.812530000003</v>
      </c>
    </row>
    <row r="57" spans="1:17" s="35" customFormat="1" ht="12.95" customHeight="1">
      <c r="A57" s="5" t="s">
        <v>51</v>
      </c>
      <c r="B57" s="6" t="s">
        <v>44</v>
      </c>
      <c r="C57" s="7">
        <v>56726.470509999897</v>
      </c>
      <c r="D57" s="8">
        <v>3.8000000000000002E-4</v>
      </c>
      <c r="E57" s="35">
        <f t="shared" si="6"/>
        <v>61242.000248800257</v>
      </c>
      <c r="F57" s="35">
        <f t="shared" si="7"/>
        <v>61242</v>
      </c>
      <c r="G57" s="35">
        <f t="shared" si="8"/>
        <v>3.8781894545536488E-5</v>
      </c>
      <c r="K57" s="35">
        <f t="shared" si="11"/>
        <v>3.8781894545536488E-5</v>
      </c>
      <c r="O57" s="35">
        <f t="shared" ca="1" si="9"/>
        <v>1.9550886090212612E-6</v>
      </c>
      <c r="Q57" s="37">
        <f t="shared" si="10"/>
        <v>41707.970509999897</v>
      </c>
    </row>
    <row r="58" spans="1:17" s="35" customFormat="1" ht="12.95" customHeight="1">
      <c r="A58" s="5" t="s">
        <v>51</v>
      </c>
      <c r="B58" s="6" t="s">
        <v>44</v>
      </c>
      <c r="C58" s="7">
        <v>57017.334470000118</v>
      </c>
      <c r="D58" s="8">
        <v>4.8000000000000001E-4</v>
      </c>
      <c r="E58" s="35">
        <f t="shared" si="6"/>
        <v>63108.000481589828</v>
      </c>
      <c r="F58" s="35">
        <f t="shared" si="7"/>
        <v>63108</v>
      </c>
      <c r="G58" s="35">
        <f t="shared" si="8"/>
        <v>7.5068121077492833E-5</v>
      </c>
      <c r="K58" s="35">
        <f t="shared" si="11"/>
        <v>7.5068121077492833E-5</v>
      </c>
      <c r="O58" s="35">
        <f t="shared" ca="1" si="9"/>
        <v>-1.001508099721934E-5</v>
      </c>
      <c r="Q58" s="37">
        <f t="shared" si="10"/>
        <v>41998.834470000118</v>
      </c>
    </row>
    <row r="59" spans="1:17" s="35" customFormat="1" ht="12.95" customHeight="1">
      <c r="A59" s="5" t="s">
        <v>51</v>
      </c>
      <c r="B59" s="6" t="s">
        <v>44</v>
      </c>
      <c r="C59" s="7">
        <v>57020.452240000013</v>
      </c>
      <c r="D59" s="8">
        <v>4.2999999999999999E-4</v>
      </c>
      <c r="E59" s="35">
        <f t="shared" si="6"/>
        <v>63128.002133033973</v>
      </c>
      <c r="F59" s="35">
        <f t="shared" si="7"/>
        <v>63128</v>
      </c>
      <c r="G59" s="35">
        <f t="shared" si="8"/>
        <v>3.3248800900764763E-4</v>
      </c>
      <c r="K59" s="35">
        <f t="shared" si="11"/>
        <v>3.3248800900764763E-4</v>
      </c>
      <c r="O59" s="35">
        <f t="shared" ca="1" si="9"/>
        <v>-1.0143378635013968E-5</v>
      </c>
      <c r="Q59" s="37">
        <f t="shared" si="10"/>
        <v>42001.952240000013</v>
      </c>
    </row>
    <row r="60" spans="1:17" s="35" customFormat="1" ht="12.95" customHeight="1">
      <c r="A60" s="5" t="s">
        <v>51</v>
      </c>
      <c r="B60" s="6" t="s">
        <v>44</v>
      </c>
      <c r="C60" s="7">
        <v>57021.387910000049</v>
      </c>
      <c r="D60" s="8">
        <v>5.5999999999999995E-4</v>
      </c>
      <c r="E60" s="35">
        <f t="shared" si="6"/>
        <v>63134.00480327844</v>
      </c>
      <c r="F60" s="35">
        <f t="shared" si="7"/>
        <v>63134</v>
      </c>
      <c r="G60" s="35">
        <f t="shared" si="8"/>
        <v>7.4871404649456963E-4</v>
      </c>
      <c r="K60" s="35">
        <f t="shared" si="11"/>
        <v>7.4871404649456963E-4</v>
      </c>
      <c r="O60" s="35">
        <f t="shared" ca="1" si="9"/>
        <v>-1.0181867926352373E-5</v>
      </c>
      <c r="Q60" s="37">
        <f t="shared" si="10"/>
        <v>42002.887910000049</v>
      </c>
    </row>
    <row r="61" spans="1:17" s="35" customFormat="1" ht="12.95" customHeight="1">
      <c r="A61" s="42" t="s">
        <v>47</v>
      </c>
      <c r="B61" s="43" t="s">
        <v>44</v>
      </c>
      <c r="C61" s="44">
        <v>57074.384980000003</v>
      </c>
      <c r="D61" s="44">
        <v>1E-4</v>
      </c>
      <c r="E61" s="35">
        <f t="shared" si="6"/>
        <v>63474.000672677328</v>
      </c>
      <c r="F61" s="35">
        <f t="shared" si="7"/>
        <v>63474</v>
      </c>
      <c r="G61" s="35">
        <f t="shared" si="8"/>
        <v>1.0485399980098009E-4</v>
      </c>
      <c r="K61" s="35">
        <f t="shared" si="11"/>
        <v>1.0485399980098009E-4</v>
      </c>
      <c r="O61" s="35">
        <f t="shared" ca="1" si="9"/>
        <v>-1.2362927768861385E-5</v>
      </c>
      <c r="Q61" s="37">
        <f t="shared" si="10"/>
        <v>42055.884980000003</v>
      </c>
    </row>
    <row r="62" spans="1:17" s="35" customFormat="1" ht="12.95" customHeight="1">
      <c r="A62" s="42" t="s">
        <v>47</v>
      </c>
      <c r="B62" s="43" t="s">
        <v>44</v>
      </c>
      <c r="C62" s="44">
        <v>57074.5409</v>
      </c>
      <c r="D62" s="44">
        <v>4.0000000000000002E-4</v>
      </c>
      <c r="E62" s="35">
        <f t="shared" si="6"/>
        <v>63475.000957333745</v>
      </c>
      <c r="F62" s="35">
        <f t="shared" si="7"/>
        <v>63475</v>
      </c>
      <c r="G62" s="35">
        <f t="shared" si="8"/>
        <v>1.4922500122338533E-4</v>
      </c>
      <c r="K62" s="35">
        <f t="shared" si="11"/>
        <v>1.4922500122338533E-4</v>
      </c>
      <c r="O62" s="35">
        <f t="shared" ca="1" si="9"/>
        <v>-1.2369342650751119E-5</v>
      </c>
      <c r="Q62" s="37">
        <f t="shared" si="10"/>
        <v>42056.0409</v>
      </c>
    </row>
    <row r="63" spans="1:17" s="35" customFormat="1" ht="12.95" customHeight="1">
      <c r="A63" s="5" t="s">
        <v>51</v>
      </c>
      <c r="B63" s="6" t="s">
        <v>44</v>
      </c>
      <c r="C63" s="7">
        <v>57433.366100000218</v>
      </c>
      <c r="D63" s="8">
        <v>3.2000000000000003E-4</v>
      </c>
      <c r="E63" s="35">
        <f t="shared" si="6"/>
        <v>65776.997762749801</v>
      </c>
      <c r="F63" s="35">
        <f t="shared" si="7"/>
        <v>65777</v>
      </c>
      <c r="G63" s="35">
        <f t="shared" si="8"/>
        <v>-3.4873278491431847E-4</v>
      </c>
      <c r="K63" s="35">
        <f t="shared" si="11"/>
        <v>-3.4873278491431847E-4</v>
      </c>
      <c r="O63" s="35">
        <f t="shared" ca="1" si="9"/>
        <v>-2.7136400760914992E-5</v>
      </c>
      <c r="Q63" s="37">
        <f t="shared" si="10"/>
        <v>42414.866100000218</v>
      </c>
    </row>
    <row r="64" spans="1:17" s="35" customFormat="1" ht="12.95" customHeight="1">
      <c r="A64" s="5" t="s">
        <v>51</v>
      </c>
      <c r="B64" s="6" t="s">
        <v>44</v>
      </c>
      <c r="C64" s="7">
        <v>57443.342519999947</v>
      </c>
      <c r="D64" s="8">
        <v>3.1E-4</v>
      </c>
      <c r="E64" s="35">
        <f t="shared" si="6"/>
        <v>65841.000198946727</v>
      </c>
      <c r="F64" s="35">
        <f t="shared" si="7"/>
        <v>65841</v>
      </c>
      <c r="G64" s="35">
        <f t="shared" si="8"/>
        <v>3.101094625890255E-5</v>
      </c>
      <c r="K64" s="35">
        <f t="shared" si="11"/>
        <v>3.101094625890255E-5</v>
      </c>
      <c r="O64" s="35">
        <f t="shared" ca="1" si="9"/>
        <v>-2.7546953201857869E-5</v>
      </c>
      <c r="Q64" s="37">
        <f t="shared" si="10"/>
        <v>42424.842519999947</v>
      </c>
    </row>
    <row r="65" spans="1:17" s="35" customFormat="1" ht="12.95" customHeight="1">
      <c r="A65" s="5" t="s">
        <v>51</v>
      </c>
      <c r="B65" s="6" t="s">
        <v>44</v>
      </c>
      <c r="C65" s="7">
        <v>57460.488379999995</v>
      </c>
      <c r="D65" s="8">
        <v>2.1000000000000001E-4</v>
      </c>
      <c r="E65" s="35">
        <f t="shared" si="6"/>
        <v>65950.997253072797</v>
      </c>
      <c r="F65" s="35">
        <f t="shared" si="7"/>
        <v>65951</v>
      </c>
      <c r="G65" s="35">
        <f t="shared" si="8"/>
        <v>-4.2817900248337537E-4</v>
      </c>
      <c r="K65" s="35">
        <f t="shared" si="11"/>
        <v>-4.2817900248337537E-4</v>
      </c>
      <c r="O65" s="35">
        <f t="shared" ca="1" si="9"/>
        <v>-2.8252590209728408E-5</v>
      </c>
      <c r="Q65" s="37">
        <f t="shared" si="10"/>
        <v>42441.988379999995</v>
      </c>
    </row>
    <row r="66" spans="1:17" s="35" customFormat="1" ht="12.95" customHeight="1">
      <c r="A66" s="45" t="s">
        <v>48</v>
      </c>
      <c r="B66" s="46" t="s">
        <v>44</v>
      </c>
      <c r="C66" s="47">
        <v>57715.501620000228</v>
      </c>
      <c r="D66" s="47">
        <v>1E-4</v>
      </c>
      <c r="E66" s="35">
        <f t="shared" si="6"/>
        <v>67587.001814120842</v>
      </c>
      <c r="F66" s="35">
        <f t="shared" si="7"/>
        <v>67587</v>
      </c>
      <c r="G66" s="35">
        <f t="shared" si="8"/>
        <v>2.8277722594793886E-4</v>
      </c>
      <c r="K66" s="35">
        <f t="shared" si="11"/>
        <v>2.8277722594793886E-4</v>
      </c>
      <c r="O66" s="35">
        <f t="shared" ca="1" si="9"/>
        <v>-3.874733698133059E-5</v>
      </c>
      <c r="Q66" s="37">
        <f t="shared" si="10"/>
        <v>42697.001620000228</v>
      </c>
    </row>
    <row r="67" spans="1:17" s="35" customFormat="1" ht="12.95" customHeight="1">
      <c r="A67" s="5" t="s">
        <v>51</v>
      </c>
      <c r="B67" s="6" t="s">
        <v>44</v>
      </c>
      <c r="C67" s="7">
        <v>57721.42424000008</v>
      </c>
      <c r="D67" s="8">
        <v>4.0000000000000002E-4</v>
      </c>
      <c r="E67" s="35">
        <f t="shared" si="6"/>
        <v>67624.997619095928</v>
      </c>
      <c r="F67" s="35">
        <f t="shared" si="7"/>
        <v>67625</v>
      </c>
      <c r="G67" s="35">
        <f t="shared" si="8"/>
        <v>-3.711249228217639E-4</v>
      </c>
      <c r="K67" s="35">
        <f t="shared" si="11"/>
        <v>-3.711249228217639E-4</v>
      </c>
      <c r="O67" s="35">
        <f t="shared" ca="1" si="9"/>
        <v>-3.8991102493140378E-5</v>
      </c>
      <c r="Q67" s="37">
        <f t="shared" si="10"/>
        <v>42702.92424000008</v>
      </c>
    </row>
    <row r="68" spans="1:17" s="35" customFormat="1" ht="12.95" customHeight="1">
      <c r="A68" s="5" t="s">
        <v>51</v>
      </c>
      <c r="B68" s="6" t="s">
        <v>44</v>
      </c>
      <c r="C68" s="7">
        <v>57727.347399999853</v>
      </c>
      <c r="D68" s="8">
        <v>4.2999999999999999E-4</v>
      </c>
      <c r="E68" s="35">
        <f t="shared" si="6"/>
        <v>67662.996888370879</v>
      </c>
      <c r="F68" s="35">
        <f t="shared" si="7"/>
        <v>67663</v>
      </c>
      <c r="G68" s="35">
        <f t="shared" si="8"/>
        <v>-4.850271507166326E-4</v>
      </c>
      <c r="K68" s="35">
        <f t="shared" si="11"/>
        <v>-4.850271507166326E-4</v>
      </c>
      <c r="O68" s="35">
        <f t="shared" ca="1" si="9"/>
        <v>-3.9234868004950222E-5</v>
      </c>
      <c r="Q68" s="37">
        <f t="shared" si="10"/>
        <v>42708.847399999853</v>
      </c>
    </row>
    <row r="69" spans="1:17" s="35" customFormat="1" ht="12.95" customHeight="1">
      <c r="A69" s="45" t="s">
        <v>48</v>
      </c>
      <c r="B69" s="46" t="s">
        <v>44</v>
      </c>
      <c r="C69" s="47">
        <v>57853.450199999847</v>
      </c>
      <c r="D69" s="47">
        <v>2.9999999999999997E-4</v>
      </c>
      <c r="E69" s="35">
        <f t="shared" si="6"/>
        <v>68471.993142685867</v>
      </c>
      <c r="F69" s="35">
        <f t="shared" si="7"/>
        <v>68472</v>
      </c>
      <c r="G69" s="35">
        <f t="shared" si="8"/>
        <v>-1.0688881520763971E-3</v>
      </c>
      <c r="K69" s="35">
        <f t="shared" si="11"/>
        <v>-1.0688881520763971E-3</v>
      </c>
      <c r="O69" s="35">
        <f t="shared" ca="1" si="9"/>
        <v>-4.4424507453743732E-5</v>
      </c>
      <c r="Q69" s="37">
        <f t="shared" si="10"/>
        <v>42834.950199999847</v>
      </c>
    </row>
    <row r="70" spans="1:17" s="35" customFormat="1" ht="12.95" customHeight="1">
      <c r="A70" s="5" t="s">
        <v>51</v>
      </c>
      <c r="B70" s="6" t="s">
        <v>44</v>
      </c>
      <c r="C70" s="7">
        <v>58155.382340000011</v>
      </c>
      <c r="D70" s="8">
        <v>3.1E-4</v>
      </c>
      <c r="E70" s="35">
        <f t="shared" si="6"/>
        <v>70408.999857187489</v>
      </c>
      <c r="F70" s="35">
        <f t="shared" si="7"/>
        <v>70409</v>
      </c>
      <c r="G70" s="35">
        <f t="shared" si="8"/>
        <v>-2.2260988771449775E-5</v>
      </c>
      <c r="K70" s="35">
        <f t="shared" si="11"/>
        <v>-2.2260988771449775E-5</v>
      </c>
      <c r="O70" s="35">
        <f t="shared" ca="1" si="9"/>
        <v>-5.6850133674155295E-5</v>
      </c>
      <c r="Q70" s="37">
        <f t="shared" si="10"/>
        <v>43136.882340000011</v>
      </c>
    </row>
    <row r="71" spans="1:17" s="35" customFormat="1" ht="12.95" customHeight="1">
      <c r="A71" s="5" t="s">
        <v>51</v>
      </c>
      <c r="B71" s="6" t="s">
        <v>44</v>
      </c>
      <c r="C71" s="7">
        <v>58163.332239999902</v>
      </c>
      <c r="D71" s="8">
        <v>1.9000000000000001E-4</v>
      </c>
      <c r="E71" s="35">
        <f t="shared" si="6"/>
        <v>70460.001415615145</v>
      </c>
      <c r="F71" s="35">
        <f t="shared" si="7"/>
        <v>70460</v>
      </c>
      <c r="G71" s="35">
        <f t="shared" si="8"/>
        <v>2.2065990197006613E-4</v>
      </c>
      <c r="K71" s="35">
        <f t="shared" si="11"/>
        <v>2.2065990197006613E-4</v>
      </c>
      <c r="O71" s="35">
        <f t="shared" ca="1" si="9"/>
        <v>-5.7177292650531627E-5</v>
      </c>
      <c r="Q71" s="37">
        <f t="shared" si="10"/>
        <v>43144.832239999902</v>
      </c>
    </row>
    <row r="72" spans="1:17" s="35" customFormat="1" ht="12.95" customHeight="1">
      <c r="A72" s="5" t="s">
        <v>51</v>
      </c>
      <c r="B72" s="6" t="s">
        <v>44</v>
      </c>
      <c r="C72" s="7">
        <v>58172.373060000129</v>
      </c>
      <c r="D72" s="8">
        <v>3.5E-4</v>
      </c>
      <c r="E72" s="35">
        <f t="shared" si="6"/>
        <v>70518.001630647006</v>
      </c>
      <c r="F72" s="35">
        <f t="shared" si="7"/>
        <v>70518</v>
      </c>
      <c r="G72" s="35">
        <f t="shared" si="8"/>
        <v>2.5417812867090106E-4</v>
      </c>
      <c r="K72" s="35">
        <f t="shared" si="11"/>
        <v>2.5417812867090106E-4</v>
      </c>
      <c r="O72" s="35">
        <f t="shared" ca="1" si="9"/>
        <v>-5.7549355800136099E-5</v>
      </c>
      <c r="Q72" s="37">
        <f t="shared" si="10"/>
        <v>43153.873060000129</v>
      </c>
    </row>
    <row r="73" spans="1:17" s="35" customFormat="1" ht="12.95" customHeight="1">
      <c r="A73" s="45" t="s">
        <v>48</v>
      </c>
      <c r="B73" s="46" t="s">
        <v>44</v>
      </c>
      <c r="C73" s="47">
        <v>58186.556450000033</v>
      </c>
      <c r="D73" s="47">
        <v>2.0000000000000001E-4</v>
      </c>
      <c r="E73" s="35">
        <f t="shared" si="6"/>
        <v>70608.993340453701</v>
      </c>
      <c r="F73" s="35">
        <f t="shared" si="7"/>
        <v>70609</v>
      </c>
      <c r="G73" s="35">
        <f t="shared" si="8"/>
        <v>-1.0380609674029984E-3</v>
      </c>
      <c r="K73" s="35">
        <f t="shared" si="11"/>
        <v>-1.0380609674029984E-3</v>
      </c>
      <c r="O73" s="35">
        <f t="shared" ca="1" si="9"/>
        <v>-5.8133110052101743E-5</v>
      </c>
      <c r="Q73" s="37">
        <f t="shared" si="10"/>
        <v>43168.056450000033</v>
      </c>
    </row>
    <row r="74" spans="1:17" s="35" customFormat="1" ht="12.95" customHeight="1">
      <c r="A74" s="5" t="s">
        <v>51</v>
      </c>
      <c r="B74" s="6" t="s">
        <v>44</v>
      </c>
      <c r="C74" s="7">
        <v>58840.455469999928</v>
      </c>
      <c r="D74" s="8">
        <v>3.5E-4</v>
      </c>
      <c r="E74" s="35">
        <f t="shared" si="6"/>
        <v>74803.998192686864</v>
      </c>
      <c r="F74" s="35">
        <f t="shared" si="7"/>
        <v>74804</v>
      </c>
      <c r="G74" s="35">
        <f t="shared" si="8"/>
        <v>-2.8171607118565589E-4</v>
      </c>
      <c r="K74" s="35">
        <f t="shared" si="11"/>
        <v>-2.8171607118565589E-4</v>
      </c>
      <c r="O74" s="35">
        <f t="shared" ca="1" si="9"/>
        <v>-8.5043539579529039E-5</v>
      </c>
      <c r="Q74" s="37">
        <f t="shared" si="10"/>
        <v>43821.955469999928</v>
      </c>
    </row>
    <row r="75" spans="1:17" s="35" customFormat="1" ht="12.95" customHeight="1">
      <c r="A75" s="5" t="s">
        <v>51</v>
      </c>
      <c r="B75" s="6" t="s">
        <v>44</v>
      </c>
      <c r="C75" s="7">
        <v>58864.304339999799</v>
      </c>
      <c r="D75" s="8">
        <v>2.7999999999999998E-4</v>
      </c>
      <c r="E75" s="35">
        <f t="shared" si="6"/>
        <v>74956.997543213103</v>
      </c>
      <c r="F75" s="35">
        <f t="shared" si="7"/>
        <v>74957</v>
      </c>
      <c r="G75" s="35">
        <f t="shared" si="8"/>
        <v>-3.8295319973258302E-4</v>
      </c>
      <c r="K75" s="35">
        <f t="shared" si="11"/>
        <v>-3.8295319973258302E-4</v>
      </c>
      <c r="O75" s="35">
        <f t="shared" ca="1" si="9"/>
        <v>-8.6025016508658092E-5</v>
      </c>
      <c r="Q75" s="37">
        <f t="shared" si="10"/>
        <v>43845.804339999799</v>
      </c>
    </row>
    <row r="76" spans="1:17" s="35" customFormat="1" ht="12.95" customHeight="1">
      <c r="A76" s="5" t="s">
        <v>51</v>
      </c>
      <c r="B76" s="6" t="s">
        <v>44</v>
      </c>
      <c r="C76" s="7">
        <v>58868.35773999989</v>
      </c>
      <c r="D76" s="8">
        <v>3.8000000000000002E-4</v>
      </c>
      <c r="E76" s="35">
        <f t="shared" si="6"/>
        <v>74983.001608287916</v>
      </c>
      <c r="F76" s="35">
        <f t="shared" si="7"/>
        <v>74983</v>
      </c>
      <c r="G76" s="35">
        <f t="shared" si="8"/>
        <v>2.5069288676604629E-4</v>
      </c>
      <c r="K76" s="35">
        <f t="shared" si="11"/>
        <v>2.5069288676604629E-4</v>
      </c>
      <c r="O76" s="35">
        <f t="shared" ca="1" si="9"/>
        <v>-8.6191803437791125E-5</v>
      </c>
      <c r="Q76" s="37">
        <f t="shared" si="10"/>
        <v>43849.85773999989</v>
      </c>
    </row>
    <row r="77" spans="1:17" s="35" customFormat="1" ht="12.95" customHeight="1">
      <c r="A77" s="5" t="s">
        <v>51</v>
      </c>
      <c r="B77" s="6" t="s">
        <v>44</v>
      </c>
      <c r="C77" s="7">
        <v>59221.415479999967</v>
      </c>
      <c r="D77" s="8">
        <v>1.9000000000000001E-4</v>
      </c>
      <c r="E77" s="35">
        <f t="shared" si="6"/>
        <v>77247.998017701451</v>
      </c>
      <c r="F77" s="35">
        <f t="shared" si="7"/>
        <v>77248</v>
      </c>
      <c r="G77" s="35">
        <f t="shared" si="8"/>
        <v>-3.0899203557055444E-4</v>
      </c>
      <c r="K77" s="35">
        <f t="shared" si="11"/>
        <v>-3.0899203557055444E-4</v>
      </c>
      <c r="O77" s="35">
        <f t="shared" ca="1" si="9"/>
        <v>-1.0072151091803489E-4</v>
      </c>
      <c r="Q77" s="37">
        <f t="shared" si="10"/>
        <v>44202.915479999967</v>
      </c>
    </row>
    <row r="78" spans="1:17" s="35" customFormat="1" ht="12.95" customHeight="1">
      <c r="A78" s="5" t="s">
        <v>51</v>
      </c>
      <c r="B78" s="6" t="s">
        <v>44</v>
      </c>
      <c r="C78" s="7">
        <v>59238.405650000088</v>
      </c>
      <c r="D78" s="8">
        <v>1.7000000000000001E-4</v>
      </c>
      <c r="E78" s="35">
        <f t="shared" si="6"/>
        <v>77356.996262706904</v>
      </c>
      <c r="F78" s="35">
        <f t="shared" si="7"/>
        <v>77357</v>
      </c>
      <c r="G78" s="35">
        <f t="shared" si="8"/>
        <v>-5.8255291514797136E-4</v>
      </c>
      <c r="K78" s="35">
        <f t="shared" si="11"/>
        <v>-5.8255291514797136E-4</v>
      </c>
      <c r="O78" s="35">
        <f t="shared" ca="1" si="9"/>
        <v>-1.0142073304401575E-4</v>
      </c>
      <c r="Q78" s="37">
        <f t="shared" si="10"/>
        <v>44219.905650000088</v>
      </c>
    </row>
    <row r="79" spans="1:17" s="35" customFormat="1" ht="12.95" customHeight="1">
      <c r="A79" s="5" t="s">
        <v>51</v>
      </c>
      <c r="B79" s="6" t="s">
        <v>44</v>
      </c>
      <c r="C79" s="7">
        <v>59256.332239999902</v>
      </c>
      <c r="D79" s="8">
        <v>1.6000000000000001E-4</v>
      </c>
      <c r="E79" s="35">
        <f t="shared" si="6"/>
        <v>77472.001989482917</v>
      </c>
      <c r="F79" s="35">
        <f t="shared" si="7"/>
        <v>77472</v>
      </c>
      <c r="G79" s="35">
        <f t="shared" si="8"/>
        <v>3.1011190003482625E-4</v>
      </c>
      <c r="K79" s="35">
        <f t="shared" si="11"/>
        <v>3.1011190003482625E-4</v>
      </c>
      <c r="O79" s="35">
        <f t="shared" ca="1" si="9"/>
        <v>-1.0215844446133501E-4</v>
      </c>
      <c r="Q79" s="37">
        <f t="shared" si="10"/>
        <v>44237.832239999902</v>
      </c>
    </row>
    <row r="80" spans="1:17" s="35" customFormat="1" ht="12.95" customHeight="1">
      <c r="A80" s="3" t="s">
        <v>49</v>
      </c>
      <c r="B80" s="4" t="s">
        <v>44</v>
      </c>
      <c r="C80" s="7">
        <v>59562.31520000007</v>
      </c>
      <c r="D80" s="8" t="s">
        <v>50</v>
      </c>
      <c r="E80" s="35">
        <f t="shared" si="6"/>
        <v>79434.996217401436</v>
      </c>
      <c r="F80" s="35">
        <f t="shared" si="7"/>
        <v>79435</v>
      </c>
      <c r="G80" s="35">
        <f t="shared" si="8"/>
        <v>-5.8961493050446734E-4</v>
      </c>
      <c r="K80" s="35">
        <f t="shared" si="11"/>
        <v>-5.8961493050446734E-4</v>
      </c>
      <c r="O80" s="35">
        <f t="shared" ca="1" si="9"/>
        <v>-1.1475085761087961E-4</v>
      </c>
      <c r="Q80" s="37">
        <f t="shared" si="10"/>
        <v>44543.81520000007</v>
      </c>
    </row>
    <row r="81" spans="1:17" s="35" customFormat="1" ht="12.95" customHeight="1">
      <c r="A81" s="48" t="s">
        <v>52</v>
      </c>
      <c r="B81" s="49" t="s">
        <v>44</v>
      </c>
      <c r="C81" s="9">
        <v>59899.319000000134</v>
      </c>
      <c r="D81" s="36"/>
      <c r="E81" s="35">
        <f t="shared" ref="E81" si="12">+(C81-C$7)/C$8</f>
        <v>81597.000644662257</v>
      </c>
      <c r="F81" s="35">
        <f t="shared" ref="F81" si="13">ROUND(2*E81,0)/2</f>
        <v>81597</v>
      </c>
      <c r="G81" s="35">
        <f t="shared" ref="G81" si="14">+C81-(C$7+F81*C$8)</f>
        <v>1.0048713011201471E-4</v>
      </c>
      <c r="K81" s="35">
        <f t="shared" ref="K81" si="15">+G81</f>
        <v>1.0048713011201471E-4</v>
      </c>
      <c r="O81" s="35">
        <f t="shared" ref="O81" ca="1" si="16">+C$11+C$12*$F81</f>
        <v>-1.2861983225648092E-4</v>
      </c>
      <c r="Q81" s="37">
        <f t="shared" ref="Q81" si="17">+C81-15018.5</f>
        <v>44880.819000000134</v>
      </c>
    </row>
    <row r="82" spans="1:17" s="35" customFormat="1" ht="12.95" customHeight="1">
      <c r="C82" s="36"/>
      <c r="D82" s="36"/>
    </row>
    <row r="83" spans="1:17" s="35" customFormat="1" ht="12.95" customHeight="1">
      <c r="C83" s="36"/>
      <c r="D83" s="36"/>
    </row>
    <row r="84" spans="1:17" s="35" customFormat="1" ht="12.95" customHeight="1">
      <c r="C84" s="36"/>
      <c r="D84" s="36"/>
    </row>
    <row r="85" spans="1:17" s="35" customFormat="1" ht="12.95" customHeight="1">
      <c r="C85" s="36"/>
      <c r="D85" s="36"/>
    </row>
    <row r="86" spans="1:17" s="35" customFormat="1" ht="12.95" customHeight="1">
      <c r="C86" s="36"/>
      <c r="D86" s="36"/>
    </row>
    <row r="87" spans="1:17" s="35" customFormat="1" ht="12.95" customHeight="1">
      <c r="C87" s="36"/>
      <c r="D87" s="36"/>
    </row>
    <row r="88" spans="1:17" s="35" customFormat="1" ht="12.95" customHeight="1">
      <c r="C88" s="36"/>
      <c r="D88" s="36"/>
    </row>
    <row r="89" spans="1:17" s="35" customFormat="1" ht="12.95" customHeight="1">
      <c r="C89" s="36"/>
      <c r="D89" s="36"/>
    </row>
    <row r="90" spans="1:17" s="35" customFormat="1" ht="12.95" customHeight="1">
      <c r="C90" s="36"/>
      <c r="D90" s="36"/>
    </row>
    <row r="91" spans="1:17" s="35" customFormat="1" ht="12.95" customHeight="1">
      <c r="C91" s="36"/>
      <c r="D91" s="36"/>
    </row>
    <row r="92" spans="1:17" s="35" customFormat="1" ht="12.95" customHeight="1">
      <c r="C92" s="36"/>
      <c r="D92" s="36"/>
    </row>
    <row r="93" spans="1:17" s="35" customFormat="1" ht="12.95" customHeight="1">
      <c r="C93" s="36"/>
      <c r="D93" s="36"/>
    </row>
    <row r="94" spans="1:17" s="35" customFormat="1" ht="12.95" customHeight="1">
      <c r="C94" s="36"/>
      <c r="D94" s="36"/>
    </row>
    <row r="95" spans="1:17" s="35" customFormat="1" ht="12.95" customHeight="1">
      <c r="C95" s="36"/>
      <c r="D95" s="36"/>
    </row>
    <row r="96" spans="1:17" s="35" customFormat="1" ht="12.95" customHeight="1">
      <c r="C96" s="36"/>
      <c r="D96" s="36"/>
    </row>
    <row r="97" spans="3:4" s="35" customFormat="1" ht="12.95" customHeight="1">
      <c r="C97" s="36"/>
      <c r="D97" s="36"/>
    </row>
    <row r="98" spans="3:4" s="35" customFormat="1" ht="12.95" customHeight="1">
      <c r="C98" s="36"/>
      <c r="D98" s="36"/>
    </row>
    <row r="99" spans="3:4" s="35" customFormat="1" ht="12.95" customHeight="1">
      <c r="C99" s="36"/>
      <c r="D99" s="36"/>
    </row>
    <row r="100" spans="3:4" s="35" customFormat="1" ht="12.95" customHeight="1">
      <c r="C100" s="36"/>
      <c r="D100" s="36"/>
    </row>
    <row r="101" spans="3:4" s="35" customFormat="1" ht="12.95" customHeight="1">
      <c r="C101" s="36"/>
      <c r="D101" s="36"/>
    </row>
    <row r="102" spans="3:4" s="35" customFormat="1" ht="12.95" customHeight="1">
      <c r="C102" s="36"/>
      <c r="D102" s="36"/>
    </row>
    <row r="103" spans="3:4" s="35" customFormat="1" ht="12.95" customHeight="1">
      <c r="C103" s="36"/>
      <c r="D103" s="36"/>
    </row>
    <row r="104" spans="3:4" s="35" customFormat="1" ht="12.95" customHeight="1">
      <c r="C104" s="36"/>
      <c r="D104" s="36"/>
    </row>
    <row r="105" spans="3:4" s="35" customFormat="1" ht="12.95" customHeight="1">
      <c r="C105" s="36"/>
      <c r="D105" s="36"/>
    </row>
    <row r="106" spans="3:4" s="35" customFormat="1" ht="12.95" customHeight="1">
      <c r="C106" s="36"/>
      <c r="D106" s="36"/>
    </row>
    <row r="107" spans="3:4" s="35" customFormat="1" ht="12.95" customHeight="1">
      <c r="C107" s="36"/>
      <c r="D107" s="36"/>
    </row>
    <row r="108" spans="3:4" s="35" customFormat="1" ht="12.95" customHeight="1">
      <c r="C108" s="36"/>
      <c r="D108" s="36"/>
    </row>
    <row r="109" spans="3:4" s="35" customFormat="1" ht="12.95" customHeight="1">
      <c r="C109" s="36"/>
      <c r="D109" s="36"/>
    </row>
    <row r="110" spans="3:4" s="35" customFormat="1" ht="12.95" customHeight="1">
      <c r="C110" s="36"/>
      <c r="D110" s="36"/>
    </row>
    <row r="111" spans="3:4" s="35" customFormat="1" ht="12.95" customHeight="1">
      <c r="C111" s="36"/>
      <c r="D111" s="36"/>
    </row>
    <row r="112" spans="3:4" s="35" customFormat="1" ht="12.95" customHeight="1">
      <c r="C112" s="36"/>
      <c r="D112" s="36"/>
    </row>
    <row r="113" spans="3:4" s="35" customFormat="1" ht="12.95" customHeight="1">
      <c r="C113" s="36"/>
      <c r="D113" s="36"/>
    </row>
    <row r="114" spans="3:4" s="35" customFormat="1" ht="12.95" customHeight="1">
      <c r="C114" s="36"/>
      <c r="D114" s="36"/>
    </row>
    <row r="115" spans="3:4" s="35" customFormat="1" ht="12.95" customHeight="1">
      <c r="C115" s="36"/>
      <c r="D115" s="36"/>
    </row>
    <row r="116" spans="3:4" s="35" customFormat="1" ht="12.95" customHeight="1">
      <c r="C116" s="36"/>
      <c r="D116" s="36"/>
    </row>
    <row r="117" spans="3:4" s="35" customFormat="1" ht="12.95" customHeight="1">
      <c r="C117" s="36"/>
      <c r="D117" s="36"/>
    </row>
    <row r="118" spans="3:4" s="35" customFormat="1" ht="12.95" customHeight="1">
      <c r="C118" s="36"/>
      <c r="D118" s="36"/>
    </row>
    <row r="119" spans="3:4" s="35" customFormat="1" ht="12.95" customHeight="1">
      <c r="C119" s="36"/>
      <c r="D119" s="36"/>
    </row>
    <row r="120" spans="3:4" s="35" customFormat="1" ht="12.95" customHeight="1">
      <c r="C120" s="36"/>
      <c r="D120" s="36"/>
    </row>
    <row r="121" spans="3:4" s="35" customFormat="1" ht="12.95" customHeight="1">
      <c r="C121" s="36"/>
      <c r="D121" s="36"/>
    </row>
    <row r="122" spans="3:4" s="35" customFormat="1" ht="12.95" customHeight="1">
      <c r="C122" s="36"/>
      <c r="D122" s="36"/>
    </row>
    <row r="123" spans="3:4" s="35" customFormat="1" ht="12.95" customHeight="1">
      <c r="C123" s="36"/>
      <c r="D123" s="36"/>
    </row>
    <row r="124" spans="3:4" s="35" customFormat="1" ht="12.95" customHeight="1">
      <c r="C124" s="36"/>
      <c r="D124" s="36"/>
    </row>
    <row r="125" spans="3:4" s="35" customFormat="1" ht="12.95" customHeight="1">
      <c r="C125" s="36"/>
      <c r="D125" s="36"/>
    </row>
    <row r="126" spans="3:4" s="35" customFormat="1" ht="12.95" customHeight="1">
      <c r="C126" s="36"/>
      <c r="D126" s="36"/>
    </row>
    <row r="127" spans="3:4" s="35" customFormat="1" ht="12.95" customHeight="1">
      <c r="C127" s="36"/>
      <c r="D127" s="36"/>
    </row>
    <row r="128" spans="3:4" s="35" customFormat="1" ht="12.95" customHeight="1">
      <c r="C128" s="36"/>
      <c r="D128" s="36"/>
    </row>
    <row r="129" spans="3:4" s="35" customFormat="1" ht="12.95" customHeight="1">
      <c r="C129" s="36"/>
      <c r="D129" s="36"/>
    </row>
    <row r="130" spans="3:4" s="35" customFormat="1" ht="12.95" customHeight="1">
      <c r="C130" s="36"/>
      <c r="D130" s="36"/>
    </row>
    <row r="131" spans="3:4" s="35" customFormat="1" ht="12.95" customHeight="1">
      <c r="C131" s="36"/>
      <c r="D131" s="36"/>
    </row>
    <row r="132" spans="3:4" s="35" customFormat="1" ht="12.95" customHeight="1">
      <c r="C132" s="36"/>
      <c r="D132" s="36"/>
    </row>
    <row r="133" spans="3:4" s="10" customFormat="1" ht="12.95" customHeight="1">
      <c r="C133" s="50"/>
      <c r="D133" s="50"/>
    </row>
    <row r="134" spans="3:4" s="10" customFormat="1" ht="12.95" customHeight="1">
      <c r="C134" s="50"/>
      <c r="D134" s="50"/>
    </row>
    <row r="135" spans="3:4" s="10" customFormat="1" ht="12.95" customHeight="1">
      <c r="C135" s="50"/>
      <c r="D135" s="50"/>
    </row>
    <row r="136" spans="3:4" s="10" customFormat="1" ht="12.95" customHeight="1">
      <c r="C136" s="50"/>
      <c r="D136" s="50"/>
    </row>
    <row r="137" spans="3:4" s="10" customFormat="1" ht="12.95" customHeight="1">
      <c r="C137" s="50"/>
      <c r="D137" s="50"/>
    </row>
    <row r="138" spans="3:4" s="10" customFormat="1" ht="12.95" customHeight="1">
      <c r="C138" s="50"/>
      <c r="D138" s="50"/>
    </row>
    <row r="139" spans="3:4" s="10" customFormat="1" ht="12.95" customHeight="1">
      <c r="C139" s="50"/>
      <c r="D139" s="50"/>
    </row>
    <row r="140" spans="3:4" s="10" customFormat="1" ht="12.95" customHeight="1">
      <c r="C140" s="50"/>
      <c r="D140" s="50"/>
    </row>
    <row r="141" spans="3:4" s="10" customFormat="1" ht="12.95" customHeight="1">
      <c r="C141" s="50"/>
      <c r="D141" s="50"/>
    </row>
    <row r="142" spans="3:4" s="10" customFormat="1" ht="12.95" customHeight="1">
      <c r="C142" s="50"/>
      <c r="D142" s="50"/>
    </row>
    <row r="143" spans="3:4" s="10" customFormat="1" ht="12.95" customHeight="1">
      <c r="C143" s="50"/>
      <c r="D143" s="50"/>
    </row>
    <row r="144" spans="3:4" s="10" customFormat="1" ht="12.95" customHeight="1">
      <c r="C144" s="50"/>
      <c r="D144" s="50"/>
    </row>
    <row r="145" spans="3:4" s="10" customFormat="1" ht="12.95" customHeight="1">
      <c r="C145" s="50"/>
      <c r="D145" s="50"/>
    </row>
    <row r="146" spans="3:4" s="10" customFormat="1" ht="12.95" customHeight="1">
      <c r="C146" s="50"/>
      <c r="D146" s="50"/>
    </row>
    <row r="147" spans="3:4" s="10" customFormat="1" ht="12.95" customHeight="1">
      <c r="C147" s="50"/>
      <c r="D147" s="50"/>
    </row>
    <row r="148" spans="3:4" s="10" customFormat="1" ht="12.95" customHeight="1">
      <c r="C148" s="50"/>
      <c r="D148" s="50"/>
    </row>
    <row r="149" spans="3:4" s="10" customFormat="1" ht="12.95" customHeight="1">
      <c r="C149" s="50"/>
      <c r="D149" s="50"/>
    </row>
    <row r="150" spans="3:4" s="10" customFormat="1" ht="12.95" customHeight="1">
      <c r="C150" s="50"/>
      <c r="D150" s="50"/>
    </row>
    <row r="151" spans="3:4" s="10" customFormat="1" ht="12.95" customHeight="1">
      <c r="C151" s="50"/>
      <c r="D151" s="50"/>
    </row>
    <row r="152" spans="3:4" s="10" customFormat="1" ht="12.95" customHeight="1">
      <c r="C152" s="50"/>
      <c r="D152" s="50"/>
    </row>
    <row r="153" spans="3:4" s="10" customFormat="1" ht="12.95" customHeight="1">
      <c r="C153" s="50"/>
      <c r="D153" s="50"/>
    </row>
    <row r="154" spans="3:4" s="10" customFormat="1" ht="12.95" customHeight="1">
      <c r="C154" s="50"/>
      <c r="D154" s="50"/>
    </row>
    <row r="155" spans="3:4" s="10" customFormat="1" ht="12.95" customHeight="1">
      <c r="C155" s="50"/>
      <c r="D155" s="50"/>
    </row>
    <row r="156" spans="3:4" s="10" customFormat="1" ht="12.95" customHeight="1">
      <c r="C156" s="50"/>
      <c r="D156" s="50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34:D36" name="Range1"/>
  </protectedRanges>
  <sortState xmlns:xlrd2="http://schemas.microsoft.com/office/spreadsheetml/2017/richdata2" ref="A21:U80">
    <sortCondition ref="C21:C8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2024-02-18T06:09:01Z</dcterms:modified>
</cp:coreProperties>
</file>