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59DE368-9473-4530-95CD-3C2A127D55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G42" i="1"/>
  <c r="K42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Q42" i="1"/>
  <c r="Q31" i="1"/>
  <c r="Q32" i="1"/>
  <c r="K33" i="1"/>
  <c r="Q33" i="1"/>
  <c r="Q34" i="1"/>
  <c r="Q35" i="1"/>
  <c r="Q36" i="1"/>
  <c r="Q37" i="1"/>
  <c r="Q38" i="1"/>
  <c r="Q39" i="1"/>
  <c r="Q40" i="1"/>
  <c r="K41" i="1"/>
  <c r="Q41" i="1"/>
  <c r="Q21" i="1"/>
  <c r="Q22" i="1"/>
  <c r="Q23" i="1"/>
  <c r="Q24" i="1"/>
  <c r="Q25" i="1"/>
  <c r="Q26" i="1"/>
  <c r="Q27" i="1"/>
  <c r="Q28" i="1"/>
  <c r="Q29" i="1"/>
  <c r="Q30" i="1"/>
  <c r="F16" i="1"/>
  <c r="F17" i="1" s="1"/>
  <c r="C17" i="1"/>
  <c r="C11" i="1"/>
  <c r="C12" i="1"/>
  <c r="C16" i="1" l="1"/>
  <c r="D18" i="1" s="1"/>
  <c r="O28" i="1"/>
  <c r="O26" i="1"/>
  <c r="O40" i="1"/>
  <c r="O42" i="1"/>
  <c r="C15" i="1"/>
  <c r="O27" i="1"/>
  <c r="O38" i="1"/>
  <c r="O25" i="1"/>
  <c r="O35" i="1"/>
  <c r="O36" i="1"/>
  <c r="O34" i="1"/>
  <c r="O22" i="1"/>
  <c r="O30" i="1"/>
  <c r="O37" i="1"/>
  <c r="O39" i="1"/>
  <c r="O21" i="1"/>
  <c r="O24" i="1"/>
  <c r="O41" i="1"/>
  <c r="O23" i="1"/>
  <c r="O29" i="1"/>
  <c r="O31" i="1"/>
  <c r="O32" i="1"/>
  <c r="O33" i="1"/>
  <c r="C18" i="1" l="1"/>
  <c r="F18" i="1"/>
  <c r="F19" i="1" s="1"/>
</calcChain>
</file>

<file path=xl/sharedStrings.xml><?xml version="1.0" encoding="utf-8"?>
<sst xmlns="http://schemas.openxmlformats.org/spreadsheetml/2006/main" count="91" uniqueCount="51">
  <si>
    <t>JAVSO..47..105</t>
  </si>
  <si>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</si>
  <si>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</si>
  <si>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</si>
  <si>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</si>
  <si>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</si>
  <si>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</si>
  <si>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</si>
  <si>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</si>
  <si>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</si>
  <si>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</si>
  <si>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</si>
  <si>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</si>
  <si>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</si>
  <si>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</si>
  <si>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</si>
  <si>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</si>
  <si>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</si>
  <si>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</si>
  <si>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</si>
  <si>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</si>
  <si>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</si>
  <si>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</si>
  <si>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</si>
  <si>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</si>
  <si>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</si>
  <si>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</si>
  <si>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</si>
  <si>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</si>
  <si>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</si>
  <si>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</si>
  <si>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</si>
  <si>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</si>
  <si>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</si>
  <si>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</si>
  <si>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</si>
  <si>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</si>
  <si>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</si>
  <si>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</si>
  <si>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</si>
  <si>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</si>
  <si>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</si>
  <si>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DI Lyn / GSC 2992-1686</t>
  </si>
  <si>
    <t>EA</t>
  </si>
  <si>
    <t>IBVS 6007</t>
  </si>
  <si>
    <t>I</t>
  </si>
  <si>
    <t>II</t>
  </si>
  <si>
    <t>IBVS 6033</t>
  </si>
  <si>
    <t>VSX</t>
  </si>
  <si>
    <t>IBVS 6114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</si>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</sst>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Lyn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B-46AC-9D30-551B0F8D88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B-46AC-9D30-551B0F8D88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B-46AC-9D30-551B0F8D88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-2.2000000026309863E-3</c:v>
                </c:pt>
                <c:pt idx="2">
                  <c:v>1.0499999989406206E-3</c:v>
                </c:pt>
                <c:pt idx="3">
                  <c:v>-1.1000000013154931E-3</c:v>
                </c:pt>
                <c:pt idx="4">
                  <c:v>1.7799999986891635E-3</c:v>
                </c:pt>
                <c:pt idx="5">
                  <c:v>-1.2869999998656567E-2</c:v>
                </c:pt>
                <c:pt idx="6">
                  <c:v>-1.7000000007101335E-3</c:v>
                </c:pt>
                <c:pt idx="7">
                  <c:v>1.6109999996842816E-2</c:v>
                </c:pt>
                <c:pt idx="8">
                  <c:v>7.5099999958183616E-3</c:v>
                </c:pt>
                <c:pt idx="9">
                  <c:v>1.3699999995878898E-2</c:v>
                </c:pt>
                <c:pt idx="10">
                  <c:v>1.7639999998209532E-2</c:v>
                </c:pt>
                <c:pt idx="11">
                  <c:v>2.2270000001299195E-2</c:v>
                </c:pt>
                <c:pt idx="12">
                  <c:v>2.2349999999278225E-2</c:v>
                </c:pt>
                <c:pt idx="13">
                  <c:v>2.2400000001653098E-2</c:v>
                </c:pt>
                <c:pt idx="14">
                  <c:v>1.7939999997906853E-2</c:v>
                </c:pt>
                <c:pt idx="15">
                  <c:v>3.3699999999953434E-2</c:v>
                </c:pt>
                <c:pt idx="16">
                  <c:v>2.2179999999934807E-2</c:v>
                </c:pt>
                <c:pt idx="17">
                  <c:v>3.4019999991869554E-2</c:v>
                </c:pt>
                <c:pt idx="18">
                  <c:v>3.5109999997075647E-2</c:v>
                </c:pt>
                <c:pt idx="19">
                  <c:v>3.501999999571126E-2</c:v>
                </c:pt>
                <c:pt idx="20">
                  <c:v>3.4749999998894054E-2</c:v>
                </c:pt>
                <c:pt idx="21">
                  <c:v>5.1879999999073334E-2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B-46AC-9D30-551B0F8D88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B-46AC-9D30-551B0F8D88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B-46AC-9D30-551B0F8D88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6.8000000000000005E-4</c:v>
                  </c:pt>
                  <c:pt idx="1">
                    <c:v>8.7000000000000001E-4</c:v>
                  </c:pt>
                  <c:pt idx="2">
                    <c:v>4.4000000000000002E-4</c:v>
                  </c:pt>
                  <c:pt idx="3">
                    <c:v>4.2100000000000002E-3</c:v>
                  </c:pt>
                  <c:pt idx="4">
                    <c:v>4.8000000000000001E-4</c:v>
                  </c:pt>
                  <c:pt idx="5">
                    <c:v>1.39E-3</c:v>
                  </c:pt>
                  <c:pt idx="6">
                    <c:v>5.8E-4</c:v>
                  </c:pt>
                  <c:pt idx="7">
                    <c:v>1.6900000000000001E-3</c:v>
                  </c:pt>
                  <c:pt idx="8">
                    <c:v>1E-3</c:v>
                  </c:pt>
                  <c:pt idx="9">
                    <c:v>4.4000000000000003E-3</c:v>
                  </c:pt>
                  <c:pt idx="10">
                    <c:v>3.1E-4</c:v>
                  </c:pt>
                  <c:pt idx="11">
                    <c:v>7.6000000000000004E-4</c:v>
                  </c:pt>
                  <c:pt idx="12">
                    <c:v>8.0999999999999996E-4</c:v>
                  </c:pt>
                  <c:pt idx="13">
                    <c:v>1.2099999999999999E-3</c:v>
                  </c:pt>
                  <c:pt idx="14">
                    <c:v>5.5000000000000003E-4</c:v>
                  </c:pt>
                  <c:pt idx="15">
                    <c:v>2.49E-3</c:v>
                  </c:pt>
                  <c:pt idx="16">
                    <c:v>4.8999999999999998E-4</c:v>
                  </c:pt>
                  <c:pt idx="17">
                    <c:v>3.8999999999999999E-4</c:v>
                  </c:pt>
                  <c:pt idx="18">
                    <c:v>4.8000000000000001E-4</c:v>
                  </c:pt>
                  <c:pt idx="19">
                    <c:v>3.8999999999999999E-4</c:v>
                  </c:pt>
                  <c:pt idx="20">
                    <c:v>5.1000000000000004E-4</c:v>
                  </c:pt>
                  <c:pt idx="2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B-46AC-9D30-551B0F8D88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-3.5743539401862819E-3</c:v>
                </c:pt>
                <c:pt idx="1">
                  <c:v>-3.4396850106411412E-3</c:v>
                </c:pt>
                <c:pt idx="2">
                  <c:v>-2.1603301799623066E-3</c:v>
                </c:pt>
                <c:pt idx="3">
                  <c:v>4.011995757523301E-3</c:v>
                </c:pt>
                <c:pt idx="4">
                  <c:v>4.7302300484307162E-3</c:v>
                </c:pt>
                <c:pt idx="5">
                  <c:v>4.8873437995667138E-3</c:v>
                </c:pt>
                <c:pt idx="6">
                  <c:v>5.7402470200192714E-3</c:v>
                </c:pt>
                <c:pt idx="7">
                  <c:v>6.1442538086546924E-3</c:v>
                </c:pt>
                <c:pt idx="8">
                  <c:v>1.3034814037047714E-2</c:v>
                </c:pt>
                <c:pt idx="9">
                  <c:v>1.4897734229088827E-2</c:v>
                </c:pt>
                <c:pt idx="10">
                  <c:v>1.4583506726816832E-2</c:v>
                </c:pt>
                <c:pt idx="11">
                  <c:v>1.5458854768860244E-2</c:v>
                </c:pt>
                <c:pt idx="12">
                  <c:v>1.6603540669993939E-2</c:v>
                </c:pt>
                <c:pt idx="13">
                  <c:v>1.6603540669993939E-2</c:v>
                </c:pt>
                <c:pt idx="14">
                  <c:v>1.7433999068855639E-2</c:v>
                </c:pt>
                <c:pt idx="15">
                  <c:v>2.5446800376791499E-2</c:v>
                </c:pt>
                <c:pt idx="16">
                  <c:v>2.5895696808608634E-2</c:v>
                </c:pt>
                <c:pt idx="17">
                  <c:v>3.2202691675639383E-2</c:v>
                </c:pt>
                <c:pt idx="18">
                  <c:v>3.5210297768814194E-2</c:v>
                </c:pt>
                <c:pt idx="19">
                  <c:v>3.5479635627904474E-2</c:v>
                </c:pt>
                <c:pt idx="20">
                  <c:v>3.6467207777902161E-2</c:v>
                </c:pt>
                <c:pt idx="21">
                  <c:v>5.5881978453993258E-2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B-46AC-9D30-551B0F8D88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31.5</c:v>
                </c:pt>
                <c:pt idx="3">
                  <c:v>169</c:v>
                </c:pt>
                <c:pt idx="4">
                  <c:v>185</c:v>
                </c:pt>
                <c:pt idx="5">
                  <c:v>188.5</c:v>
                </c:pt>
                <c:pt idx="6">
                  <c:v>207.5</c:v>
                </c:pt>
                <c:pt idx="7">
                  <c:v>216.5</c:v>
                </c:pt>
                <c:pt idx="8">
                  <c:v>370</c:v>
                </c:pt>
                <c:pt idx="9">
                  <c:v>411.5</c:v>
                </c:pt>
                <c:pt idx="10">
                  <c:v>404.5</c:v>
                </c:pt>
                <c:pt idx="11">
                  <c:v>424</c:v>
                </c:pt>
                <c:pt idx="12">
                  <c:v>449.5</c:v>
                </c:pt>
                <c:pt idx="13">
                  <c:v>449.5</c:v>
                </c:pt>
                <c:pt idx="14">
                  <c:v>468</c:v>
                </c:pt>
                <c:pt idx="15">
                  <c:v>646.5</c:v>
                </c:pt>
                <c:pt idx="16">
                  <c:v>656.5</c:v>
                </c:pt>
                <c:pt idx="17">
                  <c:v>797</c:v>
                </c:pt>
                <c:pt idx="18">
                  <c:v>864</c:v>
                </c:pt>
                <c:pt idx="19">
                  <c:v>870</c:v>
                </c:pt>
                <c:pt idx="20">
                  <c:v>892</c:v>
                </c:pt>
                <c:pt idx="21">
                  <c:v>1324.5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B-46AC-9D30-551B0F8D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30912"/>
        <c:axId val="1"/>
      </c:scatterChart>
      <c:valAx>
        <c:axId val="87573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73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BD9416-6B67-779A-1828-1610A0541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s="5" customFormat="1" ht="12.95" customHeight="1" x14ac:dyDescent="0.2">
      <c r="A2" s="5" t="s">
        <v>28</v>
      </c>
      <c r="B2" s="6" t="s">
        <v>43</v>
      </c>
      <c r="C2" s="7"/>
      <c r="D2" s="7"/>
    </row>
    <row r="3" spans="1:6" s="5" customFormat="1" ht="12.95" customHeight="1" thickBot="1" x14ac:dyDescent="0.25"/>
    <row r="4" spans="1:6" s="5" customFormat="1" ht="12.95" customHeight="1" thickTop="1" thickBot="1" x14ac:dyDescent="0.25">
      <c r="A4" s="8" t="s">
        <v>5</v>
      </c>
      <c r="C4" s="9" t="s">
        <v>41</v>
      </c>
      <c r="D4" s="10" t="s">
        <v>41</v>
      </c>
    </row>
    <row r="5" spans="1:6" s="5" customFormat="1" ht="12.95" customHeight="1" thickTop="1" x14ac:dyDescent="0.2">
      <c r="A5" s="11" t="s">
        <v>33</v>
      </c>
      <c r="C5" s="12">
        <v>-9.5</v>
      </c>
      <c r="D5" s="5" t="s">
        <v>34</v>
      </c>
    </row>
    <row r="6" spans="1:6" s="5" customFormat="1" ht="12.95" customHeight="1" x14ac:dyDescent="0.2">
      <c r="A6" s="8" t="s">
        <v>6</v>
      </c>
    </row>
    <row r="7" spans="1:6" s="5" customFormat="1" ht="12.95" customHeight="1" x14ac:dyDescent="0.2">
      <c r="A7" s="5" t="s">
        <v>7</v>
      </c>
      <c r="C7" s="39">
        <v>55250.421990000003</v>
      </c>
      <c r="D7" s="13" t="s">
        <v>48</v>
      </c>
    </row>
    <row r="8" spans="1:6" s="5" customFormat="1" ht="12.95" customHeight="1" x14ac:dyDescent="0.2">
      <c r="A8" s="5" t="s">
        <v>8</v>
      </c>
      <c r="C8" s="40">
        <v>1.68154</v>
      </c>
      <c r="D8" s="13" t="s">
        <v>48</v>
      </c>
    </row>
    <row r="9" spans="1:6" s="5" customFormat="1" ht="12.95" customHeight="1" x14ac:dyDescent="0.2">
      <c r="A9" s="14" t="s">
        <v>37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6" s="5" customFormat="1" ht="12.95" customHeight="1" thickBot="1" x14ac:dyDescent="0.25">
      <c r="C10" s="18" t="s">
        <v>24</v>
      </c>
      <c r="D10" s="18" t="s">
        <v>25</v>
      </c>
    </row>
    <row r="11" spans="1:6" s="5" customFormat="1" ht="12.95" customHeight="1" x14ac:dyDescent="0.2">
      <c r="A11" s="5" t="s">
        <v>20</v>
      </c>
      <c r="C11" s="17">
        <f ca="1">INTERCEPT(INDIRECT($D$9):G991,INDIRECT($C$9):F991)</f>
        <v>-3.5743539401862819E-3</v>
      </c>
      <c r="D11" s="7"/>
    </row>
    <row r="12" spans="1:6" s="5" customFormat="1" ht="12.95" customHeight="1" x14ac:dyDescent="0.2">
      <c r="A12" s="5" t="s">
        <v>21</v>
      </c>
      <c r="C12" s="17">
        <f ca="1">SLOPE(INDIRECT($D$9):G991,INDIRECT($C$9):F991)</f>
        <v>4.4889643181713506E-5</v>
      </c>
      <c r="D12" s="7"/>
    </row>
    <row r="13" spans="1:6" s="5" customFormat="1" ht="12.95" customHeight="1" x14ac:dyDescent="0.2">
      <c r="A13" s="5" t="s">
        <v>23</v>
      </c>
      <c r="C13" s="7" t="s">
        <v>18</v>
      </c>
    </row>
    <row r="14" spans="1:6" s="5" customFormat="1" ht="12.95" customHeight="1" x14ac:dyDescent="0.2"/>
    <row r="15" spans="1:6" s="5" customFormat="1" ht="12.95" customHeight="1" x14ac:dyDescent="0.2">
      <c r="A15" s="19" t="s">
        <v>22</v>
      </c>
      <c r="C15" s="20">
        <f ca="1">(C7+C11)+(C8+C12)*INT(MAX(F21:F3532))</f>
        <v>57476.836809533634</v>
      </c>
      <c r="E15" s="21" t="s">
        <v>38</v>
      </c>
      <c r="F15" s="12">
        <v>1</v>
      </c>
    </row>
    <row r="16" spans="1:6" s="5" customFormat="1" ht="12.95" customHeight="1" x14ac:dyDescent="0.2">
      <c r="A16" s="8" t="s">
        <v>9</v>
      </c>
      <c r="C16" s="22">
        <f ca="1">+C8+C12</f>
        <v>1.6815848896431818</v>
      </c>
      <c r="E16" s="21" t="s">
        <v>35</v>
      </c>
      <c r="F16" s="23">
        <f ca="1">NOW()+15018.5+$C$5/24</f>
        <v>60358.811548495367</v>
      </c>
    </row>
    <row r="17" spans="1:21" s="5" customFormat="1" ht="12.95" customHeight="1" thickBot="1" x14ac:dyDescent="0.25">
      <c r="A17" s="21" t="s">
        <v>32</v>
      </c>
      <c r="C17" s="5">
        <f>COUNT(C21:C2190)</f>
        <v>22</v>
      </c>
      <c r="E17" s="21" t="s">
        <v>39</v>
      </c>
      <c r="F17" s="23">
        <f ca="1">ROUND(2*(F16-$C$7)/$C$8,0)/2+F15</f>
        <v>3039</v>
      </c>
    </row>
    <row r="18" spans="1:21" s="5" customFormat="1" ht="12.95" customHeight="1" thickTop="1" thickBot="1" x14ac:dyDescent="0.25">
      <c r="A18" s="8" t="s">
        <v>10</v>
      </c>
      <c r="C18" s="24">
        <f ca="1">+C15</f>
        <v>57476.836809533634</v>
      </c>
      <c r="D18" s="25">
        <f ca="1">+C16</f>
        <v>1.6815848896431818</v>
      </c>
      <c r="E18" s="21" t="s">
        <v>40</v>
      </c>
      <c r="F18" s="17">
        <f ca="1">ROUND(2*(F16-$C$15)/$C$16,0)/2+F15</f>
        <v>1715</v>
      </c>
    </row>
    <row r="19" spans="1:21" s="5" customFormat="1" ht="12.95" customHeight="1" thickTop="1" x14ac:dyDescent="0.2">
      <c r="E19" s="21" t="s">
        <v>36</v>
      </c>
      <c r="F19" s="26">
        <f ca="1">+$C$15+$C$16*F18-15018.5-$C$5/24</f>
        <v>45342.650728605026</v>
      </c>
    </row>
    <row r="20" spans="1:21" s="5" customFormat="1" ht="12.95" customHeight="1" thickBot="1" x14ac:dyDescent="0.25">
      <c r="A20" s="18" t="s">
        <v>11</v>
      </c>
      <c r="B20" s="18" t="s">
        <v>12</v>
      </c>
      <c r="C20" s="18" t="s">
        <v>13</v>
      </c>
      <c r="D20" s="18" t="s">
        <v>17</v>
      </c>
      <c r="E20" s="18" t="s">
        <v>14</v>
      </c>
      <c r="F20" s="18" t="s">
        <v>15</v>
      </c>
      <c r="G20" s="18" t="s">
        <v>16</v>
      </c>
      <c r="H20" s="27" t="s">
        <v>4</v>
      </c>
      <c r="I20" s="27" t="s">
        <v>50</v>
      </c>
      <c r="J20" s="27" t="s">
        <v>2</v>
      </c>
      <c r="K20" s="27" t="s">
        <v>3</v>
      </c>
      <c r="L20" s="27" t="s">
        <v>29</v>
      </c>
      <c r="M20" s="27" t="s">
        <v>30</v>
      </c>
      <c r="N20" s="27" t="s">
        <v>31</v>
      </c>
      <c r="O20" s="27" t="s">
        <v>27</v>
      </c>
      <c r="P20" s="28" t="s">
        <v>26</v>
      </c>
      <c r="Q20" s="18" t="s">
        <v>19</v>
      </c>
      <c r="U20" s="29" t="s">
        <v>1</v>
      </c>
    </row>
    <row r="21" spans="1:21" s="5" customFormat="1" ht="12.95" customHeight="1" x14ac:dyDescent="0.2">
      <c r="A21" s="3" t="s">
        <v>44</v>
      </c>
      <c r="B21" s="4" t="s">
        <v>45</v>
      </c>
      <c r="C21" s="3">
        <v>55250.421990000003</v>
      </c>
      <c r="D21" s="3">
        <v>6.8000000000000005E-4</v>
      </c>
      <c r="E21" s="5">
        <f t="shared" ref="E21:E30" si="0">+(C21-C$7)/C$8</f>
        <v>0</v>
      </c>
      <c r="F21" s="5">
        <f t="shared" ref="F21:F42" si="1">ROUND(2*E21,0)/2</f>
        <v>0</v>
      </c>
      <c r="G21" s="5">
        <f t="shared" ref="G21:G30" si="2">+C21-(C$7+F21*C$8)</f>
        <v>0</v>
      </c>
      <c r="K21" s="5">
        <f t="shared" ref="K21:K42" si="3">+G21</f>
        <v>0</v>
      </c>
      <c r="O21" s="5">
        <f t="shared" ref="O21:O30" ca="1" si="4">+C$11+C$12*$F21</f>
        <v>-3.5743539401862819E-3</v>
      </c>
      <c r="Q21" s="30">
        <f t="shared" ref="Q21:Q30" si="5">+C21-15018.5</f>
        <v>40231.921990000003</v>
      </c>
    </row>
    <row r="22" spans="1:21" s="5" customFormat="1" ht="12.95" customHeight="1" x14ac:dyDescent="0.2">
      <c r="A22" s="3" t="s">
        <v>44</v>
      </c>
      <c r="B22" s="4" t="s">
        <v>45</v>
      </c>
      <c r="C22" s="3">
        <v>55255.46441</v>
      </c>
      <c r="D22" s="3">
        <v>8.7000000000000001E-4</v>
      </c>
      <c r="E22" s="5">
        <f t="shared" si="0"/>
        <v>2.9986916754867243</v>
      </c>
      <c r="F22" s="5">
        <f t="shared" si="1"/>
        <v>3</v>
      </c>
      <c r="G22" s="5">
        <f t="shared" si="2"/>
        <v>-2.2000000026309863E-3</v>
      </c>
      <c r="K22" s="5">
        <f t="shared" si="3"/>
        <v>-2.2000000026309863E-3</v>
      </c>
      <c r="O22" s="5">
        <f t="shared" ca="1" si="4"/>
        <v>-3.4396850106411412E-3</v>
      </c>
      <c r="Q22" s="30">
        <f t="shared" si="5"/>
        <v>40236.96441</v>
      </c>
    </row>
    <row r="23" spans="1:21" s="5" customFormat="1" ht="12.95" customHeight="1" x14ac:dyDescent="0.2">
      <c r="A23" s="3" t="s">
        <v>44</v>
      </c>
      <c r="B23" s="4" t="s">
        <v>46</v>
      </c>
      <c r="C23" s="3">
        <v>55303.39155</v>
      </c>
      <c r="D23" s="3">
        <v>4.4000000000000002E-4</v>
      </c>
      <c r="E23" s="5">
        <f t="shared" si="0"/>
        <v>31.500624427606674</v>
      </c>
      <c r="F23" s="5">
        <f t="shared" si="1"/>
        <v>31.5</v>
      </c>
      <c r="G23" s="5">
        <f t="shared" si="2"/>
        <v>1.0499999989406206E-3</v>
      </c>
      <c r="K23" s="5">
        <f t="shared" si="3"/>
        <v>1.0499999989406206E-3</v>
      </c>
      <c r="O23" s="5">
        <f t="shared" ca="1" si="4"/>
        <v>-2.1603301799623066E-3</v>
      </c>
      <c r="Q23" s="30">
        <f t="shared" si="5"/>
        <v>40284.89155</v>
      </c>
    </row>
    <row r="24" spans="1:21" s="5" customFormat="1" ht="12.95" customHeight="1" x14ac:dyDescent="0.2">
      <c r="A24" s="3" t="s">
        <v>44</v>
      </c>
      <c r="B24" s="4" t="s">
        <v>45</v>
      </c>
      <c r="C24" s="3">
        <v>55534.601150000002</v>
      </c>
      <c r="D24" s="3">
        <v>4.2100000000000002E-3</v>
      </c>
      <c r="E24" s="5">
        <f t="shared" si="0"/>
        <v>168.99934583774379</v>
      </c>
      <c r="F24" s="5">
        <f t="shared" si="1"/>
        <v>169</v>
      </c>
      <c r="G24" s="5">
        <f t="shared" si="2"/>
        <v>-1.1000000013154931E-3</v>
      </c>
      <c r="K24" s="5">
        <f t="shared" si="3"/>
        <v>-1.1000000013154931E-3</v>
      </c>
      <c r="O24" s="5">
        <f t="shared" ca="1" si="4"/>
        <v>4.011995757523301E-3</v>
      </c>
      <c r="Q24" s="30">
        <f t="shared" si="5"/>
        <v>40516.101150000002</v>
      </c>
    </row>
    <row r="25" spans="1:21" s="5" customFormat="1" ht="12.95" customHeight="1" x14ac:dyDescent="0.2">
      <c r="A25" s="3" t="s">
        <v>44</v>
      </c>
      <c r="B25" s="4" t="s">
        <v>45</v>
      </c>
      <c r="C25" s="3">
        <v>55561.508670000003</v>
      </c>
      <c r="D25" s="3">
        <v>4.8000000000000001E-4</v>
      </c>
      <c r="E25" s="5">
        <f t="shared" si="0"/>
        <v>185.00105855346905</v>
      </c>
      <c r="F25" s="5">
        <f t="shared" si="1"/>
        <v>185</v>
      </c>
      <c r="G25" s="5">
        <f t="shared" si="2"/>
        <v>1.7799999986891635E-3</v>
      </c>
      <c r="K25" s="5">
        <f t="shared" si="3"/>
        <v>1.7799999986891635E-3</v>
      </c>
      <c r="O25" s="5">
        <f t="shared" ca="1" si="4"/>
        <v>4.7302300484307162E-3</v>
      </c>
      <c r="Q25" s="30">
        <f t="shared" si="5"/>
        <v>40543.008670000003</v>
      </c>
    </row>
    <row r="26" spans="1:21" s="5" customFormat="1" ht="12.95" customHeight="1" x14ac:dyDescent="0.2">
      <c r="A26" s="3" t="s">
        <v>44</v>
      </c>
      <c r="B26" s="4" t="s">
        <v>46</v>
      </c>
      <c r="C26" s="3">
        <v>55567.379410000001</v>
      </c>
      <c r="D26" s="3">
        <v>1.39E-3</v>
      </c>
      <c r="E26" s="5">
        <f t="shared" si="0"/>
        <v>188.49234630160379</v>
      </c>
      <c r="F26" s="5">
        <f t="shared" si="1"/>
        <v>188.5</v>
      </c>
      <c r="G26" s="5">
        <f t="shared" si="2"/>
        <v>-1.2869999998656567E-2</v>
      </c>
      <c r="K26" s="5">
        <f t="shared" si="3"/>
        <v>-1.2869999998656567E-2</v>
      </c>
      <c r="O26" s="5">
        <f t="shared" ca="1" si="4"/>
        <v>4.8873437995667138E-3</v>
      </c>
      <c r="Q26" s="30">
        <f t="shared" si="5"/>
        <v>40548.879410000001</v>
      </c>
    </row>
    <row r="27" spans="1:21" s="5" customFormat="1" ht="12.95" customHeight="1" x14ac:dyDescent="0.2">
      <c r="A27" s="3" t="s">
        <v>44</v>
      </c>
      <c r="B27" s="4" t="s">
        <v>46</v>
      </c>
      <c r="C27" s="3">
        <v>55599.339840000001</v>
      </c>
      <c r="D27" s="3">
        <v>5.8E-4</v>
      </c>
      <c r="E27" s="5">
        <f t="shared" si="0"/>
        <v>207.49898902196676</v>
      </c>
      <c r="F27" s="5">
        <f t="shared" si="1"/>
        <v>207.5</v>
      </c>
      <c r="G27" s="5">
        <f t="shared" si="2"/>
        <v>-1.7000000007101335E-3</v>
      </c>
      <c r="K27" s="5">
        <f t="shared" si="3"/>
        <v>-1.7000000007101335E-3</v>
      </c>
      <c r="O27" s="5">
        <f t="shared" ca="1" si="4"/>
        <v>5.7402470200192714E-3</v>
      </c>
      <c r="Q27" s="30">
        <f t="shared" si="5"/>
        <v>40580.839840000001</v>
      </c>
    </row>
    <row r="28" spans="1:21" s="5" customFormat="1" ht="12.95" customHeight="1" x14ac:dyDescent="0.2">
      <c r="A28" s="3" t="s">
        <v>44</v>
      </c>
      <c r="B28" s="4" t="s">
        <v>46</v>
      </c>
      <c r="C28" s="3">
        <v>55614.49151</v>
      </c>
      <c r="D28" s="3">
        <v>1.6900000000000001E-3</v>
      </c>
      <c r="E28" s="5">
        <f t="shared" si="0"/>
        <v>216.50958050358437</v>
      </c>
      <c r="F28" s="5">
        <f t="shared" si="1"/>
        <v>216.5</v>
      </c>
      <c r="G28" s="5">
        <f t="shared" si="2"/>
        <v>1.6109999996842816E-2</v>
      </c>
      <c r="K28" s="5">
        <f t="shared" si="3"/>
        <v>1.6109999996842816E-2</v>
      </c>
      <c r="O28" s="5">
        <f t="shared" ca="1" si="4"/>
        <v>6.1442538086546924E-3</v>
      </c>
      <c r="Q28" s="30">
        <f t="shared" si="5"/>
        <v>40595.99151</v>
      </c>
    </row>
    <row r="29" spans="1:21" s="5" customFormat="1" ht="12.95" customHeight="1" x14ac:dyDescent="0.2">
      <c r="A29" s="3" t="s">
        <v>44</v>
      </c>
      <c r="B29" s="4" t="s">
        <v>45</v>
      </c>
      <c r="C29" s="3">
        <v>55872.599300000002</v>
      </c>
      <c r="D29" s="3">
        <v>1E-3</v>
      </c>
      <c r="E29" s="5">
        <f t="shared" si="0"/>
        <v>370.00446614412925</v>
      </c>
      <c r="F29" s="5">
        <f t="shared" si="1"/>
        <v>370</v>
      </c>
      <c r="G29" s="5">
        <f t="shared" si="2"/>
        <v>7.5099999958183616E-3</v>
      </c>
      <c r="K29" s="5">
        <f t="shared" si="3"/>
        <v>7.5099999958183616E-3</v>
      </c>
      <c r="O29" s="5">
        <f t="shared" ca="1" si="4"/>
        <v>1.3034814037047714E-2</v>
      </c>
      <c r="Q29" s="30">
        <f t="shared" si="5"/>
        <v>40854.099300000002</v>
      </c>
    </row>
    <row r="30" spans="1:21" s="5" customFormat="1" ht="12.95" customHeight="1" x14ac:dyDescent="0.2">
      <c r="A30" s="31" t="s">
        <v>47</v>
      </c>
      <c r="B30" s="32" t="s">
        <v>46</v>
      </c>
      <c r="C30" s="33">
        <v>55942.3894</v>
      </c>
      <c r="D30" s="33">
        <v>4.4000000000000003E-3</v>
      </c>
      <c r="E30" s="5">
        <f t="shared" si="0"/>
        <v>411.50814729355085</v>
      </c>
      <c r="F30" s="5">
        <f t="shared" si="1"/>
        <v>411.5</v>
      </c>
      <c r="G30" s="5">
        <f t="shared" si="2"/>
        <v>1.3699999995878898E-2</v>
      </c>
      <c r="K30" s="5">
        <f t="shared" si="3"/>
        <v>1.3699999995878898E-2</v>
      </c>
      <c r="O30" s="5">
        <f t="shared" ca="1" si="4"/>
        <v>1.4897734229088827E-2</v>
      </c>
      <c r="Q30" s="30">
        <f t="shared" si="5"/>
        <v>40923.8894</v>
      </c>
    </row>
    <row r="31" spans="1:21" s="5" customFormat="1" ht="12.95" customHeight="1" x14ac:dyDescent="0.2">
      <c r="A31" s="34" t="s">
        <v>49</v>
      </c>
      <c r="B31" s="35" t="s">
        <v>46</v>
      </c>
      <c r="C31" s="34">
        <v>55930.622560000003</v>
      </c>
      <c r="D31" s="34">
        <v>3.1E-4</v>
      </c>
      <c r="E31" s="5">
        <f t="shared" ref="E31:E41" si="6">+(C31-C$7)/C$8</f>
        <v>404.51049038381535</v>
      </c>
      <c r="F31" s="5">
        <f t="shared" si="1"/>
        <v>404.5</v>
      </c>
      <c r="G31" s="5">
        <f t="shared" ref="G31:G41" si="7">+C31-(C$7+F31*C$8)</f>
        <v>1.7639999998209532E-2</v>
      </c>
      <c r="K31" s="5">
        <f t="shared" si="3"/>
        <v>1.7639999998209532E-2</v>
      </c>
      <c r="O31" s="5">
        <f t="shared" ref="O31:O41" ca="1" si="8">+C$11+C$12*$F31</f>
        <v>1.4583506726816832E-2</v>
      </c>
      <c r="Q31" s="30">
        <f t="shared" ref="Q31:Q41" si="9">+C31-15018.5</f>
        <v>40912.122560000003</v>
      </c>
    </row>
    <row r="32" spans="1:21" s="5" customFormat="1" ht="12.95" customHeight="1" x14ac:dyDescent="0.2">
      <c r="A32" s="34" t="s">
        <v>49</v>
      </c>
      <c r="B32" s="35" t="s">
        <v>45</v>
      </c>
      <c r="C32" s="34">
        <v>55963.417220000003</v>
      </c>
      <c r="D32" s="34">
        <v>7.6000000000000004E-4</v>
      </c>
      <c r="E32" s="5">
        <f t="shared" si="6"/>
        <v>424.01324381222003</v>
      </c>
      <c r="F32" s="5">
        <f t="shared" si="1"/>
        <v>424</v>
      </c>
      <c r="G32" s="5">
        <f t="shared" si="7"/>
        <v>2.2270000001299195E-2</v>
      </c>
      <c r="K32" s="5">
        <f t="shared" si="3"/>
        <v>2.2270000001299195E-2</v>
      </c>
      <c r="O32" s="5">
        <f t="shared" ca="1" si="8"/>
        <v>1.5458854768860244E-2</v>
      </c>
      <c r="Q32" s="30">
        <f t="shared" si="9"/>
        <v>40944.917220000003</v>
      </c>
    </row>
    <row r="33" spans="1:17" s="5" customFormat="1" ht="12.95" customHeight="1" x14ac:dyDescent="0.2">
      <c r="A33" s="34" t="s">
        <v>49</v>
      </c>
      <c r="B33" s="35" t="s">
        <v>46</v>
      </c>
      <c r="C33" s="34">
        <v>56006.296569999999</v>
      </c>
      <c r="D33" s="34">
        <v>8.0999999999999996E-4</v>
      </c>
      <c r="E33" s="5">
        <f t="shared" si="6"/>
        <v>449.51329138765419</v>
      </c>
      <c r="F33" s="5">
        <f t="shared" si="1"/>
        <v>449.5</v>
      </c>
      <c r="G33" s="5">
        <f t="shared" si="7"/>
        <v>2.2349999999278225E-2</v>
      </c>
      <c r="K33" s="5">
        <f t="shared" si="3"/>
        <v>2.2349999999278225E-2</v>
      </c>
      <c r="O33" s="5">
        <f t="shared" ca="1" si="8"/>
        <v>1.6603540669993939E-2</v>
      </c>
      <c r="Q33" s="30">
        <f t="shared" si="9"/>
        <v>40987.796569999999</v>
      </c>
    </row>
    <row r="34" spans="1:17" s="5" customFormat="1" ht="12.95" customHeight="1" x14ac:dyDescent="0.2">
      <c r="A34" s="34" t="s">
        <v>49</v>
      </c>
      <c r="B34" s="35" t="s">
        <v>46</v>
      </c>
      <c r="C34" s="34">
        <v>56006.296620000001</v>
      </c>
      <c r="D34" s="34">
        <v>1.2099999999999999E-3</v>
      </c>
      <c r="E34" s="5">
        <f t="shared" si="6"/>
        <v>449.51332112230364</v>
      </c>
      <c r="F34" s="5">
        <f t="shared" si="1"/>
        <v>449.5</v>
      </c>
      <c r="G34" s="5">
        <f t="shared" si="7"/>
        <v>2.2400000001653098E-2</v>
      </c>
      <c r="K34" s="5">
        <f t="shared" si="3"/>
        <v>2.2400000001653098E-2</v>
      </c>
      <c r="O34" s="5">
        <f t="shared" ca="1" si="8"/>
        <v>1.6603540669993939E-2</v>
      </c>
      <c r="Q34" s="30">
        <f t="shared" si="9"/>
        <v>40987.796620000001</v>
      </c>
    </row>
    <row r="35" spans="1:17" s="5" customFormat="1" ht="12.95" customHeight="1" x14ac:dyDescent="0.2">
      <c r="A35" s="34" t="s">
        <v>49</v>
      </c>
      <c r="B35" s="35" t="s">
        <v>45</v>
      </c>
      <c r="C35" s="34">
        <v>56037.400650000003</v>
      </c>
      <c r="D35" s="34">
        <v>5.5000000000000003E-4</v>
      </c>
      <c r="E35" s="5">
        <f t="shared" si="6"/>
        <v>468.01066879170321</v>
      </c>
      <c r="F35" s="5">
        <f t="shared" si="1"/>
        <v>468</v>
      </c>
      <c r="G35" s="5">
        <f t="shared" si="7"/>
        <v>1.7939999997906853E-2</v>
      </c>
      <c r="K35" s="5">
        <f t="shared" si="3"/>
        <v>1.7939999997906853E-2</v>
      </c>
      <c r="O35" s="5">
        <f t="shared" ca="1" si="8"/>
        <v>1.7433999068855639E-2</v>
      </c>
      <c r="Q35" s="30">
        <f t="shared" si="9"/>
        <v>41018.900650000003</v>
      </c>
    </row>
    <row r="36" spans="1:17" s="5" customFormat="1" ht="12.95" customHeight="1" x14ac:dyDescent="0.2">
      <c r="A36" s="34" t="s">
        <v>49</v>
      </c>
      <c r="B36" s="35" t="s">
        <v>46</v>
      </c>
      <c r="C36" s="34">
        <v>56337.571300000003</v>
      </c>
      <c r="D36" s="34">
        <v>2.49E-3</v>
      </c>
      <c r="E36" s="5">
        <f t="shared" si="6"/>
        <v>646.52004115275327</v>
      </c>
      <c r="F36" s="5">
        <f t="shared" si="1"/>
        <v>646.5</v>
      </c>
      <c r="G36" s="5">
        <f t="shared" si="7"/>
        <v>3.3699999999953434E-2</v>
      </c>
      <c r="K36" s="5">
        <f t="shared" si="3"/>
        <v>3.3699999999953434E-2</v>
      </c>
      <c r="O36" s="5">
        <f t="shared" ca="1" si="8"/>
        <v>2.5446800376791499E-2</v>
      </c>
      <c r="Q36" s="30">
        <f t="shared" si="9"/>
        <v>41319.071300000003</v>
      </c>
    </row>
    <row r="37" spans="1:17" s="5" customFormat="1" ht="12.95" customHeight="1" x14ac:dyDescent="0.2">
      <c r="A37" s="34" t="s">
        <v>49</v>
      </c>
      <c r="B37" s="35" t="s">
        <v>46</v>
      </c>
      <c r="C37" s="34">
        <v>56354.375180000003</v>
      </c>
      <c r="D37" s="34">
        <v>4.8999999999999998E-4</v>
      </c>
      <c r="E37" s="5">
        <f t="shared" si="6"/>
        <v>656.51319028985347</v>
      </c>
      <c r="F37" s="5">
        <f t="shared" si="1"/>
        <v>656.5</v>
      </c>
      <c r="G37" s="5">
        <f t="shared" si="7"/>
        <v>2.2179999999934807E-2</v>
      </c>
      <c r="K37" s="5">
        <f t="shared" si="3"/>
        <v>2.2179999999934807E-2</v>
      </c>
      <c r="O37" s="5">
        <f t="shared" ca="1" si="8"/>
        <v>2.5895696808608634E-2</v>
      </c>
      <c r="Q37" s="30">
        <f t="shared" si="9"/>
        <v>41335.875180000003</v>
      </c>
    </row>
    <row r="38" spans="1:17" s="5" customFormat="1" ht="12.95" customHeight="1" x14ac:dyDescent="0.2">
      <c r="A38" s="34" t="s">
        <v>49</v>
      </c>
      <c r="B38" s="35" t="s">
        <v>45</v>
      </c>
      <c r="C38" s="34">
        <v>56590.643389999997</v>
      </c>
      <c r="D38" s="34">
        <v>3.8999999999999999E-4</v>
      </c>
      <c r="E38" s="5">
        <f t="shared" si="6"/>
        <v>797.02023145449698</v>
      </c>
      <c r="F38" s="5">
        <f t="shared" si="1"/>
        <v>797</v>
      </c>
      <c r="G38" s="5">
        <f t="shared" si="7"/>
        <v>3.4019999991869554E-2</v>
      </c>
      <c r="K38" s="5">
        <f t="shared" si="3"/>
        <v>3.4019999991869554E-2</v>
      </c>
      <c r="O38" s="5">
        <f t="shared" ca="1" si="8"/>
        <v>3.2202691675639383E-2</v>
      </c>
      <c r="Q38" s="30">
        <f t="shared" si="9"/>
        <v>41572.143389999997</v>
      </c>
    </row>
    <row r="39" spans="1:17" s="5" customFormat="1" ht="12.95" customHeight="1" x14ac:dyDescent="0.2">
      <c r="A39" s="34" t="s">
        <v>49</v>
      </c>
      <c r="B39" s="35" t="s">
        <v>45</v>
      </c>
      <c r="C39" s="34">
        <v>56703.307659999999</v>
      </c>
      <c r="D39" s="34">
        <v>4.8000000000000001E-4</v>
      </c>
      <c r="E39" s="5">
        <f t="shared" si="6"/>
        <v>864.02087966982413</v>
      </c>
      <c r="F39" s="5">
        <f t="shared" si="1"/>
        <v>864</v>
      </c>
      <c r="G39" s="5">
        <f t="shared" si="7"/>
        <v>3.5109999997075647E-2</v>
      </c>
      <c r="K39" s="5">
        <f t="shared" si="3"/>
        <v>3.5109999997075647E-2</v>
      </c>
      <c r="O39" s="5">
        <f t="shared" ca="1" si="8"/>
        <v>3.5210297768814194E-2</v>
      </c>
      <c r="Q39" s="30">
        <f t="shared" si="9"/>
        <v>41684.807659999999</v>
      </c>
    </row>
    <row r="40" spans="1:17" s="5" customFormat="1" ht="12.95" customHeight="1" x14ac:dyDescent="0.2">
      <c r="A40" s="34" t="s">
        <v>49</v>
      </c>
      <c r="B40" s="35" t="s">
        <v>45</v>
      </c>
      <c r="C40" s="34">
        <v>56713.396809999998</v>
      </c>
      <c r="D40" s="34">
        <v>3.8999999999999999E-4</v>
      </c>
      <c r="E40" s="5">
        <f t="shared" si="6"/>
        <v>870.02082614745757</v>
      </c>
      <c r="F40" s="5">
        <f t="shared" si="1"/>
        <v>870</v>
      </c>
      <c r="G40" s="5">
        <f t="shared" si="7"/>
        <v>3.501999999571126E-2</v>
      </c>
      <c r="K40" s="5">
        <f t="shared" si="3"/>
        <v>3.501999999571126E-2</v>
      </c>
      <c r="O40" s="5">
        <f t="shared" ca="1" si="8"/>
        <v>3.5479635627904474E-2</v>
      </c>
      <c r="Q40" s="30">
        <f t="shared" si="9"/>
        <v>41694.896809999998</v>
      </c>
    </row>
    <row r="41" spans="1:17" s="5" customFormat="1" ht="12.95" customHeight="1" x14ac:dyDescent="0.2">
      <c r="A41" s="34" t="s">
        <v>49</v>
      </c>
      <c r="B41" s="35" t="s">
        <v>45</v>
      </c>
      <c r="C41" s="34">
        <v>56750.390420000003</v>
      </c>
      <c r="D41" s="34">
        <v>5.1000000000000004E-4</v>
      </c>
      <c r="E41" s="5">
        <f t="shared" si="6"/>
        <v>892.02066558036131</v>
      </c>
      <c r="F41" s="5">
        <f t="shared" si="1"/>
        <v>892</v>
      </c>
      <c r="G41" s="5">
        <f t="shared" si="7"/>
        <v>3.4749999998894054E-2</v>
      </c>
      <c r="K41" s="5">
        <f t="shared" si="3"/>
        <v>3.4749999998894054E-2</v>
      </c>
      <c r="O41" s="5">
        <f t="shared" ca="1" si="8"/>
        <v>3.6467207777902161E-2</v>
      </c>
      <c r="Q41" s="30">
        <f t="shared" si="9"/>
        <v>41731.890420000003</v>
      </c>
    </row>
    <row r="42" spans="1:17" s="5" customFormat="1" ht="12.95" customHeight="1" x14ac:dyDescent="0.2">
      <c r="A42" s="36" t="s">
        <v>0</v>
      </c>
      <c r="B42" s="37" t="s">
        <v>46</v>
      </c>
      <c r="C42" s="36">
        <v>57477.673600000002</v>
      </c>
      <c r="D42" s="36">
        <v>8.0000000000000004E-4</v>
      </c>
      <c r="E42" s="5">
        <f>+(C42-C$7)/C$8</f>
        <v>1324.5308526707656</v>
      </c>
      <c r="F42" s="5">
        <f t="shared" si="1"/>
        <v>1324.5</v>
      </c>
      <c r="G42" s="5">
        <f>+C42-(C$7+F42*C$8)</f>
        <v>5.1879999999073334E-2</v>
      </c>
      <c r="K42" s="5">
        <f t="shared" si="3"/>
        <v>5.1879999999073334E-2</v>
      </c>
      <c r="O42" s="5">
        <f ca="1">+C$11+C$12*$F42</f>
        <v>5.5881978453993258E-2</v>
      </c>
      <c r="Q42" s="30">
        <f>+C42-15018.5</f>
        <v>42459.173600000002</v>
      </c>
    </row>
    <row r="43" spans="1:17" s="5" customFormat="1" ht="12.95" customHeight="1" x14ac:dyDescent="0.2">
      <c r="C43" s="38"/>
      <c r="D43" s="38"/>
    </row>
    <row r="44" spans="1:17" s="5" customFormat="1" ht="12.95" customHeight="1" x14ac:dyDescent="0.2">
      <c r="C44" s="38"/>
      <c r="D44" s="38"/>
    </row>
    <row r="45" spans="1:17" s="5" customFormat="1" ht="12.95" customHeight="1" x14ac:dyDescent="0.2">
      <c r="C45" s="38"/>
      <c r="D45" s="38"/>
    </row>
    <row r="46" spans="1:17" s="5" customFormat="1" ht="12.95" customHeight="1" x14ac:dyDescent="0.2">
      <c r="C46" s="38"/>
      <c r="D46" s="38"/>
    </row>
    <row r="47" spans="1:17" s="5" customFormat="1" ht="12.95" customHeight="1" x14ac:dyDescent="0.2">
      <c r="C47" s="38"/>
      <c r="D47" s="38"/>
    </row>
    <row r="48" spans="1:17" s="5" customFormat="1" ht="12.95" customHeight="1" x14ac:dyDescent="0.2">
      <c r="C48" s="38"/>
      <c r="D48" s="38"/>
    </row>
    <row r="49" spans="3:4" s="5" customFormat="1" ht="12.95" customHeight="1" x14ac:dyDescent="0.2">
      <c r="C49" s="38"/>
      <c r="D49" s="38"/>
    </row>
    <row r="50" spans="3:4" s="5" customFormat="1" ht="12.95" customHeight="1" x14ac:dyDescent="0.2">
      <c r="C50" s="38"/>
      <c r="D50" s="38"/>
    </row>
    <row r="51" spans="3:4" s="5" customFormat="1" ht="12.95" customHeight="1" x14ac:dyDescent="0.2">
      <c r="C51" s="38"/>
      <c r="D51" s="38"/>
    </row>
    <row r="52" spans="3:4" s="5" customFormat="1" ht="12.95" customHeight="1" x14ac:dyDescent="0.2">
      <c r="C52" s="38"/>
      <c r="D52" s="38"/>
    </row>
    <row r="53" spans="3:4" s="5" customFormat="1" ht="12.95" customHeight="1" x14ac:dyDescent="0.2">
      <c r="C53" s="38"/>
      <c r="D53" s="38"/>
    </row>
    <row r="54" spans="3:4" s="5" customFormat="1" ht="12.95" customHeight="1" x14ac:dyDescent="0.2">
      <c r="C54" s="38"/>
      <c r="D54" s="38"/>
    </row>
    <row r="55" spans="3:4" s="5" customFormat="1" ht="12.95" customHeight="1" x14ac:dyDescent="0.2">
      <c r="C55" s="38"/>
      <c r="D55" s="38"/>
    </row>
    <row r="56" spans="3:4" s="5" customFormat="1" ht="12.95" customHeight="1" x14ac:dyDescent="0.2">
      <c r="C56" s="38"/>
      <c r="D56" s="38"/>
    </row>
    <row r="57" spans="3:4" s="5" customFormat="1" ht="12.95" customHeight="1" x14ac:dyDescent="0.2">
      <c r="C57" s="38"/>
      <c r="D57" s="38"/>
    </row>
    <row r="58" spans="3:4" s="5" customFormat="1" ht="12.95" customHeight="1" x14ac:dyDescent="0.2">
      <c r="C58" s="38"/>
      <c r="D58" s="38"/>
    </row>
    <row r="59" spans="3:4" s="5" customFormat="1" ht="12.95" customHeight="1" x14ac:dyDescent="0.2">
      <c r="C59" s="38"/>
      <c r="D59" s="38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hyperlinks>
    <hyperlink ref="H63859" r:id="rId1" display="http://vsolj.cetus-net.org/bulletin.html"/>
    <hyperlink ref="H63852" r:id="rId2" display="https://www.aavso.org/ejaavso"/>
    <hyperlink ref="I63859" r:id="rId3" display="http://vsolj.cetus-net.org/bulletin.html"/>
    <hyperlink ref="AQ57510" r:id="rId4" display="http://cdsbib.u-strasbg.fr/cgi-bin/cdsbib?1990RMxAA..21..381G"/>
    <hyperlink ref="H63856" r:id="rId5" display="https://www.aavso.org/ejaavso"/>
    <hyperlink ref="AP4874" r:id="rId6" display="http://cdsbib.u-strasbg.fr/cgi-bin/cdsbib?1990RMxAA..21..381G"/>
    <hyperlink ref="AP4877" r:id="rId7" display="http://cdsbib.u-strasbg.fr/cgi-bin/cdsbib?1990RMxAA..21..381G"/>
    <hyperlink ref="AP4875" r:id="rId8" display="http://cdsbib.u-strasbg.fr/cgi-bin/cdsbib?1990RMxAA..21..381G"/>
    <hyperlink ref="AP4859" r:id="rId9" display="http://cdsbib.u-strasbg.fr/cgi-bin/cdsbib?1990RMxAA..21..381G"/>
    <hyperlink ref="AQ5088" r:id="rId10" display="http://cdsbib.u-strasbg.fr/cgi-bin/cdsbib?1990RMxAA..21..381G"/>
    <hyperlink ref="AQ5092" r:id="rId11" display="http://cdsbib.u-strasbg.fr/cgi-bin/cdsbib?1990RMxAA..21..381G"/>
    <hyperlink ref="AQ64772" r:id="rId12" display="http://cdsbib.u-strasbg.fr/cgi-bin/cdsbib?1990RMxAA..21..381G"/>
    <hyperlink ref="I1980" r:id="rId13" display="http://vsolj.cetus-net.org/bulletin.html"/>
    <hyperlink ref="H1980" r:id="rId14" display="http://vsolj.cetus-net.org/bulletin.html"/>
    <hyperlink ref="AQ65433" r:id="rId15" display="http://cdsbib.u-strasbg.fr/cgi-bin/cdsbib?1990RMxAA..21..381G"/>
    <hyperlink ref="AQ65432" r:id="rId16" display="http://cdsbib.u-strasbg.fr/cgi-bin/cdsbib?1990RMxAA..21..381G"/>
    <hyperlink ref="AP3150" r:id="rId17" display="http://cdsbib.u-strasbg.fr/cgi-bin/cdsbib?1990RMxAA..21..381G"/>
    <hyperlink ref="AP3168" r:id="rId18" display="http://cdsbib.u-strasbg.fr/cgi-bin/cdsbib?1990RMxAA..21..381G"/>
    <hyperlink ref="AP3169" r:id="rId19" display="http://cdsbib.u-strasbg.fr/cgi-bin/cdsbib?1990RMxAA..21..381G"/>
    <hyperlink ref="AP316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2024-02-18T06:28:37Z</dcterms:modified>
</cp:coreProperties>
</file>