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8B6179E-486D-427B-8CEB-B7C8E6BBEC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E33" i="1"/>
  <c r="F33" i="1" s="1"/>
  <c r="G33" i="1" s="1"/>
  <c r="K33" i="1" s="1"/>
  <c r="Q33" i="1"/>
  <c r="E34" i="1"/>
  <c r="F34" i="1"/>
  <c r="G34" i="1" s="1"/>
  <c r="K34" i="1" s="1"/>
  <c r="Q34" i="1"/>
  <c r="E30" i="1"/>
  <c r="F30" i="1"/>
  <c r="G30" i="1" s="1"/>
  <c r="K30" i="1" s="1"/>
  <c r="Q30" i="1"/>
  <c r="E32" i="1"/>
  <c r="F32" i="1"/>
  <c r="G32" i="1"/>
  <c r="K32" i="1" s="1"/>
  <c r="Q32" i="1"/>
  <c r="E27" i="1"/>
  <c r="F27" i="1"/>
  <c r="G27" i="1" s="1"/>
  <c r="K27" i="1" s="1"/>
  <c r="E28" i="1"/>
  <c r="F28" i="1"/>
  <c r="G28" i="1" s="1"/>
  <c r="K28" i="1" s="1"/>
  <c r="D9" i="1"/>
  <c r="C9" i="1"/>
  <c r="E22" i="1"/>
  <c r="F22" i="1"/>
  <c r="G22" i="1"/>
  <c r="K22" i="1"/>
  <c r="E23" i="1"/>
  <c r="F23" i="1"/>
  <c r="G23" i="1" s="1"/>
  <c r="J23" i="1" s="1"/>
  <c r="E24" i="1"/>
  <c r="F24" i="1"/>
  <c r="G24" i="1"/>
  <c r="J24" i="1"/>
  <c r="E25" i="1"/>
  <c r="F25" i="1"/>
  <c r="G25" i="1" s="1"/>
  <c r="K25" i="1" s="1"/>
  <c r="E26" i="1"/>
  <c r="F26" i="1"/>
  <c r="G26" i="1"/>
  <c r="J26" i="1"/>
  <c r="E29" i="1"/>
  <c r="F29" i="1"/>
  <c r="G29" i="1" s="1"/>
  <c r="K29" i="1" s="1"/>
  <c r="Q27" i="1"/>
  <c r="Q28" i="1"/>
  <c r="Q29" i="1"/>
  <c r="Q26" i="1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E21" i="1"/>
  <c r="F21" i="1" s="1"/>
  <c r="G21" i="1" s="1"/>
  <c r="H21" i="1" s="1"/>
  <c r="Q23" i="1"/>
  <c r="Q24" i="1"/>
  <c r="Q25" i="1"/>
  <c r="Q22" i="1"/>
  <c r="F16" i="1"/>
  <c r="F17" i="1" s="1"/>
  <c r="C17" i="1"/>
  <c r="Q21" i="1"/>
  <c r="C11" i="1"/>
  <c r="C12" i="1"/>
  <c r="O31" i="1" l="1"/>
  <c r="O34" i="1"/>
  <c r="O33" i="1"/>
  <c r="C15" i="1"/>
  <c r="O22" i="1"/>
  <c r="O23" i="1"/>
  <c r="O30" i="1"/>
  <c r="O29" i="1"/>
  <c r="O21" i="1"/>
  <c r="O26" i="1"/>
  <c r="O25" i="1"/>
  <c r="O28" i="1"/>
  <c r="O27" i="1"/>
  <c r="O32" i="1"/>
  <c r="O24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<sst xmlns="http://schemas.openxmlformats.org/spreadsheetml/2006/main" count="126" uniqueCount="96">
  <si>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</si>
  <si>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</si>
  <si>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</si>
  <si>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</si>
  <si>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</si>
  <si>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</si>
  <si>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</si>
  <si>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</si>
  <si>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</si>
  <si>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</si>
  <si>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</si>
  <si>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</si>
  <si>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</si>
  <si>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</si>
  <si>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</si>
  <si>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</si>
  <si>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</si>
  <si>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</si>
  <si>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</si>
  <si>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</si>
  <si>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</si>
  <si>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</si>
  <si>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</si>
  <si>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</si>
  <si>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</si>
  <si>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</si>
  <si>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</si>
  <si>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</si>
  <si>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</si>
  <si>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</si>
  <si>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</si>
  <si>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</si>
  <si>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</si>
  <si>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</si>
  <si>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</si>
  <si>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</si>
  <si>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</si>
  <si>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</si>
  <si>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FO Lyn</t>
  </si>
  <si>
    <t>FO Lyn / GSC 2981-0825</t>
  </si>
  <si>
    <t>G2981-0825</t>
  </si>
  <si>
    <t xml:space="preserve">EW        </t>
  </si>
  <si>
    <t>IBVS 6011</t>
  </si>
  <si>
    <t>I</t>
  </si>
  <si>
    <t>IBVS 6070</t>
  </si>
  <si>
    <t>IBVS 6048</t>
  </si>
  <si>
    <t>IBVS 6063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</si>
  <si>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</si>
  <si>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</si>
  <si>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</si>
  <si>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</si>
  <si>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</si>
  <si>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</si>
  <si>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</si>
  <si>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</si>
  <si>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</si>
  <si>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</si>
  <si>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</si>
  <si>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</si>
  <si>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2455929.9153 </t>
  </si>
  <si>
    <t> 03.01.2012 09:58 </t>
  </si>
  <si>
    <t> 0.0176 </t>
  </si>
  <si>
    <t>C </t>
  </si>
  <si>
    <t> R.Diethelm </t>
  </si>
  <si>
    <t>IBVS 6011 </t>
  </si>
  <si>
    <t>2455963.5420 </t>
  </si>
  <si>
    <t> 06.02.2012 01:00 </t>
  </si>
  <si>
    <t> 0.0181 </t>
  </si>
  <si>
    <t>-U;-I</t>
  </si>
  <si>
    <t> K.&amp; M.Rätz </t>
  </si>
  <si>
    <t>BAVM 231 </t>
  </si>
  <si>
    <t>2456008.5900 </t>
  </si>
  <si>
    <t> 22.03.2012 02:09 </t>
  </si>
  <si>
    <t>7108</t>
  </si>
  <si>
    <t> 0.0196 </t>
  </si>
  <si>
    <t>-I</t>
  </si>
  <si>
    <t> F.Agerer </t>
  </si>
  <si>
    <t>BAVM 228 </t>
  </si>
  <si>
    <t>2456298.8561 </t>
  </si>
  <si>
    <t> 06.01.2013 08:32 </t>
  </si>
  <si>
    <t>7565.5</t>
  </si>
  <si>
    <t> 0.0217 </t>
  </si>
  <si>
    <t>IBVS 6063 </t>
  </si>
  <si>
    <t>2457101.4487 </t>
  </si>
  <si>
    <t> 19.03.2015 22:46 </t>
  </si>
  <si>
    <t>8830.5</t>
  </si>
  <si>
    <t> 0.0262 </t>
  </si>
  <si>
    <t>BAVM 241 (=IBVS 6157) </t>
  </si>
  <si>
    <t>IBVS 6157</t>
  </si>
  <si>
    <t>OEJV 0179</t>
  </si>
  <si>
    <t>IBVS 6195</t>
  </si>
  <si>
    <t>RHN 2021</t>
  </si>
  <si>
    <t>OEJV 0211</t>
  </si>
  <si>
    <t>JBAV, 60</t>
  </si>
  <si>
    <t>VSB, 91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</si>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</sst>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31" fillId="0" borderId="0"/>
    <xf numFmtId="0" fontId="31" fillId="0" borderId="0"/>
    <xf numFmtId="0" fontId="20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5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5" fillId="24" borderId="19" xfId="0" applyFont="1" applyFill="1" applyBorder="1" applyAlignment="1">
      <alignment horizontal="left" vertical="top" wrapText="1" indent="1"/>
    </xf>
    <xf numFmtId="0" fontId="5" fillId="24" borderId="19" xfId="0" applyFont="1" applyFill="1" applyBorder="1" applyAlignment="1">
      <alignment horizontal="center" vertical="top" wrapText="1"/>
    </xf>
    <xf numFmtId="0" fontId="5" fillId="24" borderId="19" xfId="0" applyFont="1" applyFill="1" applyBorder="1" applyAlignment="1">
      <alignment horizontal="right" vertical="top" wrapText="1"/>
    </xf>
    <xf numFmtId="0" fontId="18" fillId="24" borderId="19" xfId="38" applyFill="1" applyBorder="1" applyAlignment="1" applyProtection="1">
      <alignment horizontal="right" vertical="top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35" fillId="0" borderId="0" xfId="43" applyFont="1" applyAlignment="1">
      <alignment vertical="center"/>
    </xf>
    <xf numFmtId="0" fontId="35" fillId="0" borderId="0" xfId="43" applyFont="1" applyAlignment="1">
      <alignment horizontal="center" vertical="center"/>
    </xf>
    <xf numFmtId="0" fontId="35" fillId="0" borderId="0" xfId="43" applyFont="1" applyAlignment="1">
      <alignment horizontal="left" vertical="center"/>
    </xf>
    <xf numFmtId="0" fontId="19" fillId="0" borderId="0" xfId="0" applyFont="1" applyAlignment="1">
      <alignment vertical="center"/>
    </xf>
    <xf numFmtId="0" fontId="35" fillId="0" borderId="0" xfId="42" applyFont="1" applyAlignment="1">
      <alignment vertical="center"/>
    </xf>
    <xf numFmtId="0" fontId="35" fillId="0" borderId="0" xfId="42" applyFont="1" applyAlignment="1">
      <alignment horizontal="center" vertical="center"/>
    </xf>
    <xf numFmtId="0" fontId="35" fillId="0" borderId="0" xfId="42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166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165" fontId="36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FO Lyn - O-C Diagr.</a:t>
            </a:r>
          </a:p>
        </c:rich>
      </c:tx>
      <c:layout>
        <c:manualLayout>
          <c:xMode val="edge"/>
          <c:yMode val="edge"/>
          <c:x val="0.38646616541353385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117667333506626"/>
          <c:w val="0.81654135338345868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24-4949-895A-3A2E6E034C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24-4949-895A-3A2E6E034C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1.8091000005370006E-2</c:v>
                </c:pt>
                <c:pt idx="3">
                  <c:v>1.9643999999971129E-2</c:v>
                </c:pt>
                <c:pt idx="5">
                  <c:v>2.6161499998124782E-2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24-4949-895A-3A2E6E034C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1.7612000003282446E-2</c:v>
                </c:pt>
                <c:pt idx="4">
                  <c:v>2.1666499997081701E-2</c:v>
                </c:pt>
                <c:pt idx="6">
                  <c:v>3.0225000002246816E-2</c:v>
                </c:pt>
                <c:pt idx="7">
                  <c:v>2.5500499999907333E-2</c:v>
                </c:pt>
                <c:pt idx="8">
                  <c:v>3.1088500007172115E-2</c:v>
                </c:pt>
                <c:pt idx="9">
                  <c:v>3.1672000099206343E-2</c:v>
                </c:pt>
                <c:pt idx="10">
                  <c:v>-6.0864999977638945E-3</c:v>
                </c:pt>
                <c:pt idx="11">
                  <c:v>4.4218000002729241E-2</c:v>
                </c:pt>
                <c:pt idx="12">
                  <c:v>4.4149000001198146E-2</c:v>
                </c:pt>
                <c:pt idx="13">
                  <c:v>4.4292999904428143E-2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24-4949-895A-3A2E6E034C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24-4949-895A-3A2E6E034C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24-4949-895A-3A2E6E034C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24-4949-895A-3A2E6E034C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2.7804086962334128E-3</c:v>
                </c:pt>
                <c:pt idx="1">
                  <c:v>2.02005233992372E-2</c:v>
                </c:pt>
                <c:pt idx="2">
                  <c:v>2.033272071871876E-2</c:v>
                </c:pt>
                <c:pt idx="3">
                  <c:v>2.050981524104311E-2</c:v>
                </c:pt>
                <c:pt idx="4">
                  <c:v>2.1650952479964108E-2</c:v>
                </c:pt>
                <c:pt idx="5">
                  <c:v>2.4806228124193745E-2</c:v>
                </c:pt>
                <c:pt idx="6">
                  <c:v>2.6264140072061116E-2</c:v>
                </c:pt>
                <c:pt idx="7">
                  <c:v>2.6335227309895539E-2</c:v>
                </c:pt>
                <c:pt idx="8">
                  <c:v>2.7273079991500554E-2</c:v>
                </c:pt>
                <c:pt idx="9">
                  <c:v>2.7483847415957E-2</c:v>
                </c:pt>
                <c:pt idx="10">
                  <c:v>3.3197016477702443E-2</c:v>
                </c:pt>
                <c:pt idx="11">
                  <c:v>3.3275586582677333E-2</c:v>
                </c:pt>
                <c:pt idx="12">
                  <c:v>3.3317989496473299E-2</c:v>
                </c:pt>
                <c:pt idx="13">
                  <c:v>3.3587372713530059E-2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24-4949-895A-3A2E6E034C4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24-4949-895A-3A2E6E034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634808"/>
        <c:axId val="1"/>
      </c:scatterChart>
      <c:valAx>
        <c:axId val="736634808"/>
        <c:scaling>
          <c:orientation val="minMax"/>
          <c:min val="68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634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1052631578947367"/>
          <c:y val="0.92353064690443099"/>
          <c:w val="0.7142857142857143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FO Lyn - O-C Diagr.</a:t>
            </a:r>
          </a:p>
        </c:rich>
      </c:tx>
      <c:layout>
        <c:manualLayout>
          <c:xMode val="edge"/>
          <c:yMode val="edge"/>
          <c:x val="0.384498799352208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5845903369219"/>
          <c:y val="0.14076246334310852"/>
          <c:w val="0.817629786068835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0C-4716-A998-1C4FF6447EA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0C-4716-A998-1C4FF6447EA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1.8091000005370006E-2</c:v>
                </c:pt>
                <c:pt idx="3">
                  <c:v>1.9643999999971129E-2</c:v>
                </c:pt>
                <c:pt idx="5">
                  <c:v>2.6161499998124782E-2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0C-4716-A998-1C4FF6447EA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1.7612000003282446E-2</c:v>
                </c:pt>
                <c:pt idx="4">
                  <c:v>2.1666499997081701E-2</c:v>
                </c:pt>
                <c:pt idx="6">
                  <c:v>3.0225000002246816E-2</c:v>
                </c:pt>
                <c:pt idx="7">
                  <c:v>2.5500499999907333E-2</c:v>
                </c:pt>
                <c:pt idx="8">
                  <c:v>3.1088500007172115E-2</c:v>
                </c:pt>
                <c:pt idx="9">
                  <c:v>3.1672000099206343E-2</c:v>
                </c:pt>
                <c:pt idx="10">
                  <c:v>-6.0864999977638945E-3</c:v>
                </c:pt>
                <c:pt idx="11">
                  <c:v>4.4218000002729241E-2</c:v>
                </c:pt>
                <c:pt idx="12">
                  <c:v>4.4149000001198146E-2</c:v>
                </c:pt>
                <c:pt idx="13">
                  <c:v>4.4292999904428143E-2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0C-4716-A998-1C4FF6447EA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0C-4716-A998-1C4FF6447EA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0C-4716-A998-1C4FF6447EA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  <c:pt idx="3">
                    <c:v>7.0000000000000001E-3</c:v>
                  </c:pt>
                  <c:pt idx="4">
                    <c:v>4.0000000000000002E-4</c:v>
                  </c:pt>
                  <c:pt idx="5">
                    <c:v>4.4999999999999997E-3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1.4E-3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0C-4716-A998-1C4FF6447EA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2.7804086962334128E-3</c:v>
                </c:pt>
                <c:pt idx="1">
                  <c:v>2.02005233992372E-2</c:v>
                </c:pt>
                <c:pt idx="2">
                  <c:v>2.033272071871876E-2</c:v>
                </c:pt>
                <c:pt idx="3">
                  <c:v>2.050981524104311E-2</c:v>
                </c:pt>
                <c:pt idx="4">
                  <c:v>2.1650952479964108E-2</c:v>
                </c:pt>
                <c:pt idx="5">
                  <c:v>2.4806228124193745E-2</c:v>
                </c:pt>
                <c:pt idx="6">
                  <c:v>2.6264140072061116E-2</c:v>
                </c:pt>
                <c:pt idx="7">
                  <c:v>2.6335227309895539E-2</c:v>
                </c:pt>
                <c:pt idx="8">
                  <c:v>2.7273079991500554E-2</c:v>
                </c:pt>
                <c:pt idx="9">
                  <c:v>2.7483847415957E-2</c:v>
                </c:pt>
                <c:pt idx="10">
                  <c:v>3.3197016477702443E-2</c:v>
                </c:pt>
                <c:pt idx="11">
                  <c:v>3.3275586582677333E-2</c:v>
                </c:pt>
                <c:pt idx="12">
                  <c:v>3.3317989496473299E-2</c:v>
                </c:pt>
                <c:pt idx="13">
                  <c:v>3.3587372713530059E-2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0C-4716-A998-1C4FF6447EA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6984</c:v>
                </c:pt>
                <c:pt idx="2">
                  <c:v>7037</c:v>
                </c:pt>
                <c:pt idx="3">
                  <c:v>7108</c:v>
                </c:pt>
                <c:pt idx="4">
                  <c:v>7565.5</c:v>
                </c:pt>
                <c:pt idx="5">
                  <c:v>8830.5</c:v>
                </c:pt>
                <c:pt idx="6">
                  <c:v>9415</c:v>
                </c:pt>
                <c:pt idx="7">
                  <c:v>9443.5</c:v>
                </c:pt>
                <c:pt idx="8">
                  <c:v>9819.5</c:v>
                </c:pt>
                <c:pt idx="9">
                  <c:v>9904</c:v>
                </c:pt>
                <c:pt idx="10">
                  <c:v>12194.5</c:v>
                </c:pt>
                <c:pt idx="11">
                  <c:v>12226</c:v>
                </c:pt>
                <c:pt idx="12">
                  <c:v>12243</c:v>
                </c:pt>
                <c:pt idx="13">
                  <c:v>12351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10C-4716-A998-1C4FF6447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632840"/>
        <c:axId val="1"/>
      </c:scatterChart>
      <c:valAx>
        <c:axId val="736632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164285315399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5197568389057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632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668708964570917"/>
          <c:y val="0.92375366568914952"/>
          <c:w val="0.721884977143814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5540D7B3-291B-0663-E44C-50CCECE23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257175</xdr:colOff>
      <xdr:row>0</xdr:row>
      <xdr:rowOff>0</xdr:rowOff>
    </xdr:from>
    <xdr:to>
      <xdr:col>26</xdr:col>
      <xdr:colOff>428625</xdr:colOff>
      <xdr:row>19</xdr:row>
      <xdr:rowOff>9525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06B4194C-B5C7-EA2F-0636-4CC1CEBDB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8" TargetMode="External"/><Relationship Id="rId2" Type="http://schemas.openxmlformats.org/officeDocument/2006/relationships/hyperlink" Target="http://www.bav-astro.de/sfs/BAVM_link.php?BAVMnr=231" TargetMode="External"/><Relationship Id="rId1" Type="http://schemas.openxmlformats.org/officeDocument/2006/relationships/hyperlink" Target="http://www.konkoly.hu/cgi-bin/IBVS?6011" TargetMode="External"/><Relationship Id="rId5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www.konkoly.hu/cgi-bin/IBVS?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  <c r="E1" s="5" t="s">
        <v>38</v>
      </c>
      <c r="F1" t="s">
        <v>40</v>
      </c>
    </row>
    <row r="2" spans="1:6" s="24" customFormat="1" ht="12.95" customHeight="1" x14ac:dyDescent="0.2">
      <c r="A2" s="24" t="s">
        <v>23</v>
      </c>
      <c r="B2" s="24" t="s">
        <v>41</v>
      </c>
      <c r="C2" s="25"/>
      <c r="D2" s="25"/>
      <c r="E2" s="24">
        <v>0</v>
      </c>
    </row>
    <row r="3" spans="1:6" s="24" customFormat="1" ht="12.95" customHeight="1" thickBot="1" x14ac:dyDescent="0.25"/>
    <row r="4" spans="1:6" s="24" customFormat="1" ht="12.95" customHeight="1" thickBot="1" x14ac:dyDescent="0.25">
      <c r="A4" s="26" t="s">
        <v>0</v>
      </c>
      <c r="C4" s="27">
        <v>51498.85</v>
      </c>
      <c r="D4" s="28">
        <v>0.63445700000000005</v>
      </c>
    </row>
    <row r="5" spans="1:6" s="24" customFormat="1" ht="12.95" customHeight="1" x14ac:dyDescent="0.2">
      <c r="A5" s="29" t="s">
        <v>28</v>
      </c>
      <c r="C5" s="30">
        <v>-9.5</v>
      </c>
      <c r="D5" s="24" t="s">
        <v>29</v>
      </c>
    </row>
    <row r="6" spans="1:6" s="24" customFormat="1" ht="12.95" customHeight="1" x14ac:dyDescent="0.2">
      <c r="A6" s="26" t="s">
        <v>1</v>
      </c>
    </row>
    <row r="7" spans="1:6" s="24" customFormat="1" ht="12.95" customHeight="1" x14ac:dyDescent="0.2">
      <c r="A7" s="24" t="s">
        <v>2</v>
      </c>
      <c r="C7" s="62">
        <v>51498.85</v>
      </c>
      <c r="D7" s="32" t="e">
        <v>#N/A</v>
      </c>
    </row>
    <row r="8" spans="1:6" s="24" customFormat="1" ht="12.95" customHeight="1" x14ac:dyDescent="0.2">
      <c r="A8" s="24" t="s">
        <v>3</v>
      </c>
      <c r="C8" s="62">
        <v>0.63445700000000005</v>
      </c>
      <c r="D8" s="32" t="e">
        <v>#N/A</v>
      </c>
    </row>
    <row r="9" spans="1:6" s="24" customFormat="1" ht="12.95" customHeight="1" x14ac:dyDescent="0.2">
      <c r="A9" s="33" t="s">
        <v>33</v>
      </c>
      <c r="B9" s="34">
        <v>22</v>
      </c>
      <c r="C9" s="35" t="str">
        <f>"F"&amp;B9</f>
        <v>F22</v>
      </c>
      <c r="D9" s="36" t="str">
        <f>"G"&amp;B9</f>
        <v>G22</v>
      </c>
    </row>
    <row r="10" spans="1:6" s="24" customFormat="1" ht="12.95" customHeight="1" thickBot="1" x14ac:dyDescent="0.25">
      <c r="C10" s="37" t="s">
        <v>19</v>
      </c>
      <c r="D10" s="37" t="s">
        <v>20</v>
      </c>
    </row>
    <row r="11" spans="1:6" s="24" customFormat="1" ht="12.95" customHeight="1" x14ac:dyDescent="0.2">
      <c r="A11" s="24" t="s">
        <v>15</v>
      </c>
      <c r="C11" s="36">
        <f ca="1">INTERCEPT(INDIRECT($D$9):G992,INDIRECT($C$9):F992)</f>
        <v>2.7804086962334128E-3</v>
      </c>
      <c r="D11" s="25"/>
    </row>
    <row r="12" spans="1:6" s="24" customFormat="1" ht="12.95" customHeight="1" x14ac:dyDescent="0.2">
      <c r="A12" s="24" t="s">
        <v>16</v>
      </c>
      <c r="C12" s="36">
        <f ca="1">SLOPE(INDIRECT($D$9):G992,INDIRECT($C$9):F992)</f>
        <v>2.4942890468218484E-6</v>
      </c>
      <c r="D12" s="25"/>
    </row>
    <row r="13" spans="1:6" s="24" customFormat="1" ht="12.95" customHeight="1" x14ac:dyDescent="0.2">
      <c r="A13" s="24" t="s">
        <v>18</v>
      </c>
      <c r="C13" s="25" t="s">
        <v>13</v>
      </c>
    </row>
    <row r="14" spans="1:6" s="24" customFormat="1" ht="12.95" customHeight="1" x14ac:dyDescent="0.2"/>
    <row r="15" spans="1:6" s="24" customFormat="1" ht="12.95" customHeight="1" x14ac:dyDescent="0.2">
      <c r="A15" s="38" t="s">
        <v>17</v>
      </c>
      <c r="C15" s="39">
        <f ca="1">(C7+C11)+(C8+C12)*INT(MAX(F21:F3533))</f>
        <v>59335.061994372707</v>
      </c>
      <c r="E15" s="32" t="s">
        <v>35</v>
      </c>
      <c r="F15" s="30">
        <v>1</v>
      </c>
    </row>
    <row r="16" spans="1:6" s="24" customFormat="1" ht="12.95" customHeight="1" x14ac:dyDescent="0.2">
      <c r="A16" s="26" t="s">
        <v>4</v>
      </c>
      <c r="C16" s="40">
        <f ca="1">+C8+C12</f>
        <v>0.63445949428904691</v>
      </c>
      <c r="E16" s="32" t="s">
        <v>30</v>
      </c>
      <c r="F16" s="41">
        <f ca="1">NOW()+15018.5+$C$5/24</f>
        <v>60358.819467361107</v>
      </c>
    </row>
    <row r="17" spans="1:21" s="24" customFormat="1" ht="12.95" customHeight="1" thickBot="1" x14ac:dyDescent="0.25">
      <c r="A17" s="32" t="s">
        <v>27</v>
      </c>
      <c r="C17" s="24">
        <f>COUNT(C21:C2191)</f>
        <v>14</v>
      </c>
      <c r="E17" s="32" t="s">
        <v>36</v>
      </c>
      <c r="F17" s="41">
        <f ca="1">ROUND(2*(F16-$C$7)/$C$8,0)/2+F15</f>
        <v>13965.5</v>
      </c>
    </row>
    <row r="18" spans="1:21" s="24" customFormat="1" ht="12.95" customHeight="1" thickTop="1" thickBot="1" x14ac:dyDescent="0.25">
      <c r="A18" s="26" t="s">
        <v>5</v>
      </c>
      <c r="C18" s="42">
        <f ca="1">+C15</f>
        <v>59335.061994372707</v>
      </c>
      <c r="D18" s="43">
        <f ca="1">+C16</f>
        <v>0.63445949428904691</v>
      </c>
      <c r="E18" s="32" t="s">
        <v>31</v>
      </c>
      <c r="F18" s="36">
        <f ca="1">ROUND(2*(F16-$C$15)/$C$16,0)/2+F15</f>
        <v>1614.5</v>
      </c>
    </row>
    <row r="19" spans="1:21" s="24" customFormat="1" ht="12.95" customHeight="1" thickTop="1" x14ac:dyDescent="0.2">
      <c r="E19" s="32" t="s">
        <v>32</v>
      </c>
      <c r="F19" s="44">
        <f ca="1">+$C$15+$C$16*F18-15018.5-$C$5/24</f>
        <v>45341.292681235711</v>
      </c>
    </row>
    <row r="20" spans="1:21" s="24" customFormat="1" ht="12.95" customHeight="1" thickBot="1" x14ac:dyDescent="0.25">
      <c r="A20" s="37" t="s">
        <v>6</v>
      </c>
      <c r="B20" s="37" t="s">
        <v>7</v>
      </c>
      <c r="C20" s="37" t="s">
        <v>8</v>
      </c>
      <c r="D20" s="37" t="s">
        <v>12</v>
      </c>
      <c r="E20" s="37" t="s">
        <v>9</v>
      </c>
      <c r="F20" s="37" t="s">
        <v>10</v>
      </c>
      <c r="G20" s="37" t="s">
        <v>11</v>
      </c>
      <c r="H20" s="45" t="s">
        <v>55</v>
      </c>
      <c r="I20" s="45" t="s">
        <v>58</v>
      </c>
      <c r="J20" s="45" t="s">
        <v>52</v>
      </c>
      <c r="K20" s="45" t="s">
        <v>50</v>
      </c>
      <c r="L20" s="45" t="s">
        <v>24</v>
      </c>
      <c r="M20" s="45" t="s">
        <v>25</v>
      </c>
      <c r="N20" s="45" t="s">
        <v>26</v>
      </c>
      <c r="O20" s="45" t="s">
        <v>22</v>
      </c>
      <c r="P20" s="46" t="s">
        <v>21</v>
      </c>
      <c r="Q20" s="37" t="s">
        <v>14</v>
      </c>
      <c r="U20" s="47" t="s">
        <v>34</v>
      </c>
    </row>
    <row r="21" spans="1:21" s="24" customFormat="1" ht="12.95" customHeight="1" x14ac:dyDescent="0.2">
      <c r="A21" s="32" t="s">
        <v>37</v>
      </c>
      <c r="C21" s="31">
        <v>51498.85</v>
      </c>
      <c r="D21" s="31" t="s">
        <v>13</v>
      </c>
      <c r="E21" s="24">
        <f t="shared" ref="E21:E34" si="0">+(C21-C$7)/C$8</f>
        <v>0</v>
      </c>
      <c r="F21" s="24">
        <f t="shared" ref="F21:F34" si="1">ROUND(2*E21,0)/2</f>
        <v>0</v>
      </c>
      <c r="G21" s="24">
        <f t="shared" ref="G21:G34" si="2">+C21-(C$7+F21*C$8)</f>
        <v>0</v>
      </c>
      <c r="H21" s="24">
        <f>+G21</f>
        <v>0</v>
      </c>
      <c r="O21" s="24">
        <f t="shared" ref="O21:O34" ca="1" si="3">+C$11+C$12*$F21</f>
        <v>2.7804086962334128E-3</v>
      </c>
      <c r="Q21" s="48">
        <f t="shared" ref="Q21:Q34" si="4">+C21-15018.5</f>
        <v>36480.35</v>
      </c>
    </row>
    <row r="22" spans="1:21" s="24" customFormat="1" ht="12.95" customHeight="1" x14ac:dyDescent="0.2">
      <c r="A22" s="6" t="s">
        <v>42</v>
      </c>
      <c r="B22" s="7" t="s">
        <v>43</v>
      </c>
      <c r="C22" s="6">
        <v>55929.915300000001</v>
      </c>
      <c r="D22" s="6">
        <v>1E-4</v>
      </c>
      <c r="E22" s="24">
        <f t="shared" si="0"/>
        <v>6984.0277591704426</v>
      </c>
      <c r="F22" s="24">
        <f t="shared" si="1"/>
        <v>6984</v>
      </c>
      <c r="G22" s="24">
        <f t="shared" si="2"/>
        <v>1.7612000003282446E-2</v>
      </c>
      <c r="K22" s="24">
        <f>+G22</f>
        <v>1.7612000003282446E-2</v>
      </c>
      <c r="O22" s="24">
        <f t="shared" ca="1" si="3"/>
        <v>2.02005233992372E-2</v>
      </c>
      <c r="Q22" s="48">
        <f t="shared" si="4"/>
        <v>40911.415300000001</v>
      </c>
    </row>
    <row r="23" spans="1:21" s="24" customFormat="1" ht="12.95" customHeight="1" x14ac:dyDescent="0.2">
      <c r="A23" s="49" t="s">
        <v>44</v>
      </c>
      <c r="B23" s="7" t="s">
        <v>43</v>
      </c>
      <c r="C23" s="6">
        <v>55963.542000000001</v>
      </c>
      <c r="D23" s="6">
        <v>2.9999999999999997E-4</v>
      </c>
      <c r="E23" s="24">
        <f t="shared" si="0"/>
        <v>7037.0285141467466</v>
      </c>
      <c r="F23" s="24">
        <f t="shared" si="1"/>
        <v>7037</v>
      </c>
      <c r="G23" s="24">
        <f t="shared" si="2"/>
        <v>1.8091000005370006E-2</v>
      </c>
      <c r="J23" s="24">
        <f>+G23</f>
        <v>1.8091000005370006E-2</v>
      </c>
      <c r="O23" s="24">
        <f t="shared" ca="1" si="3"/>
        <v>2.033272071871876E-2</v>
      </c>
      <c r="Q23" s="48">
        <f t="shared" si="4"/>
        <v>40945.042000000001</v>
      </c>
    </row>
    <row r="24" spans="1:21" s="24" customFormat="1" ht="12.95" customHeight="1" x14ac:dyDescent="0.2">
      <c r="A24" s="49" t="s">
        <v>45</v>
      </c>
      <c r="B24" s="7" t="s">
        <v>43</v>
      </c>
      <c r="C24" s="6">
        <v>56008.59</v>
      </c>
      <c r="D24" s="6">
        <v>7.0000000000000001E-3</v>
      </c>
      <c r="E24" s="24">
        <f t="shared" si="0"/>
        <v>7108.0309619091568</v>
      </c>
      <c r="F24" s="24">
        <f t="shared" si="1"/>
        <v>7108</v>
      </c>
      <c r="G24" s="24">
        <f t="shared" si="2"/>
        <v>1.9643999999971129E-2</v>
      </c>
      <c r="J24" s="24">
        <f>+G24</f>
        <v>1.9643999999971129E-2</v>
      </c>
      <c r="O24" s="24">
        <f t="shared" ca="1" si="3"/>
        <v>2.050981524104311E-2</v>
      </c>
      <c r="Q24" s="48">
        <f t="shared" si="4"/>
        <v>40990.089999999997</v>
      </c>
    </row>
    <row r="25" spans="1:21" s="24" customFormat="1" ht="12.95" customHeight="1" x14ac:dyDescent="0.2">
      <c r="A25" s="49" t="s">
        <v>46</v>
      </c>
      <c r="B25" s="7" t="s">
        <v>47</v>
      </c>
      <c r="C25" s="6">
        <v>56298.856099999997</v>
      </c>
      <c r="D25" s="6">
        <v>4.0000000000000002E-4</v>
      </c>
      <c r="E25" s="24">
        <f t="shared" si="0"/>
        <v>7565.5341496744431</v>
      </c>
      <c r="F25" s="24">
        <f t="shared" si="1"/>
        <v>7565.5</v>
      </c>
      <c r="G25" s="24">
        <f t="shared" si="2"/>
        <v>2.1666499997081701E-2</v>
      </c>
      <c r="K25" s="24">
        <f>+G25</f>
        <v>2.1666499997081701E-2</v>
      </c>
      <c r="O25" s="24">
        <f t="shared" ca="1" si="3"/>
        <v>2.1650952479964108E-2</v>
      </c>
      <c r="Q25" s="48">
        <f t="shared" si="4"/>
        <v>41280.356099999997</v>
      </c>
    </row>
    <row r="26" spans="1:21" s="24" customFormat="1" ht="12.95" customHeight="1" x14ac:dyDescent="0.2">
      <c r="A26" s="6" t="s">
        <v>88</v>
      </c>
      <c r="B26" s="7"/>
      <c r="C26" s="6">
        <v>57101.448700000001</v>
      </c>
      <c r="D26" s="6">
        <v>4.4999999999999997E-3</v>
      </c>
      <c r="E26" s="24">
        <f t="shared" si="0"/>
        <v>8830.5412344729466</v>
      </c>
      <c r="F26" s="24">
        <f t="shared" si="1"/>
        <v>8830.5</v>
      </c>
      <c r="G26" s="24">
        <f t="shared" si="2"/>
        <v>2.6161499998124782E-2</v>
      </c>
      <c r="J26" s="24">
        <f>+G26</f>
        <v>2.6161499998124782E-2</v>
      </c>
      <c r="O26" s="24">
        <f t="shared" ca="1" si="3"/>
        <v>2.4806228124193745E-2</v>
      </c>
      <c r="Q26" s="48">
        <f t="shared" si="4"/>
        <v>42082.948700000001</v>
      </c>
    </row>
    <row r="27" spans="1:21" s="24" customFormat="1" ht="12.95" customHeight="1" x14ac:dyDescent="0.2">
      <c r="A27" s="50" t="s">
        <v>89</v>
      </c>
      <c r="B27" s="51" t="s">
        <v>43</v>
      </c>
      <c r="C27" s="52">
        <v>57472.292880000001</v>
      </c>
      <c r="D27" s="52">
        <v>2.9999999999999997E-4</v>
      </c>
      <c r="E27" s="24">
        <f t="shared" si="0"/>
        <v>9415.0476391623106</v>
      </c>
      <c r="F27" s="24">
        <f t="shared" si="1"/>
        <v>9415</v>
      </c>
      <c r="G27" s="24">
        <f t="shared" si="2"/>
        <v>3.0225000002246816E-2</v>
      </c>
      <c r="K27" s="24">
        <f t="shared" ref="K27:K34" si="5">+G27</f>
        <v>3.0225000002246816E-2</v>
      </c>
      <c r="O27" s="24">
        <f t="shared" ca="1" si="3"/>
        <v>2.6264140072061116E-2</v>
      </c>
      <c r="Q27" s="48">
        <f t="shared" si="4"/>
        <v>42453.792880000001</v>
      </c>
    </row>
    <row r="28" spans="1:21" s="24" customFormat="1" ht="12.95" customHeight="1" x14ac:dyDescent="0.2">
      <c r="A28" s="50" t="s">
        <v>89</v>
      </c>
      <c r="B28" s="51" t="s">
        <v>47</v>
      </c>
      <c r="C28" s="52">
        <v>57490.370179999998</v>
      </c>
      <c r="D28" s="52">
        <v>4.0000000000000002E-4</v>
      </c>
      <c r="E28" s="24">
        <f t="shared" si="0"/>
        <v>9443.5401926371669</v>
      </c>
      <c r="F28" s="24">
        <f t="shared" si="1"/>
        <v>9443.5</v>
      </c>
      <c r="G28" s="24">
        <f t="shared" si="2"/>
        <v>2.5500499999907333E-2</v>
      </c>
      <c r="K28" s="24">
        <f t="shared" si="5"/>
        <v>2.5500499999907333E-2</v>
      </c>
      <c r="O28" s="24">
        <f t="shared" ca="1" si="3"/>
        <v>2.6335227309895539E-2</v>
      </c>
      <c r="Q28" s="48">
        <f t="shared" si="4"/>
        <v>42471.870179999998</v>
      </c>
    </row>
    <row r="29" spans="1:21" s="24" customFormat="1" ht="12.95" customHeight="1" x14ac:dyDescent="0.2">
      <c r="A29" s="53" t="s">
        <v>90</v>
      </c>
      <c r="C29" s="31">
        <v>57728.931600000004</v>
      </c>
      <c r="D29" s="31">
        <v>2.0000000000000001E-4</v>
      </c>
      <c r="E29" s="24">
        <f t="shared" si="0"/>
        <v>9819.5490001686558</v>
      </c>
      <c r="F29" s="24">
        <f t="shared" si="1"/>
        <v>9819.5</v>
      </c>
      <c r="G29" s="24">
        <f t="shared" si="2"/>
        <v>3.1088500007172115E-2</v>
      </c>
      <c r="K29" s="24">
        <f t="shared" si="5"/>
        <v>3.1088500007172115E-2</v>
      </c>
      <c r="O29" s="24">
        <f t="shared" ca="1" si="3"/>
        <v>2.7273079991500554E-2</v>
      </c>
      <c r="Q29" s="48">
        <f t="shared" si="4"/>
        <v>42710.431600000004</v>
      </c>
    </row>
    <row r="30" spans="1:21" s="24" customFormat="1" ht="12.95" customHeight="1" x14ac:dyDescent="0.2">
      <c r="A30" s="54" t="s">
        <v>92</v>
      </c>
      <c r="B30" s="55" t="s">
        <v>43</v>
      </c>
      <c r="C30" s="56">
        <v>57782.543800000101</v>
      </c>
      <c r="D30" s="56">
        <v>2.0000000000000001E-4</v>
      </c>
      <c r="E30" s="24">
        <f t="shared" si="0"/>
        <v>9904.0499198528851</v>
      </c>
      <c r="F30" s="24">
        <f t="shared" si="1"/>
        <v>9904</v>
      </c>
      <c r="G30" s="24">
        <f t="shared" si="2"/>
        <v>3.1672000099206343E-2</v>
      </c>
      <c r="K30" s="24">
        <f t="shared" si="5"/>
        <v>3.1672000099206343E-2</v>
      </c>
      <c r="O30" s="24">
        <f t="shared" ca="1" si="3"/>
        <v>2.7483847415957E-2</v>
      </c>
      <c r="Q30" s="48">
        <f t="shared" si="4"/>
        <v>42764.043800000101</v>
      </c>
    </row>
    <row r="31" spans="1:21" s="24" customFormat="1" ht="12.95" customHeight="1" x14ac:dyDescent="0.2">
      <c r="A31" s="23" t="s">
        <v>95</v>
      </c>
      <c r="B31" s="57" t="s">
        <v>43</v>
      </c>
      <c r="C31" s="58">
        <v>59235.729800000001</v>
      </c>
      <c r="D31" s="59">
        <v>2.9999999999999997E-4</v>
      </c>
      <c r="E31" s="24">
        <f t="shared" si="0"/>
        <v>12194.490406757277</v>
      </c>
      <c r="F31" s="24">
        <f t="shared" si="1"/>
        <v>12194.5</v>
      </c>
      <c r="G31" s="24">
        <f t="shared" si="2"/>
        <v>-6.0864999977638945E-3</v>
      </c>
      <c r="K31" s="24">
        <f t="shared" si="5"/>
        <v>-6.0864999977638945E-3</v>
      </c>
      <c r="O31" s="24">
        <f t="shared" ca="1" si="3"/>
        <v>3.3197016477702443E-2</v>
      </c>
      <c r="Q31" s="48">
        <f t="shared" si="4"/>
        <v>44217.229800000001</v>
      </c>
    </row>
    <row r="32" spans="1:21" s="24" customFormat="1" ht="12.95" customHeight="1" x14ac:dyDescent="0.2">
      <c r="A32" s="26" t="s">
        <v>91</v>
      </c>
      <c r="C32" s="31">
        <v>59255.765500000001</v>
      </c>
      <c r="D32" s="31">
        <v>1E-4</v>
      </c>
      <c r="E32" s="24">
        <f t="shared" si="0"/>
        <v>12226.069694242482</v>
      </c>
      <c r="F32" s="24">
        <f t="shared" si="1"/>
        <v>12226</v>
      </c>
      <c r="G32" s="24">
        <f t="shared" si="2"/>
        <v>4.4218000002729241E-2</v>
      </c>
      <c r="K32" s="24">
        <f t="shared" si="5"/>
        <v>4.4218000002729241E-2</v>
      </c>
      <c r="O32" s="24">
        <f t="shared" ca="1" si="3"/>
        <v>3.3275586582677333E-2</v>
      </c>
      <c r="Q32" s="48">
        <f t="shared" si="4"/>
        <v>44237.265500000001</v>
      </c>
    </row>
    <row r="33" spans="1:17" s="24" customFormat="1" ht="12.95" customHeight="1" x14ac:dyDescent="0.2">
      <c r="A33" s="21" t="s">
        <v>93</v>
      </c>
      <c r="B33" s="22" t="s">
        <v>43</v>
      </c>
      <c r="C33" s="60">
        <v>59266.551200000002</v>
      </c>
      <c r="D33" s="61">
        <v>1.4E-3</v>
      </c>
      <c r="E33" s="24">
        <f t="shared" si="0"/>
        <v>12243.069585488067</v>
      </c>
      <c r="F33" s="24">
        <f t="shared" si="1"/>
        <v>12243</v>
      </c>
      <c r="G33" s="24">
        <f t="shared" si="2"/>
        <v>4.4149000001198146E-2</v>
      </c>
      <c r="K33" s="24">
        <f t="shared" si="5"/>
        <v>4.4149000001198146E-2</v>
      </c>
      <c r="O33" s="24">
        <f t="shared" ca="1" si="3"/>
        <v>3.3317989496473299E-2</v>
      </c>
      <c r="Q33" s="48">
        <f t="shared" si="4"/>
        <v>44248.051200000002</v>
      </c>
    </row>
    <row r="34" spans="1:17" s="24" customFormat="1" ht="12.95" customHeight="1" x14ac:dyDescent="0.2">
      <c r="A34" s="21" t="s">
        <v>94</v>
      </c>
      <c r="B34" s="22" t="s">
        <v>43</v>
      </c>
      <c r="C34" s="60">
        <v>59335.072699999902</v>
      </c>
      <c r="D34" s="61" t="s">
        <v>57</v>
      </c>
      <c r="E34" s="24">
        <f t="shared" si="0"/>
        <v>12351.069812453647</v>
      </c>
      <c r="F34" s="24">
        <f t="shared" si="1"/>
        <v>12351</v>
      </c>
      <c r="G34" s="24">
        <f t="shared" si="2"/>
        <v>4.4292999904428143E-2</v>
      </c>
      <c r="K34" s="24">
        <f t="shared" si="5"/>
        <v>4.4292999904428143E-2</v>
      </c>
      <c r="O34" s="24">
        <f t="shared" ca="1" si="3"/>
        <v>3.3587372713530059E-2</v>
      </c>
      <c r="Q34" s="48">
        <f t="shared" si="4"/>
        <v>44316.572699999902</v>
      </c>
    </row>
    <row r="35" spans="1:17" s="24" customFormat="1" ht="12.95" customHeight="1" x14ac:dyDescent="0.2">
      <c r="C35" s="31"/>
      <c r="D35" s="31"/>
    </row>
    <row r="36" spans="1:17" s="24" customFormat="1" ht="12.95" customHeight="1" x14ac:dyDescent="0.2">
      <c r="C36" s="31"/>
      <c r="D36" s="31"/>
    </row>
    <row r="37" spans="1:17" s="24" customFormat="1" ht="12.95" customHeight="1" x14ac:dyDescent="0.2">
      <c r="C37" s="31"/>
      <c r="D37" s="31"/>
    </row>
    <row r="38" spans="1:17" s="24" customFormat="1" ht="12.95" customHeight="1" x14ac:dyDescent="0.2">
      <c r="C38" s="31"/>
      <c r="D38" s="31"/>
    </row>
    <row r="39" spans="1:17" s="24" customFormat="1" ht="12.95" customHeight="1" x14ac:dyDescent="0.2">
      <c r="C39" s="31"/>
      <c r="D39" s="31"/>
    </row>
    <row r="40" spans="1:17" s="24" customFormat="1" ht="12.95" customHeight="1" x14ac:dyDescent="0.2">
      <c r="C40" s="31"/>
      <c r="D40" s="31"/>
    </row>
    <row r="41" spans="1:17" s="24" customFormat="1" ht="12.95" customHeight="1" x14ac:dyDescent="0.2">
      <c r="C41" s="31"/>
      <c r="D41" s="31"/>
    </row>
    <row r="42" spans="1:17" s="24" customFormat="1" ht="12.95" customHeight="1" x14ac:dyDescent="0.2">
      <c r="C42" s="31"/>
      <c r="D42" s="31"/>
    </row>
    <row r="43" spans="1:17" s="24" customFormat="1" ht="12.95" customHeight="1" x14ac:dyDescent="0.2">
      <c r="C43" s="31"/>
      <c r="D43" s="31"/>
    </row>
    <row r="44" spans="1:17" s="24" customFormat="1" ht="12.95" customHeight="1" x14ac:dyDescent="0.2">
      <c r="C44" s="31"/>
      <c r="D44" s="31"/>
    </row>
    <row r="45" spans="1:17" s="24" customFormat="1" ht="12.95" customHeight="1" x14ac:dyDescent="0.2">
      <c r="C45" s="31"/>
      <c r="D45" s="31"/>
    </row>
    <row r="46" spans="1:17" s="24" customFormat="1" ht="12.95" customHeight="1" x14ac:dyDescent="0.2">
      <c r="C46" s="31"/>
      <c r="D46" s="31"/>
    </row>
    <row r="47" spans="1:17" s="24" customFormat="1" ht="12.95" customHeight="1" x14ac:dyDescent="0.2">
      <c r="C47" s="31"/>
      <c r="D47" s="31"/>
    </row>
    <row r="48" spans="1:17" s="24" customFormat="1" ht="12.95" customHeight="1" x14ac:dyDescent="0.2">
      <c r="C48" s="31"/>
      <c r="D48" s="31"/>
    </row>
    <row r="49" spans="3:4" s="24" customFormat="1" ht="12.95" customHeight="1" x14ac:dyDescent="0.2">
      <c r="C49" s="31"/>
      <c r="D49" s="31"/>
    </row>
    <row r="50" spans="3:4" s="24" customFormat="1" ht="12.95" customHeight="1" x14ac:dyDescent="0.2">
      <c r="C50" s="31"/>
      <c r="D50" s="31"/>
    </row>
    <row r="51" spans="3:4" s="24" customFormat="1" ht="12.95" customHeight="1" x14ac:dyDescent="0.2">
      <c r="C51" s="31"/>
      <c r="D51" s="31"/>
    </row>
    <row r="52" spans="3:4" s="24" customFormat="1" ht="12.95" customHeight="1" x14ac:dyDescent="0.2">
      <c r="C52" s="31"/>
      <c r="D52" s="31"/>
    </row>
    <row r="53" spans="3:4" s="24" customFormat="1" ht="12.95" customHeight="1" x14ac:dyDescent="0.2">
      <c r="C53" s="31"/>
      <c r="D53" s="31"/>
    </row>
    <row r="54" spans="3:4" s="24" customFormat="1" ht="12.95" customHeight="1" x14ac:dyDescent="0.2">
      <c r="C54" s="31"/>
      <c r="D54" s="31"/>
    </row>
    <row r="55" spans="3:4" s="24" customFormat="1" ht="12.95" customHeight="1" x14ac:dyDescent="0.2">
      <c r="C55" s="31"/>
      <c r="D55" s="31"/>
    </row>
    <row r="56" spans="3:4" s="24" customFormat="1" ht="12.95" customHeight="1" x14ac:dyDescent="0.2">
      <c r="C56" s="31"/>
      <c r="D56" s="31"/>
    </row>
    <row r="57" spans="3:4" s="24" customFormat="1" ht="12.95" customHeight="1" x14ac:dyDescent="0.2">
      <c r="C57" s="31"/>
      <c r="D57" s="31"/>
    </row>
    <row r="58" spans="3:4" s="24" customFormat="1" ht="12.95" customHeight="1" x14ac:dyDescent="0.2">
      <c r="C58" s="31"/>
      <c r="D58" s="31"/>
    </row>
    <row r="59" spans="3:4" s="24" customFormat="1" ht="12.95" customHeight="1" x14ac:dyDescent="0.2">
      <c r="C59" s="31"/>
      <c r="D59" s="31"/>
    </row>
    <row r="60" spans="3:4" s="24" customFormat="1" ht="12.95" customHeight="1" x14ac:dyDescent="0.2">
      <c r="C60" s="31"/>
      <c r="D60" s="31"/>
    </row>
    <row r="61" spans="3:4" s="24" customFormat="1" ht="12.95" customHeight="1" x14ac:dyDescent="0.2">
      <c r="C61" s="31"/>
      <c r="D61" s="31"/>
    </row>
    <row r="62" spans="3:4" s="24" customFormat="1" ht="12.95" customHeight="1" x14ac:dyDescent="0.2">
      <c r="C62" s="31"/>
      <c r="D62" s="31"/>
    </row>
    <row r="63" spans="3:4" s="24" customFormat="1" ht="12.95" customHeight="1" x14ac:dyDescent="0.2">
      <c r="C63" s="31"/>
      <c r="D63" s="31"/>
    </row>
    <row r="64" spans="3:4" s="24" customFormat="1" ht="12.95" customHeight="1" x14ac:dyDescent="0.2">
      <c r="C64" s="31"/>
      <c r="D64" s="31"/>
    </row>
    <row r="65" spans="3:4" s="24" customFormat="1" ht="12.95" customHeight="1" x14ac:dyDescent="0.2">
      <c r="C65" s="31"/>
      <c r="D65" s="31"/>
    </row>
    <row r="66" spans="3:4" s="24" customFormat="1" ht="12.95" customHeight="1" x14ac:dyDescent="0.2">
      <c r="C66" s="31"/>
      <c r="D66" s="31"/>
    </row>
    <row r="67" spans="3:4" s="24" customFormat="1" ht="12.95" customHeight="1" x14ac:dyDescent="0.2">
      <c r="C67" s="31"/>
      <c r="D67" s="31"/>
    </row>
    <row r="68" spans="3:4" s="24" customFormat="1" ht="12.95" customHeight="1" x14ac:dyDescent="0.2">
      <c r="C68" s="31"/>
      <c r="D68" s="31"/>
    </row>
    <row r="69" spans="3:4" s="24" customFormat="1" ht="12.95" customHeight="1" x14ac:dyDescent="0.2">
      <c r="C69" s="31"/>
      <c r="D69" s="31"/>
    </row>
    <row r="70" spans="3:4" s="24" customFormat="1" ht="12.95" customHeight="1" x14ac:dyDescent="0.2">
      <c r="C70" s="31"/>
      <c r="D70" s="31"/>
    </row>
    <row r="71" spans="3:4" s="24" customFormat="1" ht="12.95" customHeight="1" x14ac:dyDescent="0.2">
      <c r="C71" s="31"/>
      <c r="D71" s="31"/>
    </row>
    <row r="72" spans="3:4" s="24" customFormat="1" ht="12.95" customHeight="1" x14ac:dyDescent="0.2">
      <c r="C72" s="31"/>
      <c r="D72" s="31"/>
    </row>
    <row r="73" spans="3:4" s="24" customFormat="1" ht="12.95" customHeight="1" x14ac:dyDescent="0.2">
      <c r="C73" s="31"/>
      <c r="D73" s="31"/>
    </row>
    <row r="74" spans="3:4" s="24" customFormat="1" ht="12.95" customHeight="1" x14ac:dyDescent="0.2">
      <c r="C74" s="31"/>
      <c r="D74" s="31"/>
    </row>
    <row r="75" spans="3:4" s="24" customFormat="1" ht="12.95" customHeight="1" x14ac:dyDescent="0.2">
      <c r="C75" s="31"/>
      <c r="D75" s="31"/>
    </row>
    <row r="76" spans="3:4" s="24" customFormat="1" ht="12.95" customHeight="1" x14ac:dyDescent="0.2">
      <c r="C76" s="31"/>
      <c r="D76" s="31"/>
    </row>
    <row r="77" spans="3:4" s="24" customFormat="1" ht="12.95" customHeight="1" x14ac:dyDescent="0.2">
      <c r="C77" s="31"/>
      <c r="D77" s="31"/>
    </row>
    <row r="78" spans="3:4" s="24" customFormat="1" ht="12.95" customHeight="1" x14ac:dyDescent="0.2">
      <c r="C78" s="31"/>
      <c r="D78" s="31"/>
    </row>
    <row r="79" spans="3:4" s="24" customFormat="1" ht="12.95" customHeight="1" x14ac:dyDescent="0.2">
      <c r="C79" s="31"/>
      <c r="D79" s="31"/>
    </row>
    <row r="80" spans="3:4" s="24" customFormat="1" ht="12.95" customHeight="1" x14ac:dyDescent="0.2">
      <c r="C80" s="31"/>
      <c r="D80" s="31"/>
    </row>
    <row r="81" spans="3:4" s="24" customFormat="1" ht="12.95" customHeight="1" x14ac:dyDescent="0.2">
      <c r="C81" s="31"/>
      <c r="D81" s="31"/>
    </row>
    <row r="82" spans="3:4" s="24" customFormat="1" ht="12.95" customHeight="1" x14ac:dyDescent="0.2">
      <c r="C82" s="31"/>
      <c r="D82" s="31"/>
    </row>
    <row r="83" spans="3:4" s="24" customFormat="1" ht="12.95" customHeight="1" x14ac:dyDescent="0.2">
      <c r="C83" s="31"/>
      <c r="D83" s="31"/>
    </row>
    <row r="84" spans="3:4" s="24" customFormat="1" ht="12.95" customHeight="1" x14ac:dyDescent="0.2">
      <c r="C84" s="31"/>
      <c r="D84" s="31"/>
    </row>
    <row r="85" spans="3:4" s="24" customFormat="1" ht="12.95" customHeight="1" x14ac:dyDescent="0.2">
      <c r="C85" s="31"/>
      <c r="D85" s="31"/>
    </row>
    <row r="86" spans="3:4" s="24" customFormat="1" ht="12.95" customHeight="1" x14ac:dyDescent="0.2">
      <c r="C86" s="31"/>
      <c r="D86" s="31"/>
    </row>
    <row r="87" spans="3:4" s="24" customFormat="1" ht="12.95" customHeight="1" x14ac:dyDescent="0.2">
      <c r="C87" s="31"/>
      <c r="D87" s="31"/>
    </row>
    <row r="88" spans="3:4" s="24" customFormat="1" ht="12.95" customHeight="1" x14ac:dyDescent="0.2">
      <c r="C88" s="31"/>
      <c r="D88" s="31"/>
    </row>
    <row r="89" spans="3:4" s="24" customFormat="1" ht="12.95" customHeight="1" x14ac:dyDescent="0.2">
      <c r="C89" s="31"/>
      <c r="D89" s="31"/>
    </row>
    <row r="90" spans="3:4" s="24" customFormat="1" ht="12.95" customHeight="1" x14ac:dyDescent="0.2">
      <c r="C90" s="31"/>
      <c r="D90" s="31"/>
    </row>
    <row r="91" spans="3:4" s="24" customFormat="1" ht="12.95" customHeight="1" x14ac:dyDescent="0.2">
      <c r="C91" s="31"/>
      <c r="D91" s="31"/>
    </row>
    <row r="92" spans="3:4" s="24" customFormat="1" ht="12.95" customHeight="1" x14ac:dyDescent="0.2">
      <c r="C92" s="31"/>
      <c r="D92" s="31"/>
    </row>
    <row r="93" spans="3:4" s="24" customFormat="1" ht="12.95" customHeight="1" x14ac:dyDescent="0.2">
      <c r="C93" s="31"/>
      <c r="D93" s="31"/>
    </row>
    <row r="94" spans="3:4" s="24" customFormat="1" ht="12.95" customHeight="1" x14ac:dyDescent="0.2">
      <c r="C94" s="31"/>
      <c r="D94" s="31"/>
    </row>
    <row r="95" spans="3:4" s="24" customFormat="1" ht="12.95" customHeight="1" x14ac:dyDescent="0.2">
      <c r="C95" s="31"/>
      <c r="D95" s="31"/>
    </row>
    <row r="96" spans="3:4" s="24" customFormat="1" ht="12.95" customHeight="1" x14ac:dyDescent="0.2">
      <c r="C96" s="31"/>
      <c r="D96" s="31"/>
    </row>
    <row r="97" spans="3:4" s="24" customFormat="1" ht="12.95" customHeight="1" x14ac:dyDescent="0.2">
      <c r="C97" s="31"/>
      <c r="D97" s="31"/>
    </row>
    <row r="98" spans="3:4" s="24" customFormat="1" ht="12.95" customHeight="1" x14ac:dyDescent="0.2">
      <c r="C98" s="31"/>
      <c r="D98" s="31"/>
    </row>
    <row r="99" spans="3:4" s="24" customFormat="1" ht="12.95" customHeight="1" x14ac:dyDescent="0.2">
      <c r="C99" s="31"/>
      <c r="D99" s="31"/>
    </row>
    <row r="100" spans="3:4" s="24" customFormat="1" ht="12.95" customHeight="1" x14ac:dyDescent="0.2">
      <c r="C100" s="31"/>
      <c r="D100" s="31"/>
    </row>
    <row r="101" spans="3:4" s="24" customFormat="1" ht="12.95" customHeight="1" x14ac:dyDescent="0.2">
      <c r="C101" s="31"/>
      <c r="D101" s="31"/>
    </row>
    <row r="102" spans="3:4" s="24" customFormat="1" ht="12.95" customHeight="1" x14ac:dyDescent="0.2">
      <c r="C102" s="31"/>
      <c r="D102" s="31"/>
    </row>
    <row r="103" spans="3:4" s="24" customFormat="1" ht="12.95" customHeight="1" x14ac:dyDescent="0.2">
      <c r="C103" s="31"/>
      <c r="D103" s="31"/>
    </row>
    <row r="104" spans="3:4" s="24" customFormat="1" ht="12.95" customHeight="1" x14ac:dyDescent="0.2">
      <c r="C104" s="31"/>
      <c r="D104" s="31"/>
    </row>
    <row r="105" spans="3:4" s="24" customFormat="1" ht="12.95" customHeight="1" x14ac:dyDescent="0.2">
      <c r="C105" s="31"/>
      <c r="D105" s="31"/>
    </row>
    <row r="106" spans="3:4" s="24" customFormat="1" ht="12.95" customHeight="1" x14ac:dyDescent="0.2">
      <c r="C106" s="31"/>
      <c r="D106" s="31"/>
    </row>
    <row r="107" spans="3:4" s="24" customFormat="1" ht="12.95" customHeight="1" x14ac:dyDescent="0.2">
      <c r="C107" s="31"/>
      <c r="D107" s="31"/>
    </row>
    <row r="108" spans="3:4" s="24" customFormat="1" ht="12.95" customHeight="1" x14ac:dyDescent="0.2">
      <c r="C108" s="31"/>
      <c r="D108" s="31"/>
    </row>
    <row r="109" spans="3:4" s="24" customFormat="1" ht="12.95" customHeight="1" x14ac:dyDescent="0.2">
      <c r="C109" s="31"/>
      <c r="D109" s="31"/>
    </row>
    <row r="110" spans="3:4" s="24" customFormat="1" ht="12.95" customHeight="1" x14ac:dyDescent="0.2">
      <c r="C110" s="31"/>
      <c r="D110" s="31"/>
    </row>
    <row r="111" spans="3:4" s="24" customFormat="1" ht="12.95" customHeight="1" x14ac:dyDescent="0.2">
      <c r="C111" s="31"/>
      <c r="D111" s="31"/>
    </row>
    <row r="112" spans="3:4" s="24" customFormat="1" ht="12.95" customHeight="1" x14ac:dyDescent="0.2">
      <c r="C112" s="31"/>
      <c r="D112" s="31"/>
    </row>
    <row r="113" spans="3:4" s="24" customFormat="1" ht="12.95" customHeight="1" x14ac:dyDescent="0.2">
      <c r="C113" s="31"/>
      <c r="D113" s="31"/>
    </row>
    <row r="114" spans="3:4" s="24" customFormat="1" ht="12.95" customHeight="1" x14ac:dyDescent="0.2">
      <c r="C114" s="31"/>
      <c r="D114" s="31"/>
    </row>
    <row r="115" spans="3:4" s="24" customFormat="1" ht="12.95" customHeight="1" x14ac:dyDescent="0.2">
      <c r="C115" s="31"/>
      <c r="D115" s="31"/>
    </row>
    <row r="116" spans="3:4" s="24" customFormat="1" ht="12.95" customHeight="1" x14ac:dyDescent="0.2">
      <c r="C116" s="31"/>
      <c r="D116" s="31"/>
    </row>
    <row r="117" spans="3:4" s="24" customFormat="1" ht="12.95" customHeight="1" x14ac:dyDescent="0.2">
      <c r="C117" s="31"/>
      <c r="D117" s="31"/>
    </row>
    <row r="118" spans="3:4" s="24" customFormat="1" ht="12.95" customHeight="1" x14ac:dyDescent="0.2">
      <c r="C118" s="31"/>
      <c r="D118" s="31"/>
    </row>
    <row r="119" spans="3:4" s="24" customFormat="1" ht="12.95" customHeight="1" x14ac:dyDescent="0.2">
      <c r="C119" s="31"/>
      <c r="D119" s="31"/>
    </row>
    <row r="120" spans="3:4" s="24" customFormat="1" ht="12.95" customHeight="1" x14ac:dyDescent="0.2">
      <c r="C120" s="31"/>
      <c r="D120" s="31"/>
    </row>
    <row r="121" spans="3:4" s="24" customFormat="1" ht="12.95" customHeight="1" x14ac:dyDescent="0.2">
      <c r="C121" s="31"/>
      <c r="D121" s="31"/>
    </row>
    <row r="122" spans="3:4" s="24" customFormat="1" ht="12.95" customHeight="1" x14ac:dyDescent="0.2">
      <c r="C122" s="31"/>
      <c r="D122" s="31"/>
    </row>
    <row r="123" spans="3:4" s="24" customFormat="1" ht="12.95" customHeight="1" x14ac:dyDescent="0.2">
      <c r="C123" s="31"/>
      <c r="D123" s="31"/>
    </row>
    <row r="124" spans="3:4" s="24" customFormat="1" ht="12.95" customHeight="1" x14ac:dyDescent="0.2">
      <c r="C124" s="31"/>
      <c r="D124" s="31"/>
    </row>
    <row r="125" spans="3:4" s="24" customFormat="1" ht="12.95" customHeight="1" x14ac:dyDescent="0.2">
      <c r="C125" s="31"/>
      <c r="D125" s="31"/>
    </row>
    <row r="126" spans="3:4" s="24" customFormat="1" ht="12.95" customHeight="1" x14ac:dyDescent="0.2">
      <c r="C126" s="31"/>
      <c r="D126" s="31"/>
    </row>
    <row r="127" spans="3:4" s="24" customFormat="1" ht="12.95" customHeight="1" x14ac:dyDescent="0.2">
      <c r="C127" s="31"/>
      <c r="D127" s="31"/>
    </row>
    <row r="128" spans="3:4" s="24" customFormat="1" ht="12.95" customHeight="1" x14ac:dyDescent="0.2">
      <c r="C128" s="31"/>
      <c r="D128" s="31"/>
    </row>
    <row r="129" spans="3:4" s="24" customFormat="1" ht="12.95" customHeight="1" x14ac:dyDescent="0.2">
      <c r="C129" s="31"/>
      <c r="D129" s="31"/>
    </row>
    <row r="130" spans="3:4" s="24" customFormat="1" ht="12.95" customHeight="1" x14ac:dyDescent="0.2">
      <c r="C130" s="31"/>
      <c r="D130" s="31"/>
    </row>
    <row r="131" spans="3:4" s="24" customFormat="1" ht="12.95" customHeight="1" x14ac:dyDescent="0.2">
      <c r="C131" s="31"/>
      <c r="D131" s="31"/>
    </row>
    <row r="132" spans="3:4" s="24" customFormat="1" ht="12.95" customHeight="1" x14ac:dyDescent="0.2">
      <c r="C132" s="31"/>
      <c r="D132" s="31"/>
    </row>
    <row r="133" spans="3:4" s="24" customFormat="1" ht="12.95" customHeight="1" x14ac:dyDescent="0.2">
      <c r="C133" s="31"/>
      <c r="D133" s="31"/>
    </row>
    <row r="134" spans="3:4" s="24" customFormat="1" ht="12.95" customHeight="1" x14ac:dyDescent="0.2">
      <c r="C134" s="31"/>
      <c r="D134" s="31"/>
    </row>
    <row r="135" spans="3:4" s="24" customFormat="1" ht="12.95" customHeight="1" x14ac:dyDescent="0.2">
      <c r="C135" s="31"/>
      <c r="D135" s="31"/>
    </row>
    <row r="136" spans="3:4" s="24" customFormat="1" ht="12.95" customHeight="1" x14ac:dyDescent="0.2">
      <c r="C136" s="31"/>
      <c r="D136" s="31"/>
    </row>
    <row r="137" spans="3:4" s="24" customFormat="1" ht="12.95" customHeight="1" x14ac:dyDescent="0.2">
      <c r="C137" s="31"/>
      <c r="D137" s="31"/>
    </row>
    <row r="138" spans="3:4" s="24" customFormat="1" ht="12.95" customHeight="1" x14ac:dyDescent="0.2">
      <c r="C138" s="31"/>
      <c r="D138" s="31"/>
    </row>
    <row r="139" spans="3:4" s="24" customFormat="1" ht="12.95" customHeight="1" x14ac:dyDescent="0.2">
      <c r="C139" s="31"/>
      <c r="D139" s="31"/>
    </row>
    <row r="140" spans="3:4" s="24" customFormat="1" ht="12.95" customHeight="1" x14ac:dyDescent="0.2">
      <c r="C140" s="31"/>
      <c r="D140" s="31"/>
    </row>
    <row r="141" spans="3:4" s="24" customFormat="1" ht="12.95" customHeight="1" x14ac:dyDescent="0.2">
      <c r="C141" s="31"/>
      <c r="D141" s="31"/>
    </row>
    <row r="142" spans="3:4" s="24" customFormat="1" ht="12.95" customHeight="1" x14ac:dyDescent="0.2">
      <c r="C142" s="31"/>
      <c r="D142" s="31"/>
    </row>
    <row r="143" spans="3:4" s="24" customFormat="1" ht="12.95" customHeight="1" x14ac:dyDescent="0.2">
      <c r="C143" s="31"/>
      <c r="D143" s="31"/>
    </row>
    <row r="144" spans="3:4" s="24" customFormat="1" ht="12.95" customHeight="1" x14ac:dyDescent="0.2">
      <c r="C144" s="31"/>
      <c r="D144" s="31"/>
    </row>
    <row r="145" spans="3:4" s="24" customFormat="1" ht="12.95" customHeight="1" x14ac:dyDescent="0.2">
      <c r="C145" s="31"/>
      <c r="D145" s="31"/>
    </row>
    <row r="146" spans="3:4" s="24" customFormat="1" ht="12.95" customHeight="1" x14ac:dyDescent="0.2">
      <c r="C146" s="31"/>
      <c r="D146" s="31"/>
    </row>
    <row r="147" spans="3:4" s="24" customFormat="1" ht="12.95" customHeight="1" x14ac:dyDescent="0.2">
      <c r="C147" s="31"/>
      <c r="D147" s="31"/>
    </row>
    <row r="148" spans="3:4" s="24" customFormat="1" ht="12.95" customHeight="1" x14ac:dyDescent="0.2">
      <c r="C148" s="31"/>
      <c r="D148" s="31"/>
    </row>
    <row r="149" spans="3:4" s="24" customFormat="1" ht="12.95" customHeight="1" x14ac:dyDescent="0.2">
      <c r="C149" s="31"/>
      <c r="D149" s="31"/>
    </row>
    <row r="150" spans="3:4" s="24" customFormat="1" ht="12.95" customHeight="1" x14ac:dyDescent="0.2">
      <c r="C150" s="31"/>
      <c r="D150" s="31"/>
    </row>
    <row r="151" spans="3:4" s="24" customFormat="1" ht="12.95" customHeight="1" x14ac:dyDescent="0.2">
      <c r="C151" s="31"/>
      <c r="D151" s="31"/>
    </row>
    <row r="152" spans="3:4" s="24" customFormat="1" ht="12.95" customHeight="1" x14ac:dyDescent="0.2">
      <c r="C152" s="31"/>
      <c r="D152" s="31"/>
    </row>
    <row r="153" spans="3:4" s="24" customFormat="1" ht="12.95" customHeight="1" x14ac:dyDescent="0.2">
      <c r="C153" s="31"/>
      <c r="D153" s="31"/>
    </row>
    <row r="154" spans="3:4" s="24" customFormat="1" ht="12.95" customHeight="1" x14ac:dyDescent="0.2">
      <c r="C154" s="31"/>
      <c r="D154" s="31"/>
    </row>
    <row r="155" spans="3:4" s="24" customFormat="1" ht="12.95" customHeight="1" x14ac:dyDescent="0.2">
      <c r="C155" s="31"/>
      <c r="D155" s="31"/>
    </row>
    <row r="156" spans="3:4" s="24" customFormat="1" ht="12.95" customHeight="1" x14ac:dyDescent="0.2">
      <c r="C156" s="31"/>
      <c r="D156" s="31"/>
    </row>
    <row r="157" spans="3:4" s="24" customFormat="1" ht="12.95" customHeight="1" x14ac:dyDescent="0.2">
      <c r="C157" s="31"/>
      <c r="D157" s="31"/>
    </row>
    <row r="158" spans="3:4" s="24" customFormat="1" ht="12.95" customHeight="1" x14ac:dyDescent="0.2">
      <c r="C158" s="31"/>
      <c r="D158" s="31"/>
    </row>
    <row r="159" spans="3:4" s="24" customFormat="1" ht="12.95" customHeight="1" x14ac:dyDescent="0.2">
      <c r="C159" s="31"/>
      <c r="D159" s="31"/>
    </row>
    <row r="160" spans="3:4" s="24" customFormat="1" ht="12.95" customHeight="1" x14ac:dyDescent="0.2">
      <c r="C160" s="31"/>
      <c r="D160" s="31"/>
    </row>
    <row r="161" spans="3:4" s="24" customFormat="1" ht="12.95" customHeight="1" x14ac:dyDescent="0.2">
      <c r="C161" s="31"/>
      <c r="D161" s="31"/>
    </row>
    <row r="162" spans="3:4" s="24" customFormat="1" ht="12.95" customHeight="1" x14ac:dyDescent="0.2">
      <c r="C162" s="31"/>
      <c r="D162" s="31"/>
    </row>
    <row r="163" spans="3:4" s="24" customFormat="1" ht="12.95" customHeight="1" x14ac:dyDescent="0.2">
      <c r="C163" s="31"/>
      <c r="D163" s="31"/>
    </row>
    <row r="164" spans="3:4" s="24" customFormat="1" ht="12.95" customHeight="1" x14ac:dyDescent="0.2">
      <c r="C164" s="31"/>
      <c r="D164" s="31"/>
    </row>
    <row r="165" spans="3:4" s="24" customFormat="1" ht="12.95" customHeight="1" x14ac:dyDescent="0.2">
      <c r="C165" s="31"/>
      <c r="D165" s="31"/>
    </row>
    <row r="166" spans="3:4" s="24" customFormat="1" ht="12.95" customHeight="1" x14ac:dyDescent="0.2">
      <c r="C166" s="31"/>
      <c r="D166" s="31"/>
    </row>
    <row r="167" spans="3:4" s="24" customFormat="1" ht="12.95" customHeight="1" x14ac:dyDescent="0.2">
      <c r="C167" s="31"/>
      <c r="D167" s="31"/>
    </row>
    <row r="168" spans="3:4" s="24" customFormat="1" ht="12.95" customHeight="1" x14ac:dyDescent="0.2">
      <c r="C168" s="31"/>
      <c r="D168" s="31"/>
    </row>
    <row r="169" spans="3:4" s="24" customFormat="1" ht="12.95" customHeight="1" x14ac:dyDescent="0.2">
      <c r="C169" s="31"/>
      <c r="D169" s="31"/>
    </row>
    <row r="170" spans="3:4" s="24" customFormat="1" ht="12.95" customHeight="1" x14ac:dyDescent="0.2">
      <c r="C170" s="31"/>
      <c r="D170" s="31"/>
    </row>
    <row r="171" spans="3:4" s="24" customFormat="1" ht="12.95" customHeight="1" x14ac:dyDescent="0.2">
      <c r="C171" s="31"/>
      <c r="D171" s="31"/>
    </row>
    <row r="172" spans="3:4" s="24" customFormat="1" ht="12.95" customHeight="1" x14ac:dyDescent="0.2">
      <c r="C172" s="31"/>
      <c r="D172" s="31"/>
    </row>
    <row r="173" spans="3:4" s="24" customFormat="1" ht="12.95" customHeight="1" x14ac:dyDescent="0.2">
      <c r="C173" s="31"/>
      <c r="D173" s="31"/>
    </row>
    <row r="174" spans="3:4" s="24" customFormat="1" ht="12.95" customHeight="1" x14ac:dyDescent="0.2">
      <c r="C174" s="31"/>
      <c r="D174" s="31"/>
    </row>
    <row r="175" spans="3:4" s="24" customFormat="1" ht="12.95" customHeight="1" x14ac:dyDescent="0.2">
      <c r="C175" s="31"/>
      <c r="D175" s="31"/>
    </row>
    <row r="176" spans="3:4" s="24" customFormat="1" ht="12.95" customHeight="1" x14ac:dyDescent="0.2">
      <c r="C176" s="31"/>
      <c r="D176" s="31"/>
    </row>
    <row r="177" spans="3:4" s="24" customFormat="1" ht="12.95" customHeight="1" x14ac:dyDescent="0.2">
      <c r="C177" s="31"/>
      <c r="D177" s="31"/>
    </row>
    <row r="178" spans="3:4" s="24" customFormat="1" ht="12.95" customHeight="1" x14ac:dyDescent="0.2">
      <c r="C178" s="31"/>
      <c r="D178" s="31"/>
    </row>
    <row r="179" spans="3:4" s="24" customFormat="1" ht="12.95" customHeight="1" x14ac:dyDescent="0.2">
      <c r="C179" s="31"/>
      <c r="D179" s="31"/>
    </row>
    <row r="180" spans="3:4" s="24" customFormat="1" ht="12.95" customHeight="1" x14ac:dyDescent="0.2">
      <c r="C180" s="31"/>
      <c r="D180" s="31"/>
    </row>
    <row r="181" spans="3:4" s="24" customFormat="1" ht="12.95" customHeight="1" x14ac:dyDescent="0.2">
      <c r="C181" s="31"/>
      <c r="D181" s="31"/>
    </row>
    <row r="182" spans="3:4" s="24" customFormat="1" ht="12.95" customHeight="1" x14ac:dyDescent="0.2">
      <c r="C182" s="31"/>
      <c r="D182" s="31"/>
    </row>
    <row r="183" spans="3:4" s="24" customFormat="1" ht="12.95" customHeight="1" x14ac:dyDescent="0.2">
      <c r="C183" s="31"/>
      <c r="D183" s="31"/>
    </row>
    <row r="184" spans="3:4" s="24" customFormat="1" ht="12.95" customHeight="1" x14ac:dyDescent="0.2">
      <c r="C184" s="31"/>
      <c r="D184" s="31"/>
    </row>
    <row r="185" spans="3:4" s="24" customFormat="1" ht="12.95" customHeight="1" x14ac:dyDescent="0.2">
      <c r="C185" s="31"/>
      <c r="D185" s="31"/>
    </row>
    <row r="186" spans="3:4" s="24" customFormat="1" ht="12.95" customHeight="1" x14ac:dyDescent="0.2">
      <c r="C186" s="31"/>
      <c r="D186" s="31"/>
    </row>
    <row r="187" spans="3:4" s="24" customFormat="1" ht="12.95" customHeight="1" x14ac:dyDescent="0.2">
      <c r="C187" s="31"/>
      <c r="D187" s="31"/>
    </row>
    <row r="188" spans="3:4" s="24" customFormat="1" ht="12.95" customHeight="1" x14ac:dyDescent="0.2">
      <c r="C188" s="31"/>
      <c r="D188" s="31"/>
    </row>
    <row r="189" spans="3:4" s="24" customFormat="1" ht="12.95" customHeight="1" x14ac:dyDescent="0.2">
      <c r="C189" s="31"/>
      <c r="D189" s="31"/>
    </row>
    <row r="190" spans="3:4" s="24" customFormat="1" ht="12.95" customHeight="1" x14ac:dyDescent="0.2">
      <c r="C190" s="31"/>
      <c r="D190" s="31"/>
    </row>
    <row r="191" spans="3:4" s="24" customFormat="1" ht="12.95" customHeight="1" x14ac:dyDescent="0.2">
      <c r="C191" s="31"/>
      <c r="D191" s="31"/>
    </row>
    <row r="192" spans="3:4" s="24" customFormat="1" ht="12.95" customHeight="1" x14ac:dyDescent="0.2">
      <c r="C192" s="31"/>
      <c r="D192" s="31"/>
    </row>
    <row r="193" spans="3:4" s="24" customFormat="1" ht="12.95" customHeight="1" x14ac:dyDescent="0.2">
      <c r="C193" s="31"/>
      <c r="D193" s="31"/>
    </row>
    <row r="194" spans="3:4" s="24" customFormat="1" ht="12.95" customHeight="1" x14ac:dyDescent="0.2">
      <c r="C194" s="31"/>
      <c r="D194" s="31"/>
    </row>
    <row r="195" spans="3:4" s="24" customFormat="1" ht="12.95" customHeight="1" x14ac:dyDescent="0.2">
      <c r="C195" s="31"/>
      <c r="D195" s="31"/>
    </row>
    <row r="196" spans="3:4" s="24" customFormat="1" ht="12.95" customHeight="1" x14ac:dyDescent="0.2">
      <c r="C196" s="31"/>
      <c r="D196" s="31"/>
    </row>
    <row r="197" spans="3:4" s="24" customFormat="1" ht="12.95" customHeight="1" x14ac:dyDescent="0.2">
      <c r="C197" s="31"/>
      <c r="D197" s="31"/>
    </row>
    <row r="198" spans="3:4" s="24" customFormat="1" ht="12.95" customHeight="1" x14ac:dyDescent="0.2">
      <c r="C198" s="31"/>
      <c r="D198" s="31"/>
    </row>
    <row r="199" spans="3:4" s="24" customFormat="1" ht="12.95" customHeight="1" x14ac:dyDescent="0.2">
      <c r="C199" s="31"/>
      <c r="D199" s="31"/>
    </row>
    <row r="200" spans="3:4" s="24" customFormat="1" ht="12.95" customHeight="1" x14ac:dyDescent="0.2">
      <c r="C200" s="31"/>
      <c r="D200" s="31"/>
    </row>
    <row r="201" spans="3:4" s="24" customFormat="1" ht="12.95" customHeight="1" x14ac:dyDescent="0.2">
      <c r="C201" s="31"/>
      <c r="D201" s="31"/>
    </row>
    <row r="202" spans="3:4" s="24" customFormat="1" ht="12.95" customHeight="1" x14ac:dyDescent="0.2">
      <c r="C202" s="31"/>
      <c r="D202" s="31"/>
    </row>
    <row r="203" spans="3:4" s="24" customFormat="1" ht="12.95" customHeight="1" x14ac:dyDescent="0.2">
      <c r="C203" s="31"/>
      <c r="D203" s="31"/>
    </row>
    <row r="204" spans="3:4" s="24" customFormat="1" ht="12.95" customHeight="1" x14ac:dyDescent="0.2">
      <c r="C204" s="31"/>
      <c r="D204" s="31"/>
    </row>
    <row r="205" spans="3:4" s="24" customFormat="1" ht="12.95" customHeight="1" x14ac:dyDescent="0.2">
      <c r="C205" s="31"/>
      <c r="D205" s="31"/>
    </row>
    <row r="206" spans="3:4" s="24" customFormat="1" ht="12.95" customHeight="1" x14ac:dyDescent="0.2">
      <c r="C206" s="31"/>
      <c r="D206" s="31"/>
    </row>
    <row r="207" spans="3:4" s="24" customFormat="1" ht="12.95" customHeight="1" x14ac:dyDescent="0.2">
      <c r="C207" s="31"/>
      <c r="D207" s="31"/>
    </row>
    <row r="208" spans="3:4" s="24" customFormat="1" ht="12.95" customHeight="1" x14ac:dyDescent="0.2">
      <c r="C208" s="31"/>
      <c r="D208" s="31"/>
    </row>
    <row r="209" spans="3:4" s="24" customFormat="1" ht="12.95" customHeight="1" x14ac:dyDescent="0.2">
      <c r="C209" s="31"/>
      <c r="D209" s="31"/>
    </row>
    <row r="210" spans="3:4" s="24" customFormat="1" ht="12.95" customHeight="1" x14ac:dyDescent="0.2">
      <c r="C210" s="31"/>
      <c r="D210" s="31"/>
    </row>
    <row r="211" spans="3:4" s="24" customFormat="1" ht="12.95" customHeight="1" x14ac:dyDescent="0.2">
      <c r="C211" s="31"/>
      <c r="D211" s="31"/>
    </row>
    <row r="212" spans="3:4" s="24" customFormat="1" ht="12.95" customHeight="1" x14ac:dyDescent="0.2">
      <c r="C212" s="31"/>
      <c r="D212" s="31"/>
    </row>
    <row r="213" spans="3:4" s="24" customFormat="1" ht="12.95" customHeight="1" x14ac:dyDescent="0.2">
      <c r="C213" s="31"/>
      <c r="D213" s="31"/>
    </row>
    <row r="214" spans="3:4" s="24" customFormat="1" ht="12.95" customHeight="1" x14ac:dyDescent="0.2">
      <c r="C214" s="31"/>
      <c r="D214" s="31"/>
    </row>
    <row r="215" spans="3:4" s="24" customFormat="1" ht="12.95" customHeight="1" x14ac:dyDescent="0.2">
      <c r="C215" s="31"/>
      <c r="D215" s="31"/>
    </row>
    <row r="216" spans="3:4" s="24" customFormat="1" ht="12.95" customHeight="1" x14ac:dyDescent="0.2">
      <c r="C216" s="31"/>
      <c r="D216" s="31"/>
    </row>
    <row r="217" spans="3:4" s="24" customFormat="1" ht="12.95" customHeight="1" x14ac:dyDescent="0.2">
      <c r="C217" s="31"/>
      <c r="D217" s="31"/>
    </row>
    <row r="218" spans="3:4" s="24" customFormat="1" ht="12.95" customHeight="1" x14ac:dyDescent="0.2">
      <c r="C218" s="31"/>
      <c r="D218" s="31"/>
    </row>
    <row r="219" spans="3:4" s="24" customFormat="1" ht="12.95" customHeight="1" x14ac:dyDescent="0.2">
      <c r="C219" s="31"/>
      <c r="D219" s="31"/>
    </row>
    <row r="220" spans="3:4" s="24" customFormat="1" ht="12.95" customHeight="1" x14ac:dyDescent="0.2">
      <c r="C220" s="31"/>
      <c r="D220" s="31"/>
    </row>
    <row r="221" spans="3:4" s="24" customFormat="1" ht="12.95" customHeight="1" x14ac:dyDescent="0.2">
      <c r="C221" s="31"/>
      <c r="D221" s="31"/>
    </row>
    <row r="222" spans="3:4" s="24" customFormat="1" ht="12.95" customHeight="1" x14ac:dyDescent="0.2">
      <c r="C222" s="31"/>
      <c r="D222" s="31"/>
    </row>
    <row r="223" spans="3:4" s="24" customFormat="1" ht="12.95" customHeight="1" x14ac:dyDescent="0.2">
      <c r="C223" s="31"/>
      <c r="D223" s="31"/>
    </row>
    <row r="224" spans="3:4" s="24" customFormat="1" ht="12.95" customHeight="1" x14ac:dyDescent="0.2">
      <c r="C224" s="31"/>
      <c r="D224" s="31"/>
    </row>
    <row r="225" spans="3:4" s="24" customFormat="1" ht="12.95" customHeight="1" x14ac:dyDescent="0.2">
      <c r="C225" s="31"/>
      <c r="D225" s="31"/>
    </row>
    <row r="226" spans="3:4" s="24" customFormat="1" ht="12.95" customHeight="1" x14ac:dyDescent="0.2">
      <c r="C226" s="31"/>
      <c r="D226" s="31"/>
    </row>
    <row r="227" spans="3:4" s="24" customFormat="1" ht="12.95" customHeight="1" x14ac:dyDescent="0.2">
      <c r="C227" s="31"/>
      <c r="D227" s="31"/>
    </row>
    <row r="228" spans="3:4" s="24" customFormat="1" ht="12.95" customHeight="1" x14ac:dyDescent="0.2">
      <c r="C228" s="31"/>
      <c r="D228" s="31"/>
    </row>
    <row r="229" spans="3:4" s="24" customFormat="1" ht="12.95" customHeight="1" x14ac:dyDescent="0.2">
      <c r="C229" s="31"/>
      <c r="D229" s="31"/>
    </row>
    <row r="230" spans="3:4" s="24" customFormat="1" ht="12.95" customHeight="1" x14ac:dyDescent="0.2">
      <c r="C230" s="31"/>
      <c r="D230" s="31"/>
    </row>
    <row r="231" spans="3:4" s="24" customFormat="1" ht="12.95" customHeight="1" x14ac:dyDescent="0.2">
      <c r="C231" s="31"/>
      <c r="D231" s="31"/>
    </row>
    <row r="232" spans="3:4" s="24" customFormat="1" ht="12.95" customHeight="1" x14ac:dyDescent="0.2">
      <c r="C232" s="31"/>
      <c r="D232" s="31"/>
    </row>
    <row r="233" spans="3:4" s="24" customFormat="1" ht="12.95" customHeight="1" x14ac:dyDescent="0.2">
      <c r="C233" s="31"/>
      <c r="D233" s="31"/>
    </row>
    <row r="234" spans="3:4" s="24" customFormat="1" ht="12.95" customHeight="1" x14ac:dyDescent="0.2">
      <c r="C234" s="31"/>
      <c r="D234" s="31"/>
    </row>
    <row r="235" spans="3:4" s="24" customFormat="1" ht="12.95" customHeight="1" x14ac:dyDescent="0.2">
      <c r="C235" s="31"/>
      <c r="D235" s="31"/>
    </row>
    <row r="236" spans="3:4" s="24" customFormat="1" ht="12.95" customHeight="1" x14ac:dyDescent="0.2">
      <c r="C236" s="31"/>
      <c r="D236" s="31"/>
    </row>
    <row r="237" spans="3:4" s="24" customFormat="1" ht="12.95" customHeight="1" x14ac:dyDescent="0.2">
      <c r="C237" s="31"/>
      <c r="D237" s="31"/>
    </row>
    <row r="238" spans="3:4" s="24" customFormat="1" ht="12.95" customHeight="1" x14ac:dyDescent="0.2">
      <c r="C238" s="31"/>
      <c r="D238" s="31"/>
    </row>
    <row r="239" spans="3:4" s="24" customFormat="1" ht="12.95" customHeight="1" x14ac:dyDescent="0.2">
      <c r="C239" s="31"/>
      <c r="D239" s="31"/>
    </row>
    <row r="240" spans="3:4" s="24" customFormat="1" ht="12.95" customHeight="1" x14ac:dyDescent="0.2">
      <c r="C240" s="31"/>
      <c r="D240" s="31"/>
    </row>
    <row r="241" spans="3:4" s="24" customFormat="1" ht="12.95" customHeight="1" x14ac:dyDescent="0.2">
      <c r="C241" s="31"/>
      <c r="D241" s="31"/>
    </row>
    <row r="242" spans="3:4" s="24" customFormat="1" ht="12.95" customHeight="1" x14ac:dyDescent="0.2">
      <c r="C242" s="31"/>
      <c r="D242" s="31"/>
    </row>
    <row r="243" spans="3:4" s="24" customFormat="1" ht="12.95" customHeight="1" x14ac:dyDescent="0.2">
      <c r="C243" s="31"/>
      <c r="D243" s="31"/>
    </row>
    <row r="244" spans="3:4" s="24" customFormat="1" ht="12.95" customHeight="1" x14ac:dyDescent="0.2">
      <c r="C244" s="31"/>
      <c r="D244" s="31"/>
    </row>
    <row r="245" spans="3:4" s="24" customFormat="1" ht="12.95" customHeight="1" x14ac:dyDescent="0.2">
      <c r="C245" s="31"/>
      <c r="D245" s="31"/>
    </row>
    <row r="246" spans="3:4" s="24" customFormat="1" ht="12.95" customHeight="1" x14ac:dyDescent="0.2">
      <c r="C246" s="31"/>
      <c r="D246" s="31"/>
    </row>
    <row r="247" spans="3:4" s="24" customFormat="1" ht="12.95" customHeight="1" x14ac:dyDescent="0.2">
      <c r="C247" s="31"/>
      <c r="D247" s="31"/>
    </row>
    <row r="248" spans="3:4" s="24" customFormat="1" ht="12.95" customHeight="1" x14ac:dyDescent="0.2">
      <c r="C248" s="31"/>
      <c r="D248" s="31"/>
    </row>
    <row r="249" spans="3:4" s="24" customFormat="1" ht="12.95" customHeight="1" x14ac:dyDescent="0.2">
      <c r="C249" s="31"/>
      <c r="D249" s="31"/>
    </row>
    <row r="250" spans="3:4" s="24" customFormat="1" ht="12.95" customHeight="1" x14ac:dyDescent="0.2">
      <c r="C250" s="31"/>
      <c r="D250" s="31"/>
    </row>
    <row r="251" spans="3:4" s="24" customFormat="1" ht="12.95" customHeight="1" x14ac:dyDescent="0.2">
      <c r="C251" s="31"/>
      <c r="D251" s="31"/>
    </row>
    <row r="252" spans="3:4" s="24" customFormat="1" ht="12.95" customHeight="1" x14ac:dyDescent="0.2">
      <c r="C252" s="31"/>
      <c r="D252" s="31"/>
    </row>
    <row r="253" spans="3:4" s="24" customFormat="1" ht="12.95" customHeight="1" x14ac:dyDescent="0.2">
      <c r="C253" s="31"/>
      <c r="D253" s="31"/>
    </row>
    <row r="254" spans="3:4" s="24" customFormat="1" ht="12.95" customHeight="1" x14ac:dyDescent="0.2">
      <c r="C254" s="31"/>
      <c r="D254" s="31"/>
    </row>
    <row r="255" spans="3:4" s="24" customFormat="1" ht="12.95" customHeight="1" x14ac:dyDescent="0.2">
      <c r="C255" s="31"/>
      <c r="D255" s="31"/>
    </row>
    <row r="256" spans="3:4" s="24" customFormat="1" ht="12.95" customHeight="1" x14ac:dyDescent="0.2">
      <c r="C256" s="31"/>
      <c r="D256" s="31"/>
    </row>
    <row r="257" spans="3:4" s="24" customFormat="1" ht="12.95" customHeight="1" x14ac:dyDescent="0.2">
      <c r="C257" s="31"/>
      <c r="D257" s="31"/>
    </row>
    <row r="258" spans="3:4" s="24" customFormat="1" ht="12.95" customHeight="1" x14ac:dyDescent="0.2">
      <c r="C258" s="31"/>
      <c r="D258" s="31"/>
    </row>
    <row r="259" spans="3:4" s="24" customFormat="1" ht="12.95" customHeight="1" x14ac:dyDescent="0.2">
      <c r="C259" s="31"/>
      <c r="D259" s="31"/>
    </row>
    <row r="260" spans="3:4" s="24" customFormat="1" ht="12.95" customHeight="1" x14ac:dyDescent="0.2">
      <c r="C260" s="31"/>
      <c r="D260" s="31"/>
    </row>
    <row r="261" spans="3:4" s="24" customFormat="1" ht="12.95" customHeight="1" x14ac:dyDescent="0.2">
      <c r="C261" s="31"/>
      <c r="D261" s="31"/>
    </row>
    <row r="262" spans="3:4" s="24" customFormat="1" ht="12.95" customHeight="1" x14ac:dyDescent="0.2">
      <c r="C262" s="31"/>
      <c r="D262" s="31"/>
    </row>
    <row r="263" spans="3:4" s="24" customFormat="1" ht="12.95" customHeight="1" x14ac:dyDescent="0.2">
      <c r="C263" s="31"/>
      <c r="D263" s="31"/>
    </row>
    <row r="264" spans="3:4" s="24" customFormat="1" ht="12.95" customHeight="1" x14ac:dyDescent="0.2">
      <c r="C264" s="31"/>
      <c r="D264" s="31"/>
    </row>
    <row r="265" spans="3:4" s="24" customFormat="1" ht="12.95" customHeight="1" x14ac:dyDescent="0.2">
      <c r="C265" s="31"/>
      <c r="D265" s="31"/>
    </row>
    <row r="266" spans="3:4" s="24" customFormat="1" ht="12.95" customHeight="1" x14ac:dyDescent="0.2">
      <c r="C266" s="31"/>
      <c r="D266" s="31"/>
    </row>
    <row r="267" spans="3:4" s="24" customFormat="1" ht="12.95" customHeight="1" x14ac:dyDescent="0.2">
      <c r="C267" s="31"/>
      <c r="D267" s="31"/>
    </row>
    <row r="268" spans="3:4" s="24" customFormat="1" ht="12.95" customHeight="1" x14ac:dyDescent="0.2">
      <c r="C268" s="31"/>
      <c r="D268" s="31"/>
    </row>
    <row r="269" spans="3:4" s="24" customFormat="1" ht="12.95" customHeight="1" x14ac:dyDescent="0.2">
      <c r="C269" s="31"/>
      <c r="D269" s="31"/>
    </row>
    <row r="270" spans="3:4" s="24" customFormat="1" ht="12.95" customHeight="1" x14ac:dyDescent="0.2">
      <c r="C270" s="31"/>
      <c r="D270" s="31"/>
    </row>
    <row r="271" spans="3:4" s="24" customFormat="1" ht="12.95" customHeight="1" x14ac:dyDescent="0.2">
      <c r="C271" s="31"/>
      <c r="D271" s="31"/>
    </row>
    <row r="272" spans="3:4" s="24" customFormat="1" ht="12.95" customHeight="1" x14ac:dyDescent="0.2">
      <c r="C272" s="31"/>
      <c r="D272" s="31"/>
    </row>
    <row r="273" spans="3:4" s="24" customFormat="1" ht="12.95" customHeight="1" x14ac:dyDescent="0.2">
      <c r="C273" s="31"/>
      <c r="D273" s="31"/>
    </row>
    <row r="274" spans="3:4" s="24" customFormat="1" ht="12.95" customHeight="1" x14ac:dyDescent="0.2">
      <c r="C274" s="31"/>
      <c r="D274" s="31"/>
    </row>
    <row r="275" spans="3:4" s="24" customFormat="1" ht="12.95" customHeight="1" x14ac:dyDescent="0.2">
      <c r="C275" s="31"/>
      <c r="D275" s="31"/>
    </row>
    <row r="276" spans="3:4" s="24" customFormat="1" ht="12.95" customHeight="1" x14ac:dyDescent="0.2">
      <c r="C276" s="31"/>
      <c r="D276" s="31"/>
    </row>
    <row r="277" spans="3:4" s="24" customFormat="1" ht="12.95" customHeight="1" x14ac:dyDescent="0.2">
      <c r="C277" s="31"/>
      <c r="D277" s="31"/>
    </row>
    <row r="278" spans="3:4" s="24" customFormat="1" ht="12.95" customHeight="1" x14ac:dyDescent="0.2">
      <c r="C278" s="31"/>
      <c r="D278" s="31"/>
    </row>
    <row r="279" spans="3:4" s="24" customFormat="1" ht="12.95" customHeight="1" x14ac:dyDescent="0.2">
      <c r="C279" s="31"/>
      <c r="D279" s="31"/>
    </row>
    <row r="280" spans="3:4" s="24" customFormat="1" ht="12.95" customHeight="1" x14ac:dyDescent="0.2">
      <c r="C280" s="31"/>
      <c r="D280" s="31"/>
    </row>
    <row r="281" spans="3:4" s="24" customFormat="1" ht="12.95" customHeight="1" x14ac:dyDescent="0.2">
      <c r="C281" s="31"/>
      <c r="D281" s="31"/>
    </row>
    <row r="282" spans="3:4" s="24" customFormat="1" ht="12.95" customHeight="1" x14ac:dyDescent="0.2">
      <c r="C282" s="31"/>
      <c r="D282" s="31"/>
    </row>
    <row r="283" spans="3:4" s="24" customFormat="1" ht="12.95" customHeight="1" x14ac:dyDescent="0.2">
      <c r="C283" s="31"/>
      <c r="D283" s="31"/>
    </row>
    <row r="284" spans="3:4" s="24" customFormat="1" ht="12.95" customHeight="1" x14ac:dyDescent="0.2">
      <c r="C284" s="31"/>
      <c r="D284" s="31"/>
    </row>
    <row r="285" spans="3:4" s="24" customFormat="1" ht="12.95" customHeight="1" x14ac:dyDescent="0.2">
      <c r="C285" s="31"/>
      <c r="D285" s="31"/>
    </row>
    <row r="286" spans="3:4" s="24" customFormat="1" ht="12.95" customHeight="1" x14ac:dyDescent="0.2">
      <c r="C286" s="31"/>
      <c r="D286" s="31"/>
    </row>
    <row r="287" spans="3:4" s="24" customFormat="1" ht="12.95" customHeight="1" x14ac:dyDescent="0.2">
      <c r="C287" s="31"/>
      <c r="D287" s="31"/>
    </row>
    <row r="288" spans="3:4" s="24" customFormat="1" ht="12.95" customHeight="1" x14ac:dyDescent="0.2">
      <c r="C288" s="31"/>
      <c r="D288" s="31"/>
    </row>
    <row r="289" spans="3:4" s="24" customFormat="1" ht="12.95" customHeight="1" x14ac:dyDescent="0.2">
      <c r="C289" s="31"/>
      <c r="D289" s="31"/>
    </row>
    <row r="290" spans="3:4" s="24" customFormat="1" ht="12.95" customHeight="1" x14ac:dyDescent="0.2">
      <c r="C290" s="31"/>
      <c r="D290" s="31"/>
    </row>
    <row r="291" spans="3:4" s="24" customFormat="1" ht="12.95" customHeight="1" x14ac:dyDescent="0.2">
      <c r="C291" s="31"/>
      <c r="D291" s="31"/>
    </row>
    <row r="292" spans="3:4" s="24" customFormat="1" ht="12.95" customHeight="1" x14ac:dyDescent="0.2">
      <c r="C292" s="31"/>
      <c r="D292" s="31"/>
    </row>
    <row r="293" spans="3:4" s="24" customFormat="1" ht="12.95" customHeight="1" x14ac:dyDescent="0.2">
      <c r="C293" s="31"/>
      <c r="D293" s="31"/>
    </row>
    <row r="294" spans="3:4" s="24" customFormat="1" ht="12.95" customHeight="1" x14ac:dyDescent="0.2">
      <c r="C294" s="31"/>
      <c r="D294" s="31"/>
    </row>
    <row r="295" spans="3:4" s="24" customFormat="1" ht="12.95" customHeight="1" x14ac:dyDescent="0.2">
      <c r="C295" s="31"/>
      <c r="D295" s="31"/>
    </row>
    <row r="296" spans="3:4" s="24" customFormat="1" ht="12.95" customHeight="1" x14ac:dyDescent="0.2">
      <c r="C296" s="31"/>
      <c r="D296" s="31"/>
    </row>
    <row r="297" spans="3:4" s="24" customFormat="1" ht="12.95" customHeight="1" x14ac:dyDescent="0.2">
      <c r="C297" s="31"/>
      <c r="D297" s="31"/>
    </row>
    <row r="298" spans="3:4" s="24" customFormat="1" ht="12.95" customHeight="1" x14ac:dyDescent="0.2">
      <c r="C298" s="31"/>
      <c r="D298" s="31"/>
    </row>
    <row r="299" spans="3:4" s="24" customFormat="1" ht="12.95" customHeight="1" x14ac:dyDescent="0.2">
      <c r="C299" s="31"/>
      <c r="D299" s="31"/>
    </row>
    <row r="300" spans="3:4" s="24" customFormat="1" ht="12.95" customHeight="1" x14ac:dyDescent="0.2">
      <c r="C300" s="31"/>
      <c r="D300" s="31"/>
    </row>
    <row r="301" spans="3:4" s="24" customFormat="1" ht="12.95" customHeight="1" x14ac:dyDescent="0.2">
      <c r="C301" s="31"/>
      <c r="D301" s="31"/>
    </row>
    <row r="302" spans="3:4" s="24" customFormat="1" ht="12.95" customHeight="1" x14ac:dyDescent="0.2">
      <c r="C302" s="31"/>
      <c r="D302" s="31"/>
    </row>
    <row r="303" spans="3:4" s="24" customFormat="1" ht="12.95" customHeight="1" x14ac:dyDescent="0.2">
      <c r="C303" s="31"/>
      <c r="D303" s="31"/>
    </row>
    <row r="304" spans="3:4" s="24" customFormat="1" ht="12.95" customHeight="1" x14ac:dyDescent="0.2">
      <c r="C304" s="31"/>
      <c r="D304" s="31"/>
    </row>
    <row r="305" spans="3:4" s="24" customFormat="1" ht="12.95" customHeight="1" x14ac:dyDescent="0.2">
      <c r="C305" s="31"/>
      <c r="D305" s="31"/>
    </row>
    <row r="306" spans="3:4" s="24" customFormat="1" ht="12.95" customHeight="1" x14ac:dyDescent="0.2">
      <c r="C306" s="31"/>
      <c r="D306" s="31"/>
    </row>
    <row r="307" spans="3:4" s="24" customFormat="1" ht="12.95" customHeight="1" x14ac:dyDescent="0.2">
      <c r="C307" s="31"/>
      <c r="D307" s="31"/>
    </row>
    <row r="308" spans="3:4" s="24" customFormat="1" ht="12.95" customHeight="1" x14ac:dyDescent="0.2">
      <c r="C308" s="31"/>
      <c r="D308" s="31"/>
    </row>
    <row r="309" spans="3:4" s="24" customFormat="1" ht="12.95" customHeight="1" x14ac:dyDescent="0.2">
      <c r="C309" s="31"/>
      <c r="D309" s="31"/>
    </row>
    <row r="310" spans="3:4" s="24" customFormat="1" ht="12.95" customHeight="1" x14ac:dyDescent="0.2">
      <c r="C310" s="31"/>
      <c r="D310" s="31"/>
    </row>
    <row r="311" spans="3:4" s="24" customFormat="1" ht="12.95" customHeight="1" x14ac:dyDescent="0.2">
      <c r="C311" s="31"/>
      <c r="D311" s="31"/>
    </row>
    <row r="312" spans="3:4" s="24" customFormat="1" ht="12.95" customHeight="1" x14ac:dyDescent="0.2">
      <c r="C312" s="31"/>
      <c r="D312" s="31"/>
    </row>
    <row r="313" spans="3:4" s="24" customFormat="1" ht="12.95" customHeight="1" x14ac:dyDescent="0.2">
      <c r="C313" s="31"/>
      <c r="D313" s="31"/>
    </row>
    <row r="314" spans="3:4" s="24" customFormat="1" ht="12.95" customHeight="1" x14ac:dyDescent="0.2">
      <c r="C314" s="31"/>
      <c r="D314" s="31"/>
    </row>
    <row r="315" spans="3:4" s="24" customFormat="1" ht="12.95" customHeight="1" x14ac:dyDescent="0.2">
      <c r="C315" s="31"/>
      <c r="D315" s="31"/>
    </row>
    <row r="316" spans="3:4" s="24" customFormat="1" ht="12.95" customHeight="1" x14ac:dyDescent="0.2">
      <c r="C316" s="31"/>
      <c r="D316" s="31"/>
    </row>
    <row r="317" spans="3:4" s="24" customFormat="1" ht="12.95" customHeight="1" x14ac:dyDescent="0.2">
      <c r="C317" s="31"/>
      <c r="D317" s="31"/>
    </row>
    <row r="318" spans="3:4" s="24" customFormat="1" ht="12.95" customHeight="1" x14ac:dyDescent="0.2">
      <c r="C318" s="31"/>
      <c r="D318" s="31"/>
    </row>
    <row r="319" spans="3:4" s="24" customFormat="1" ht="12.95" customHeight="1" x14ac:dyDescent="0.2">
      <c r="C319" s="31"/>
      <c r="D319" s="31"/>
    </row>
    <row r="320" spans="3:4" s="24" customFormat="1" ht="12.95" customHeight="1" x14ac:dyDescent="0.2">
      <c r="C320" s="31"/>
      <c r="D320" s="31"/>
    </row>
    <row r="321" spans="3:4" s="24" customFormat="1" ht="12.95" customHeight="1" x14ac:dyDescent="0.2">
      <c r="C321" s="31"/>
      <c r="D321" s="31"/>
    </row>
    <row r="322" spans="3:4" s="24" customFormat="1" ht="12.95" customHeight="1" x14ac:dyDescent="0.2">
      <c r="C322" s="31"/>
      <c r="D322" s="31"/>
    </row>
    <row r="323" spans="3:4" s="24" customFormat="1" ht="12.95" customHeight="1" x14ac:dyDescent="0.2">
      <c r="C323" s="31"/>
      <c r="D323" s="31"/>
    </row>
    <row r="324" spans="3:4" s="24" customFormat="1" ht="12.95" customHeight="1" x14ac:dyDescent="0.2">
      <c r="C324" s="31"/>
      <c r="D324" s="31"/>
    </row>
    <row r="325" spans="3:4" s="24" customFormat="1" ht="12.95" customHeight="1" x14ac:dyDescent="0.2">
      <c r="C325" s="31"/>
      <c r="D325" s="31"/>
    </row>
    <row r="326" spans="3:4" s="24" customFormat="1" ht="12.95" customHeight="1" x14ac:dyDescent="0.2">
      <c r="C326" s="31"/>
      <c r="D326" s="31"/>
    </row>
    <row r="327" spans="3:4" s="24" customFormat="1" ht="12.95" customHeight="1" x14ac:dyDescent="0.2">
      <c r="C327" s="31"/>
      <c r="D327" s="31"/>
    </row>
    <row r="328" spans="3:4" s="24" customFormat="1" ht="12.95" customHeight="1" x14ac:dyDescent="0.2">
      <c r="C328" s="31"/>
      <c r="D328" s="31"/>
    </row>
    <row r="329" spans="3:4" s="24" customFormat="1" ht="12.95" customHeight="1" x14ac:dyDescent="0.2">
      <c r="C329" s="31"/>
      <c r="D329" s="31"/>
    </row>
    <row r="330" spans="3:4" s="24" customFormat="1" ht="12.95" customHeight="1" x14ac:dyDescent="0.2">
      <c r="C330" s="31"/>
      <c r="D330" s="31"/>
    </row>
    <row r="331" spans="3:4" s="24" customFormat="1" ht="12.95" customHeight="1" x14ac:dyDescent="0.2">
      <c r="C331" s="31"/>
      <c r="D331" s="31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rotectedRanges>
    <protectedRange sqref="A31:D31" name="Range1"/>
  </protectedRanges>
  <sortState xmlns:xlrd2="http://schemas.microsoft.com/office/spreadsheetml/2017/richdata2" ref="A21:U47">
    <sortCondition ref="C21:C47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9"/>
  <sheetViews>
    <sheetView workbookViewId="0">
      <selection activeCell="A15" sqref="A15:C15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48</v>
      </c>
      <c r="I1" s="9" t="s">
        <v>49</v>
      </c>
      <c r="J1" s="10" t="s">
        <v>50</v>
      </c>
    </row>
    <row r="2" spans="1:16" x14ac:dyDescent="0.2">
      <c r="I2" s="11" t="s">
        <v>51</v>
      </c>
      <c r="J2" s="12" t="s">
        <v>52</v>
      </c>
    </row>
    <row r="3" spans="1:16" x14ac:dyDescent="0.2">
      <c r="A3" s="13" t="s">
        <v>53</v>
      </c>
      <c r="I3" s="11" t="s">
        <v>54</v>
      </c>
      <c r="J3" s="12" t="s">
        <v>55</v>
      </c>
    </row>
    <row r="4" spans="1:16" x14ac:dyDescent="0.2">
      <c r="I4" s="11" t="s">
        <v>56</v>
      </c>
      <c r="J4" s="12" t="s">
        <v>55</v>
      </c>
    </row>
    <row r="5" spans="1:16" ht="13.5" thickBot="1" x14ac:dyDescent="0.25">
      <c r="I5" s="14" t="s">
        <v>57</v>
      </c>
      <c r="J5" s="15" t="s">
        <v>58</v>
      </c>
    </row>
    <row r="10" spans="1:16" ht="13.5" thickBot="1" x14ac:dyDescent="0.25"/>
    <row r="11" spans="1:16" ht="12.75" customHeight="1" thickBot="1" x14ac:dyDescent="0.25">
      <c r="A11" s="3" t="str">
        <f>P11</f>
        <v>IBVS 6011 </v>
      </c>
      <c r="B11" s="2" t="str">
        <f>IF(H11=INT(H11),"I","II")</f>
        <v>I</v>
      </c>
      <c r="C11" s="3">
        <f>1*G11</f>
        <v>55929.915300000001</v>
      </c>
      <c r="D11" s="4" t="str">
        <f>VLOOKUP(F11,I$1:J$5,2,FALSE)</f>
        <v>vis</v>
      </c>
      <c r="E11" s="16">
        <f>VLOOKUP(C11,Active!C$21:E$973,3,FALSE)</f>
        <v>6984.0277591704426</v>
      </c>
      <c r="F11" s="2" t="s">
        <v>57</v>
      </c>
      <c r="G11" s="4" t="str">
        <f>MID(I11,3,LEN(I11)-3)</f>
        <v>55929.9153</v>
      </c>
      <c r="H11" s="3">
        <f>1*K11</f>
        <v>6984</v>
      </c>
      <c r="I11" s="17" t="s">
        <v>59</v>
      </c>
      <c r="J11" s="18" t="s">
        <v>60</v>
      </c>
      <c r="K11" s="17">
        <v>6984</v>
      </c>
      <c r="L11" s="17" t="s">
        <v>61</v>
      </c>
      <c r="M11" s="18" t="s">
        <v>62</v>
      </c>
      <c r="N11" s="18" t="s">
        <v>57</v>
      </c>
      <c r="O11" s="19" t="s">
        <v>63</v>
      </c>
      <c r="P11" s="20" t="s">
        <v>64</v>
      </c>
    </row>
    <row r="12" spans="1:16" ht="12.75" customHeight="1" thickBot="1" x14ac:dyDescent="0.25">
      <c r="A12" s="3" t="str">
        <f>P12</f>
        <v>BAVM 231 </v>
      </c>
      <c r="B12" s="2" t="str">
        <f>IF(H12=INT(H12),"I","II")</f>
        <v>I</v>
      </c>
      <c r="C12" s="3">
        <f>1*G12</f>
        <v>55963.542000000001</v>
      </c>
      <c r="D12" s="4" t="str">
        <f>VLOOKUP(F12,I$1:J$5,2,FALSE)</f>
        <v>vis</v>
      </c>
      <c r="E12" s="16">
        <f>VLOOKUP(C12,Active!C$21:E$973,3,FALSE)</f>
        <v>7037.0285141467466</v>
      </c>
      <c r="F12" s="2" t="s">
        <v>57</v>
      </c>
      <c r="G12" s="4" t="str">
        <f>MID(I12,3,LEN(I12)-3)</f>
        <v>55963.5420</v>
      </c>
      <c r="H12" s="3">
        <f>1*K12</f>
        <v>7037</v>
      </c>
      <c r="I12" s="17" t="s">
        <v>65</v>
      </c>
      <c r="J12" s="18" t="s">
        <v>66</v>
      </c>
      <c r="K12" s="17">
        <v>7037</v>
      </c>
      <c r="L12" s="17" t="s">
        <v>67</v>
      </c>
      <c r="M12" s="18" t="s">
        <v>62</v>
      </c>
      <c r="N12" s="18" t="s">
        <v>68</v>
      </c>
      <c r="O12" s="19" t="s">
        <v>69</v>
      </c>
      <c r="P12" s="20" t="s">
        <v>70</v>
      </c>
    </row>
    <row r="13" spans="1:16" ht="12.75" customHeight="1" thickBot="1" x14ac:dyDescent="0.25">
      <c r="A13" s="3" t="str">
        <f>P13</f>
        <v>BAVM 228 </v>
      </c>
      <c r="B13" s="2" t="str">
        <f>IF(H13=INT(H13),"I","II")</f>
        <v>I</v>
      </c>
      <c r="C13" s="3">
        <f>1*G13</f>
        <v>56008.59</v>
      </c>
      <c r="D13" s="4" t="str">
        <f>VLOOKUP(F13,I$1:J$5,2,FALSE)</f>
        <v>vis</v>
      </c>
      <c r="E13" s="16">
        <f>VLOOKUP(C13,Active!C$21:E$973,3,FALSE)</f>
        <v>7108.0309619091568</v>
      </c>
      <c r="F13" s="2" t="s">
        <v>57</v>
      </c>
      <c r="G13" s="4" t="str">
        <f>MID(I13,3,LEN(I13)-3)</f>
        <v>56008.5900</v>
      </c>
      <c r="H13" s="3">
        <f>1*K13</f>
        <v>7108</v>
      </c>
      <c r="I13" s="17" t="s">
        <v>71</v>
      </c>
      <c r="J13" s="18" t="s">
        <v>72</v>
      </c>
      <c r="K13" s="17" t="s">
        <v>73</v>
      </c>
      <c r="L13" s="17" t="s">
        <v>74</v>
      </c>
      <c r="M13" s="18" t="s">
        <v>62</v>
      </c>
      <c r="N13" s="18" t="s">
        <v>75</v>
      </c>
      <c r="O13" s="19" t="s">
        <v>76</v>
      </c>
      <c r="P13" s="20" t="s">
        <v>77</v>
      </c>
    </row>
    <row r="14" spans="1:16" ht="12.75" customHeight="1" thickBot="1" x14ac:dyDescent="0.25">
      <c r="A14" s="3" t="str">
        <f>P14</f>
        <v>IBVS 6063 </v>
      </c>
      <c r="B14" s="2" t="str">
        <f>IF(H14=INT(H14),"I","II")</f>
        <v>II</v>
      </c>
      <c r="C14" s="3">
        <f>1*G14</f>
        <v>56298.856099999997</v>
      </c>
      <c r="D14" s="4" t="str">
        <f>VLOOKUP(F14,I$1:J$5,2,FALSE)</f>
        <v>vis</v>
      </c>
      <c r="E14" s="16">
        <f>VLOOKUP(C14,Active!C$21:E$973,3,FALSE)</f>
        <v>7565.5341496744431</v>
      </c>
      <c r="F14" s="2" t="s">
        <v>57</v>
      </c>
      <c r="G14" s="4" t="str">
        <f>MID(I14,3,LEN(I14)-3)</f>
        <v>56298.8561</v>
      </c>
      <c r="H14" s="3">
        <f>1*K14</f>
        <v>7565.5</v>
      </c>
      <c r="I14" s="17" t="s">
        <v>78</v>
      </c>
      <c r="J14" s="18" t="s">
        <v>79</v>
      </c>
      <c r="K14" s="17" t="s">
        <v>80</v>
      </c>
      <c r="L14" s="17" t="s">
        <v>81</v>
      </c>
      <c r="M14" s="18" t="s">
        <v>62</v>
      </c>
      <c r="N14" s="18" t="s">
        <v>57</v>
      </c>
      <c r="O14" s="19" t="s">
        <v>63</v>
      </c>
      <c r="P14" s="20" t="s">
        <v>82</v>
      </c>
    </row>
    <row r="15" spans="1:16" ht="12.75" customHeight="1" thickBot="1" x14ac:dyDescent="0.25">
      <c r="A15" s="3" t="str">
        <f>P15</f>
        <v>BAVM 241 (=IBVS 6157) </v>
      </c>
      <c r="B15" s="2" t="str">
        <f>IF(H15=INT(H15),"I","II")</f>
        <v>II</v>
      </c>
      <c r="C15" s="3">
        <f>1*G15</f>
        <v>57101.448700000001</v>
      </c>
      <c r="D15" s="4" t="str">
        <f>VLOOKUP(F15,I$1:J$5,2,FALSE)</f>
        <v>vis</v>
      </c>
      <c r="E15" s="16">
        <f>VLOOKUP(C15,Active!C$21:E$973,3,FALSE)</f>
        <v>8830.5412344729466</v>
      </c>
      <c r="F15" s="2" t="s">
        <v>57</v>
      </c>
      <c r="G15" s="4" t="str">
        <f>MID(I15,3,LEN(I15)-3)</f>
        <v>57101.4487</v>
      </c>
      <c r="H15" s="3">
        <f>1*K15</f>
        <v>8830.5</v>
      </c>
      <c r="I15" s="17" t="s">
        <v>83</v>
      </c>
      <c r="J15" s="18" t="s">
        <v>84</v>
      </c>
      <c r="K15" s="17" t="s">
        <v>85</v>
      </c>
      <c r="L15" s="17" t="s">
        <v>86</v>
      </c>
      <c r="M15" s="18" t="s">
        <v>62</v>
      </c>
      <c r="N15" s="18" t="s">
        <v>75</v>
      </c>
      <c r="O15" s="19" t="s">
        <v>76</v>
      </c>
      <c r="P15" s="20" t="s">
        <v>87</v>
      </c>
    </row>
    <row r="16" spans="1:16" x14ac:dyDescent="0.2">
      <c r="B16" s="2"/>
      <c r="E16" s="16"/>
      <c r="F16" s="2"/>
    </row>
    <row r="17" spans="2:6" x14ac:dyDescent="0.2">
      <c r="B17" s="2"/>
      <c r="E17" s="16"/>
      <c r="F17" s="2"/>
    </row>
    <row r="18" spans="2:6" x14ac:dyDescent="0.2">
      <c r="B18" s="2"/>
      <c r="E18" s="16"/>
      <c r="F18" s="2"/>
    </row>
    <row r="19" spans="2:6" x14ac:dyDescent="0.2">
      <c r="B19" s="2"/>
      <c r="E19" s="16"/>
      <c r="F19" s="2"/>
    </row>
    <row r="20" spans="2:6" x14ac:dyDescent="0.2">
      <c r="B20" s="2"/>
      <c r="E20" s="16"/>
      <c r="F20" s="2"/>
    </row>
    <row r="21" spans="2:6" x14ac:dyDescent="0.2">
      <c r="B21" s="2"/>
      <c r="E21" s="16"/>
      <c r="F21" s="2"/>
    </row>
    <row r="22" spans="2:6" x14ac:dyDescent="0.2">
      <c r="B22" s="2"/>
      <c r="E22" s="16"/>
      <c r="F22" s="2"/>
    </row>
    <row r="23" spans="2:6" x14ac:dyDescent="0.2">
      <c r="B23" s="2"/>
      <c r="E23" s="16"/>
      <c r="F23" s="2"/>
    </row>
    <row r="24" spans="2:6" x14ac:dyDescent="0.2">
      <c r="B24" s="2"/>
      <c r="E24" s="16"/>
      <c r="F24" s="2"/>
    </row>
    <row r="25" spans="2:6" x14ac:dyDescent="0.2">
      <c r="B25" s="2"/>
      <c r="E25" s="16"/>
      <c r="F25" s="2"/>
    </row>
    <row r="26" spans="2:6" x14ac:dyDescent="0.2">
      <c r="B26" s="2"/>
      <c r="E26" s="16"/>
      <c r="F26" s="2"/>
    </row>
    <row r="27" spans="2:6" x14ac:dyDescent="0.2">
      <c r="B27" s="2"/>
      <c r="E27" s="16"/>
      <c r="F27" s="2"/>
    </row>
    <row r="28" spans="2:6" x14ac:dyDescent="0.2">
      <c r="B28" s="2"/>
      <c r="E28" s="16"/>
      <c r="F28" s="2"/>
    </row>
    <row r="29" spans="2:6" x14ac:dyDescent="0.2">
      <c r="B29" s="2"/>
      <c r="E29" s="16"/>
      <c r="F29" s="2"/>
    </row>
    <row r="30" spans="2:6" x14ac:dyDescent="0.2">
      <c r="B30" s="2"/>
      <c r="E30" s="16"/>
      <c r="F30" s="2"/>
    </row>
    <row r="31" spans="2:6" x14ac:dyDescent="0.2">
      <c r="B31" s="2"/>
      <c r="E31" s="16"/>
      <c r="F31" s="2"/>
    </row>
    <row r="32" spans="2:6" x14ac:dyDescent="0.2">
      <c r="B32" s="2"/>
      <c r="E32" s="16"/>
      <c r="F32" s="2"/>
    </row>
    <row r="33" spans="2:6" x14ac:dyDescent="0.2">
      <c r="B33" s="2"/>
      <c r="E33" s="16"/>
      <c r="F33" s="2"/>
    </row>
    <row r="34" spans="2:6" x14ac:dyDescent="0.2">
      <c r="B34" s="2"/>
      <c r="E34" s="16"/>
      <c r="F34" s="2"/>
    </row>
    <row r="35" spans="2:6" x14ac:dyDescent="0.2">
      <c r="B35" s="2"/>
      <c r="E35" s="16"/>
      <c r="F35" s="2"/>
    </row>
    <row r="36" spans="2:6" x14ac:dyDescent="0.2">
      <c r="B36" s="2"/>
      <c r="E36" s="16"/>
      <c r="F36" s="2"/>
    </row>
    <row r="37" spans="2:6" x14ac:dyDescent="0.2">
      <c r="B37" s="2"/>
      <c r="E37" s="16"/>
      <c r="F37" s="2"/>
    </row>
    <row r="38" spans="2:6" x14ac:dyDescent="0.2">
      <c r="B38" s="2"/>
      <c r="E38" s="16"/>
      <c r="F38" s="2"/>
    </row>
    <row r="39" spans="2:6" x14ac:dyDescent="0.2">
      <c r="B39" s="2"/>
      <c r="E39" s="16"/>
      <c r="F39" s="2"/>
    </row>
    <row r="40" spans="2:6" x14ac:dyDescent="0.2">
      <c r="B40" s="2"/>
      <c r="E40" s="16"/>
      <c r="F40" s="2"/>
    </row>
    <row r="41" spans="2:6" x14ac:dyDescent="0.2">
      <c r="B41" s="2"/>
      <c r="E41" s="16"/>
      <c r="F41" s="2"/>
    </row>
    <row r="42" spans="2:6" x14ac:dyDescent="0.2">
      <c r="B42" s="2"/>
      <c r="E42" s="16"/>
      <c r="F42" s="2"/>
    </row>
    <row r="43" spans="2:6" x14ac:dyDescent="0.2">
      <c r="B43" s="2"/>
      <c r="E43" s="16"/>
      <c r="F43" s="2"/>
    </row>
    <row r="44" spans="2:6" x14ac:dyDescent="0.2">
      <c r="B44" s="2"/>
      <c r="E44" s="16"/>
      <c r="F44" s="2"/>
    </row>
    <row r="45" spans="2:6" x14ac:dyDescent="0.2">
      <c r="B45" s="2"/>
      <c r="E45" s="16"/>
      <c r="F45" s="2"/>
    </row>
    <row r="46" spans="2:6" x14ac:dyDescent="0.2">
      <c r="B46" s="2"/>
      <c r="E46" s="16"/>
      <c r="F46" s="2"/>
    </row>
    <row r="47" spans="2:6" x14ac:dyDescent="0.2">
      <c r="B47" s="2"/>
      <c r="E47" s="16"/>
      <c r="F47" s="2"/>
    </row>
    <row r="48" spans="2:6" x14ac:dyDescent="0.2">
      <c r="B48" s="2"/>
      <c r="E48" s="16"/>
      <c r="F48" s="2"/>
    </row>
    <row r="49" spans="2:6" x14ac:dyDescent="0.2">
      <c r="B49" s="2"/>
      <c r="E49" s="16"/>
      <c r="F49" s="2"/>
    </row>
    <row r="50" spans="2:6" x14ac:dyDescent="0.2">
      <c r="B50" s="2"/>
      <c r="E50" s="16"/>
      <c r="F50" s="2"/>
    </row>
    <row r="51" spans="2:6" x14ac:dyDescent="0.2">
      <c r="B51" s="2"/>
      <c r="E51" s="16"/>
      <c r="F51" s="2"/>
    </row>
    <row r="52" spans="2:6" x14ac:dyDescent="0.2">
      <c r="B52" s="2"/>
      <c r="E52" s="16"/>
      <c r="F52" s="2"/>
    </row>
    <row r="53" spans="2:6" x14ac:dyDescent="0.2">
      <c r="B53" s="2"/>
      <c r="E53" s="16"/>
      <c r="F53" s="2"/>
    </row>
    <row r="54" spans="2:6" x14ac:dyDescent="0.2">
      <c r="B54" s="2"/>
      <c r="E54" s="16"/>
      <c r="F54" s="2"/>
    </row>
    <row r="55" spans="2:6" x14ac:dyDescent="0.2">
      <c r="B55" s="2"/>
      <c r="E55" s="16"/>
      <c r="F55" s="2"/>
    </row>
    <row r="56" spans="2:6" x14ac:dyDescent="0.2">
      <c r="B56" s="2"/>
      <c r="E56" s="16"/>
      <c r="F56" s="2"/>
    </row>
    <row r="57" spans="2:6" x14ac:dyDescent="0.2">
      <c r="B57" s="2"/>
      <c r="E57" s="16"/>
      <c r="F57" s="2"/>
    </row>
    <row r="58" spans="2:6" x14ac:dyDescent="0.2">
      <c r="B58" s="2"/>
      <c r="E58" s="16"/>
      <c r="F58" s="2"/>
    </row>
    <row r="59" spans="2:6" x14ac:dyDescent="0.2">
      <c r="B59" s="2"/>
      <c r="E59" s="16"/>
      <c r="F59" s="2"/>
    </row>
    <row r="60" spans="2:6" x14ac:dyDescent="0.2">
      <c r="B60" s="2"/>
      <c r="E60" s="16"/>
      <c r="F60" s="2"/>
    </row>
    <row r="61" spans="2:6" x14ac:dyDescent="0.2">
      <c r="B61" s="2"/>
      <c r="E61" s="16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</sheetData>
  <phoneticPr fontId="8" type="noConversion"/>
  <hyperlinks>
    <hyperlink ref="P11" r:id="rId1" display="http://www.konkoly.hu/cgi-bin/IBVS?6011" xr:uid="{00000000-0004-0000-0100-000000000000}"/>
    <hyperlink ref="P12" r:id="rId2" display="http://www.bav-astro.de/sfs/BAVM_link.php?BAVMnr=231" xr:uid="{00000000-0004-0000-0100-000001000000}"/>
    <hyperlink ref="P13" r:id="rId3" display="http://www.bav-astro.de/sfs/BAVM_link.php?BAVMnr=228" xr:uid="{00000000-0004-0000-0100-000002000000}"/>
    <hyperlink ref="P14" r:id="rId4" display="http://www.konkoly.hu/cgi-bin/IBVS?6063" xr:uid="{00000000-0004-0000-0100-000003000000}"/>
    <hyperlink ref="P15" r:id="rId5" display="http://www.bav-astro.de/sfs/BAVM_link.php?BAVMnr=241" xr:uid="{00000000-0004-0000-0100-00000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2024-02-18T06:40:02Z</dcterms:modified>
</cp:coreProperties>
</file>