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91F90A9-89F2-4C56-A6E0-86C5D14A6C1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F16" i="1"/>
  <c r="C17" i="1"/>
  <c r="C7" i="1"/>
  <c r="E23" i="1"/>
  <c r="F23" i="1"/>
  <c r="C8" i="1"/>
  <c r="Q21" i="1"/>
  <c r="Q22" i="1"/>
  <c r="R22" i="1"/>
  <c r="E22" i="1"/>
  <c r="F22" i="1"/>
  <c r="G22" i="1"/>
  <c r="E21" i="1"/>
  <c r="F21" i="1"/>
  <c r="G21" i="1"/>
  <c r="I21" i="1"/>
  <c r="G23" i="1"/>
  <c r="K23" i="1"/>
  <c r="K22" i="1"/>
  <c r="C12" i="1"/>
  <c r="C11" i="1"/>
  <c r="O23" i="1" l="1"/>
  <c r="O21" i="1"/>
  <c r="O22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<sst xmlns="http://schemas.openxmlformats.org/spreadsheetml/2006/main" count="47" uniqueCount="46">
  <si>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</si>
  <si>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</si>
  <si>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</si>
  <si>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</si>
  <si>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</si>
  <si>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</si>
  <si>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</si>
  <si>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</si>
  <si>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</si>
  <si>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</si>
  <si>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</si>
  <si>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</si>
  <si>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</si>
  <si>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</si>
  <si>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</si>
  <si>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</si>
  <si>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</si>
  <si>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</si>
  <si>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</si>
  <si>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</si>
  <si>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</si>
  <si>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</si>
  <si>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</si>
  <si>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</si>
  <si>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</si>
  <si>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</si>
  <si>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</si>
  <si>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</si>
  <si>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</si>
  <si>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</si>
  <si>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</si>
  <si>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</si>
  <si>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</si>
  <si>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</si>
  <si>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5600 Eph.</t>
  </si>
  <si>
    <t>IBVS 5600</t>
  </si>
  <si>
    <t>Add cycle</t>
  </si>
  <si>
    <t>Old Cycle</t>
  </si>
  <si>
    <t>FT Lyn / GSC 2495-1146</t>
  </si>
  <si>
    <t>IBVS 5875</t>
  </si>
  <si>
    <t>I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</si>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</sst>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0" fillId="0" borderId="0" xfId="41" applyFont="1" applyAlignment="1">
      <alignment vertical="center"/>
    </xf>
    <xf numFmtId="0" fontId="30" fillId="0" borderId="0" xfId="41" applyFont="1" applyAlignment="1">
      <alignment horizontal="center" vertical="center"/>
    </xf>
    <xf numFmtId="0" fontId="30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Lyn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CC-4A8E-80BF-A72365A44C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CC-4A8E-80BF-A72365A44C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C-4A8E-80BF-A72365A44C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-2.2130599951196928E-2</c:v>
                </c:pt>
                <c:pt idx="2">
                  <c:v>-3.5259999494883232E-3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CC-4A8E-80BF-A72365A44C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CC-4A8E-80BF-A72365A44C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CC-4A8E-80BF-A72365A44C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CC-4A8E-80BF-A72365A44C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6258</c:v>
                </c:pt>
                <c:pt idx="2">
                  <c:v>14780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-3.5792602627879921E-2</c:v>
                </c:pt>
                <c:pt idx="1">
                  <c:v>-2.2130599951196931E-2</c:v>
                </c:pt>
                <c:pt idx="2">
                  <c:v>-3.5259999494883232E-3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CC-4A8E-80BF-A72365A44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597728"/>
        <c:axId val="1"/>
      </c:scatterChart>
      <c:valAx>
        <c:axId val="682597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597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17D6DA-E468-6063-8114-ADB0FA894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" t="s">
        <v>38</v>
      </c>
    </row>
    <row r="2" spans="1:6" s="4" customFormat="1" ht="12.95" customHeight="1" x14ac:dyDescent="0.2">
      <c r="A2" s="4" t="s">
        <v>22</v>
      </c>
      <c r="B2" s="5" t="s">
        <v>33</v>
      </c>
      <c r="C2" s="6"/>
      <c r="D2" s="6"/>
    </row>
    <row r="3" spans="1:6" s="4" customFormat="1" ht="12.95" customHeight="1" thickBot="1" x14ac:dyDescent="0.25"/>
    <row r="4" spans="1:6" s="4" customFormat="1" ht="12.95" customHeight="1" thickTop="1" thickBot="1" x14ac:dyDescent="0.25">
      <c r="A4" s="7" t="s">
        <v>34</v>
      </c>
      <c r="C4" s="8">
        <v>52721.297999999952</v>
      </c>
      <c r="D4" s="9">
        <v>0.29377569999999997</v>
      </c>
    </row>
    <row r="5" spans="1:6" s="4" customFormat="1" ht="12.95" customHeight="1" thickTop="1" x14ac:dyDescent="0.2">
      <c r="A5" s="10" t="s">
        <v>27</v>
      </c>
      <c r="C5" s="11">
        <v>-9.5</v>
      </c>
      <c r="D5" s="4" t="s">
        <v>28</v>
      </c>
    </row>
    <row r="6" spans="1:6" s="4" customFormat="1" ht="12.95" customHeight="1" x14ac:dyDescent="0.2">
      <c r="A6" s="12" t="s">
        <v>0</v>
      </c>
    </row>
    <row r="7" spans="1:6" s="4" customFormat="1" ht="12.95" customHeight="1" x14ac:dyDescent="0.2">
      <c r="A7" s="4" t="s">
        <v>1</v>
      </c>
      <c r="C7" s="4">
        <f>+C4</f>
        <v>52721.297999999952</v>
      </c>
    </row>
    <row r="8" spans="1:6" s="4" customFormat="1" ht="12.95" customHeight="1" x14ac:dyDescent="0.2">
      <c r="A8" s="4" t="s">
        <v>2</v>
      </c>
      <c r="C8" s="4">
        <f>+D4</f>
        <v>0.29377569999999997</v>
      </c>
    </row>
    <row r="9" spans="1:6" s="4" customFormat="1" ht="12.95" customHeight="1" x14ac:dyDescent="0.2">
      <c r="A9" s="13" t="s">
        <v>32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4" customFormat="1" ht="12.95" customHeight="1" thickBot="1" x14ac:dyDescent="0.25">
      <c r="C10" s="17" t="s">
        <v>18</v>
      </c>
      <c r="D10" s="17" t="s">
        <v>19</v>
      </c>
    </row>
    <row r="11" spans="1:6" s="4" customFormat="1" ht="12.95" customHeight="1" x14ac:dyDescent="0.2">
      <c r="A11" s="4" t="s">
        <v>14</v>
      </c>
      <c r="C11" s="16">
        <f ca="1">INTERCEPT(INDIRECT($D$9):G992,INDIRECT($C$9):F992)</f>
        <v>-3.5792602627879921E-2</v>
      </c>
      <c r="D11" s="6"/>
    </row>
    <row r="12" spans="1:6" s="4" customFormat="1" ht="12.95" customHeight="1" x14ac:dyDescent="0.2">
      <c r="A12" s="4" t="s">
        <v>15</v>
      </c>
      <c r="C12" s="16">
        <f ca="1">SLOPE(INDIRECT($D$9):G992,INDIRECT($C$9):F992)</f>
        <v>2.1831260269547765E-6</v>
      </c>
      <c r="D12" s="6"/>
    </row>
    <row r="13" spans="1:6" s="4" customFormat="1" ht="12.95" customHeight="1" x14ac:dyDescent="0.2">
      <c r="A13" s="4" t="s">
        <v>17</v>
      </c>
      <c r="C13" s="6" t="s">
        <v>12</v>
      </c>
    </row>
    <row r="14" spans="1:6" s="4" customFormat="1" ht="12.95" customHeight="1" x14ac:dyDescent="0.2"/>
    <row r="15" spans="1:6" s="4" customFormat="1" ht="12.95" customHeight="1" x14ac:dyDescent="0.2">
      <c r="A15" s="18" t="s">
        <v>16</v>
      </c>
      <c r="C15" s="19">
        <f ca="1">(C7+C11)+(C8+C12)*INT(MAX(F21:F3533))</f>
        <v>57063.299320000006</v>
      </c>
      <c r="E15" s="20" t="s">
        <v>36</v>
      </c>
      <c r="F15" s="11">
        <v>1</v>
      </c>
    </row>
    <row r="16" spans="1:6" s="4" customFormat="1" ht="12.95" customHeight="1" x14ac:dyDescent="0.2">
      <c r="A16" s="12" t="s">
        <v>3</v>
      </c>
      <c r="C16" s="21">
        <f ca="1">+C8+C12</f>
        <v>0.29377788312602693</v>
      </c>
      <c r="E16" s="20" t="s">
        <v>29</v>
      </c>
      <c r="F16" s="22">
        <f ca="1">NOW()+15018.5+$C$5/24</f>
        <v>60358.82087708333</v>
      </c>
    </row>
    <row r="17" spans="1:18" s="4" customFormat="1" ht="12.95" customHeight="1" thickBot="1" x14ac:dyDescent="0.25">
      <c r="A17" s="20" t="s">
        <v>26</v>
      </c>
      <c r="C17" s="4">
        <f>COUNT(C21:C2191)</f>
        <v>3</v>
      </c>
      <c r="E17" s="20" t="s">
        <v>37</v>
      </c>
      <c r="F17" s="22">
        <f ca="1">ROUND(2*(F16-$C$7)/$C$8,0)/2+F15</f>
        <v>25999</v>
      </c>
    </row>
    <row r="18" spans="1:18" s="4" customFormat="1" ht="12.95" customHeight="1" thickTop="1" thickBot="1" x14ac:dyDescent="0.25">
      <c r="A18" s="12" t="s">
        <v>4</v>
      </c>
      <c r="C18" s="23">
        <f ca="1">+C15</f>
        <v>57063.299320000006</v>
      </c>
      <c r="D18" s="24">
        <f ca="1">+C16</f>
        <v>0.29377788312602693</v>
      </c>
      <c r="E18" s="20" t="s">
        <v>30</v>
      </c>
      <c r="F18" s="16">
        <f ca="1">ROUND(2*(F16-$C$15)/$C$16,0)/2+F15</f>
        <v>11218.5</v>
      </c>
    </row>
    <row r="19" spans="1:18" s="4" customFormat="1" ht="12.95" customHeight="1" thickTop="1" x14ac:dyDescent="0.2">
      <c r="E19" s="20" t="s">
        <v>31</v>
      </c>
      <c r="F19" s="25">
        <f ca="1">+$C$15+$C$16*F18-15018.5-$C$5/24</f>
        <v>45340.942335182677</v>
      </c>
    </row>
    <row r="20" spans="1:18" s="4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26" t="s">
        <v>42</v>
      </c>
      <c r="I20" s="26" t="s">
        <v>43</v>
      </c>
      <c r="J20" s="26" t="s">
        <v>44</v>
      </c>
      <c r="K20" s="26" t="s">
        <v>45</v>
      </c>
      <c r="L20" s="26" t="s">
        <v>23</v>
      </c>
      <c r="M20" s="26" t="s">
        <v>24</v>
      </c>
      <c r="N20" s="26" t="s">
        <v>25</v>
      </c>
      <c r="O20" s="26" t="s">
        <v>21</v>
      </c>
      <c r="P20" s="27" t="s">
        <v>20</v>
      </c>
      <c r="Q20" s="17" t="s">
        <v>13</v>
      </c>
    </row>
    <row r="21" spans="1:18" s="4" customFormat="1" ht="12.95" customHeight="1" x14ac:dyDescent="0.2">
      <c r="A21" s="3" t="s">
        <v>35</v>
      </c>
      <c r="C21" s="28">
        <v>52721.297999999952</v>
      </c>
      <c r="D21" s="2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I21" s="4">
        <f>+G21</f>
        <v>0</v>
      </c>
      <c r="O21" s="4">
        <f ca="1">+C$11+C$12*$F21</f>
        <v>-3.5792602627879921E-2</v>
      </c>
      <c r="Q21" s="29">
        <f>+C21-15018.5</f>
        <v>37702.797999999952</v>
      </c>
    </row>
    <row r="22" spans="1:18" s="4" customFormat="1" ht="12.95" customHeight="1" x14ac:dyDescent="0.2">
      <c r="A22" s="12" t="s">
        <v>39</v>
      </c>
      <c r="C22" s="28">
        <v>54559.724199999997</v>
      </c>
      <c r="D22" s="28">
        <v>5.0000000000000001E-4</v>
      </c>
      <c r="E22" s="4">
        <f>+(C22-C$7)/C$8</f>
        <v>6257.9246683781048</v>
      </c>
      <c r="F22" s="4">
        <f>ROUND(2*E22,0)/2</f>
        <v>6258</v>
      </c>
      <c r="G22" s="4">
        <f>+C22-(C$7+F22*C$8)</f>
        <v>-2.2130599951196928E-2</v>
      </c>
      <c r="K22" s="4">
        <f>+G22</f>
        <v>-2.2130599951196928E-2</v>
      </c>
      <c r="O22" s="4">
        <f ca="1">+C$11+C$12*$F22</f>
        <v>-2.2130599951196931E-2</v>
      </c>
      <c r="Q22" s="29">
        <f>+C22-15018.5</f>
        <v>39541.224199999997</v>
      </c>
      <c r="R22" s="4" t="str">
        <f>IF(ABS(C22-C21)&lt;0.00001,1,"")</f>
        <v/>
      </c>
    </row>
    <row r="23" spans="1:18" s="4" customFormat="1" ht="12.95" customHeight="1" x14ac:dyDescent="0.2">
      <c r="A23" s="30" t="s">
        <v>41</v>
      </c>
      <c r="B23" s="31" t="s">
        <v>40</v>
      </c>
      <c r="C23" s="32">
        <v>57063.299319999998</v>
      </c>
      <c r="D23" s="32">
        <v>1.1000000000000001E-3</v>
      </c>
      <c r="E23" s="4">
        <f>+(C23-C$7)/C$8</f>
        <v>14779.987997645983</v>
      </c>
      <c r="F23" s="4">
        <f>ROUND(2*E23,0)/2</f>
        <v>14780</v>
      </c>
      <c r="G23" s="4">
        <f>+C23-(C$7+F23*C$8)</f>
        <v>-3.5259999494883232E-3</v>
      </c>
      <c r="K23" s="4">
        <f>+G23</f>
        <v>-3.5259999494883232E-3</v>
      </c>
      <c r="O23" s="4">
        <f ca="1">+C$11+C$12*$F23</f>
        <v>-3.5259999494883232E-3</v>
      </c>
      <c r="Q23" s="29">
        <f>+C23-15018.5</f>
        <v>42044.799319999998</v>
      </c>
    </row>
    <row r="24" spans="1:18" s="4" customFormat="1" ht="12.95" customHeight="1" x14ac:dyDescent="0.2">
      <c r="C24" s="28"/>
      <c r="D24" s="28"/>
      <c r="Q24" s="29"/>
    </row>
    <row r="25" spans="1:18" s="4" customFormat="1" ht="12.95" customHeight="1" x14ac:dyDescent="0.2">
      <c r="C25" s="28"/>
      <c r="D25" s="28"/>
      <c r="Q25" s="29"/>
    </row>
    <row r="26" spans="1:18" s="4" customFormat="1" ht="12.95" customHeight="1" x14ac:dyDescent="0.2">
      <c r="C26" s="28"/>
      <c r="D26" s="28"/>
      <c r="Q26" s="29"/>
    </row>
    <row r="27" spans="1:18" s="4" customFormat="1" ht="12.95" customHeight="1" x14ac:dyDescent="0.2">
      <c r="C27" s="28"/>
      <c r="D27" s="28"/>
      <c r="Q27" s="29"/>
    </row>
    <row r="28" spans="1:18" s="4" customFormat="1" ht="12.95" customHeight="1" x14ac:dyDescent="0.2">
      <c r="C28" s="28"/>
      <c r="D28" s="28"/>
      <c r="Q28" s="29"/>
    </row>
    <row r="29" spans="1:18" s="4" customFormat="1" ht="12.95" customHeight="1" x14ac:dyDescent="0.2">
      <c r="C29" s="28"/>
      <c r="D29" s="28"/>
      <c r="Q29" s="29"/>
    </row>
    <row r="30" spans="1:18" s="4" customFormat="1" ht="12.95" customHeight="1" x14ac:dyDescent="0.2">
      <c r="C30" s="28"/>
      <c r="D30" s="28"/>
      <c r="Q30" s="29"/>
    </row>
    <row r="31" spans="1:18" s="4" customFormat="1" ht="12.95" customHeight="1" x14ac:dyDescent="0.2">
      <c r="C31" s="28"/>
      <c r="D31" s="28"/>
      <c r="Q31" s="29"/>
    </row>
    <row r="32" spans="1:18" s="4" customFormat="1" ht="12.95" customHeight="1" x14ac:dyDescent="0.2">
      <c r="C32" s="28"/>
      <c r="D32" s="28"/>
      <c r="Q32" s="29"/>
    </row>
    <row r="33" spans="3:17" s="4" customFormat="1" ht="12.95" customHeight="1" x14ac:dyDescent="0.2">
      <c r="C33" s="28"/>
      <c r="D33" s="28"/>
      <c r="Q33" s="29"/>
    </row>
    <row r="34" spans="3:17" s="4" customFormat="1" ht="12.95" customHeight="1" x14ac:dyDescent="0.2">
      <c r="C34" s="28"/>
      <c r="D34" s="28"/>
    </row>
    <row r="35" spans="3:17" s="4" customFormat="1" ht="12.95" customHeight="1" x14ac:dyDescent="0.2">
      <c r="C35" s="28"/>
      <c r="D35" s="28"/>
    </row>
    <row r="36" spans="3:17" s="4" customFormat="1" ht="12.95" customHeight="1" x14ac:dyDescent="0.2">
      <c r="C36" s="28"/>
      <c r="D36" s="28"/>
    </row>
    <row r="37" spans="3:17" s="4" customFormat="1" ht="12.95" customHeight="1" x14ac:dyDescent="0.2">
      <c r="C37" s="28"/>
      <c r="D37" s="28"/>
    </row>
    <row r="38" spans="3:17" s="4" customFormat="1" ht="12.95" customHeight="1" x14ac:dyDescent="0.2">
      <c r="C38" s="28"/>
      <c r="D38" s="28"/>
    </row>
    <row r="39" spans="3:17" s="4" customFormat="1" ht="12.95" customHeight="1" x14ac:dyDescent="0.2">
      <c r="C39" s="28"/>
      <c r="D39" s="28"/>
    </row>
    <row r="40" spans="3:17" s="4" customFormat="1" ht="12.95" customHeight="1" x14ac:dyDescent="0.2">
      <c r="C40" s="28"/>
      <c r="D40" s="28"/>
    </row>
    <row r="41" spans="3:17" s="4" customFormat="1" ht="12.95" customHeight="1" x14ac:dyDescent="0.2">
      <c r="C41" s="28"/>
      <c r="D41" s="28"/>
    </row>
    <row r="42" spans="3:17" s="4" customFormat="1" ht="12.95" customHeight="1" x14ac:dyDescent="0.2">
      <c r="C42" s="28"/>
      <c r="D42" s="28"/>
    </row>
    <row r="43" spans="3:17" s="4" customFormat="1" ht="12.95" customHeight="1" x14ac:dyDescent="0.2">
      <c r="C43" s="28"/>
      <c r="D43" s="28"/>
    </row>
    <row r="44" spans="3:17" s="4" customFormat="1" ht="12.95" customHeight="1" x14ac:dyDescent="0.2">
      <c r="C44" s="28"/>
      <c r="D44" s="28"/>
    </row>
    <row r="45" spans="3:17" s="4" customFormat="1" ht="12.95" customHeight="1" x14ac:dyDescent="0.2">
      <c r="C45" s="28"/>
      <c r="D45" s="28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2024-02-18T06:42:03Z</dcterms:modified>
</cp:coreProperties>
</file>