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0F166B-1B3D-43F2-8368-99F28D540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8" i="2" l="1"/>
  <c r="F28" i="2" s="1"/>
  <c r="G28" i="2" s="1"/>
  <c r="K28" i="2" s="1"/>
  <c r="Q28" i="2"/>
  <c r="E29" i="2"/>
  <c r="F29" i="2" s="1"/>
  <c r="G29" i="2" s="1"/>
  <c r="K29" i="2" s="1"/>
  <c r="Q29" i="2"/>
  <c r="E28" i="1"/>
  <c r="F28" i="1"/>
  <c r="G28" i="1" s="1"/>
  <c r="K28" i="1" s="1"/>
  <c r="Q28" i="1"/>
  <c r="E29" i="1"/>
  <c r="F29" i="1"/>
  <c r="G29" i="1" s="1"/>
  <c r="K29" i="1" s="1"/>
  <c r="Q29" i="1"/>
  <c r="E27" i="1"/>
  <c r="F27" i="1"/>
  <c r="G27" i="1"/>
  <c r="K27" i="1"/>
  <c r="Q27" i="1"/>
  <c r="E27" i="2"/>
  <c r="F27" i="2"/>
  <c r="G27" i="2"/>
  <c r="K27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J25" i="2"/>
  <c r="E26" i="2"/>
  <c r="F26" i="2"/>
  <c r="G26" i="2"/>
  <c r="K26" i="2"/>
  <c r="Q27" i="2"/>
  <c r="C9" i="2"/>
  <c r="D9" i="2"/>
  <c r="C21" i="2"/>
  <c r="E21" i="2"/>
  <c r="F21" i="2"/>
  <c r="G21" i="2"/>
  <c r="I21" i="2"/>
  <c r="F16" i="2"/>
  <c r="F17" i="2" s="1"/>
  <c r="C17" i="2"/>
  <c r="Q21" i="2"/>
  <c r="Q22" i="2"/>
  <c r="Q23" i="2"/>
  <c r="Q25" i="2"/>
  <c r="Q24" i="2"/>
  <c r="Q26" i="2"/>
  <c r="E25" i="1"/>
  <c r="F25" i="1"/>
  <c r="G25" i="1"/>
  <c r="K25" i="1"/>
  <c r="E26" i="1"/>
  <c r="F26" i="1"/>
  <c r="G26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Q25" i="1"/>
  <c r="K26" i="1"/>
  <c r="Q26" i="1"/>
  <c r="Q24" i="1"/>
  <c r="J24" i="1"/>
  <c r="Q22" i="1"/>
  <c r="Q23" i="1"/>
  <c r="F16" i="1"/>
  <c r="F17" i="1" s="1"/>
  <c r="C17" i="1"/>
  <c r="Q21" i="1"/>
  <c r="C12" i="2"/>
  <c r="C12" i="1"/>
  <c r="C11" i="2"/>
  <c r="C11" i="1"/>
  <c r="O28" i="2" l="1"/>
  <c r="O29" i="2"/>
  <c r="O29" i="1"/>
  <c r="O28" i="1"/>
  <c r="C16" i="1"/>
  <c r="D18" i="1" s="1"/>
  <c r="C16" i="2"/>
  <c r="D18" i="2" s="1"/>
  <c r="O26" i="1"/>
  <c r="O24" i="1"/>
  <c r="O23" i="1"/>
  <c r="O25" i="1"/>
  <c r="O21" i="1"/>
  <c r="C15" i="1"/>
  <c r="O22" i="1"/>
  <c r="O27" i="1"/>
  <c r="O24" i="2"/>
  <c r="O27" i="2"/>
  <c r="O23" i="2"/>
  <c r="C15" i="2"/>
  <c r="O25" i="2"/>
  <c r="O22" i="2"/>
  <c r="O21" i="2"/>
  <c r="O26" i="2"/>
  <c r="C18" i="1" l="1"/>
  <c r="C18" i="2"/>
  <c r="F18" i="1"/>
  <c r="F19" i="1" s="1"/>
  <c r="F18" i="2"/>
  <c r="F19" i="2" s="1"/>
</calcChain>
</file>

<file path=xl/sharedStrings.xml><?xml version="1.0" encoding="utf-8"?>
<sst xmlns="http://schemas.openxmlformats.org/spreadsheetml/2006/main" count="128" uniqueCount="52">
  <si>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</si>
  <si>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</si>
  <si>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</si>
  <si>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</si>
  <si>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</si>
  <si>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</si>
  <si>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</si>
  <si>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</si>
  <si>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</si>
  <si>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</si>
  <si>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</si>
  <si>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</si>
  <si>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</si>
  <si>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</si>
  <si>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</si>
  <si>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</si>
  <si>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</si>
  <si>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</si>
  <si>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</si>
  <si>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</si>
  <si>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</si>
  <si>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</si>
  <si>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</si>
  <si>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</si>
  <si>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</si>
  <si>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</si>
  <si>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</si>
  <si>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</si>
  <si>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</si>
  <si>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</si>
  <si>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</si>
  <si>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</si>
  <si>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</si>
  <si>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</si>
  <si>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</si>
  <si>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</si>
  <si>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</si>
  <si>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</si>
  <si>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</si>
  <si>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</si>
  <si>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FU Lyn / GSC 2986-1206</t>
  </si>
  <si>
    <t>EW</t>
  </si>
  <si>
    <t>IBVS 6029</t>
  </si>
  <si>
    <t>I</t>
  </si>
  <si>
    <t>II</t>
  </si>
  <si>
    <t>IBVS 6157</t>
  </si>
  <si>
    <t>OEJV 0179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</si>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</sst>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15" fillId="0" borderId="0" xfId="41" applyFont="1" applyAlignment="1">
      <alignment horizontal="left" vertical="center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24" borderId="0" xfId="0" applyFill="1" applyAlignment="1">
      <alignment vertical="center"/>
    </xf>
    <xf numFmtId="0" fontId="27" fillId="0" borderId="0" xfId="0" applyFont="1" applyFill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Lyn - O-C Diagr.</a:t>
            </a:r>
          </a:p>
        </c:rich>
      </c:tx>
      <c:layout>
        <c:manualLayout>
          <c:xMode val="edge"/>
          <c:yMode val="edge"/>
          <c:x val="0.385886516437697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C-4DED-9D7B-3016595F14C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C-4DED-9D7B-3016595F14C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-3.0454499996267259E-2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C-4DED-9D7B-3016595F14C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-4.3414999992819503E-2</c:v>
                </c:pt>
                <c:pt idx="2">
                  <c:v>-2.4418499997409526E-2</c:v>
                </c:pt>
                <c:pt idx="4">
                  <c:v>-2.3056499994709156E-2</c:v>
                </c:pt>
                <c:pt idx="5">
                  <c:v>5.4686000003130175E-2</c:v>
                </c:pt>
                <c:pt idx="6">
                  <c:v>6.0676000000967178E-2</c:v>
                </c:pt>
                <c:pt idx="7">
                  <c:v>4.2365000044810586E-3</c:v>
                </c:pt>
                <c:pt idx="8">
                  <c:v>4.7029999986989424E-3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C-4DED-9D7B-3016595F14C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C-4DED-9D7B-3016595F14C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C-4DED-9D7B-3016595F14C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C-4DED-9D7B-3016595F14C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-1.9432394987296694E-2</c:v>
                </c:pt>
                <c:pt idx="1">
                  <c:v>-4.8414384558494814E-3</c:v>
                </c:pt>
                <c:pt idx="2">
                  <c:v>-4.4175052122511875E-3</c:v>
                </c:pt>
                <c:pt idx="3">
                  <c:v>6.7372158022618173E-4</c:v>
                </c:pt>
                <c:pt idx="4">
                  <c:v>1.048313424925864E-3</c:v>
                </c:pt>
                <c:pt idx="5">
                  <c:v>2.9263074850465719E-3</c:v>
                </c:pt>
                <c:pt idx="6">
                  <c:v>3.0672829104711821E-3</c:v>
                </c:pt>
                <c:pt idx="7">
                  <c:v>1.1965853156737503E-2</c:v>
                </c:pt>
                <c:pt idx="8">
                  <c:v>1.1966860124061965E-2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C-4DED-9D7B-3016595F14C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9983.5</c:v>
                </c:pt>
                <c:pt idx="4">
                  <c:v>10169.5</c:v>
                </c:pt>
                <c:pt idx="5">
                  <c:v>11102</c:v>
                </c:pt>
                <c:pt idx="6">
                  <c:v>11172</c:v>
                </c:pt>
                <c:pt idx="7">
                  <c:v>15590.5</c:v>
                </c:pt>
                <c:pt idx="8">
                  <c:v>15591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5C-4DED-9D7B-3016595F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3352"/>
        <c:axId val="1"/>
      </c:scatterChart>
      <c:valAx>
        <c:axId val="9624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41860465116277"/>
          <c:w val="0.7132143166788835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8-4C15-834F-069C4065C8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8-4C15-834F-069C4065C8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4">
                  <c:v>0.17587700000149198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8-4C15-834F-069C4065C8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-4.3414999992819503E-2</c:v>
                </c:pt>
                <c:pt idx="2">
                  <c:v>-2.4418499997409526E-2</c:v>
                </c:pt>
                <c:pt idx="3">
                  <c:v>0.16847899999993388</c:v>
                </c:pt>
                <c:pt idx="5">
                  <c:v>0.25361949999933131</c:v>
                </c:pt>
                <c:pt idx="6">
                  <c:v>0.25960949999716831</c:v>
                </c:pt>
                <c:pt idx="7">
                  <c:v>0.20317000000795815</c:v>
                </c:pt>
                <c:pt idx="8">
                  <c:v>0.20363650000217604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8-4C15-834F-069C4065C8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8-4C15-834F-069C4065C8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8-4C15-834F-069C4065C8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8-4C15-834F-069C4065C8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-0.1357715182366323</c:v>
                </c:pt>
                <c:pt idx="1">
                  <c:v>5.151337641519646E-2</c:v>
                </c:pt>
                <c:pt idx="2">
                  <c:v>5.6954849199766511E-2</c:v>
                </c:pt>
                <c:pt idx="3">
                  <c:v>0.12229129795511462</c:v>
                </c:pt>
                <c:pt idx="4">
                  <c:v>0.12709944017806013</c:v>
                </c:pt>
                <c:pt idx="5">
                  <c:v>0.15120477686030032</c:v>
                </c:pt>
                <c:pt idx="6">
                  <c:v>0.1530142927506562</c:v>
                </c:pt>
                <c:pt idx="7">
                  <c:v>0.26723352077261692</c:v>
                </c:pt>
                <c:pt idx="8">
                  <c:v>0.26724644588611945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8-4C15-834F-069C4065C82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5.0000000000000001E-4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1.2999999999999999E-3</c:v>
                  </c:pt>
                  <c:pt idx="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7245</c:v>
                </c:pt>
                <c:pt idx="2">
                  <c:v>7455.5</c:v>
                </c:pt>
                <c:pt idx="3">
                  <c:v>9983</c:v>
                </c:pt>
                <c:pt idx="4">
                  <c:v>10169</c:v>
                </c:pt>
                <c:pt idx="5">
                  <c:v>11101.5</c:v>
                </c:pt>
                <c:pt idx="6">
                  <c:v>11171.5</c:v>
                </c:pt>
                <c:pt idx="7">
                  <c:v>15590</c:v>
                </c:pt>
                <c:pt idx="8">
                  <c:v>15590.5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8-4C15-834F-069C4065C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0728"/>
        <c:axId val="1"/>
      </c:scatterChart>
      <c:valAx>
        <c:axId val="9624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371475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641F2F-3094-1DF4-3624-07EE409A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31F738B-D857-F983-4ABA-F8471649D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40</v>
      </c>
    </row>
    <row r="2" spans="1:6" s="7" customFormat="1" ht="12.95" customHeight="1" x14ac:dyDescent="0.2">
      <c r="A2" s="7" t="s">
        <v>24</v>
      </c>
      <c r="B2" s="7" t="s">
        <v>41</v>
      </c>
      <c r="C2" s="8"/>
      <c r="D2" s="8"/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1</v>
      </c>
      <c r="C4" s="10" t="s">
        <v>38</v>
      </c>
      <c r="D4" s="11" t="s">
        <v>38</v>
      </c>
    </row>
    <row r="5" spans="1:6" s="7" customFormat="1" ht="12.95" customHeight="1" thickTop="1" x14ac:dyDescent="0.2">
      <c r="A5" s="12" t="s">
        <v>29</v>
      </c>
      <c r="C5" s="13">
        <v>-9.5</v>
      </c>
      <c r="D5" s="7" t="s">
        <v>30</v>
      </c>
    </row>
    <row r="6" spans="1:6" s="7" customFormat="1" ht="12.95" customHeight="1" x14ac:dyDescent="0.2">
      <c r="A6" s="9" t="s">
        <v>2</v>
      </c>
    </row>
    <row r="7" spans="1:6" s="7" customFormat="1" ht="12.95" customHeight="1" x14ac:dyDescent="0.2">
      <c r="A7" s="7" t="s">
        <v>3</v>
      </c>
      <c r="C7" s="41">
        <v>53055.394999999997</v>
      </c>
      <c r="D7" s="15" t="s">
        <v>39</v>
      </c>
    </row>
    <row r="8" spans="1:6" s="7" customFormat="1" ht="12.95" customHeight="1" x14ac:dyDescent="0.2">
      <c r="A8" s="7" t="s">
        <v>4</v>
      </c>
      <c r="C8" s="41">
        <v>0.39786700000000003</v>
      </c>
      <c r="D8" s="15" t="s">
        <v>39</v>
      </c>
    </row>
    <row r="9" spans="1:6" s="7" customFormat="1" ht="12.95" customHeight="1" x14ac:dyDescent="0.2">
      <c r="A9" s="16" t="s">
        <v>33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7" customFormat="1" ht="12.95" customHeight="1" thickBot="1" x14ac:dyDescent="0.25">
      <c r="C10" s="20" t="s">
        <v>20</v>
      </c>
      <c r="D10" s="20" t="s">
        <v>21</v>
      </c>
    </row>
    <row r="11" spans="1:6" s="7" customFormat="1" ht="12.95" customHeight="1" x14ac:dyDescent="0.2">
      <c r="A11" s="7" t="s">
        <v>16</v>
      </c>
      <c r="C11" s="19">
        <f ca="1">INTERCEPT(INDIRECT($D$9):G992,INDIRECT($C$9):F992)</f>
        <v>-1.9432394987296694E-2</v>
      </c>
      <c r="D11" s="8"/>
    </row>
    <row r="12" spans="1:6" s="7" customFormat="1" ht="12.95" customHeight="1" x14ac:dyDescent="0.2">
      <c r="A12" s="7" t="s">
        <v>17</v>
      </c>
      <c r="C12" s="19">
        <f ca="1">SLOPE(INDIRECT($D$9):G992,INDIRECT($C$9):F992)</f>
        <v>2.0139346489230108E-6</v>
      </c>
      <c r="D12" s="8"/>
    </row>
    <row r="13" spans="1:6" s="7" customFormat="1" ht="12.95" customHeight="1" x14ac:dyDescent="0.2">
      <c r="A13" s="7" t="s">
        <v>19</v>
      </c>
      <c r="C13" s="8" t="s">
        <v>14</v>
      </c>
    </row>
    <row r="14" spans="1:6" s="7" customFormat="1" ht="12.95" customHeight="1" x14ac:dyDescent="0.2"/>
    <row r="15" spans="1:6" s="7" customFormat="1" ht="12.95" customHeight="1" x14ac:dyDescent="0.2">
      <c r="A15" s="21" t="s">
        <v>18</v>
      </c>
      <c r="C15" s="22">
        <f ca="1">(C7+C11)+(C8+C12)*INT(MAX(F21:F3533))</f>
        <v>59258.551363860119</v>
      </c>
      <c r="E15" s="23" t="s">
        <v>35</v>
      </c>
      <c r="F15" s="13">
        <v>1</v>
      </c>
    </row>
    <row r="16" spans="1:6" s="7" customFormat="1" ht="12.95" customHeight="1" x14ac:dyDescent="0.2">
      <c r="A16" s="9" t="s">
        <v>5</v>
      </c>
      <c r="C16" s="24">
        <f ca="1">+C8+C12</f>
        <v>0.39786901393464896</v>
      </c>
      <c r="E16" s="23" t="s">
        <v>31</v>
      </c>
      <c r="F16" s="25">
        <f ca="1">NOW()+15018.5+$C$5/24</f>
        <v>60358.822495370368</v>
      </c>
    </row>
    <row r="17" spans="1:21" s="7" customFormat="1" ht="12.95" customHeight="1" thickBot="1" x14ac:dyDescent="0.25">
      <c r="A17" s="23" t="s">
        <v>28</v>
      </c>
      <c r="C17" s="7">
        <f>COUNT(C21:C2191)</f>
        <v>9</v>
      </c>
      <c r="E17" s="23" t="s">
        <v>36</v>
      </c>
      <c r="F17" s="25">
        <f ca="1">ROUND(2*(F16-$C$7)/$C$8,0)/2+F15</f>
        <v>18357.5</v>
      </c>
    </row>
    <row r="18" spans="1:21" s="7" customFormat="1" ht="12.95" customHeight="1" thickTop="1" thickBot="1" x14ac:dyDescent="0.25">
      <c r="A18" s="9" t="s">
        <v>6</v>
      </c>
      <c r="C18" s="26">
        <f ca="1">+C15</f>
        <v>59258.551363860119</v>
      </c>
      <c r="D18" s="27">
        <f ca="1">+C16</f>
        <v>0.39786901393464896</v>
      </c>
      <c r="E18" s="23" t="s">
        <v>37</v>
      </c>
      <c r="F18" s="19">
        <f ca="1">ROUND(2*(F16-$C$15)/$C$16,0)/2+F15</f>
        <v>2766.5</v>
      </c>
    </row>
    <row r="19" spans="1:21" s="7" customFormat="1" ht="12.95" customHeight="1" thickTop="1" x14ac:dyDescent="0.2">
      <c r="E19" s="23" t="s">
        <v>32</v>
      </c>
      <c r="F19" s="28">
        <f ca="1">+$C$15+$C$16*F18-15018.5-$C$5/24</f>
        <v>45341.151824243658</v>
      </c>
    </row>
    <row r="20" spans="1:21" s="7" customFormat="1" ht="12.95" customHeight="1" thickBot="1" x14ac:dyDescent="0.25">
      <c r="A20" s="20" t="s">
        <v>7</v>
      </c>
      <c r="B20" s="20" t="s">
        <v>8</v>
      </c>
      <c r="C20" s="20" t="s">
        <v>9</v>
      </c>
      <c r="D20" s="20" t="s">
        <v>13</v>
      </c>
      <c r="E20" s="20" t="s">
        <v>10</v>
      </c>
      <c r="F20" s="20" t="s">
        <v>11</v>
      </c>
      <c r="G20" s="20" t="s">
        <v>12</v>
      </c>
      <c r="H20" s="29" t="s">
        <v>47</v>
      </c>
      <c r="I20" s="29" t="s">
        <v>48</v>
      </c>
      <c r="J20" s="29" t="s">
        <v>49</v>
      </c>
      <c r="K20" s="29" t="s">
        <v>50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20" t="s">
        <v>15</v>
      </c>
      <c r="U20" s="31" t="s">
        <v>34</v>
      </c>
    </row>
    <row r="21" spans="1:21" s="7" customFormat="1" ht="12.95" customHeight="1" x14ac:dyDescent="0.2">
      <c r="A21" s="7" t="s">
        <v>39</v>
      </c>
      <c r="C21" s="14">
        <f>C7</f>
        <v>53055.394999999997</v>
      </c>
      <c r="D21" s="14" t="s">
        <v>14</v>
      </c>
      <c r="E21" s="7">
        <f t="shared" ref="E21:E26" si="0">+(C21-C$7)/C$8</f>
        <v>0</v>
      </c>
      <c r="F21" s="7">
        <f t="shared" ref="F21:F27" si="1">ROUND(2*E21,0)/2</f>
        <v>0</v>
      </c>
      <c r="G21" s="7">
        <f t="shared" ref="G21:G26" si="2">+C21-(C$7+F21*C$8)</f>
        <v>0</v>
      </c>
      <c r="I21" s="7">
        <f>+G21</f>
        <v>0</v>
      </c>
      <c r="O21" s="7">
        <f t="shared" ref="O21:O26" ca="1" si="3">+C$11+C$12*$F21</f>
        <v>-1.9432394987296694E-2</v>
      </c>
      <c r="Q21" s="32">
        <f t="shared" ref="Q21:Q26" si="4">+C21-15018.5</f>
        <v>38036.894999999997</v>
      </c>
    </row>
    <row r="22" spans="1:21" s="7" customFormat="1" ht="12.95" customHeight="1" x14ac:dyDescent="0.2">
      <c r="A22" s="33" t="s">
        <v>42</v>
      </c>
      <c r="B22" s="34" t="s">
        <v>43</v>
      </c>
      <c r="C22" s="33">
        <v>55937.898000000001</v>
      </c>
      <c r="D22" s="33">
        <v>5.0000000000000001E-4</v>
      </c>
      <c r="E22" s="7">
        <f t="shared" si="0"/>
        <v>7244.8908806209211</v>
      </c>
      <c r="F22" s="7">
        <f t="shared" si="1"/>
        <v>7245</v>
      </c>
      <c r="G22" s="7">
        <f t="shared" si="2"/>
        <v>-4.3414999992819503E-2</v>
      </c>
      <c r="K22" s="7">
        <f>+G22</f>
        <v>-4.3414999992819503E-2</v>
      </c>
      <c r="O22" s="7">
        <f t="shared" ca="1" si="3"/>
        <v>-4.8414384558494814E-3</v>
      </c>
      <c r="Q22" s="32">
        <f t="shared" si="4"/>
        <v>40919.398000000001</v>
      </c>
    </row>
    <row r="23" spans="1:21" s="7" customFormat="1" ht="12.95" customHeight="1" x14ac:dyDescent="0.2">
      <c r="A23" s="33" t="s">
        <v>42</v>
      </c>
      <c r="B23" s="34" t="s">
        <v>44</v>
      </c>
      <c r="C23" s="33">
        <v>56021.667999999998</v>
      </c>
      <c r="D23" s="33">
        <v>3.0000000000000001E-3</v>
      </c>
      <c r="E23" s="7">
        <f t="shared" si="0"/>
        <v>7455.438626475684</v>
      </c>
      <c r="F23" s="7">
        <f t="shared" si="1"/>
        <v>7455.5</v>
      </c>
      <c r="G23" s="7">
        <f t="shared" si="2"/>
        <v>-2.4418499997409526E-2</v>
      </c>
      <c r="K23" s="7">
        <f>+G23</f>
        <v>-2.4418499997409526E-2</v>
      </c>
      <c r="O23" s="7">
        <f t="shared" ca="1" si="3"/>
        <v>-4.4175052122511875E-3</v>
      </c>
      <c r="Q23" s="32">
        <f t="shared" si="4"/>
        <v>41003.167999999998</v>
      </c>
    </row>
    <row r="24" spans="1:21" s="7" customFormat="1" ht="12.95" customHeight="1" x14ac:dyDescent="0.2">
      <c r="A24" s="35" t="s">
        <v>46</v>
      </c>
      <c r="B24" s="36" t="s">
        <v>44</v>
      </c>
      <c r="C24" s="37">
        <v>57027.46974</v>
      </c>
      <c r="D24" s="37">
        <v>2.0000000000000001E-4</v>
      </c>
      <c r="E24" s="7">
        <f t="shared" si="0"/>
        <v>9983.4234555768726</v>
      </c>
      <c r="F24" s="7">
        <f t="shared" si="1"/>
        <v>9983.5</v>
      </c>
      <c r="G24" s="7">
        <f t="shared" si="2"/>
        <v>-3.0454499996267259E-2</v>
      </c>
      <c r="J24" s="7">
        <f>+G24</f>
        <v>-3.0454499996267259E-2</v>
      </c>
      <c r="O24" s="7">
        <f t="shared" ca="1" si="3"/>
        <v>6.7372158022618173E-4</v>
      </c>
      <c r="Q24" s="32">
        <f t="shared" si="4"/>
        <v>42008.96974</v>
      </c>
    </row>
    <row r="25" spans="1:21" s="7" customFormat="1" ht="12.95" customHeight="1" x14ac:dyDescent="0.2">
      <c r="A25" s="33" t="s">
        <v>45</v>
      </c>
      <c r="B25" s="34"/>
      <c r="C25" s="33">
        <v>57101.4804</v>
      </c>
      <c r="D25" s="33">
        <v>2.0999999999999999E-3</v>
      </c>
      <c r="E25" s="7">
        <f t="shared" si="0"/>
        <v>10169.442049730194</v>
      </c>
      <c r="F25" s="7">
        <f t="shared" si="1"/>
        <v>10169.5</v>
      </c>
      <c r="G25" s="7">
        <f t="shared" si="2"/>
        <v>-2.3056499994709156E-2</v>
      </c>
      <c r="K25" s="7">
        <f>+G25</f>
        <v>-2.3056499994709156E-2</v>
      </c>
      <c r="O25" s="7">
        <f t="shared" ca="1" si="3"/>
        <v>1.048313424925864E-3</v>
      </c>
      <c r="Q25" s="32">
        <f t="shared" si="4"/>
        <v>42082.9804</v>
      </c>
    </row>
    <row r="26" spans="1:21" s="7" customFormat="1" ht="12.95" customHeight="1" x14ac:dyDescent="0.2">
      <c r="A26" s="35" t="s">
        <v>46</v>
      </c>
      <c r="B26" s="36" t="s">
        <v>43</v>
      </c>
      <c r="C26" s="37">
        <v>57472.56912</v>
      </c>
      <c r="D26" s="37">
        <v>2.0000000000000001E-4</v>
      </c>
      <c r="E26" s="7">
        <f t="shared" si="0"/>
        <v>11102.137447941153</v>
      </c>
      <c r="F26" s="7">
        <f t="shared" si="1"/>
        <v>11102</v>
      </c>
      <c r="G26" s="7">
        <f t="shared" si="2"/>
        <v>5.4686000003130175E-2</v>
      </c>
      <c r="K26" s="7">
        <f>+G26</f>
        <v>5.4686000003130175E-2</v>
      </c>
      <c r="O26" s="7">
        <f t="shared" ca="1" si="3"/>
        <v>2.9263074850465719E-3</v>
      </c>
      <c r="Q26" s="32">
        <f t="shared" si="4"/>
        <v>42454.06912</v>
      </c>
    </row>
    <row r="27" spans="1:21" s="7" customFormat="1" ht="12.95" customHeight="1" x14ac:dyDescent="0.2">
      <c r="A27" s="38" t="s">
        <v>0</v>
      </c>
      <c r="B27" s="39" t="s">
        <v>43</v>
      </c>
      <c r="C27" s="40">
        <v>57500.425799999997</v>
      </c>
      <c r="D27" s="40">
        <v>5.0000000000000001E-4</v>
      </c>
      <c r="E27" s="7">
        <f>+(C27-C$7)/C$8</f>
        <v>11172.152503223439</v>
      </c>
      <c r="F27" s="7">
        <f t="shared" si="1"/>
        <v>11172</v>
      </c>
      <c r="G27" s="7">
        <f>+C27-(C$7+F27*C$8)</f>
        <v>6.0676000000967178E-2</v>
      </c>
      <c r="K27" s="7">
        <f>+G27</f>
        <v>6.0676000000967178E-2</v>
      </c>
      <c r="O27" s="7">
        <f ca="1">+C$11+C$12*$F27</f>
        <v>3.0672829104711821E-3</v>
      </c>
      <c r="Q27" s="32">
        <f>+C27-15018.5</f>
        <v>42481.925799999997</v>
      </c>
    </row>
    <row r="28" spans="1:21" s="7" customFormat="1" ht="12.95" customHeight="1" x14ac:dyDescent="0.2">
      <c r="A28" s="3" t="s">
        <v>51</v>
      </c>
      <c r="B28" s="4" t="s">
        <v>43</v>
      </c>
      <c r="C28" s="5">
        <v>59258.344700000001</v>
      </c>
      <c r="D28" s="6">
        <v>1.2999999999999999E-3</v>
      </c>
      <c r="E28" s="7">
        <f t="shared" ref="E28:E29" si="5">+(C28-C$7)/C$8</f>
        <v>15590.510648030635</v>
      </c>
      <c r="F28" s="7">
        <f t="shared" ref="F28:F29" si="6">ROUND(2*E28,0)/2</f>
        <v>15590.5</v>
      </c>
      <c r="G28" s="7">
        <f t="shared" ref="G28:G29" si="7">+C28-(C$7+F28*C$8)</f>
        <v>4.2365000044810586E-3</v>
      </c>
      <c r="K28" s="7">
        <f t="shared" ref="K28:K29" si="8">+G28</f>
        <v>4.2365000044810586E-3</v>
      </c>
      <c r="O28" s="7">
        <f t="shared" ref="O28:O29" ca="1" si="9">+C$11+C$12*$F28</f>
        <v>1.1965853156737503E-2</v>
      </c>
      <c r="Q28" s="32">
        <f t="shared" ref="Q28:Q29" si="10">+C28-15018.5</f>
        <v>44239.844700000001</v>
      </c>
    </row>
    <row r="29" spans="1:21" s="7" customFormat="1" ht="12.95" customHeight="1" x14ac:dyDescent="0.2">
      <c r="A29" s="3" t="s">
        <v>51</v>
      </c>
      <c r="B29" s="4" t="s">
        <v>43</v>
      </c>
      <c r="C29" s="5">
        <v>59258.544099999999</v>
      </c>
      <c r="D29" s="6">
        <v>2.5999999999999999E-3</v>
      </c>
      <c r="E29" s="7">
        <f t="shared" si="5"/>
        <v>15591.011820532996</v>
      </c>
      <c r="F29" s="7">
        <f t="shared" si="6"/>
        <v>15591</v>
      </c>
      <c r="G29" s="7">
        <f t="shared" si="7"/>
        <v>4.7029999986989424E-3</v>
      </c>
      <c r="K29" s="7">
        <f t="shared" si="8"/>
        <v>4.7029999986989424E-3</v>
      </c>
      <c r="O29" s="7">
        <f t="shared" ca="1" si="9"/>
        <v>1.1966860124061965E-2</v>
      </c>
      <c r="Q29" s="32">
        <f t="shared" si="10"/>
        <v>44240.044099999999</v>
      </c>
    </row>
    <row r="30" spans="1:21" s="7" customFormat="1" ht="12.95" customHeight="1" x14ac:dyDescent="0.2">
      <c r="C30" s="14"/>
      <c r="D30" s="14"/>
      <c r="Q30" s="32"/>
    </row>
    <row r="31" spans="1:21" s="7" customFormat="1" ht="12.95" customHeight="1" x14ac:dyDescent="0.2">
      <c r="C31" s="14"/>
      <c r="D31" s="14"/>
      <c r="Q31" s="32"/>
    </row>
    <row r="32" spans="1:21" s="7" customFormat="1" ht="12.95" customHeight="1" x14ac:dyDescent="0.2">
      <c r="C32" s="14"/>
      <c r="D32" s="14"/>
      <c r="Q32" s="32"/>
    </row>
    <row r="33" spans="3:17" s="7" customFormat="1" ht="12.95" customHeight="1" x14ac:dyDescent="0.2">
      <c r="C33" s="14"/>
      <c r="D33" s="14"/>
      <c r="Q33" s="32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9.140625" customWidth="1"/>
  </cols>
  <sheetData>
    <row r="1" spans="1:6" ht="20.25" x14ac:dyDescent="0.3">
      <c r="A1" s="1" t="s">
        <v>40</v>
      </c>
    </row>
    <row r="2" spans="1:6" s="7" customFormat="1" ht="12.95" customHeight="1" x14ac:dyDescent="0.2">
      <c r="A2" s="7" t="s">
        <v>24</v>
      </c>
      <c r="B2" s="7" t="s">
        <v>41</v>
      </c>
      <c r="C2" s="8"/>
      <c r="D2" s="8"/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1</v>
      </c>
      <c r="C4" s="10" t="s">
        <v>38</v>
      </c>
      <c r="D4" s="11" t="s">
        <v>38</v>
      </c>
    </row>
    <row r="5" spans="1:6" s="7" customFormat="1" ht="12.95" customHeight="1" thickTop="1" x14ac:dyDescent="0.2">
      <c r="A5" s="12" t="s">
        <v>29</v>
      </c>
      <c r="C5" s="13">
        <v>-9.5</v>
      </c>
      <c r="D5" s="7" t="s">
        <v>30</v>
      </c>
    </row>
    <row r="6" spans="1:6" s="7" customFormat="1" ht="12.95" customHeight="1" x14ac:dyDescent="0.2">
      <c r="A6" s="9" t="s">
        <v>2</v>
      </c>
    </row>
    <row r="7" spans="1:6" s="7" customFormat="1" ht="12.95" customHeight="1" x14ac:dyDescent="0.2">
      <c r="A7" s="7" t="s">
        <v>3</v>
      </c>
      <c r="C7" s="41">
        <v>53055.394999999997</v>
      </c>
      <c r="D7" s="15" t="s">
        <v>39</v>
      </c>
    </row>
    <row r="8" spans="1:6" s="7" customFormat="1" ht="12.95" customHeight="1" x14ac:dyDescent="0.2">
      <c r="A8" s="7" t="s">
        <v>4</v>
      </c>
      <c r="C8" s="41">
        <v>0.39786700000000003</v>
      </c>
      <c r="D8" s="15" t="s">
        <v>39</v>
      </c>
    </row>
    <row r="9" spans="1:6" s="7" customFormat="1" ht="12.95" customHeight="1" x14ac:dyDescent="0.2">
      <c r="A9" s="16" t="s">
        <v>33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7" customFormat="1" ht="12.95" customHeight="1" thickBot="1" x14ac:dyDescent="0.25">
      <c r="C10" s="20" t="s">
        <v>20</v>
      </c>
      <c r="D10" s="20" t="s">
        <v>21</v>
      </c>
    </row>
    <row r="11" spans="1:6" s="7" customFormat="1" ht="12.95" customHeight="1" x14ac:dyDescent="0.2">
      <c r="A11" s="7" t="s">
        <v>16</v>
      </c>
      <c r="C11" s="19">
        <f ca="1">INTERCEPT(INDIRECT($D$9):G992,INDIRECT($C$9):F992)</f>
        <v>-0.1357715182366323</v>
      </c>
      <c r="D11" s="8"/>
    </row>
    <row r="12" spans="1:6" s="7" customFormat="1" ht="12.95" customHeight="1" x14ac:dyDescent="0.2">
      <c r="A12" s="7" t="s">
        <v>17</v>
      </c>
      <c r="C12" s="19">
        <f ca="1">SLOPE(INDIRECT($D$9):G992,INDIRECT($C$9):F992)</f>
        <v>2.5850227005083335E-5</v>
      </c>
      <c r="D12" s="8"/>
    </row>
    <row r="13" spans="1:6" s="7" customFormat="1" ht="12.95" customHeight="1" x14ac:dyDescent="0.2">
      <c r="A13" s="7" t="s">
        <v>19</v>
      </c>
      <c r="C13" s="8" t="s">
        <v>14</v>
      </c>
    </row>
    <row r="14" spans="1:6" s="7" customFormat="1" ht="12.95" customHeight="1" x14ac:dyDescent="0.2"/>
    <row r="15" spans="1:6" s="7" customFormat="1" ht="12.95" customHeight="1" x14ac:dyDescent="0.2">
      <c r="A15" s="21" t="s">
        <v>18</v>
      </c>
      <c r="C15" s="22">
        <f ca="1">(C7+C11)+(C8+C12)*INT(MAX(F21:F3533))</f>
        <v>59258.408763520769</v>
      </c>
      <c r="E15" s="23" t="s">
        <v>35</v>
      </c>
      <c r="F15" s="13">
        <v>1</v>
      </c>
    </row>
    <row r="16" spans="1:6" s="7" customFormat="1" ht="12.95" customHeight="1" x14ac:dyDescent="0.2">
      <c r="A16" s="9" t="s">
        <v>5</v>
      </c>
      <c r="C16" s="24">
        <f ca="1">+C8+C12</f>
        <v>0.3978928502270051</v>
      </c>
      <c r="E16" s="23" t="s">
        <v>31</v>
      </c>
      <c r="F16" s="25">
        <f ca="1">NOW()+15018.5+$C$5/24</f>
        <v>60358.822495370368</v>
      </c>
    </row>
    <row r="17" spans="1:21" s="7" customFormat="1" ht="12.95" customHeight="1" thickBot="1" x14ac:dyDescent="0.25">
      <c r="A17" s="23" t="s">
        <v>28</v>
      </c>
      <c r="C17" s="7">
        <f>COUNT(C21:C2191)</f>
        <v>9</v>
      </c>
      <c r="E17" s="23" t="s">
        <v>36</v>
      </c>
      <c r="F17" s="25">
        <f ca="1">ROUND(2*(F16-$C$7)/$C$8,0)/2+F15</f>
        <v>18357.5</v>
      </c>
    </row>
    <row r="18" spans="1:21" s="7" customFormat="1" ht="12.95" customHeight="1" thickTop="1" thickBot="1" x14ac:dyDescent="0.25">
      <c r="A18" s="9" t="s">
        <v>6</v>
      </c>
      <c r="C18" s="26">
        <f ca="1">+C15</f>
        <v>59258.408763520769</v>
      </c>
      <c r="D18" s="27">
        <f ca="1">+C16</f>
        <v>0.3978928502270051</v>
      </c>
      <c r="E18" s="23" t="s">
        <v>37</v>
      </c>
      <c r="F18" s="19">
        <f ca="1">ROUND(2*(F16-$C$15)/$C$16,0)/2+F15</f>
        <v>2766.5</v>
      </c>
    </row>
    <row r="19" spans="1:21" s="7" customFormat="1" ht="12.95" customHeight="1" thickTop="1" x14ac:dyDescent="0.2">
      <c r="E19" s="23" t="s">
        <v>32</v>
      </c>
      <c r="F19" s="28">
        <f ca="1">+$C$15+$C$16*F18-15018.5-$C$5/24</f>
        <v>45341.075167007111</v>
      </c>
    </row>
    <row r="20" spans="1:21" s="7" customFormat="1" ht="12.95" customHeight="1" thickBot="1" x14ac:dyDescent="0.25">
      <c r="A20" s="20" t="s">
        <v>7</v>
      </c>
      <c r="B20" s="20" t="s">
        <v>8</v>
      </c>
      <c r="C20" s="20" t="s">
        <v>9</v>
      </c>
      <c r="D20" s="20" t="s">
        <v>13</v>
      </c>
      <c r="E20" s="20" t="s">
        <v>10</v>
      </c>
      <c r="F20" s="20" t="s">
        <v>11</v>
      </c>
      <c r="G20" s="20" t="s">
        <v>12</v>
      </c>
      <c r="H20" s="29" t="s">
        <v>47</v>
      </c>
      <c r="I20" s="29" t="s">
        <v>48</v>
      </c>
      <c r="J20" s="29" t="s">
        <v>49</v>
      </c>
      <c r="K20" s="29" t="s">
        <v>50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20" t="s">
        <v>15</v>
      </c>
      <c r="U20" s="31" t="s">
        <v>34</v>
      </c>
    </row>
    <row r="21" spans="1:21" s="7" customFormat="1" ht="12.95" customHeight="1" x14ac:dyDescent="0.2">
      <c r="A21" s="7" t="s">
        <v>39</v>
      </c>
      <c r="C21" s="14">
        <f>C7</f>
        <v>53055.394999999997</v>
      </c>
      <c r="D21" s="14" t="s">
        <v>14</v>
      </c>
      <c r="E21" s="7">
        <f t="shared" ref="E21:E27" si="0">+(C21-C$7)/C$8</f>
        <v>0</v>
      </c>
      <c r="F21" s="7">
        <f>ROUND(2*E21,0)/2</f>
        <v>0</v>
      </c>
      <c r="G21" s="7">
        <f t="shared" ref="G21:G27" si="1">+C21-(C$7+F21*C$8)</f>
        <v>0</v>
      </c>
      <c r="I21" s="7">
        <f>+G21</f>
        <v>0</v>
      </c>
      <c r="O21" s="7">
        <f t="shared" ref="O21:O27" ca="1" si="2">+C$11+C$12*$F21</f>
        <v>-0.1357715182366323</v>
      </c>
      <c r="Q21" s="32">
        <f t="shared" ref="Q21:Q27" si="3">+C21-15018.5</f>
        <v>38036.894999999997</v>
      </c>
    </row>
    <row r="22" spans="1:21" s="7" customFormat="1" ht="12.95" customHeight="1" x14ac:dyDescent="0.2">
      <c r="A22" s="33" t="s">
        <v>42</v>
      </c>
      <c r="B22" s="34" t="s">
        <v>43</v>
      </c>
      <c r="C22" s="33">
        <v>55937.898000000001</v>
      </c>
      <c r="D22" s="33">
        <v>5.0000000000000001E-4</v>
      </c>
      <c r="E22" s="7">
        <f t="shared" si="0"/>
        <v>7244.8908806209211</v>
      </c>
      <c r="F22" s="7">
        <f>ROUND(2*E22,0)/2</f>
        <v>7245</v>
      </c>
      <c r="G22" s="7">
        <f t="shared" si="1"/>
        <v>-4.3414999992819503E-2</v>
      </c>
      <c r="K22" s="7">
        <f>+G22</f>
        <v>-4.3414999992819503E-2</v>
      </c>
      <c r="O22" s="7">
        <f t="shared" ca="1" si="2"/>
        <v>5.151337641519646E-2</v>
      </c>
      <c r="Q22" s="32">
        <f t="shared" si="3"/>
        <v>40919.398000000001</v>
      </c>
    </row>
    <row r="23" spans="1:21" s="7" customFormat="1" ht="12.95" customHeight="1" x14ac:dyDescent="0.2">
      <c r="A23" s="33" t="s">
        <v>42</v>
      </c>
      <c r="B23" s="34" t="s">
        <v>44</v>
      </c>
      <c r="C23" s="33">
        <v>56021.667999999998</v>
      </c>
      <c r="D23" s="33">
        <v>3.0000000000000001E-3</v>
      </c>
      <c r="E23" s="7">
        <f t="shared" si="0"/>
        <v>7455.438626475684</v>
      </c>
      <c r="F23" s="7">
        <f>ROUND(2*E23,0)/2</f>
        <v>7455.5</v>
      </c>
      <c r="G23" s="7">
        <f t="shared" si="1"/>
        <v>-2.4418499997409526E-2</v>
      </c>
      <c r="K23" s="7">
        <f>+G23</f>
        <v>-2.4418499997409526E-2</v>
      </c>
      <c r="O23" s="7">
        <f t="shared" ca="1" si="2"/>
        <v>5.6954849199766511E-2</v>
      </c>
      <c r="Q23" s="32">
        <f t="shared" si="3"/>
        <v>41003.167999999998</v>
      </c>
    </row>
    <row r="24" spans="1:21" s="7" customFormat="1" ht="12.95" customHeight="1" x14ac:dyDescent="0.2">
      <c r="A24" s="35" t="s">
        <v>46</v>
      </c>
      <c r="B24" s="36" t="s">
        <v>44</v>
      </c>
      <c r="C24" s="37">
        <v>57027.46974</v>
      </c>
      <c r="D24" s="37">
        <v>2.0000000000000001E-4</v>
      </c>
      <c r="E24" s="7">
        <f t="shared" si="0"/>
        <v>9983.4234555768726</v>
      </c>
      <c r="F24" s="42">
        <f>ROUND(2*E24,0)/2-0.5</f>
        <v>9983</v>
      </c>
      <c r="G24" s="7">
        <f t="shared" si="1"/>
        <v>0.16847899999993388</v>
      </c>
      <c r="K24" s="7">
        <f>+G24</f>
        <v>0.16847899999993388</v>
      </c>
      <c r="O24" s="7">
        <f t="shared" ca="1" si="2"/>
        <v>0.12229129795511462</v>
      </c>
      <c r="Q24" s="32">
        <f t="shared" si="3"/>
        <v>42008.96974</v>
      </c>
    </row>
    <row r="25" spans="1:21" s="7" customFormat="1" ht="12.95" customHeight="1" x14ac:dyDescent="0.2">
      <c r="A25" s="33" t="s">
        <v>45</v>
      </c>
      <c r="B25" s="34"/>
      <c r="C25" s="33">
        <v>57101.4804</v>
      </c>
      <c r="D25" s="33">
        <v>2.0999999999999999E-3</v>
      </c>
      <c r="E25" s="7">
        <f t="shared" si="0"/>
        <v>10169.442049730194</v>
      </c>
      <c r="F25" s="42">
        <f>ROUND(2*E25,0)/2-0.5</f>
        <v>10169</v>
      </c>
      <c r="G25" s="7">
        <f t="shared" si="1"/>
        <v>0.17587700000149198</v>
      </c>
      <c r="J25" s="7">
        <f>+G25</f>
        <v>0.17587700000149198</v>
      </c>
      <c r="O25" s="7">
        <f t="shared" ca="1" si="2"/>
        <v>0.12709944017806013</v>
      </c>
      <c r="Q25" s="32">
        <f t="shared" si="3"/>
        <v>42082.9804</v>
      </c>
    </row>
    <row r="26" spans="1:21" s="7" customFormat="1" ht="12.95" customHeight="1" x14ac:dyDescent="0.2">
      <c r="A26" s="35" t="s">
        <v>46</v>
      </c>
      <c r="B26" s="36" t="s">
        <v>43</v>
      </c>
      <c r="C26" s="37">
        <v>57472.56912</v>
      </c>
      <c r="D26" s="37">
        <v>2.0000000000000001E-4</v>
      </c>
      <c r="E26" s="7">
        <f t="shared" si="0"/>
        <v>11102.137447941153</v>
      </c>
      <c r="F26" s="42">
        <f>ROUND(2*E26,0)/2-0.5</f>
        <v>11101.5</v>
      </c>
      <c r="G26" s="7">
        <f t="shared" si="1"/>
        <v>0.25361949999933131</v>
      </c>
      <c r="K26" s="7">
        <f>+G26</f>
        <v>0.25361949999933131</v>
      </c>
      <c r="O26" s="7">
        <f t="shared" ca="1" si="2"/>
        <v>0.15120477686030032</v>
      </c>
      <c r="Q26" s="32">
        <f t="shared" si="3"/>
        <v>42454.06912</v>
      </c>
    </row>
    <row r="27" spans="1:21" s="7" customFormat="1" ht="12.95" customHeight="1" x14ac:dyDescent="0.2">
      <c r="A27" s="38" t="s">
        <v>0</v>
      </c>
      <c r="B27" s="39" t="s">
        <v>43</v>
      </c>
      <c r="C27" s="40">
        <v>57500.425799999997</v>
      </c>
      <c r="D27" s="40">
        <v>5.0000000000000001E-4</v>
      </c>
      <c r="E27" s="7">
        <f t="shared" si="0"/>
        <v>11172.152503223439</v>
      </c>
      <c r="F27" s="42">
        <f>ROUND(2*E27,0)/2-0.5</f>
        <v>11171.5</v>
      </c>
      <c r="G27" s="7">
        <f t="shared" si="1"/>
        <v>0.25960949999716831</v>
      </c>
      <c r="K27" s="7">
        <f>+G27</f>
        <v>0.25960949999716831</v>
      </c>
      <c r="O27" s="7">
        <f t="shared" ca="1" si="2"/>
        <v>0.1530142927506562</v>
      </c>
      <c r="Q27" s="32">
        <f t="shared" si="3"/>
        <v>42481.925799999997</v>
      </c>
    </row>
    <row r="28" spans="1:21" s="7" customFormat="1" ht="12.95" customHeight="1" x14ac:dyDescent="0.2">
      <c r="A28" s="3" t="s">
        <v>51</v>
      </c>
      <c r="B28" s="4" t="s">
        <v>43</v>
      </c>
      <c r="C28" s="5">
        <v>59258.344700000001</v>
      </c>
      <c r="D28" s="6">
        <v>1.2999999999999999E-3</v>
      </c>
      <c r="E28" s="7">
        <f t="shared" ref="E28:E29" si="4">+(C28-C$7)/C$8</f>
        <v>15590.510648030635</v>
      </c>
      <c r="F28" s="43">
        <f t="shared" ref="F28:F29" si="5">ROUND(2*E28,0)/2-0.5</f>
        <v>15590</v>
      </c>
      <c r="G28" s="7">
        <f t="shared" ref="G28:G29" si="6">+C28-(C$7+F28*C$8)</f>
        <v>0.20317000000795815</v>
      </c>
      <c r="K28" s="7">
        <f t="shared" ref="K28:K29" si="7">+G28</f>
        <v>0.20317000000795815</v>
      </c>
      <c r="O28" s="7">
        <f t="shared" ref="O28:O29" ca="1" si="8">+C$11+C$12*$F28</f>
        <v>0.26723352077261692</v>
      </c>
      <c r="Q28" s="32">
        <f t="shared" ref="Q28:Q29" si="9">+C28-15018.5</f>
        <v>44239.844700000001</v>
      </c>
    </row>
    <row r="29" spans="1:21" s="7" customFormat="1" ht="12.95" customHeight="1" x14ac:dyDescent="0.2">
      <c r="A29" s="3" t="s">
        <v>51</v>
      </c>
      <c r="B29" s="4" t="s">
        <v>43</v>
      </c>
      <c r="C29" s="5">
        <v>59258.544099999999</v>
      </c>
      <c r="D29" s="6">
        <v>2.5999999999999999E-3</v>
      </c>
      <c r="E29" s="7">
        <f t="shared" si="4"/>
        <v>15591.011820532996</v>
      </c>
      <c r="F29" s="43">
        <f t="shared" si="5"/>
        <v>15590.5</v>
      </c>
      <c r="G29" s="7">
        <f t="shared" si="6"/>
        <v>0.20363650000217604</v>
      </c>
      <c r="K29" s="7">
        <f t="shared" si="7"/>
        <v>0.20363650000217604</v>
      </c>
      <c r="O29" s="7">
        <f t="shared" ca="1" si="8"/>
        <v>0.26724644588611945</v>
      </c>
      <c r="Q29" s="32">
        <f t="shared" si="9"/>
        <v>44240.044099999999</v>
      </c>
    </row>
    <row r="30" spans="1:21" s="7" customFormat="1" ht="12.95" customHeight="1" x14ac:dyDescent="0.2">
      <c r="C30" s="14"/>
      <c r="D30" s="14"/>
      <c r="Q30" s="32"/>
    </row>
    <row r="31" spans="1:21" s="7" customFormat="1" ht="12.95" customHeight="1" x14ac:dyDescent="0.2">
      <c r="C31" s="14"/>
      <c r="D31" s="14"/>
      <c r="Q31" s="32"/>
    </row>
    <row r="32" spans="1:21" s="7" customFormat="1" ht="12.95" customHeight="1" x14ac:dyDescent="0.2">
      <c r="C32" s="14"/>
      <c r="D32" s="14"/>
      <c r="Q32" s="32"/>
    </row>
    <row r="33" spans="3:17" s="7" customFormat="1" ht="12.95" customHeight="1" x14ac:dyDescent="0.2">
      <c r="C33" s="14"/>
      <c r="D33" s="14"/>
      <c r="Q33" s="32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835" r:id="rId1" display="http://vsolj.cetus-net.org/bulletin.html" xr:uid="{00000000-0004-0000-0100-000000000000}"/>
    <hyperlink ref="H63828" r:id="rId2" display="https://www.aavso.org/ejaavso" xr:uid="{00000000-0004-0000-0100-000001000000}"/>
    <hyperlink ref="I63835" r:id="rId3" display="http://vsolj.cetus-net.org/bulletin.html" xr:uid="{00000000-0004-0000-0100-000002000000}"/>
    <hyperlink ref="AQ57486" r:id="rId4" display="http://cdsbib.u-strasbg.fr/cgi-bin/cdsbib?1990RMxAA..21..381G" xr:uid="{00000000-0004-0000-0100-000003000000}"/>
    <hyperlink ref="H63832" r:id="rId5" display="https://www.aavso.org/ejaavso" xr:uid="{00000000-0004-0000-0100-000004000000}"/>
    <hyperlink ref="AP4850" r:id="rId6" display="http://cdsbib.u-strasbg.fr/cgi-bin/cdsbib?1990RMxAA..21..381G" xr:uid="{00000000-0004-0000-0100-000005000000}"/>
    <hyperlink ref="AP4853" r:id="rId7" display="http://cdsbib.u-strasbg.fr/cgi-bin/cdsbib?1990RMxAA..21..381G" xr:uid="{00000000-0004-0000-0100-000006000000}"/>
    <hyperlink ref="AP4851" r:id="rId8" display="http://cdsbib.u-strasbg.fr/cgi-bin/cdsbib?1990RMxAA..21..381G" xr:uid="{00000000-0004-0000-0100-000007000000}"/>
    <hyperlink ref="AP4835" r:id="rId9" display="http://cdsbib.u-strasbg.fr/cgi-bin/cdsbib?1990RMxAA..21..381G" xr:uid="{00000000-0004-0000-0100-000008000000}"/>
    <hyperlink ref="AQ5064" r:id="rId10" display="http://cdsbib.u-strasbg.fr/cgi-bin/cdsbib?1990RMxAA..21..381G" xr:uid="{00000000-0004-0000-0100-000009000000}"/>
    <hyperlink ref="AQ5068" r:id="rId11" display="http://cdsbib.u-strasbg.fr/cgi-bin/cdsbib?1990RMxAA..21..381G" xr:uid="{00000000-0004-0000-0100-00000A000000}"/>
    <hyperlink ref="AQ64748" r:id="rId12" display="http://cdsbib.u-strasbg.fr/cgi-bin/cdsbib?1990RMxAA..21..381G" xr:uid="{00000000-0004-0000-0100-00000B000000}"/>
    <hyperlink ref="I1956" r:id="rId13" display="http://vsolj.cetus-net.org/bulletin.html" xr:uid="{00000000-0004-0000-0100-00000C000000}"/>
    <hyperlink ref="H1956" r:id="rId14" display="http://vsolj.cetus-net.org/bulletin.html" xr:uid="{00000000-0004-0000-0100-00000D000000}"/>
    <hyperlink ref="AQ65409" r:id="rId15" display="http://cdsbib.u-strasbg.fr/cgi-bin/cdsbib?1990RMxAA..21..381G" xr:uid="{00000000-0004-0000-0100-00000E000000}"/>
    <hyperlink ref="AQ65408" r:id="rId16" display="http://cdsbib.u-strasbg.fr/cgi-bin/cdsbib?1990RMxAA..21..381G" xr:uid="{00000000-0004-0000-0100-00000F000000}"/>
    <hyperlink ref="AP3126" r:id="rId17" display="http://cdsbib.u-strasbg.fr/cgi-bin/cdsbib?1990RMxAA..21..381G" xr:uid="{00000000-0004-0000-0100-000010000000}"/>
    <hyperlink ref="AP3144" r:id="rId18" display="http://cdsbib.u-strasbg.fr/cgi-bin/cdsbib?1990RMxAA..21..381G" xr:uid="{00000000-0004-0000-0100-000011000000}"/>
    <hyperlink ref="AP3145" r:id="rId19" display="http://cdsbib.u-strasbg.fr/cgi-bin/cdsbib?1990RMxAA..21..381G" xr:uid="{00000000-0004-0000-0100-000012000000}"/>
    <hyperlink ref="AP3141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2024-02-18T06:44:23Z</dcterms:modified>
</cp:coreProperties>
</file>