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D112ACC-28FC-42C7-851C-82FE574BAF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F14" i="1"/>
  <c r="F15" i="1" s="1"/>
  <c r="G11" i="1"/>
  <c r="F11" i="1"/>
  <c r="C21" i="1"/>
  <c r="A21" i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<sst xmlns="http://schemas.openxmlformats.org/spreadsheetml/2006/main" count="58" uniqueCount="55">
  <si>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</si>
  <si>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</si>
  <si>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</si>
  <si>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</si>
  <si>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</si>
  <si>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</si>
  <si>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</si>
  <si>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</si>
  <si>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</si>
  <si>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</si>
  <si>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</si>
  <si>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</si>
  <si>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</si>
  <si>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</si>
  <si>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</si>
  <si>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</si>
  <si>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</si>
  <si>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</si>
  <si>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</si>
  <si>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</si>
  <si>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</si>
  <si>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</si>
  <si>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</si>
  <si>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</si>
  <si>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</si>
  <si>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</si>
  <si>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</si>
  <si>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</si>
  <si>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</si>
  <si>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</si>
  <si>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</si>
  <si>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</si>
  <si>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</si>
  <si>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</si>
  <si>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</si>
  <si>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</si>
  <si>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</si>
  <si>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</si>
  <si>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</si>
  <si>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</si>
  <si>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</si>
  <si>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</si>
  <si>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</si>
  <si>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</si>
  <si>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</si>
  <si>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</si>
  <si>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</si>
  <si>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</si>
  <si>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LINEAR 6500817 Lyn</t>
  </si>
  <si>
    <t>BAV 91 Feb 2024</t>
  </si>
  <si>
    <t>Next ToM-P</t>
  </si>
  <si>
    <t>Next ToM-S</t>
  </si>
  <si>
    <t>15.93 (0.38)</t>
  </si>
  <si>
    <t xml:space="preserve">Mag CV </t>
  </si>
  <si>
    <t>BAV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</si>
</sst>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166" fontId="0" fillId="0" borderId="0" xfId="0" applyNumberFormat="1" applyAlignment="1">
      <alignment horizontal="left" vertical="center"/>
    </xf>
    <xf numFmtId="166" fontId="19" fillId="0" borderId="0" xfId="0" applyNumberFormat="1" applyFont="1" applyAlignment="1">
      <alignment horizontal="left" vertical="center" wrapText="1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6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6500817 Lyn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7.8650000068591908E-4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7.8650000068591918E-4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1428.5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48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44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36</v>
      </c>
      <c r="D4" s="16" t="s">
        <v>36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38">
        <v>59614.524100000002</v>
      </c>
      <c r="D7" s="21" t="s">
        <v>54</v>
      </c>
    </row>
    <row r="8" spans="1:15" s="13" customFormat="1" ht="12.95" customHeight="1" x14ac:dyDescent="0.2">
      <c r="A8" s="13" t="s">
        <v>3</v>
      </c>
      <c r="C8" s="38">
        <v>0.28341100000000002</v>
      </c>
      <c r="D8" s="21" t="s">
        <v>45</v>
      </c>
    </row>
    <row r="9" spans="1:15" s="13" customFormat="1" ht="12.95" customHeight="1" x14ac:dyDescent="0.2">
      <c r="A9" s="22" t="s">
        <v>31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0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5.5057752935661123E-7</v>
      </c>
      <c r="D12" s="16"/>
      <c r="E12" s="43" t="s">
        <v>53</v>
      </c>
      <c r="F12" s="44" t="s">
        <v>52</v>
      </c>
    </row>
    <row r="13" spans="1:15" s="13" customFormat="1" ht="12.95" customHeight="1" x14ac:dyDescent="0.2">
      <c r="A13" s="13" t="s">
        <v>18</v>
      </c>
      <c r="C13" s="16" t="s">
        <v>13</v>
      </c>
      <c r="E13" s="41" t="s">
        <v>33</v>
      </c>
      <c r="F13" s="45">
        <v>1</v>
      </c>
    </row>
    <row r="14" spans="1:15" s="13" customFormat="1" ht="12.95" customHeight="1" x14ac:dyDescent="0.2">
      <c r="E14" s="41" t="s">
        <v>30</v>
      </c>
      <c r="F14" s="46">
        <f ca="1">NOW()+15018.5+$C$5/24</f>
        <v>60547.704699537033</v>
      </c>
    </row>
    <row r="15" spans="1:15" s="13" customFormat="1" ht="12.95" customHeight="1" x14ac:dyDescent="0.2">
      <c r="A15" s="28" t="s">
        <v>17</v>
      </c>
      <c r="C15" s="29">
        <f ca="1">(C7+C11)+(C8+C12)*INT(MAX(F21:F3533))</f>
        <v>60019.235794224711</v>
      </c>
      <c r="E15" s="41" t="s">
        <v>34</v>
      </c>
      <c r="F15" s="46">
        <f ca="1">ROUND(2*($F$14-$C$7)/$C$8,0)/2+$F$13</f>
        <v>3293.5</v>
      </c>
    </row>
    <row r="16" spans="1:15" s="13" customFormat="1" ht="12.95" customHeight="1" x14ac:dyDescent="0.2">
      <c r="A16" s="17" t="s">
        <v>4</v>
      </c>
      <c r="C16" s="30">
        <f ca="1">+C8+C12</f>
        <v>0.28341155057752937</v>
      </c>
      <c r="E16" s="41" t="s">
        <v>35</v>
      </c>
      <c r="F16" s="46">
        <f ca="1">ROUND(2*($F$14-$C$15)/$C$16,0)/2+$F$13</f>
        <v>1865.5</v>
      </c>
    </row>
    <row r="17" spans="1:21" s="13" customFormat="1" ht="12.95" customHeight="1" thickBot="1" x14ac:dyDescent="0.25">
      <c r="A17" s="27" t="s">
        <v>27</v>
      </c>
      <c r="C17" s="13">
        <f>COUNT(C21:C2191)</f>
        <v>3</v>
      </c>
      <c r="E17" s="41" t="s">
        <v>50</v>
      </c>
      <c r="F17" s="48">
        <f ca="1">+$C$15+$C$16*$F$16-15018.5-$C$5/24</f>
        <v>45529.835875160425</v>
      </c>
    </row>
    <row r="18" spans="1:21" s="13" customFormat="1" ht="12.95" customHeight="1" thickTop="1" thickBot="1" x14ac:dyDescent="0.25">
      <c r="A18" s="17" t="s">
        <v>5</v>
      </c>
      <c r="C18" s="31">
        <f ca="1">+C15</f>
        <v>60019.235794224711</v>
      </c>
      <c r="D18" s="32">
        <f ca="1">+C16</f>
        <v>0.28341155057752937</v>
      </c>
      <c r="E18" s="42" t="s">
        <v>51</v>
      </c>
      <c r="F18" s="47">
        <f ca="1">+($C$15+$C$16*$F$16)-($C$16/2)-15018.5-$C$5/24</f>
        <v>45529.694169385133</v>
      </c>
    </row>
    <row r="19" spans="1:21" s="13" customFormat="1" ht="12.95" customHeight="1" thickTop="1" x14ac:dyDescent="0.2">
      <c r="F19" s="13" t="s">
        <v>42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3" t="s">
        <v>37</v>
      </c>
      <c r="I20" s="33" t="s">
        <v>38</v>
      </c>
      <c r="J20" s="33" t="s">
        <v>39</v>
      </c>
      <c r="K20" s="33" t="s">
        <v>40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6" t="s">
        <v>14</v>
      </c>
      <c r="U20" s="35" t="s">
        <v>32</v>
      </c>
    </row>
    <row r="21" spans="1:21" s="13" customFormat="1" ht="12.95" customHeight="1" x14ac:dyDescent="0.2">
      <c r="A21" s="13" t="str">
        <f>D7</f>
        <v>BAV 76</v>
      </c>
      <c r="C21" s="49">
        <f>C$7</f>
        <v>59614.524100000002</v>
      </c>
      <c r="D21" s="49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0</v>
      </c>
      <c r="Q21" s="36">
        <f>+C21-15018.5</f>
        <v>44596.024100000002</v>
      </c>
    </row>
    <row r="22" spans="1:21" s="13" customFormat="1" ht="12.95" customHeight="1" x14ac:dyDescent="0.2">
      <c r="A22" s="12" t="s">
        <v>46</v>
      </c>
      <c r="B22" s="37" t="s">
        <v>47</v>
      </c>
      <c r="C22" s="51">
        <v>59614.524100000002</v>
      </c>
      <c r="D22" s="52">
        <v>3.5000000000000001E-3</v>
      </c>
      <c r="E22" s="13">
        <f t="shared" ref="E22:E23" si="0">+(C22-C$7)/C$8</f>
        <v>0</v>
      </c>
      <c r="F22" s="13">
        <f t="shared" ref="F22:F23" si="1">ROUND(2*E22,0)/2</f>
        <v>0</v>
      </c>
      <c r="G22" s="13">
        <f t="shared" ref="G22:G23" si="2">+C22-(C$7+F22*C$8)</f>
        <v>0</v>
      </c>
      <c r="K22" s="13">
        <f t="shared" ref="K22:K23" si="3">+G22</f>
        <v>0</v>
      </c>
      <c r="O22" s="13">
        <f t="shared" ref="O22:O23" ca="1" si="4">+C$11+C$12*$F22</f>
        <v>0</v>
      </c>
      <c r="Q22" s="36">
        <f t="shared" ref="Q22:Q23" si="5">+C22-15018.5</f>
        <v>44596.024100000002</v>
      </c>
    </row>
    <row r="23" spans="1:21" s="13" customFormat="1" ht="12.95" customHeight="1" x14ac:dyDescent="0.2">
      <c r="A23" s="39" t="s">
        <v>49</v>
      </c>
      <c r="B23" s="40" t="s">
        <v>47</v>
      </c>
      <c r="C23" s="50">
        <v>60019.377500000002</v>
      </c>
      <c r="D23" s="50">
        <v>3.5000000000000001E-3</v>
      </c>
      <c r="E23" s="13">
        <f t="shared" si="0"/>
        <v>1428.5027751216428</v>
      </c>
      <c r="F23" s="13">
        <f t="shared" si="1"/>
        <v>1428.5</v>
      </c>
      <c r="G23" s="13">
        <f t="shared" si="2"/>
        <v>7.8650000068591908E-4</v>
      </c>
      <c r="K23" s="13">
        <f t="shared" si="3"/>
        <v>7.8650000068591908E-4</v>
      </c>
      <c r="O23" s="13">
        <f t="shared" ca="1" si="4"/>
        <v>7.8650000068591918E-4</v>
      </c>
      <c r="Q23" s="36">
        <f t="shared" si="5"/>
        <v>45000.877500000002</v>
      </c>
    </row>
    <row r="24" spans="1:21" s="13" customFormat="1" ht="12.95" customHeight="1" x14ac:dyDescent="0.2">
      <c r="C24" s="49"/>
      <c r="D24" s="49"/>
      <c r="Q24" s="36"/>
    </row>
    <row r="25" spans="1:21" s="13" customFormat="1" ht="12.95" customHeight="1" x14ac:dyDescent="0.2">
      <c r="C25" s="49"/>
      <c r="D25" s="49"/>
      <c r="Q25" s="36"/>
    </row>
    <row r="26" spans="1:21" s="13" customFormat="1" ht="12.95" customHeight="1" x14ac:dyDescent="0.2">
      <c r="C26" s="49"/>
      <c r="D26" s="49"/>
      <c r="Q26" s="36"/>
    </row>
    <row r="27" spans="1:21" s="13" customFormat="1" ht="12.95" customHeight="1" x14ac:dyDescent="0.2">
      <c r="C27" s="49"/>
      <c r="D27" s="49"/>
      <c r="Q27" s="36"/>
    </row>
    <row r="28" spans="1:21" s="13" customFormat="1" ht="12.95" customHeight="1" x14ac:dyDescent="0.2">
      <c r="C28" s="49"/>
      <c r="D28" s="49"/>
      <c r="Q28" s="36"/>
    </row>
    <row r="29" spans="1:21" s="13" customFormat="1" ht="12.95" customHeight="1" x14ac:dyDescent="0.2">
      <c r="C29" s="49"/>
      <c r="D29" s="49"/>
      <c r="Q29" s="36"/>
    </row>
    <row r="30" spans="1:21" s="13" customFormat="1" ht="12.95" customHeight="1" x14ac:dyDescent="0.2">
      <c r="C30" s="49"/>
      <c r="D30" s="49"/>
      <c r="Q30" s="36"/>
    </row>
    <row r="31" spans="1:21" s="13" customFormat="1" ht="12.95" customHeight="1" x14ac:dyDescent="0.2">
      <c r="C31" s="49"/>
      <c r="D31" s="49"/>
      <c r="Q31" s="36"/>
    </row>
    <row r="32" spans="1:21" s="13" customFormat="1" ht="12.95" customHeight="1" x14ac:dyDescent="0.2">
      <c r="C32" s="49"/>
      <c r="D32" s="49"/>
      <c r="Q32" s="36"/>
    </row>
    <row r="33" spans="3:17" s="13" customFormat="1" ht="12.95" customHeight="1" x14ac:dyDescent="0.2">
      <c r="C33" s="49"/>
      <c r="D33" s="49"/>
      <c r="Q33" s="36"/>
    </row>
    <row r="34" spans="3:17" s="13" customFormat="1" ht="12.95" customHeight="1" x14ac:dyDescent="0.2">
      <c r="C34" s="49"/>
      <c r="D34" s="49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2024-08-25T04:54:46Z</dcterms:modified>
</cp:coreProperties>
</file>