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E052C386-4D94-440B-B283-0B14DD50853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J22" i="1"/>
  <c r="Q22" i="1"/>
  <c r="D9" i="1"/>
  <c r="C21" i="1"/>
  <c r="E21" i="1"/>
  <c r="F21" i="1"/>
  <c r="G21" i="1"/>
  <c r="I21" i="1"/>
  <c r="E9" i="1"/>
  <c r="A21" i="1"/>
  <c r="F16" i="1"/>
  <c r="C17" i="1"/>
  <c r="Q21" i="1"/>
  <c r="C12" i="1"/>
  <c r="C11" i="1"/>
  <c r="C15" i="1" l="1"/>
  <c r="F18" i="1" s="1"/>
  <c r="O21" i="1"/>
  <c r="O22" i="1"/>
  <c r="C16" i="1"/>
  <c r="D18" i="1" s="1"/>
  <c r="F17" i="1"/>
  <c r="C18" i="1" l="1"/>
  <c r="F19" i="1"/>
</calcChain>
</file>

<file path=xl/sharedStrings.xml><?xml version="1.0" encoding="utf-8"?>
<sst xmlns="http://schemas.openxmlformats.org/spreadsheetml/2006/main" count="56" uniqueCount="51">
  <si>
    <t>IBVS 5990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</si>
  <si>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</si>
  <si>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</si>
  <si>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</si>
  <si>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</si>
  <si>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</si>
  <si>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</si>
  <si>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</si>
  <si>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</si>
  <si>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</si>
  <si>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</si>
  <si>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</si>
  <si>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</si>
  <si>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</si>
  <si>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</si>
  <si>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</si>
  <si>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</si>
  <si>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</si>
  <si>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</si>
  <si>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</si>
  <si>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</si>
  <si>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</si>
  <si>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</si>
  <si>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</si>
  <si>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</si>
  <si>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</si>
  <si>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</si>
  <si>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</si>
  <si>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</si>
  <si>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</si>
  <si>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</si>
  <si>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</si>
  <si>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</si>
  <si>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</si>
  <si>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</si>
  <si>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</si>
  <si>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</si>
  <si>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</si>
  <si>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</si>
  <si>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</si>
  <si>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</si>
  <si>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</si>
  <si>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</si>
  <si>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MP Lyn</t>
  </si>
  <si>
    <t>2019G</t>
  </si>
  <si>
    <t>G0380-0198</t>
  </si>
  <si>
    <t>EA</t>
  </si>
  <si>
    <t>pr_6</t>
  </si>
  <si>
    <t>MP Lyn / GSC 0380-0198</t>
  </si>
  <si>
    <t>GCVS</t>
  </si>
  <si>
    <t>as of 2019-07-08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</si>
</sst>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47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46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left"/>
    </xf>
    <xf numFmtId="0" fontId="17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11" xfId="0" applyFont="1" applyFill="1" applyBorder="1" applyAlignment="1">
      <alignment horizontal="left" vertical="center"/>
    </xf>
    <xf numFmtId="0" fontId="17" fillId="0" borderId="5" xfId="0" applyFont="1" applyFill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vertical="center"/>
    </xf>
    <xf numFmtId="0" fontId="5" fillId="0" borderId="5" xfId="0" applyNumberFormat="1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4" fillId="0" borderId="0" xfId="41" applyFont="1" applyAlignment="1">
      <alignment horizontal="left" vertical="center"/>
    </xf>
    <xf numFmtId="0" fontId="34" fillId="0" borderId="0" xfId="41" applyFont="1" applyAlignment="1">
      <alignment horizontal="center" vertical="center"/>
    </xf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8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MP Lyn - O-C Diagr.</a:t>
            </a:r>
          </a:p>
        </c:rich>
      </c:tx>
      <c:layout>
        <c:manualLayout>
          <c:xMode val="edge"/>
          <c:yMode val="edge"/>
          <c:x val="0.38496240601503762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654135338345868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570-4E9C-AD67-0D284DA5A2C9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570-4E9C-AD67-0D284DA5A2C9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  <c:pt idx="1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570-4E9C-AD67-0D284DA5A2C9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570-4E9C-AD67-0D284DA5A2C9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570-4E9C-AD67-0D284DA5A2C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570-4E9C-AD67-0D284DA5A2C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5.9999999999999995E-4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570-4E9C-AD67-0D284DA5A2C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-6.0999999986961484E-3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570-4E9C-AD67-0D284DA5A2C9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-718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570-4E9C-AD67-0D284DA5A2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8871832"/>
        <c:axId val="1"/>
      </c:scatterChart>
      <c:valAx>
        <c:axId val="838871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887183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0FBD4B36-016C-A99D-341A-C759CCF262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48</v>
      </c>
      <c r="F1" s="5" t="s">
        <v>43</v>
      </c>
      <c r="G1" s="6" t="s">
        <v>44</v>
      </c>
      <c r="H1" s="7"/>
      <c r="I1" s="8" t="s">
        <v>45</v>
      </c>
      <c r="J1" s="5" t="s">
        <v>43</v>
      </c>
      <c r="K1" s="9">
        <v>8.1153999999999993</v>
      </c>
      <c r="L1" s="3">
        <v>57.305799999999998</v>
      </c>
      <c r="M1" s="10">
        <v>1.5293015599999999</v>
      </c>
      <c r="N1" s="4">
        <v>0.32933129999999999</v>
      </c>
      <c r="O1" s="11" t="s">
        <v>46</v>
      </c>
      <c r="P1" s="11">
        <v>11.66</v>
      </c>
      <c r="Q1" s="11">
        <v>11.99</v>
      </c>
      <c r="R1" s="12" t="s">
        <v>47</v>
      </c>
      <c r="S1" s="13" t="s">
        <v>15</v>
      </c>
    </row>
    <row r="2" spans="1:19" s="16" customFormat="1" ht="12.95" customHeight="1" x14ac:dyDescent="0.2">
      <c r="A2" s="16" t="s">
        <v>25</v>
      </c>
      <c r="B2" s="16" t="s">
        <v>46</v>
      </c>
      <c r="C2" s="17"/>
      <c r="D2" s="18"/>
    </row>
    <row r="3" spans="1:19" s="16" customFormat="1" ht="12.95" customHeight="1" thickBot="1" x14ac:dyDescent="0.25"/>
    <row r="4" spans="1:19" s="16" customFormat="1" ht="12.95" customHeight="1" thickTop="1" thickBot="1" x14ac:dyDescent="0.25">
      <c r="A4" s="19" t="s">
        <v>2</v>
      </c>
      <c r="C4" s="20">
        <v>56255.777999999998</v>
      </c>
      <c r="D4" s="21">
        <v>1.52945</v>
      </c>
      <c r="E4" s="22" t="s">
        <v>50</v>
      </c>
    </row>
    <row r="5" spans="1:19" s="16" customFormat="1" ht="12.95" customHeight="1" thickTop="1" x14ac:dyDescent="0.2">
      <c r="A5" s="23" t="s">
        <v>30</v>
      </c>
      <c r="C5" s="24">
        <v>-9.5</v>
      </c>
      <c r="D5" s="16" t="s">
        <v>31</v>
      </c>
    </row>
    <row r="6" spans="1:19" s="16" customFormat="1" ht="12.95" customHeight="1" x14ac:dyDescent="0.2">
      <c r="A6" s="19" t="s">
        <v>3</v>
      </c>
    </row>
    <row r="7" spans="1:19" s="16" customFormat="1" ht="12.95" customHeight="1" x14ac:dyDescent="0.2">
      <c r="A7" s="16" t="s">
        <v>4</v>
      </c>
      <c r="C7" s="45">
        <v>56255.777999999998</v>
      </c>
      <c r="D7" s="26" t="s">
        <v>49</v>
      </c>
    </row>
    <row r="8" spans="1:19" s="16" customFormat="1" ht="12.95" customHeight="1" x14ac:dyDescent="0.2">
      <c r="A8" s="16" t="s">
        <v>5</v>
      </c>
      <c r="C8" s="45">
        <v>1.52945</v>
      </c>
      <c r="D8" s="26" t="s">
        <v>49</v>
      </c>
    </row>
    <row r="9" spans="1:19" s="16" customFormat="1" ht="12.95" customHeight="1" x14ac:dyDescent="0.2">
      <c r="A9" s="27" t="s">
        <v>34</v>
      </c>
      <c r="C9" s="28">
        <v>21</v>
      </c>
      <c r="D9" s="29" t="str">
        <f>"F"&amp;C9</f>
        <v>F21</v>
      </c>
      <c r="E9" s="30" t="str">
        <f>"G"&amp;C9</f>
        <v>G21</v>
      </c>
    </row>
    <row r="10" spans="1:19" s="16" customFormat="1" ht="12.95" customHeight="1" thickBot="1" x14ac:dyDescent="0.25">
      <c r="C10" s="31" t="s">
        <v>21</v>
      </c>
      <c r="D10" s="31" t="s">
        <v>22</v>
      </c>
    </row>
    <row r="11" spans="1:19" s="16" customFormat="1" ht="12.95" customHeight="1" x14ac:dyDescent="0.2">
      <c r="A11" s="16" t="s">
        <v>17</v>
      </c>
      <c r="C11" s="30">
        <f ca="1">INTERCEPT(INDIRECT($E$9):G992,INDIRECT($D$9):F992)</f>
        <v>0</v>
      </c>
      <c r="D11" s="18"/>
    </row>
    <row r="12" spans="1:19" s="16" customFormat="1" ht="12.95" customHeight="1" x14ac:dyDescent="0.2">
      <c r="A12" s="16" t="s">
        <v>18</v>
      </c>
      <c r="C12" s="30">
        <f ca="1">SLOPE(INDIRECT($E$9):G992,INDIRECT($D$9):F992)</f>
        <v>8.4958217252035496E-6</v>
      </c>
      <c r="D12" s="18"/>
    </row>
    <row r="13" spans="1:19" s="16" customFormat="1" ht="12.95" customHeight="1" x14ac:dyDescent="0.2">
      <c r="A13" s="16" t="s">
        <v>20</v>
      </c>
      <c r="C13" s="18" t="s">
        <v>15</v>
      </c>
    </row>
    <row r="14" spans="1:19" s="16" customFormat="1" ht="12.95" customHeight="1" x14ac:dyDescent="0.2"/>
    <row r="15" spans="1:19" s="16" customFormat="1" ht="12.95" customHeight="1" x14ac:dyDescent="0.2">
      <c r="A15" s="32" t="s">
        <v>19</v>
      </c>
      <c r="C15" s="33">
        <f ca="1">(C7+C11)+(C8+C12)*INT(MAX(F21:F3533))</f>
        <v>56255.777999999998</v>
      </c>
      <c r="E15" s="34" t="s">
        <v>36</v>
      </c>
      <c r="F15" s="35">
        <v>1</v>
      </c>
    </row>
    <row r="16" spans="1:19" s="16" customFormat="1" ht="12.95" customHeight="1" x14ac:dyDescent="0.2">
      <c r="A16" s="19" t="s">
        <v>6</v>
      </c>
      <c r="C16" s="36">
        <f ca="1">+C8+C12</f>
        <v>1.5294584958217252</v>
      </c>
      <c r="E16" s="34" t="s">
        <v>32</v>
      </c>
      <c r="F16" s="36">
        <f ca="1">NOW()+15018.5+$C$5/24</f>
        <v>60358.828335300925</v>
      </c>
    </row>
    <row r="17" spans="1:21" s="16" customFormat="1" ht="12.95" customHeight="1" thickBot="1" x14ac:dyDescent="0.25">
      <c r="A17" s="34" t="s">
        <v>29</v>
      </c>
      <c r="C17" s="16">
        <f>COUNT(C21:C2191)</f>
        <v>2</v>
      </c>
      <c r="E17" s="34" t="s">
        <v>37</v>
      </c>
      <c r="F17" s="37">
        <f ca="1">ROUND(2*(F16-$C$7)/$C$8,0)/2+F15</f>
        <v>2683.5</v>
      </c>
    </row>
    <row r="18" spans="1:21" s="16" customFormat="1" ht="12.95" customHeight="1" thickTop="1" thickBot="1" x14ac:dyDescent="0.25">
      <c r="A18" s="19" t="s">
        <v>7</v>
      </c>
      <c r="C18" s="38">
        <f ca="1">+C15</f>
        <v>56255.777999999998</v>
      </c>
      <c r="D18" s="39">
        <f ca="1">+C16</f>
        <v>1.5294584958217252</v>
      </c>
      <c r="E18" s="34" t="s">
        <v>38</v>
      </c>
      <c r="F18" s="30">
        <f ca="1">ROUND(2*(F16-$C$15)/$C$16,0)/2+F15</f>
        <v>2683.5</v>
      </c>
    </row>
    <row r="19" spans="1:21" s="16" customFormat="1" ht="12.95" customHeight="1" thickTop="1" x14ac:dyDescent="0.2">
      <c r="E19" s="34" t="s">
        <v>33</v>
      </c>
      <c r="F19" s="40">
        <f ca="1">+$C$15+$C$16*F18-15018.5-$C$5/24</f>
        <v>45341.975706870937</v>
      </c>
    </row>
    <row r="20" spans="1:21" s="16" customFormat="1" ht="12.95" customHeight="1" thickBot="1" x14ac:dyDescent="0.25">
      <c r="A20" s="31" t="s">
        <v>8</v>
      </c>
      <c r="B20" s="31" t="s">
        <v>9</v>
      </c>
      <c r="C20" s="31" t="s">
        <v>10</v>
      </c>
      <c r="D20" s="31" t="s">
        <v>14</v>
      </c>
      <c r="E20" s="31" t="s">
        <v>11</v>
      </c>
      <c r="F20" s="31" t="s">
        <v>12</v>
      </c>
      <c r="G20" s="31" t="s">
        <v>13</v>
      </c>
      <c r="H20" s="41" t="s">
        <v>39</v>
      </c>
      <c r="I20" s="41" t="s">
        <v>40</v>
      </c>
      <c r="J20" s="41" t="s">
        <v>41</v>
      </c>
      <c r="K20" s="41" t="s">
        <v>42</v>
      </c>
      <c r="L20" s="41" t="s">
        <v>26</v>
      </c>
      <c r="M20" s="41" t="s">
        <v>27</v>
      </c>
      <c r="N20" s="41" t="s">
        <v>28</v>
      </c>
      <c r="O20" s="41" t="s">
        <v>24</v>
      </c>
      <c r="P20" s="42" t="s">
        <v>23</v>
      </c>
      <c r="Q20" s="31" t="s">
        <v>16</v>
      </c>
      <c r="U20" s="43" t="s">
        <v>35</v>
      </c>
    </row>
    <row r="21" spans="1:21" s="16" customFormat="1" ht="12.95" customHeight="1" x14ac:dyDescent="0.2">
      <c r="A21" s="16" t="str">
        <f>D7</f>
        <v>GCVS</v>
      </c>
      <c r="C21" s="25">
        <f>C$7</f>
        <v>56255.777999999998</v>
      </c>
      <c r="D21" s="25" t="s">
        <v>15</v>
      </c>
      <c r="E21" s="16">
        <f>+(C21-C$7)/C$8</f>
        <v>0</v>
      </c>
      <c r="F21" s="16">
        <f>ROUND(2*E21,0)/2</f>
        <v>0</v>
      </c>
      <c r="G21" s="16">
        <f>+C21-(C$7+F21*C$8)</f>
        <v>0</v>
      </c>
      <c r="I21" s="16">
        <f>+G21</f>
        <v>0</v>
      </c>
      <c r="O21" s="16">
        <f ca="1">+C$11+C$12*$F21</f>
        <v>0</v>
      </c>
      <c r="Q21" s="44">
        <f>+C21-15018.5</f>
        <v>41237.277999999998</v>
      </c>
    </row>
    <row r="22" spans="1:21" s="16" customFormat="1" ht="12.95" customHeight="1" x14ac:dyDescent="0.2">
      <c r="A22" s="14" t="s">
        <v>0</v>
      </c>
      <c r="B22" s="15" t="s">
        <v>1</v>
      </c>
      <c r="C22" s="14">
        <v>55157.626799999998</v>
      </c>
      <c r="D22" s="14">
        <v>5.9999999999999995E-4</v>
      </c>
      <c r="E22" s="16">
        <f>+(C22-C$7)/C$8</f>
        <v>-718.00398836182956</v>
      </c>
      <c r="F22" s="16">
        <f>ROUND(2*E22,0)/2</f>
        <v>-718</v>
      </c>
      <c r="G22" s="16">
        <f>+C22-(C$7+F22*C$8)</f>
        <v>-6.0999999986961484E-3</v>
      </c>
      <c r="J22" s="16">
        <f>+G22</f>
        <v>-6.0999999986961484E-3</v>
      </c>
      <c r="O22" s="16">
        <f ca="1">+C$11+C$12*$F22</f>
        <v>-6.0999999986961484E-3</v>
      </c>
      <c r="Q22" s="44">
        <f>+C22-15018.5</f>
        <v>40139.126799999998</v>
      </c>
    </row>
    <row r="23" spans="1:21" s="16" customFormat="1" ht="12.95" customHeight="1" x14ac:dyDescent="0.2">
      <c r="C23" s="25"/>
      <c r="D23" s="25"/>
      <c r="Q23" s="44"/>
    </row>
    <row r="24" spans="1:21" s="16" customFormat="1" ht="12.95" customHeight="1" x14ac:dyDescent="0.2">
      <c r="C24" s="25"/>
      <c r="D24" s="25"/>
      <c r="Q24" s="44"/>
    </row>
    <row r="25" spans="1:21" s="16" customFormat="1" ht="12.95" customHeight="1" x14ac:dyDescent="0.2">
      <c r="C25" s="25"/>
      <c r="D25" s="25"/>
      <c r="Q25" s="44"/>
    </row>
    <row r="26" spans="1:21" s="16" customFormat="1" ht="12.95" customHeight="1" x14ac:dyDescent="0.2">
      <c r="C26" s="25"/>
      <c r="D26" s="25"/>
      <c r="Q26" s="44"/>
    </row>
    <row r="27" spans="1:21" s="16" customFormat="1" ht="12.95" customHeight="1" x14ac:dyDescent="0.2">
      <c r="C27" s="25"/>
      <c r="D27" s="25"/>
      <c r="Q27" s="44"/>
    </row>
    <row r="28" spans="1:21" s="16" customFormat="1" ht="12.95" customHeight="1" x14ac:dyDescent="0.2">
      <c r="C28" s="25"/>
      <c r="D28" s="25"/>
      <c r="Q28" s="44"/>
    </row>
    <row r="29" spans="1:21" s="16" customFormat="1" ht="12.95" customHeight="1" x14ac:dyDescent="0.2">
      <c r="C29" s="25"/>
      <c r="D29" s="25"/>
      <c r="Q29" s="44"/>
    </row>
    <row r="30" spans="1:21" s="16" customFormat="1" ht="12.95" customHeight="1" x14ac:dyDescent="0.2">
      <c r="C30" s="25"/>
      <c r="D30" s="25"/>
      <c r="Q30" s="44"/>
    </row>
    <row r="31" spans="1:21" s="16" customFormat="1" ht="12.95" customHeight="1" x14ac:dyDescent="0.2">
      <c r="C31" s="25"/>
      <c r="D31" s="25"/>
      <c r="Q31" s="44"/>
    </row>
    <row r="32" spans="1:21" s="16" customFormat="1" ht="12.95" customHeight="1" x14ac:dyDescent="0.2">
      <c r="C32" s="25"/>
      <c r="D32" s="25"/>
      <c r="Q32" s="44"/>
    </row>
    <row r="33" spans="3:17" s="16" customFormat="1" ht="12.95" customHeight="1" x14ac:dyDescent="0.2">
      <c r="C33" s="25"/>
      <c r="D33" s="25"/>
      <c r="Q33" s="44"/>
    </row>
    <row r="34" spans="3:17" s="16" customFormat="1" ht="12.95" customHeight="1" x14ac:dyDescent="0.2">
      <c r="C34" s="25"/>
      <c r="D34" s="25"/>
    </row>
    <row r="35" spans="3:17" s="16" customFormat="1" ht="12.95" customHeight="1" x14ac:dyDescent="0.2">
      <c r="C35" s="25"/>
      <c r="D35" s="25"/>
    </row>
    <row r="36" spans="3:17" s="16" customFormat="1" ht="12.95" customHeight="1" x14ac:dyDescent="0.2">
      <c r="C36" s="25"/>
      <c r="D36" s="25"/>
    </row>
    <row r="37" spans="3:17" s="16" customFormat="1" ht="12.95" customHeight="1" x14ac:dyDescent="0.2">
      <c r="C37" s="25"/>
      <c r="D37" s="25"/>
    </row>
    <row r="38" spans="3:17" s="16" customFormat="1" ht="12.95" customHeight="1" x14ac:dyDescent="0.2">
      <c r="C38" s="25"/>
      <c r="D38" s="25"/>
    </row>
    <row r="39" spans="3:17" s="16" customFormat="1" ht="12.95" customHeight="1" x14ac:dyDescent="0.2">
      <c r="C39" s="25"/>
      <c r="D39" s="25"/>
    </row>
    <row r="40" spans="3:17" s="16" customFormat="1" ht="12.95" customHeight="1" x14ac:dyDescent="0.2">
      <c r="C40" s="25"/>
      <c r="D40" s="25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3806" r:id="rId1" display="http://vsolj.cetus-net.org/bulletin.html"/>
    <hyperlink ref="H63799" r:id="rId2" display="https://www.aavso.org/ejaavso"/>
    <hyperlink ref="I63806" r:id="rId3" display="http://vsolj.cetus-net.org/bulletin.html"/>
    <hyperlink ref="AR57449" r:id="rId4" display="http://cdsbib.u-strasbg.fr/cgi-bin/cdsbib?1990RMxAA..21..381G"/>
    <hyperlink ref="H63803" r:id="rId5" display="https://www.aavso.org/ejaavso"/>
    <hyperlink ref="AQ4813" r:id="rId6" display="http://cdsbib.u-strasbg.fr/cgi-bin/cdsbib?1990RMxAA..21..381G"/>
    <hyperlink ref="AQ4816" r:id="rId7" display="http://cdsbib.u-strasbg.fr/cgi-bin/cdsbib?1990RMxAA..21..381G"/>
    <hyperlink ref="AQ4814" r:id="rId8" display="http://cdsbib.u-strasbg.fr/cgi-bin/cdsbib?1990RMxAA..21..381G"/>
    <hyperlink ref="AQ4798" r:id="rId9" display="http://cdsbib.u-strasbg.fr/cgi-bin/cdsbib?1990RMxAA..21..381G"/>
    <hyperlink ref="AR5027" r:id="rId10" display="http://cdsbib.u-strasbg.fr/cgi-bin/cdsbib?1990RMxAA..21..381G"/>
    <hyperlink ref="AR5031" r:id="rId11" display="http://cdsbib.u-strasbg.fr/cgi-bin/cdsbib?1990RMxAA..21..381G"/>
    <hyperlink ref="AR1359" r:id="rId12" display="http://cdsbib.u-strasbg.fr/cgi-bin/cdsbib?1990RMxAA..21..381G"/>
    <hyperlink ref="I10" r:id="rId13" display="http://vsolj.cetus-net.org/bulletin.html"/>
    <hyperlink ref="AR695" r:id="rId14" display="http://cdsbib.u-strasbg.fr/cgi-bin/cdsbib?1990RMxAA..21..381G"/>
    <hyperlink ref="AR694" r:id="rId15" display="http://cdsbib.u-strasbg.fr/cgi-bin/cdsbib?1990RMxAA..21..381G"/>
    <hyperlink ref="AQ3089" r:id="rId16" display="http://cdsbib.u-strasbg.fr/cgi-bin/cdsbib?1990RMxAA..21..381G"/>
    <hyperlink ref="AQ3107" r:id="rId17" display="http://cdsbib.u-strasbg.fr/cgi-bin/cdsbib?1990RMxAA..21..381G"/>
    <hyperlink ref="AQ3108" r:id="rId18" display="http://cdsbib.u-strasbg.fr/cgi-bin/cdsbib?1990RMxAA..21..381G"/>
    <hyperlink ref="AQ3104" r:id="rId19" display="http://cdsbib.u-strasbg.fr/cgi-bin/cdsbib?1990RMxAA..21..381G"/>
  </hyperlinks>
  <pageMargins left="0.75" right="0.75" top="1" bottom="1" header="0.5" footer="0.5"/>
  <headerFooter alignWithMargins="0"/>
  <drawing r:id="rId2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2024-02-18T06:52:48Z</dcterms:modified>
</cp:coreProperties>
</file>