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1449162E-E6B8-4609-8D92-A3E2B8F1A5A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E42" i="1" l="1"/>
  <c r="F42" i="1" s="1"/>
  <c r="G42" i="1" s="1"/>
  <c r="Q42" i="1"/>
  <c r="E24" i="1"/>
  <c r="F24" i="1"/>
  <c r="E30" i="1"/>
  <c r="F30" i="1"/>
  <c r="E21" i="1"/>
  <c r="F21" i="1"/>
  <c r="G21" i="1"/>
  <c r="E22" i="1"/>
  <c r="F22" i="1"/>
  <c r="G22" i="1"/>
  <c r="C14" i="1"/>
  <c r="C13" i="1"/>
  <c r="C7" i="1"/>
  <c r="E23" i="1"/>
  <c r="F23" i="1"/>
  <c r="C8" i="1"/>
  <c r="E33" i="1"/>
  <c r="F33" i="1"/>
  <c r="U33" i="1"/>
  <c r="E36" i="1"/>
  <c r="F36" i="1"/>
  <c r="U36" i="1"/>
  <c r="D14" i="1"/>
  <c r="D13" i="1"/>
  <c r="Q22" i="1"/>
  <c r="Q23" i="1"/>
  <c r="Q24" i="1"/>
  <c r="Q25" i="1"/>
  <c r="Q26" i="1"/>
  <c r="Q27" i="1"/>
  <c r="Q28" i="1"/>
  <c r="Q30" i="1"/>
  <c r="Q31" i="1"/>
  <c r="Q32" i="1"/>
  <c r="Q33" i="1"/>
  <c r="Q34" i="1"/>
  <c r="Q35" i="1"/>
  <c r="Q36" i="1"/>
  <c r="Q37" i="1"/>
  <c r="Q38" i="1"/>
  <c r="Q39" i="1"/>
  <c r="Q40" i="1"/>
  <c r="Q41" i="1"/>
  <c r="F12" i="1"/>
  <c r="F13" i="1" s="1"/>
  <c r="C17" i="1"/>
  <c r="Q21" i="1"/>
  <c r="R22" i="1"/>
  <c r="H22" i="1"/>
  <c r="S21" i="1"/>
  <c r="H21" i="1"/>
  <c r="E34" i="1"/>
  <c r="F34" i="1"/>
  <c r="U34" i="1"/>
  <c r="E35" i="1"/>
  <c r="F35" i="1"/>
  <c r="U35" i="1"/>
  <c r="E38" i="1"/>
  <c r="F38" i="1"/>
  <c r="G38" i="1"/>
  <c r="E40" i="1"/>
  <c r="F40" i="1"/>
  <c r="G40" i="1"/>
  <c r="E25" i="1"/>
  <c r="F25" i="1"/>
  <c r="G25" i="1"/>
  <c r="E41" i="1"/>
  <c r="F41" i="1"/>
  <c r="G41" i="1"/>
  <c r="E37" i="1"/>
  <c r="F37" i="1"/>
  <c r="G37" i="1"/>
  <c r="E27" i="1"/>
  <c r="F27" i="1"/>
  <c r="G27" i="1"/>
  <c r="E31" i="1"/>
  <c r="F31" i="1"/>
  <c r="U31" i="1"/>
  <c r="G23" i="1"/>
  <c r="G30" i="1"/>
  <c r="G24" i="1"/>
  <c r="E26" i="1"/>
  <c r="F26" i="1"/>
  <c r="G26" i="1"/>
  <c r="E32" i="1"/>
  <c r="F32" i="1"/>
  <c r="G32" i="1"/>
  <c r="E28" i="1"/>
  <c r="F28" i="1"/>
  <c r="G28" i="1"/>
  <c r="E39" i="1"/>
  <c r="F39" i="1"/>
  <c r="G39" i="1"/>
  <c r="I39" i="1"/>
  <c r="R39" i="1"/>
  <c r="I32" i="1"/>
  <c r="S32" i="1"/>
  <c r="R28" i="1"/>
  <c r="I28" i="1"/>
  <c r="I26" i="1"/>
  <c r="R26" i="1"/>
  <c r="S30" i="1"/>
  <c r="I30" i="1"/>
  <c r="I38" i="1"/>
  <c r="R38" i="1"/>
  <c r="I27" i="1"/>
  <c r="S27" i="1"/>
  <c r="R24" i="1"/>
  <c r="I24" i="1"/>
  <c r="I37" i="1"/>
  <c r="R37" i="1"/>
  <c r="R23" i="1"/>
  <c r="H23" i="1"/>
  <c r="I41" i="1"/>
  <c r="R41" i="1"/>
  <c r="H25" i="1"/>
  <c r="R25" i="1"/>
  <c r="R40" i="1"/>
  <c r="I40" i="1"/>
  <c r="S19" i="1"/>
  <c r="E19" i="1" s="1"/>
  <c r="D11" i="1"/>
  <c r="D12" i="1"/>
  <c r="P42" i="1" l="1"/>
  <c r="I42" i="1"/>
  <c r="S42" i="1"/>
  <c r="P39" i="1"/>
  <c r="P40" i="1"/>
  <c r="P33" i="1"/>
  <c r="P32" i="1"/>
  <c r="P38" i="1"/>
  <c r="P37" i="1"/>
  <c r="P27" i="1"/>
  <c r="P24" i="1"/>
  <c r="P35" i="1"/>
  <c r="P28" i="1"/>
  <c r="P30" i="1"/>
  <c r="D15" i="1"/>
  <c r="C19" i="1" s="1"/>
  <c r="P21" i="1"/>
  <c r="P36" i="1"/>
  <c r="P23" i="1"/>
  <c r="P22" i="1"/>
  <c r="P41" i="1"/>
  <c r="P26" i="1"/>
  <c r="P34" i="1"/>
  <c r="P25" i="1"/>
  <c r="P31" i="1"/>
  <c r="D16" i="1"/>
  <c r="D19" i="1" s="1"/>
  <c r="C12" i="1"/>
  <c r="C11" i="1"/>
  <c r="O42" i="1" l="1"/>
  <c r="C16" i="1"/>
  <c r="D18" i="1" s="1"/>
  <c r="R19" i="1"/>
  <c r="E18" i="1" s="1"/>
  <c r="O22" i="1"/>
  <c r="O28" i="1"/>
  <c r="O37" i="1"/>
  <c r="O32" i="1"/>
  <c r="O40" i="1"/>
  <c r="O26" i="1"/>
  <c r="O30" i="1"/>
  <c r="C15" i="1"/>
  <c r="O31" i="1"/>
  <c r="O38" i="1"/>
  <c r="O36" i="1"/>
  <c r="O39" i="1"/>
  <c r="O27" i="1"/>
  <c r="O24" i="1"/>
  <c r="O35" i="1"/>
  <c r="O33" i="1"/>
  <c r="O34" i="1"/>
  <c r="O21" i="1"/>
  <c r="O25" i="1"/>
  <c r="O41" i="1"/>
  <c r="O23" i="1"/>
  <c r="C18" i="1" l="1"/>
  <c r="F14" i="1"/>
  <c r="F15" i="1" s="1"/>
</calcChain>
</file>

<file path=xl/sharedStrings.xml><?xml version="1.0" encoding="utf-8"?>
<sst xmlns="http://schemas.openxmlformats.org/spreadsheetml/2006/main" count="81" uniqueCount="64">
  <si>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</si>
  <si>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</si>
  <si>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</si>
  <si>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</si>
  <si>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</si>
  <si>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</si>
  <si>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</si>
  <si>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</si>
  <si>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</si>
  <si>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</si>
  <si>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</si>
  <si>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error</t>
  </si>
  <si>
    <t>Date</t>
  </si>
  <si>
    <t>LS Intercept =</t>
  </si>
  <si>
    <t>LS Slope =</t>
  </si>
  <si>
    <t>New epoch =</t>
  </si>
  <si>
    <t>System Type:</t>
  </si>
  <si>
    <t>S6</t>
  </si>
  <si>
    <t>Primary</t>
  </si>
  <si>
    <t>Secondary</t>
  </si>
  <si>
    <t>Misc</t>
  </si>
  <si>
    <t>Prim. Ephem. =</t>
  </si>
  <si>
    <t>Sec. Ephem. =</t>
  </si>
  <si>
    <t>Prim. Fit</t>
  </si>
  <si>
    <t>Sec. Fit</t>
  </si>
  <si>
    <t>S5</t>
  </si>
  <si>
    <t># of data points =</t>
  </si>
  <si>
    <t>Start of Lin fit (row)</t>
  </si>
  <si>
    <t>Start cell (x)</t>
  </si>
  <si>
    <t>Start cell (y)</t>
  </si>
  <si>
    <t>My time zone &gt;&gt;&gt;&gt;&gt;</t>
  </si>
  <si>
    <t>(PST=8, PDT=MDT=7, MDT=CST=6, etc.)</t>
  </si>
  <si>
    <t>Local time</t>
  </si>
  <si>
    <t>Add cycle</t>
  </si>
  <si>
    <t>JD today</t>
  </si>
  <si>
    <t>Old Cycle</t>
  </si>
  <si>
    <t>New Cycle</t>
  </si>
  <si>
    <t>Next ToM</t>
  </si>
  <si>
    <t>RR Lyn / GSC 03142-00494</t>
  </si>
  <si>
    <t>EA/DM</t>
  </si>
  <si>
    <t>PEREM. ZV. 18,71</t>
  </si>
  <si>
    <t>II</t>
  </si>
  <si>
    <t> AJ 82.653 </t>
  </si>
  <si>
    <t>I</t>
  </si>
  <si>
    <t>IBVS 1163</t>
  </si>
  <si>
    <t>BBSAG Bull.59</t>
  </si>
  <si>
    <t>IBVS 3408</t>
  </si>
  <si>
    <t> VSSC 72.26 </t>
  </si>
  <si>
    <t> VSSC 73 </t>
  </si>
  <si>
    <t>IBVS 3408 </t>
  </si>
  <si>
    <t>BBSAG Bull.92</t>
  </si>
  <si>
    <t>BBSAG Bull.95</t>
  </si>
  <si>
    <t>BBSAG Bull.94</t>
  </si>
  <si>
    <t>IBVS 3900</t>
  </si>
  <si>
    <t>BAV-M 93</t>
  </si>
  <si>
    <t> BBS 123 </t>
  </si>
  <si>
    <t> BBS 124 </t>
  </si>
  <si>
    <t>VSB 46 </t>
  </si>
  <si>
    <t>pg</t>
  </si>
  <si>
    <t>vis</t>
  </si>
  <si>
    <t>PE</t>
  </si>
  <si>
    <t>CCD</t>
  </si>
  <si>
    <t>BAD?</t>
  </si>
  <si>
    <t>JBAV, 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</si>
</sst>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19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name val="Arial Unicode MS"/>
    </font>
    <font>
      <sz val="10"/>
      <color indexed="16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</borders>
  <cellStyleXfs count="8">
    <xf numFmtId="0" fontId="0" fillId="0" borderId="0">
      <alignment vertical="top"/>
    </xf>
    <xf numFmtId="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2" applyNumberFormat="0" applyFont="0" applyFill="0" applyAlignment="0" applyProtection="0"/>
  </cellStyleXfs>
  <cellXfs count="36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vertical="center"/>
    </xf>
    <xf numFmtId="0" fontId="1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22" fontId="10" fillId="0" borderId="0" xfId="0" applyNumberFormat="1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165" fontId="18" fillId="0" borderId="0" xfId="0" applyNumberFormat="1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RR Lyn - O-C Diagr.</a:t>
            </a:r>
          </a:p>
        </c:rich>
      </c:tx>
      <c:layout>
        <c:manualLayout>
          <c:xMode val="edge"/>
          <c:yMode val="edge"/>
          <c:x val="0.37580645161290321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64516129032258"/>
          <c:y val="0.1458966565349544"/>
          <c:w val="0.8241935483870968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'Active 1'!$D$21:$D$492</c:f>
                <c:numCache>
                  <c:formatCode>General</c:formatCode>
                  <c:ptCount val="472"/>
                  <c:pt idx="6">
                    <c:v>-4.8999999999999998E-4</c:v>
                  </c:pt>
                  <c:pt idx="16">
                    <c:v>2.5999999999999998E-4</c:v>
                  </c:pt>
                  <c:pt idx="21">
                    <c:v>5.0000000000000001E-3</c:v>
                  </c:pt>
                </c:numCache>
              </c:numRef>
            </c:plus>
            <c:minus>
              <c:numRef>
                <c:f>'Active 1'!$D$21:$D$492</c:f>
                <c:numCache>
                  <c:formatCode>General</c:formatCode>
                  <c:ptCount val="472"/>
                  <c:pt idx="6">
                    <c:v>-4.8999999999999998E-4</c:v>
                  </c:pt>
                  <c:pt idx="16">
                    <c:v>2.5999999999999998E-4</c:v>
                  </c:pt>
                  <c:pt idx="21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1'!$F$21:$F$919</c:f>
              <c:numCache>
                <c:formatCode>General</c:formatCode>
                <c:ptCount val="899"/>
                <c:pt idx="0">
                  <c:v>492.5</c:v>
                </c:pt>
                <c:pt idx="1">
                  <c:v>862</c:v>
                </c:pt>
                <c:pt idx="2">
                  <c:v>899</c:v>
                </c:pt>
                <c:pt idx="3">
                  <c:v>937</c:v>
                </c:pt>
                <c:pt idx="4">
                  <c:v>1005</c:v>
                </c:pt>
                <c:pt idx="5">
                  <c:v>1194</c:v>
                </c:pt>
                <c:pt idx="6">
                  <c:v>1414.5</c:v>
                </c:pt>
                <c:pt idx="7">
                  <c:v>1445</c:v>
                </c:pt>
                <c:pt idx="9">
                  <c:v>1449.5</c:v>
                </c:pt>
                <c:pt idx="10">
                  <c:v>1455</c:v>
                </c:pt>
                <c:pt idx="11">
                  <c:v>1477.5</c:v>
                </c:pt>
                <c:pt idx="12">
                  <c:v>1478.5</c:v>
                </c:pt>
                <c:pt idx="13">
                  <c:v>1485.5</c:v>
                </c:pt>
                <c:pt idx="14">
                  <c:v>1486</c:v>
                </c:pt>
                <c:pt idx="15">
                  <c:v>1487</c:v>
                </c:pt>
                <c:pt idx="16">
                  <c:v>1587</c:v>
                </c:pt>
                <c:pt idx="17">
                  <c:v>1702</c:v>
                </c:pt>
                <c:pt idx="18">
                  <c:v>1844</c:v>
                </c:pt>
                <c:pt idx="19">
                  <c:v>1858</c:v>
                </c:pt>
                <c:pt idx="20">
                  <c:v>2143</c:v>
                </c:pt>
                <c:pt idx="21">
                  <c:v>2664</c:v>
                </c:pt>
              </c:numCache>
            </c:numRef>
          </c:xVal>
          <c:yVal>
            <c:numRef>
              <c:f>'Active 1'!$H$21:$H$919</c:f>
              <c:numCache>
                <c:formatCode>General</c:formatCode>
                <c:ptCount val="899"/>
                <c:pt idx="0">
                  <c:v>-0.49920749999728287</c:v>
                </c:pt>
                <c:pt idx="1">
                  <c:v>-3.9800000376999378E-4</c:v>
                </c:pt>
                <c:pt idx="2">
                  <c:v>4.6790000051259995E-3</c:v>
                </c:pt>
                <c:pt idx="4">
                  <c:v>3.0500000138999894E-4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19F-40FC-AD11-0014BC6248FC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1'!$F$21:$F$919</c:f>
              <c:numCache>
                <c:formatCode>General</c:formatCode>
                <c:ptCount val="899"/>
                <c:pt idx="0">
                  <c:v>492.5</c:v>
                </c:pt>
                <c:pt idx="1">
                  <c:v>862</c:v>
                </c:pt>
                <c:pt idx="2">
                  <c:v>899</c:v>
                </c:pt>
                <c:pt idx="3">
                  <c:v>937</c:v>
                </c:pt>
                <c:pt idx="4">
                  <c:v>1005</c:v>
                </c:pt>
                <c:pt idx="5">
                  <c:v>1194</c:v>
                </c:pt>
                <c:pt idx="6">
                  <c:v>1414.5</c:v>
                </c:pt>
                <c:pt idx="7">
                  <c:v>1445</c:v>
                </c:pt>
                <c:pt idx="9">
                  <c:v>1449.5</c:v>
                </c:pt>
                <c:pt idx="10">
                  <c:v>1455</c:v>
                </c:pt>
                <c:pt idx="11">
                  <c:v>1477.5</c:v>
                </c:pt>
                <c:pt idx="12">
                  <c:v>1478.5</c:v>
                </c:pt>
                <c:pt idx="13">
                  <c:v>1485.5</c:v>
                </c:pt>
                <c:pt idx="14">
                  <c:v>1486</c:v>
                </c:pt>
                <c:pt idx="15">
                  <c:v>1487</c:v>
                </c:pt>
                <c:pt idx="16">
                  <c:v>1587</c:v>
                </c:pt>
                <c:pt idx="17">
                  <c:v>1702</c:v>
                </c:pt>
                <c:pt idx="18">
                  <c:v>1844</c:v>
                </c:pt>
                <c:pt idx="19">
                  <c:v>1858</c:v>
                </c:pt>
                <c:pt idx="20">
                  <c:v>2143</c:v>
                </c:pt>
                <c:pt idx="21">
                  <c:v>2664</c:v>
                </c:pt>
              </c:numCache>
            </c:numRef>
          </c:xVal>
          <c:yVal>
            <c:numRef>
              <c:f>'Active 1'!$I$21:$I$919</c:f>
              <c:numCache>
                <c:formatCode>General</c:formatCode>
                <c:ptCount val="899"/>
                <c:pt idx="3">
                  <c:v>-3.1229999949573539E-3</c:v>
                </c:pt>
                <c:pt idx="5">
                  <c:v>1.0373999997682404E-2</c:v>
                </c:pt>
                <c:pt idx="6">
                  <c:v>-0.50403550000191899</c:v>
                </c:pt>
                <c:pt idx="7">
                  <c:v>-9.0549999949871562E-3</c:v>
                </c:pt>
                <c:pt idx="9">
                  <c:v>-0.5020105000003241</c:v>
                </c:pt>
                <c:pt idx="11">
                  <c:v>-0.50852250000025379</c:v>
                </c:pt>
                <c:pt idx="16">
                  <c:v>-1.0733000002801418E-2</c:v>
                </c:pt>
                <c:pt idx="17">
                  <c:v>-4.6758000004047062E-2</c:v>
                </c:pt>
                <c:pt idx="18">
                  <c:v>1.0240000046906061E-3</c:v>
                </c:pt>
                <c:pt idx="19">
                  <c:v>-5.0820000033127144E-3</c:v>
                </c:pt>
                <c:pt idx="20">
                  <c:v>-9.5970000038505532E-3</c:v>
                </c:pt>
                <c:pt idx="21">
                  <c:v>-1.9756000001507346E-2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19F-40FC-AD11-0014BC6248FC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1'!$F$21:$F$919</c:f>
              <c:numCache>
                <c:formatCode>General</c:formatCode>
                <c:ptCount val="899"/>
                <c:pt idx="0">
                  <c:v>492.5</c:v>
                </c:pt>
                <c:pt idx="1">
                  <c:v>862</c:v>
                </c:pt>
                <c:pt idx="2">
                  <c:v>899</c:v>
                </c:pt>
                <c:pt idx="3">
                  <c:v>937</c:v>
                </c:pt>
                <c:pt idx="4">
                  <c:v>1005</c:v>
                </c:pt>
                <c:pt idx="5">
                  <c:v>1194</c:v>
                </c:pt>
                <c:pt idx="6">
                  <c:v>1414.5</c:v>
                </c:pt>
                <c:pt idx="7">
                  <c:v>1445</c:v>
                </c:pt>
                <c:pt idx="9">
                  <c:v>1449.5</c:v>
                </c:pt>
                <c:pt idx="10">
                  <c:v>1455</c:v>
                </c:pt>
                <c:pt idx="11">
                  <c:v>1477.5</c:v>
                </c:pt>
                <c:pt idx="12">
                  <c:v>1478.5</c:v>
                </c:pt>
                <c:pt idx="13">
                  <c:v>1485.5</c:v>
                </c:pt>
                <c:pt idx="14">
                  <c:v>1486</c:v>
                </c:pt>
                <c:pt idx="15">
                  <c:v>1487</c:v>
                </c:pt>
                <c:pt idx="16">
                  <c:v>1587</c:v>
                </c:pt>
                <c:pt idx="17">
                  <c:v>1702</c:v>
                </c:pt>
                <c:pt idx="18">
                  <c:v>1844</c:v>
                </c:pt>
                <c:pt idx="19">
                  <c:v>1858</c:v>
                </c:pt>
                <c:pt idx="20">
                  <c:v>2143</c:v>
                </c:pt>
                <c:pt idx="21">
                  <c:v>2664</c:v>
                </c:pt>
              </c:numCache>
            </c:numRef>
          </c:xVal>
          <c:yVal>
            <c:numRef>
              <c:f>'Active 1'!$J$21:$J$919</c:f>
              <c:numCache>
                <c:formatCode>General</c:formatCode>
                <c:ptCount val="89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19F-40FC-AD11-0014BC6248FC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1'!$F$21:$F$919</c:f>
              <c:numCache>
                <c:formatCode>General</c:formatCode>
                <c:ptCount val="899"/>
                <c:pt idx="0">
                  <c:v>492.5</c:v>
                </c:pt>
                <c:pt idx="1">
                  <c:v>862</c:v>
                </c:pt>
                <c:pt idx="2">
                  <c:v>899</c:v>
                </c:pt>
                <c:pt idx="3">
                  <c:v>937</c:v>
                </c:pt>
                <c:pt idx="4">
                  <c:v>1005</c:v>
                </c:pt>
                <c:pt idx="5">
                  <c:v>1194</c:v>
                </c:pt>
                <c:pt idx="6">
                  <c:v>1414.5</c:v>
                </c:pt>
                <c:pt idx="7">
                  <c:v>1445</c:v>
                </c:pt>
                <c:pt idx="9">
                  <c:v>1449.5</c:v>
                </c:pt>
                <c:pt idx="10">
                  <c:v>1455</c:v>
                </c:pt>
                <c:pt idx="11">
                  <c:v>1477.5</c:v>
                </c:pt>
                <c:pt idx="12">
                  <c:v>1478.5</c:v>
                </c:pt>
                <c:pt idx="13">
                  <c:v>1485.5</c:v>
                </c:pt>
                <c:pt idx="14">
                  <c:v>1486</c:v>
                </c:pt>
                <c:pt idx="15">
                  <c:v>1487</c:v>
                </c:pt>
                <c:pt idx="16">
                  <c:v>1587</c:v>
                </c:pt>
                <c:pt idx="17">
                  <c:v>1702</c:v>
                </c:pt>
                <c:pt idx="18">
                  <c:v>1844</c:v>
                </c:pt>
                <c:pt idx="19">
                  <c:v>1858</c:v>
                </c:pt>
                <c:pt idx="20">
                  <c:v>2143</c:v>
                </c:pt>
                <c:pt idx="21">
                  <c:v>2664</c:v>
                </c:pt>
              </c:numCache>
            </c:numRef>
          </c:xVal>
          <c:yVal>
            <c:numRef>
              <c:f>'Active 1'!$K$21:$K$919</c:f>
              <c:numCache>
                <c:formatCode>General</c:formatCode>
                <c:ptCount val="89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19F-40FC-AD11-0014BC6248FC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1'!$F$21:$F$919</c:f>
              <c:numCache>
                <c:formatCode>General</c:formatCode>
                <c:ptCount val="899"/>
                <c:pt idx="0">
                  <c:v>492.5</c:v>
                </c:pt>
                <c:pt idx="1">
                  <c:v>862</c:v>
                </c:pt>
                <c:pt idx="2">
                  <c:v>899</c:v>
                </c:pt>
                <c:pt idx="3">
                  <c:v>937</c:v>
                </c:pt>
                <c:pt idx="4">
                  <c:v>1005</c:v>
                </c:pt>
                <c:pt idx="5">
                  <c:v>1194</c:v>
                </c:pt>
                <c:pt idx="6">
                  <c:v>1414.5</c:v>
                </c:pt>
                <c:pt idx="7">
                  <c:v>1445</c:v>
                </c:pt>
                <c:pt idx="9">
                  <c:v>1449.5</c:v>
                </c:pt>
                <c:pt idx="10">
                  <c:v>1455</c:v>
                </c:pt>
                <c:pt idx="11">
                  <c:v>1477.5</c:v>
                </c:pt>
                <c:pt idx="12">
                  <c:v>1478.5</c:v>
                </c:pt>
                <c:pt idx="13">
                  <c:v>1485.5</c:v>
                </c:pt>
                <c:pt idx="14">
                  <c:v>1486</c:v>
                </c:pt>
                <c:pt idx="15">
                  <c:v>1487</c:v>
                </c:pt>
                <c:pt idx="16">
                  <c:v>1587</c:v>
                </c:pt>
                <c:pt idx="17">
                  <c:v>1702</c:v>
                </c:pt>
                <c:pt idx="18">
                  <c:v>1844</c:v>
                </c:pt>
                <c:pt idx="19">
                  <c:v>1858</c:v>
                </c:pt>
                <c:pt idx="20">
                  <c:v>2143</c:v>
                </c:pt>
                <c:pt idx="21">
                  <c:v>2664</c:v>
                </c:pt>
              </c:numCache>
            </c:numRef>
          </c:xVal>
          <c:yVal>
            <c:numRef>
              <c:f>'Active 1'!$L$21:$L$919</c:f>
              <c:numCache>
                <c:formatCode>General</c:formatCode>
                <c:ptCount val="89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19F-40FC-AD11-0014BC6248FC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1'!$F$21:$F$919</c:f>
              <c:numCache>
                <c:formatCode>General</c:formatCode>
                <c:ptCount val="899"/>
                <c:pt idx="0">
                  <c:v>492.5</c:v>
                </c:pt>
                <c:pt idx="1">
                  <c:v>862</c:v>
                </c:pt>
                <c:pt idx="2">
                  <c:v>899</c:v>
                </c:pt>
                <c:pt idx="3">
                  <c:v>937</c:v>
                </c:pt>
                <c:pt idx="4">
                  <c:v>1005</c:v>
                </c:pt>
                <c:pt idx="5">
                  <c:v>1194</c:v>
                </c:pt>
                <c:pt idx="6">
                  <c:v>1414.5</c:v>
                </c:pt>
                <c:pt idx="7">
                  <c:v>1445</c:v>
                </c:pt>
                <c:pt idx="9">
                  <c:v>1449.5</c:v>
                </c:pt>
                <c:pt idx="10">
                  <c:v>1455</c:v>
                </c:pt>
                <c:pt idx="11">
                  <c:v>1477.5</c:v>
                </c:pt>
                <c:pt idx="12">
                  <c:v>1478.5</c:v>
                </c:pt>
                <c:pt idx="13">
                  <c:v>1485.5</c:v>
                </c:pt>
                <c:pt idx="14">
                  <c:v>1486</c:v>
                </c:pt>
                <c:pt idx="15">
                  <c:v>1487</c:v>
                </c:pt>
                <c:pt idx="16">
                  <c:v>1587</c:v>
                </c:pt>
                <c:pt idx="17">
                  <c:v>1702</c:v>
                </c:pt>
                <c:pt idx="18">
                  <c:v>1844</c:v>
                </c:pt>
                <c:pt idx="19">
                  <c:v>1858</c:v>
                </c:pt>
                <c:pt idx="20">
                  <c:v>2143</c:v>
                </c:pt>
                <c:pt idx="21">
                  <c:v>2664</c:v>
                </c:pt>
              </c:numCache>
            </c:numRef>
          </c:xVal>
          <c:yVal>
            <c:numRef>
              <c:f>'Active 1'!$M$21:$M$919</c:f>
              <c:numCache>
                <c:formatCode>General</c:formatCode>
                <c:ptCount val="89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19F-40FC-AD11-0014BC6248FC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1'!$F$21:$F$919</c:f>
              <c:numCache>
                <c:formatCode>General</c:formatCode>
                <c:ptCount val="899"/>
                <c:pt idx="0">
                  <c:v>492.5</c:v>
                </c:pt>
                <c:pt idx="1">
                  <c:v>862</c:v>
                </c:pt>
                <c:pt idx="2">
                  <c:v>899</c:v>
                </c:pt>
                <c:pt idx="3">
                  <c:v>937</c:v>
                </c:pt>
                <c:pt idx="4">
                  <c:v>1005</c:v>
                </c:pt>
                <c:pt idx="5">
                  <c:v>1194</c:v>
                </c:pt>
                <c:pt idx="6">
                  <c:v>1414.5</c:v>
                </c:pt>
                <c:pt idx="7">
                  <c:v>1445</c:v>
                </c:pt>
                <c:pt idx="9">
                  <c:v>1449.5</c:v>
                </c:pt>
                <c:pt idx="10">
                  <c:v>1455</c:v>
                </c:pt>
                <c:pt idx="11">
                  <c:v>1477.5</c:v>
                </c:pt>
                <c:pt idx="12">
                  <c:v>1478.5</c:v>
                </c:pt>
                <c:pt idx="13">
                  <c:v>1485.5</c:v>
                </c:pt>
                <c:pt idx="14">
                  <c:v>1486</c:v>
                </c:pt>
                <c:pt idx="15">
                  <c:v>1487</c:v>
                </c:pt>
                <c:pt idx="16">
                  <c:v>1587</c:v>
                </c:pt>
                <c:pt idx="17">
                  <c:v>1702</c:v>
                </c:pt>
                <c:pt idx="18">
                  <c:v>1844</c:v>
                </c:pt>
                <c:pt idx="19">
                  <c:v>1858</c:v>
                </c:pt>
                <c:pt idx="20">
                  <c:v>2143</c:v>
                </c:pt>
                <c:pt idx="21">
                  <c:v>2664</c:v>
                </c:pt>
              </c:numCache>
            </c:numRef>
          </c:xVal>
          <c:yVal>
            <c:numRef>
              <c:f>'Active 1'!$N$21:$N$919</c:f>
              <c:numCache>
                <c:formatCode>General</c:formatCode>
                <c:ptCount val="89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19F-40FC-AD11-0014BC6248FC}"/>
            </c:ext>
          </c:extLst>
        </c:ser>
        <c:ser>
          <c:idx val="7"/>
          <c:order val="7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1'!$F$21:$F$919</c:f>
              <c:numCache>
                <c:formatCode>General</c:formatCode>
                <c:ptCount val="899"/>
                <c:pt idx="0">
                  <c:v>492.5</c:v>
                </c:pt>
                <c:pt idx="1">
                  <c:v>862</c:v>
                </c:pt>
                <c:pt idx="2">
                  <c:v>899</c:v>
                </c:pt>
                <c:pt idx="3">
                  <c:v>937</c:v>
                </c:pt>
                <c:pt idx="4">
                  <c:v>1005</c:v>
                </c:pt>
                <c:pt idx="5">
                  <c:v>1194</c:v>
                </c:pt>
                <c:pt idx="6">
                  <c:v>1414.5</c:v>
                </c:pt>
                <c:pt idx="7">
                  <c:v>1445</c:v>
                </c:pt>
                <c:pt idx="9">
                  <c:v>1449.5</c:v>
                </c:pt>
                <c:pt idx="10">
                  <c:v>1455</c:v>
                </c:pt>
                <c:pt idx="11">
                  <c:v>1477.5</c:v>
                </c:pt>
                <c:pt idx="12">
                  <c:v>1478.5</c:v>
                </c:pt>
                <c:pt idx="13">
                  <c:v>1485.5</c:v>
                </c:pt>
                <c:pt idx="14">
                  <c:v>1486</c:v>
                </c:pt>
                <c:pt idx="15">
                  <c:v>1487</c:v>
                </c:pt>
                <c:pt idx="16">
                  <c:v>1587</c:v>
                </c:pt>
                <c:pt idx="17">
                  <c:v>1702</c:v>
                </c:pt>
                <c:pt idx="18">
                  <c:v>1844</c:v>
                </c:pt>
                <c:pt idx="19">
                  <c:v>1858</c:v>
                </c:pt>
                <c:pt idx="20">
                  <c:v>2143</c:v>
                </c:pt>
                <c:pt idx="21">
                  <c:v>2664</c:v>
                </c:pt>
              </c:numCache>
            </c:numRef>
          </c:xVal>
          <c:yVal>
            <c:numRef>
              <c:f>'Active 1'!$U$21:$U$919</c:f>
              <c:numCache>
                <c:formatCode>General</c:formatCode>
                <c:ptCount val="899"/>
                <c:pt idx="10">
                  <c:v>1.5287549999993644</c:v>
                </c:pt>
                <c:pt idx="12">
                  <c:v>1.810398499997973</c:v>
                </c:pt>
                <c:pt idx="13">
                  <c:v>1.2948455000005197</c:v>
                </c:pt>
                <c:pt idx="14">
                  <c:v>-0.78069400000094902</c:v>
                </c:pt>
                <c:pt idx="15">
                  <c:v>1.2722269999940181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19F-40FC-AD11-0014BC6248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2365800"/>
        <c:axId val="1"/>
      </c:scatterChart>
      <c:valAx>
        <c:axId val="9523658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9677419354839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23658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3387096774193548"/>
          <c:y val="0.92097264437689974"/>
          <c:w val="0.41612903225806452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RR Lyn - O-C Diagr.</a:t>
            </a:r>
          </a:p>
        </c:rich>
      </c:tx>
      <c:layout>
        <c:manualLayout>
          <c:xMode val="edge"/>
          <c:yMode val="edge"/>
          <c:x val="0.37681227044687043"/>
          <c:y val="3.33333333333333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43498772611545"/>
          <c:y val="0.14545497589659059"/>
          <c:w val="0.82447794710828537"/>
          <c:h val="0.6333352075497382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'Active 1'!$D$21:$D$492</c:f>
                <c:numCache>
                  <c:formatCode>General</c:formatCode>
                  <c:ptCount val="472"/>
                  <c:pt idx="6">
                    <c:v>-4.8999999999999998E-4</c:v>
                  </c:pt>
                  <c:pt idx="16">
                    <c:v>2.5999999999999998E-4</c:v>
                  </c:pt>
                  <c:pt idx="21">
                    <c:v>5.0000000000000001E-3</c:v>
                  </c:pt>
                </c:numCache>
              </c:numRef>
            </c:plus>
            <c:minus>
              <c:numRef>
                <c:f>'Active 1'!$D$21:$D$492</c:f>
                <c:numCache>
                  <c:formatCode>General</c:formatCode>
                  <c:ptCount val="472"/>
                  <c:pt idx="6">
                    <c:v>-4.8999999999999998E-4</c:v>
                  </c:pt>
                  <c:pt idx="16">
                    <c:v>2.5999999999999998E-4</c:v>
                  </c:pt>
                  <c:pt idx="21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1'!$F$21:$F$919</c:f>
              <c:numCache>
                <c:formatCode>General</c:formatCode>
                <c:ptCount val="899"/>
                <c:pt idx="0">
                  <c:v>492.5</c:v>
                </c:pt>
                <c:pt idx="1">
                  <c:v>862</c:v>
                </c:pt>
                <c:pt idx="2">
                  <c:v>899</c:v>
                </c:pt>
                <c:pt idx="3">
                  <c:v>937</c:v>
                </c:pt>
                <c:pt idx="4">
                  <c:v>1005</c:v>
                </c:pt>
                <c:pt idx="5">
                  <c:v>1194</c:v>
                </c:pt>
                <c:pt idx="6">
                  <c:v>1414.5</c:v>
                </c:pt>
                <c:pt idx="7">
                  <c:v>1445</c:v>
                </c:pt>
                <c:pt idx="9">
                  <c:v>1449.5</c:v>
                </c:pt>
                <c:pt idx="10">
                  <c:v>1455</c:v>
                </c:pt>
                <c:pt idx="11">
                  <c:v>1477.5</c:v>
                </c:pt>
                <c:pt idx="12">
                  <c:v>1478.5</c:v>
                </c:pt>
                <c:pt idx="13">
                  <c:v>1485.5</c:v>
                </c:pt>
                <c:pt idx="14">
                  <c:v>1486</c:v>
                </c:pt>
                <c:pt idx="15">
                  <c:v>1487</c:v>
                </c:pt>
                <c:pt idx="16">
                  <c:v>1587</c:v>
                </c:pt>
                <c:pt idx="17">
                  <c:v>1702</c:v>
                </c:pt>
                <c:pt idx="18">
                  <c:v>1844</c:v>
                </c:pt>
                <c:pt idx="19">
                  <c:v>1858</c:v>
                </c:pt>
                <c:pt idx="20">
                  <c:v>2143</c:v>
                </c:pt>
                <c:pt idx="21">
                  <c:v>2664</c:v>
                </c:pt>
              </c:numCache>
            </c:numRef>
          </c:xVal>
          <c:yVal>
            <c:numRef>
              <c:f>'Active 1'!$H$21:$H$919</c:f>
              <c:numCache>
                <c:formatCode>General</c:formatCode>
                <c:ptCount val="899"/>
                <c:pt idx="0">
                  <c:v>-0.49920749999728287</c:v>
                </c:pt>
                <c:pt idx="1">
                  <c:v>-3.9800000376999378E-4</c:v>
                </c:pt>
                <c:pt idx="2">
                  <c:v>4.6790000051259995E-3</c:v>
                </c:pt>
                <c:pt idx="4">
                  <c:v>3.0500000138999894E-4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D20-4B63-9B02-9E37A6CE9CD5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1'!$F$21:$F$919</c:f>
              <c:numCache>
                <c:formatCode>General</c:formatCode>
                <c:ptCount val="899"/>
                <c:pt idx="0">
                  <c:v>492.5</c:v>
                </c:pt>
                <c:pt idx="1">
                  <c:v>862</c:v>
                </c:pt>
                <c:pt idx="2">
                  <c:v>899</c:v>
                </c:pt>
                <c:pt idx="3">
                  <c:v>937</c:v>
                </c:pt>
                <c:pt idx="4">
                  <c:v>1005</c:v>
                </c:pt>
                <c:pt idx="5">
                  <c:v>1194</c:v>
                </c:pt>
                <c:pt idx="6">
                  <c:v>1414.5</c:v>
                </c:pt>
                <c:pt idx="7">
                  <c:v>1445</c:v>
                </c:pt>
                <c:pt idx="9">
                  <c:v>1449.5</c:v>
                </c:pt>
                <c:pt idx="10">
                  <c:v>1455</c:v>
                </c:pt>
                <c:pt idx="11">
                  <c:v>1477.5</c:v>
                </c:pt>
                <c:pt idx="12">
                  <c:v>1478.5</c:v>
                </c:pt>
                <c:pt idx="13">
                  <c:v>1485.5</c:v>
                </c:pt>
                <c:pt idx="14">
                  <c:v>1486</c:v>
                </c:pt>
                <c:pt idx="15">
                  <c:v>1487</c:v>
                </c:pt>
                <c:pt idx="16">
                  <c:v>1587</c:v>
                </c:pt>
                <c:pt idx="17">
                  <c:v>1702</c:v>
                </c:pt>
                <c:pt idx="18">
                  <c:v>1844</c:v>
                </c:pt>
                <c:pt idx="19">
                  <c:v>1858</c:v>
                </c:pt>
                <c:pt idx="20">
                  <c:v>2143</c:v>
                </c:pt>
                <c:pt idx="21">
                  <c:v>2664</c:v>
                </c:pt>
              </c:numCache>
            </c:numRef>
          </c:xVal>
          <c:yVal>
            <c:numRef>
              <c:f>'Active 1'!$I$21:$I$919</c:f>
              <c:numCache>
                <c:formatCode>General</c:formatCode>
                <c:ptCount val="899"/>
                <c:pt idx="3">
                  <c:v>-3.1229999949573539E-3</c:v>
                </c:pt>
                <c:pt idx="5">
                  <c:v>1.0373999997682404E-2</c:v>
                </c:pt>
                <c:pt idx="6">
                  <c:v>-0.50403550000191899</c:v>
                </c:pt>
                <c:pt idx="7">
                  <c:v>-9.0549999949871562E-3</c:v>
                </c:pt>
                <c:pt idx="9">
                  <c:v>-0.5020105000003241</c:v>
                </c:pt>
                <c:pt idx="11">
                  <c:v>-0.50852250000025379</c:v>
                </c:pt>
                <c:pt idx="16">
                  <c:v>-1.0733000002801418E-2</c:v>
                </c:pt>
                <c:pt idx="17">
                  <c:v>-4.6758000004047062E-2</c:v>
                </c:pt>
                <c:pt idx="18">
                  <c:v>1.0240000046906061E-3</c:v>
                </c:pt>
                <c:pt idx="19">
                  <c:v>-5.0820000033127144E-3</c:v>
                </c:pt>
                <c:pt idx="20">
                  <c:v>-9.5970000038505532E-3</c:v>
                </c:pt>
                <c:pt idx="21">
                  <c:v>-1.9756000001507346E-2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D20-4B63-9B02-9E37A6CE9CD5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1'!$F$21:$F$919</c:f>
              <c:numCache>
                <c:formatCode>General</c:formatCode>
                <c:ptCount val="899"/>
                <c:pt idx="0">
                  <c:v>492.5</c:v>
                </c:pt>
                <c:pt idx="1">
                  <c:v>862</c:v>
                </c:pt>
                <c:pt idx="2">
                  <c:v>899</c:v>
                </c:pt>
                <c:pt idx="3">
                  <c:v>937</c:v>
                </c:pt>
                <c:pt idx="4">
                  <c:v>1005</c:v>
                </c:pt>
                <c:pt idx="5">
                  <c:v>1194</c:v>
                </c:pt>
                <c:pt idx="6">
                  <c:v>1414.5</c:v>
                </c:pt>
                <c:pt idx="7">
                  <c:v>1445</c:v>
                </c:pt>
                <c:pt idx="9">
                  <c:v>1449.5</c:v>
                </c:pt>
                <c:pt idx="10">
                  <c:v>1455</c:v>
                </c:pt>
                <c:pt idx="11">
                  <c:v>1477.5</c:v>
                </c:pt>
                <c:pt idx="12">
                  <c:v>1478.5</c:v>
                </c:pt>
                <c:pt idx="13">
                  <c:v>1485.5</c:v>
                </c:pt>
                <c:pt idx="14">
                  <c:v>1486</c:v>
                </c:pt>
                <c:pt idx="15">
                  <c:v>1487</c:v>
                </c:pt>
                <c:pt idx="16">
                  <c:v>1587</c:v>
                </c:pt>
                <c:pt idx="17">
                  <c:v>1702</c:v>
                </c:pt>
                <c:pt idx="18">
                  <c:v>1844</c:v>
                </c:pt>
                <c:pt idx="19">
                  <c:v>1858</c:v>
                </c:pt>
                <c:pt idx="20">
                  <c:v>2143</c:v>
                </c:pt>
                <c:pt idx="21">
                  <c:v>2664</c:v>
                </c:pt>
              </c:numCache>
            </c:numRef>
          </c:xVal>
          <c:yVal>
            <c:numRef>
              <c:f>'Active 1'!$J$21:$J$919</c:f>
              <c:numCache>
                <c:formatCode>General</c:formatCode>
                <c:ptCount val="89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D20-4B63-9B02-9E37A6CE9CD5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1'!$F$21:$F$919</c:f>
              <c:numCache>
                <c:formatCode>General</c:formatCode>
                <c:ptCount val="899"/>
                <c:pt idx="0">
                  <c:v>492.5</c:v>
                </c:pt>
                <c:pt idx="1">
                  <c:v>862</c:v>
                </c:pt>
                <c:pt idx="2">
                  <c:v>899</c:v>
                </c:pt>
                <c:pt idx="3">
                  <c:v>937</c:v>
                </c:pt>
                <c:pt idx="4">
                  <c:v>1005</c:v>
                </c:pt>
                <c:pt idx="5">
                  <c:v>1194</c:v>
                </c:pt>
                <c:pt idx="6">
                  <c:v>1414.5</c:v>
                </c:pt>
                <c:pt idx="7">
                  <c:v>1445</c:v>
                </c:pt>
                <c:pt idx="9">
                  <c:v>1449.5</c:v>
                </c:pt>
                <c:pt idx="10">
                  <c:v>1455</c:v>
                </c:pt>
                <c:pt idx="11">
                  <c:v>1477.5</c:v>
                </c:pt>
                <c:pt idx="12">
                  <c:v>1478.5</c:v>
                </c:pt>
                <c:pt idx="13">
                  <c:v>1485.5</c:v>
                </c:pt>
                <c:pt idx="14">
                  <c:v>1486</c:v>
                </c:pt>
                <c:pt idx="15">
                  <c:v>1487</c:v>
                </c:pt>
                <c:pt idx="16">
                  <c:v>1587</c:v>
                </c:pt>
                <c:pt idx="17">
                  <c:v>1702</c:v>
                </c:pt>
                <c:pt idx="18">
                  <c:v>1844</c:v>
                </c:pt>
                <c:pt idx="19">
                  <c:v>1858</c:v>
                </c:pt>
                <c:pt idx="20">
                  <c:v>2143</c:v>
                </c:pt>
                <c:pt idx="21">
                  <c:v>2664</c:v>
                </c:pt>
              </c:numCache>
            </c:numRef>
          </c:xVal>
          <c:yVal>
            <c:numRef>
              <c:f>'Active 1'!$K$21:$K$919</c:f>
              <c:numCache>
                <c:formatCode>General</c:formatCode>
                <c:ptCount val="89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D20-4B63-9B02-9E37A6CE9CD5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1'!$F$21:$F$919</c:f>
              <c:numCache>
                <c:formatCode>General</c:formatCode>
                <c:ptCount val="899"/>
                <c:pt idx="0">
                  <c:v>492.5</c:v>
                </c:pt>
                <c:pt idx="1">
                  <c:v>862</c:v>
                </c:pt>
                <c:pt idx="2">
                  <c:v>899</c:v>
                </c:pt>
                <c:pt idx="3">
                  <c:v>937</c:v>
                </c:pt>
                <c:pt idx="4">
                  <c:v>1005</c:v>
                </c:pt>
                <c:pt idx="5">
                  <c:v>1194</c:v>
                </c:pt>
                <c:pt idx="6">
                  <c:v>1414.5</c:v>
                </c:pt>
                <c:pt idx="7">
                  <c:v>1445</c:v>
                </c:pt>
                <c:pt idx="9">
                  <c:v>1449.5</c:v>
                </c:pt>
                <c:pt idx="10">
                  <c:v>1455</c:v>
                </c:pt>
                <c:pt idx="11">
                  <c:v>1477.5</c:v>
                </c:pt>
                <c:pt idx="12">
                  <c:v>1478.5</c:v>
                </c:pt>
                <c:pt idx="13">
                  <c:v>1485.5</c:v>
                </c:pt>
                <c:pt idx="14">
                  <c:v>1486</c:v>
                </c:pt>
                <c:pt idx="15">
                  <c:v>1487</c:v>
                </c:pt>
                <c:pt idx="16">
                  <c:v>1587</c:v>
                </c:pt>
                <c:pt idx="17">
                  <c:v>1702</c:v>
                </c:pt>
                <c:pt idx="18">
                  <c:v>1844</c:v>
                </c:pt>
                <c:pt idx="19">
                  <c:v>1858</c:v>
                </c:pt>
                <c:pt idx="20">
                  <c:v>2143</c:v>
                </c:pt>
                <c:pt idx="21">
                  <c:v>2664</c:v>
                </c:pt>
              </c:numCache>
            </c:numRef>
          </c:xVal>
          <c:yVal>
            <c:numRef>
              <c:f>'Active 1'!$L$21:$L$919</c:f>
              <c:numCache>
                <c:formatCode>General</c:formatCode>
                <c:ptCount val="89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D20-4B63-9B02-9E37A6CE9CD5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1'!$F$21:$F$919</c:f>
              <c:numCache>
                <c:formatCode>General</c:formatCode>
                <c:ptCount val="899"/>
                <c:pt idx="0">
                  <c:v>492.5</c:v>
                </c:pt>
                <c:pt idx="1">
                  <c:v>862</c:v>
                </c:pt>
                <c:pt idx="2">
                  <c:v>899</c:v>
                </c:pt>
                <c:pt idx="3">
                  <c:v>937</c:v>
                </c:pt>
                <c:pt idx="4">
                  <c:v>1005</c:v>
                </c:pt>
                <c:pt idx="5">
                  <c:v>1194</c:v>
                </c:pt>
                <c:pt idx="6">
                  <c:v>1414.5</c:v>
                </c:pt>
                <c:pt idx="7">
                  <c:v>1445</c:v>
                </c:pt>
                <c:pt idx="9">
                  <c:v>1449.5</c:v>
                </c:pt>
                <c:pt idx="10">
                  <c:v>1455</c:v>
                </c:pt>
                <c:pt idx="11">
                  <c:v>1477.5</c:v>
                </c:pt>
                <c:pt idx="12">
                  <c:v>1478.5</c:v>
                </c:pt>
                <c:pt idx="13">
                  <c:v>1485.5</c:v>
                </c:pt>
                <c:pt idx="14">
                  <c:v>1486</c:v>
                </c:pt>
                <c:pt idx="15">
                  <c:v>1487</c:v>
                </c:pt>
                <c:pt idx="16">
                  <c:v>1587</c:v>
                </c:pt>
                <c:pt idx="17">
                  <c:v>1702</c:v>
                </c:pt>
                <c:pt idx="18">
                  <c:v>1844</c:v>
                </c:pt>
                <c:pt idx="19">
                  <c:v>1858</c:v>
                </c:pt>
                <c:pt idx="20">
                  <c:v>2143</c:v>
                </c:pt>
                <c:pt idx="21">
                  <c:v>2664</c:v>
                </c:pt>
              </c:numCache>
            </c:numRef>
          </c:xVal>
          <c:yVal>
            <c:numRef>
              <c:f>'Active 1'!$M$21:$M$919</c:f>
              <c:numCache>
                <c:formatCode>General</c:formatCode>
                <c:ptCount val="89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D20-4B63-9B02-9E37A6CE9CD5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1'!$F$21:$F$919</c:f>
              <c:numCache>
                <c:formatCode>General</c:formatCode>
                <c:ptCount val="899"/>
                <c:pt idx="0">
                  <c:v>492.5</c:v>
                </c:pt>
                <c:pt idx="1">
                  <c:v>862</c:v>
                </c:pt>
                <c:pt idx="2">
                  <c:v>899</c:v>
                </c:pt>
                <c:pt idx="3">
                  <c:v>937</c:v>
                </c:pt>
                <c:pt idx="4">
                  <c:v>1005</c:v>
                </c:pt>
                <c:pt idx="5">
                  <c:v>1194</c:v>
                </c:pt>
                <c:pt idx="6">
                  <c:v>1414.5</c:v>
                </c:pt>
                <c:pt idx="7">
                  <c:v>1445</c:v>
                </c:pt>
                <c:pt idx="9">
                  <c:v>1449.5</c:v>
                </c:pt>
                <c:pt idx="10">
                  <c:v>1455</c:v>
                </c:pt>
                <c:pt idx="11">
                  <c:v>1477.5</c:v>
                </c:pt>
                <c:pt idx="12">
                  <c:v>1478.5</c:v>
                </c:pt>
                <c:pt idx="13">
                  <c:v>1485.5</c:v>
                </c:pt>
                <c:pt idx="14">
                  <c:v>1486</c:v>
                </c:pt>
                <c:pt idx="15">
                  <c:v>1487</c:v>
                </c:pt>
                <c:pt idx="16">
                  <c:v>1587</c:v>
                </c:pt>
                <c:pt idx="17">
                  <c:v>1702</c:v>
                </c:pt>
                <c:pt idx="18">
                  <c:v>1844</c:v>
                </c:pt>
                <c:pt idx="19">
                  <c:v>1858</c:v>
                </c:pt>
                <c:pt idx="20">
                  <c:v>2143</c:v>
                </c:pt>
                <c:pt idx="21">
                  <c:v>2664</c:v>
                </c:pt>
              </c:numCache>
            </c:numRef>
          </c:xVal>
          <c:yVal>
            <c:numRef>
              <c:f>'Active 1'!$N$21:$N$919</c:f>
              <c:numCache>
                <c:formatCode>General</c:formatCode>
                <c:ptCount val="89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D20-4B63-9B02-9E37A6CE9CD5}"/>
            </c:ext>
          </c:extLst>
        </c:ser>
        <c:ser>
          <c:idx val="8"/>
          <c:order val="8"/>
          <c:tx>
            <c:strRef>
              <c:f>'Active 1'!$O$20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1'!$F$21:$F$919</c:f>
              <c:numCache>
                <c:formatCode>General</c:formatCode>
                <c:ptCount val="899"/>
                <c:pt idx="0">
                  <c:v>492.5</c:v>
                </c:pt>
                <c:pt idx="1">
                  <c:v>862</c:v>
                </c:pt>
                <c:pt idx="2">
                  <c:v>899</c:v>
                </c:pt>
                <c:pt idx="3">
                  <c:v>937</c:v>
                </c:pt>
                <c:pt idx="4">
                  <c:v>1005</c:v>
                </c:pt>
                <c:pt idx="5">
                  <c:v>1194</c:v>
                </c:pt>
                <c:pt idx="6">
                  <c:v>1414.5</c:v>
                </c:pt>
                <c:pt idx="7">
                  <c:v>1445</c:v>
                </c:pt>
                <c:pt idx="9">
                  <c:v>1449.5</c:v>
                </c:pt>
                <c:pt idx="10">
                  <c:v>1455</c:v>
                </c:pt>
                <c:pt idx="11">
                  <c:v>1477.5</c:v>
                </c:pt>
                <c:pt idx="12">
                  <c:v>1478.5</c:v>
                </c:pt>
                <c:pt idx="13">
                  <c:v>1485.5</c:v>
                </c:pt>
                <c:pt idx="14">
                  <c:v>1486</c:v>
                </c:pt>
                <c:pt idx="15">
                  <c:v>1487</c:v>
                </c:pt>
                <c:pt idx="16">
                  <c:v>1587</c:v>
                </c:pt>
                <c:pt idx="17">
                  <c:v>1702</c:v>
                </c:pt>
                <c:pt idx="18">
                  <c:v>1844</c:v>
                </c:pt>
                <c:pt idx="19">
                  <c:v>1858</c:v>
                </c:pt>
                <c:pt idx="20">
                  <c:v>2143</c:v>
                </c:pt>
                <c:pt idx="21">
                  <c:v>2664</c:v>
                </c:pt>
              </c:numCache>
            </c:numRef>
          </c:xVal>
          <c:yVal>
            <c:numRef>
              <c:f>'Active 1'!$O$21:$O$919</c:f>
              <c:numCache>
                <c:formatCode>General</c:formatCode>
                <c:ptCount val="899"/>
                <c:pt idx="0">
                  <c:v>6.3401251215400673E-3</c:v>
                </c:pt>
                <c:pt idx="1">
                  <c:v>1.2668103573038533E-3</c:v>
                </c:pt>
                <c:pt idx="2">
                  <c:v>7.5879237008669512E-4</c:v>
                </c:pt>
                <c:pt idx="3">
                  <c:v>2.3704416699880243E-4</c:v>
                </c:pt>
                <c:pt idx="4">
                  <c:v>-6.9661051221110888E-4</c:v>
                </c:pt>
                <c:pt idx="5">
                  <c:v>-3.2916213117798361E-3</c:v>
                </c:pt>
                <c:pt idx="6">
                  <c:v>-6.3191339112766837E-3</c:v>
                </c:pt>
                <c:pt idx="7">
                  <c:v>-6.7379054953340713E-3</c:v>
                </c:pt>
                <c:pt idx="9">
                  <c:v>-6.7996914667523729E-3</c:v>
                </c:pt>
                <c:pt idx="10">
                  <c:v>-6.8752076540414091E-3</c:v>
                </c:pt>
                <c:pt idx="11">
                  <c:v>-7.1841375111329243E-3</c:v>
                </c:pt>
                <c:pt idx="12">
                  <c:v>-7.1978677270036588E-3</c:v>
                </c:pt>
                <c:pt idx="13">
                  <c:v>-7.2939792380987967E-3</c:v>
                </c:pt>
                <c:pt idx="14">
                  <c:v>-7.3008443460341639E-3</c:v>
                </c:pt>
                <c:pt idx="15">
                  <c:v>-7.3145745619048984E-3</c:v>
                </c:pt>
                <c:pt idx="16">
                  <c:v>-8.6875961489783007E-3</c:v>
                </c:pt>
                <c:pt idx="17">
                  <c:v>-1.026657097411271E-2</c:v>
                </c:pt>
                <c:pt idx="18">
                  <c:v>-1.2216261627756939E-2</c:v>
                </c:pt>
                <c:pt idx="19">
                  <c:v>-1.2408484649947215E-2</c:v>
                </c:pt>
                <c:pt idx="20">
                  <c:v>-1.6321596173106405E-2</c:v>
                </c:pt>
                <c:pt idx="21">
                  <c:v>-2.347503864175882E-2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D20-4B63-9B02-9E37A6CE9CD5}"/>
            </c:ext>
          </c:extLst>
        </c:ser>
        <c:ser>
          <c:idx val="9"/>
          <c:order val="9"/>
          <c:tx>
            <c:strRef>
              <c:f>'Active 1'!$P$20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1'!$F$21:$F$919</c:f>
              <c:numCache>
                <c:formatCode>General</c:formatCode>
                <c:ptCount val="899"/>
                <c:pt idx="0">
                  <c:v>492.5</c:v>
                </c:pt>
                <c:pt idx="1">
                  <c:v>862</c:v>
                </c:pt>
                <c:pt idx="2">
                  <c:v>899</c:v>
                </c:pt>
                <c:pt idx="3">
                  <c:v>937</c:v>
                </c:pt>
                <c:pt idx="4">
                  <c:v>1005</c:v>
                </c:pt>
                <c:pt idx="5">
                  <c:v>1194</c:v>
                </c:pt>
                <c:pt idx="6">
                  <c:v>1414.5</c:v>
                </c:pt>
                <c:pt idx="7">
                  <c:v>1445</c:v>
                </c:pt>
                <c:pt idx="9">
                  <c:v>1449.5</c:v>
                </c:pt>
                <c:pt idx="10">
                  <c:v>1455</c:v>
                </c:pt>
                <c:pt idx="11">
                  <c:v>1477.5</c:v>
                </c:pt>
                <c:pt idx="12">
                  <c:v>1478.5</c:v>
                </c:pt>
                <c:pt idx="13">
                  <c:v>1485.5</c:v>
                </c:pt>
                <c:pt idx="14">
                  <c:v>1486</c:v>
                </c:pt>
                <c:pt idx="15">
                  <c:v>1487</c:v>
                </c:pt>
                <c:pt idx="16">
                  <c:v>1587</c:v>
                </c:pt>
                <c:pt idx="17">
                  <c:v>1702</c:v>
                </c:pt>
                <c:pt idx="18">
                  <c:v>1844</c:v>
                </c:pt>
                <c:pt idx="19">
                  <c:v>1858</c:v>
                </c:pt>
                <c:pt idx="20">
                  <c:v>2143</c:v>
                </c:pt>
                <c:pt idx="21">
                  <c:v>2664</c:v>
                </c:pt>
              </c:numCache>
            </c:numRef>
          </c:xVal>
          <c:yVal>
            <c:numRef>
              <c:f>'Active 1'!$P$21:$P$919</c:f>
              <c:numCache>
                <c:formatCode>General</c:formatCode>
                <c:ptCount val="899"/>
                <c:pt idx="0">
                  <c:v>-0.64322923027235412</c:v>
                </c:pt>
                <c:pt idx="1">
                  <c:v>-0.55645017577375444</c:v>
                </c:pt>
                <c:pt idx="2">
                  <c:v>-0.54776052755603266</c:v>
                </c:pt>
                <c:pt idx="3">
                  <c:v>-0.53883602398107522</c:v>
                </c:pt>
                <c:pt idx="4">
                  <c:v>-0.52286585968904609</c:v>
                </c:pt>
                <c:pt idx="5">
                  <c:v>-0.47847819717149437</c:v>
                </c:pt>
                <c:pt idx="6">
                  <c:v>-0.42669259090101741</c:v>
                </c:pt>
                <c:pt idx="7">
                  <c:v>-0.41952950250532789</c:v>
                </c:pt>
                <c:pt idx="9">
                  <c:v>-0.41847265339776712</c:v>
                </c:pt>
                <c:pt idx="10">
                  <c:v>-0.41718094893297064</c:v>
                </c:pt>
                <c:pt idx="11">
                  <c:v>-0.41189670339516687</c:v>
                </c:pt>
                <c:pt idx="12">
                  <c:v>-0.41166184803793116</c:v>
                </c:pt>
                <c:pt idx="13">
                  <c:v>-0.41001786053728112</c:v>
                </c:pt>
                <c:pt idx="14">
                  <c:v>-0.40990043285866323</c:v>
                </c:pt>
                <c:pt idx="15">
                  <c:v>-0.40966557750142751</c:v>
                </c:pt>
                <c:pt idx="16">
                  <c:v>-0.3861800417778552</c:v>
                </c:pt>
                <c:pt idx="17">
                  <c:v>-0.35917167569574704</c:v>
                </c:pt>
                <c:pt idx="18">
                  <c:v>-0.32582221496827435</c:v>
                </c:pt>
                <c:pt idx="19">
                  <c:v>-0.32253423996697422</c:v>
                </c:pt>
                <c:pt idx="20">
                  <c:v>-0.25560046315479312</c:v>
                </c:pt>
                <c:pt idx="21">
                  <c:v>-0.13324082203498144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ED20-4B63-9B02-9E37A6CE9C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2370720"/>
        <c:axId val="1"/>
        <c:extLst>
          <c:ext xmlns:c15="http://schemas.microsoft.com/office/drawing/2012/chart" uri="{02D57815-91ED-43cb-92C2-25804820EDAC}">
            <c15:filteredScatterSeries>
              <c15:ser>
                <c:idx val="7"/>
                <c:order val="7"/>
                <c:tx>
                  <c:strRef>
                    <c:extLst>
                      <c:ext uri="{02D57815-91ED-43cb-92C2-25804820EDAC}">
                        <c15:formulaRef>
                          <c15:sqref>'Active 1'!$U$20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tar"/>
                  <c:size val="5"/>
                  <c:spPr>
                    <a:solidFill>
                      <a:srgbClr val="00FF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'Active 1'!$F$21:$F$919</c15:sqref>
                        </c15:formulaRef>
                      </c:ext>
                    </c:extLst>
                    <c:numCache>
                      <c:formatCode>General</c:formatCode>
                      <c:ptCount val="899"/>
                      <c:pt idx="0">
                        <c:v>492.5</c:v>
                      </c:pt>
                      <c:pt idx="1">
                        <c:v>862</c:v>
                      </c:pt>
                      <c:pt idx="2">
                        <c:v>899</c:v>
                      </c:pt>
                      <c:pt idx="3">
                        <c:v>937</c:v>
                      </c:pt>
                      <c:pt idx="4">
                        <c:v>1005</c:v>
                      </c:pt>
                      <c:pt idx="5">
                        <c:v>1194</c:v>
                      </c:pt>
                      <c:pt idx="6">
                        <c:v>1414.5</c:v>
                      </c:pt>
                      <c:pt idx="7">
                        <c:v>1445</c:v>
                      </c:pt>
                      <c:pt idx="9">
                        <c:v>1449.5</c:v>
                      </c:pt>
                      <c:pt idx="10">
                        <c:v>1455</c:v>
                      </c:pt>
                      <c:pt idx="11">
                        <c:v>1477.5</c:v>
                      </c:pt>
                      <c:pt idx="12">
                        <c:v>1478.5</c:v>
                      </c:pt>
                      <c:pt idx="13">
                        <c:v>1485.5</c:v>
                      </c:pt>
                      <c:pt idx="14">
                        <c:v>1486</c:v>
                      </c:pt>
                      <c:pt idx="15">
                        <c:v>1487</c:v>
                      </c:pt>
                      <c:pt idx="16">
                        <c:v>1587</c:v>
                      </c:pt>
                      <c:pt idx="17">
                        <c:v>1702</c:v>
                      </c:pt>
                      <c:pt idx="18">
                        <c:v>1844</c:v>
                      </c:pt>
                      <c:pt idx="19">
                        <c:v>1858</c:v>
                      </c:pt>
                      <c:pt idx="20">
                        <c:v>2143</c:v>
                      </c:pt>
                      <c:pt idx="21">
                        <c:v>2664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1'!$U$21:$U$919</c15:sqref>
                        </c15:formulaRef>
                      </c:ext>
                    </c:extLst>
                    <c:numCache>
                      <c:formatCode>General</c:formatCode>
                      <c:ptCount val="899"/>
                      <c:pt idx="10">
                        <c:v>1.5287549999993644</c:v>
                      </c:pt>
                      <c:pt idx="12">
                        <c:v>1.810398499997973</c:v>
                      </c:pt>
                      <c:pt idx="13">
                        <c:v>1.2948455000005197</c:v>
                      </c:pt>
                      <c:pt idx="14">
                        <c:v>-0.78069400000094902</c:v>
                      </c:pt>
                      <c:pt idx="15">
                        <c:v>1.2722269999940181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7-ED20-4B63-9B02-9E37A6CE9CD5}"/>
                  </c:ext>
                </c:extLst>
              </c15:ser>
            </c15:filteredScatterSeries>
          </c:ext>
        </c:extLst>
      </c:scatterChart>
      <c:valAx>
        <c:axId val="9523707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73997573974751"/>
              <c:y val="0.839396484530342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"/>
          <c:min val="-0.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919484702093397E-2"/>
              <c:y val="0.369697924123120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23707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9.0177302716387492E-2"/>
          <c:y val="0.92121498449057504"/>
          <c:w val="0.90338299500002106"/>
          <c:h val="6.060637874811103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RR Lyn - Prim. O-C Diagr.</a:t>
            </a:r>
          </a:p>
        </c:rich>
      </c:tx>
      <c:layout>
        <c:manualLayout>
          <c:xMode val="edge"/>
          <c:yMode val="edge"/>
          <c:x val="0.2972975155652321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463635191612517"/>
          <c:y val="0.14634168126798494"/>
          <c:w val="0.76715254591726412"/>
          <c:h val="0.63109850046818505"/>
        </c:manualLayout>
      </c:layout>
      <c:scatterChart>
        <c:scatterStyle val="lineMarker"/>
        <c:varyColors val="0"/>
        <c:ser>
          <c:idx val="6"/>
          <c:order val="0"/>
          <c:tx>
            <c:strRef>
              <c:f>'Active 1'!$R$20</c:f>
              <c:strCache>
                <c:ptCount val="1"/>
                <c:pt idx="0">
                  <c:v>Primary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1'!$F$21:$F$919</c:f>
              <c:numCache>
                <c:formatCode>General</c:formatCode>
                <c:ptCount val="899"/>
                <c:pt idx="0">
                  <c:v>492.5</c:v>
                </c:pt>
                <c:pt idx="1">
                  <c:v>862</c:v>
                </c:pt>
                <c:pt idx="2">
                  <c:v>899</c:v>
                </c:pt>
                <c:pt idx="3">
                  <c:v>937</c:v>
                </c:pt>
                <c:pt idx="4">
                  <c:v>1005</c:v>
                </c:pt>
                <c:pt idx="5">
                  <c:v>1194</c:v>
                </c:pt>
                <c:pt idx="6">
                  <c:v>1414.5</c:v>
                </c:pt>
                <c:pt idx="7">
                  <c:v>1445</c:v>
                </c:pt>
                <c:pt idx="9">
                  <c:v>1449.5</c:v>
                </c:pt>
                <c:pt idx="10">
                  <c:v>1455</c:v>
                </c:pt>
                <c:pt idx="11">
                  <c:v>1477.5</c:v>
                </c:pt>
                <c:pt idx="12">
                  <c:v>1478.5</c:v>
                </c:pt>
                <c:pt idx="13">
                  <c:v>1485.5</c:v>
                </c:pt>
                <c:pt idx="14">
                  <c:v>1486</c:v>
                </c:pt>
                <c:pt idx="15">
                  <c:v>1487</c:v>
                </c:pt>
                <c:pt idx="16">
                  <c:v>1587</c:v>
                </c:pt>
                <c:pt idx="17">
                  <c:v>1702</c:v>
                </c:pt>
                <c:pt idx="18">
                  <c:v>1844</c:v>
                </c:pt>
                <c:pt idx="19">
                  <c:v>1858</c:v>
                </c:pt>
                <c:pt idx="20">
                  <c:v>2143</c:v>
                </c:pt>
                <c:pt idx="21">
                  <c:v>2664</c:v>
                </c:pt>
              </c:numCache>
            </c:numRef>
          </c:xVal>
          <c:yVal>
            <c:numRef>
              <c:f>'Active 1'!$R$21:$R$919</c:f>
              <c:numCache>
                <c:formatCode>General</c:formatCode>
                <c:ptCount val="899"/>
                <c:pt idx="1">
                  <c:v>-3.9800000376999378E-4</c:v>
                </c:pt>
                <c:pt idx="2">
                  <c:v>4.6790000051259995E-3</c:v>
                </c:pt>
                <c:pt idx="3">
                  <c:v>-3.1229999949573539E-3</c:v>
                </c:pt>
                <c:pt idx="4">
                  <c:v>3.0500000138999894E-4</c:v>
                </c:pt>
                <c:pt idx="5">
                  <c:v>1.0373999997682404E-2</c:v>
                </c:pt>
                <c:pt idx="7">
                  <c:v>-9.0549999949871562E-3</c:v>
                </c:pt>
                <c:pt idx="16">
                  <c:v>-1.0733000002801418E-2</c:v>
                </c:pt>
                <c:pt idx="17">
                  <c:v>-4.6758000004047062E-2</c:v>
                </c:pt>
                <c:pt idx="18">
                  <c:v>1.0240000046906061E-3</c:v>
                </c:pt>
                <c:pt idx="19">
                  <c:v>-5.0820000033127144E-3</c:v>
                </c:pt>
                <c:pt idx="20">
                  <c:v>-9.5970000038505532E-3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D7B-451D-9D41-83D3518E8ECA}"/>
            </c:ext>
          </c:extLst>
        </c:ser>
        <c:ser>
          <c:idx val="7"/>
          <c:order val="1"/>
          <c:tx>
            <c:strRef>
              <c:f>'Active 1'!$O$20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1'!$F$21:$F$919</c:f>
              <c:numCache>
                <c:formatCode>General</c:formatCode>
                <c:ptCount val="899"/>
                <c:pt idx="0">
                  <c:v>492.5</c:v>
                </c:pt>
                <c:pt idx="1">
                  <c:v>862</c:v>
                </c:pt>
                <c:pt idx="2">
                  <c:v>899</c:v>
                </c:pt>
                <c:pt idx="3">
                  <c:v>937</c:v>
                </c:pt>
                <c:pt idx="4">
                  <c:v>1005</c:v>
                </c:pt>
                <c:pt idx="5">
                  <c:v>1194</c:v>
                </c:pt>
                <c:pt idx="6">
                  <c:v>1414.5</c:v>
                </c:pt>
                <c:pt idx="7">
                  <c:v>1445</c:v>
                </c:pt>
                <c:pt idx="9">
                  <c:v>1449.5</c:v>
                </c:pt>
                <c:pt idx="10">
                  <c:v>1455</c:v>
                </c:pt>
                <c:pt idx="11">
                  <c:v>1477.5</c:v>
                </c:pt>
                <c:pt idx="12">
                  <c:v>1478.5</c:v>
                </c:pt>
                <c:pt idx="13">
                  <c:v>1485.5</c:v>
                </c:pt>
                <c:pt idx="14">
                  <c:v>1486</c:v>
                </c:pt>
                <c:pt idx="15">
                  <c:v>1487</c:v>
                </c:pt>
                <c:pt idx="16">
                  <c:v>1587</c:v>
                </c:pt>
                <c:pt idx="17">
                  <c:v>1702</c:v>
                </c:pt>
                <c:pt idx="18">
                  <c:v>1844</c:v>
                </c:pt>
                <c:pt idx="19">
                  <c:v>1858</c:v>
                </c:pt>
                <c:pt idx="20">
                  <c:v>2143</c:v>
                </c:pt>
                <c:pt idx="21">
                  <c:v>2664</c:v>
                </c:pt>
              </c:numCache>
            </c:numRef>
          </c:xVal>
          <c:yVal>
            <c:numRef>
              <c:f>'Active 1'!$O$21:$O$919</c:f>
              <c:numCache>
                <c:formatCode>General</c:formatCode>
                <c:ptCount val="899"/>
                <c:pt idx="0">
                  <c:v>6.3401251215400673E-3</c:v>
                </c:pt>
                <c:pt idx="1">
                  <c:v>1.2668103573038533E-3</c:v>
                </c:pt>
                <c:pt idx="2">
                  <c:v>7.5879237008669512E-4</c:v>
                </c:pt>
                <c:pt idx="3">
                  <c:v>2.3704416699880243E-4</c:v>
                </c:pt>
                <c:pt idx="4">
                  <c:v>-6.9661051221110888E-4</c:v>
                </c:pt>
                <c:pt idx="5">
                  <c:v>-3.2916213117798361E-3</c:v>
                </c:pt>
                <c:pt idx="6">
                  <c:v>-6.3191339112766837E-3</c:v>
                </c:pt>
                <c:pt idx="7">
                  <c:v>-6.7379054953340713E-3</c:v>
                </c:pt>
                <c:pt idx="9">
                  <c:v>-6.7996914667523729E-3</c:v>
                </c:pt>
                <c:pt idx="10">
                  <c:v>-6.8752076540414091E-3</c:v>
                </c:pt>
                <c:pt idx="11">
                  <c:v>-7.1841375111329243E-3</c:v>
                </c:pt>
                <c:pt idx="12">
                  <c:v>-7.1978677270036588E-3</c:v>
                </c:pt>
                <c:pt idx="13">
                  <c:v>-7.2939792380987967E-3</c:v>
                </c:pt>
                <c:pt idx="14">
                  <c:v>-7.3008443460341639E-3</c:v>
                </c:pt>
                <c:pt idx="15">
                  <c:v>-7.3145745619048984E-3</c:v>
                </c:pt>
                <c:pt idx="16">
                  <c:v>-8.6875961489783007E-3</c:v>
                </c:pt>
                <c:pt idx="17">
                  <c:v>-1.026657097411271E-2</c:v>
                </c:pt>
                <c:pt idx="18">
                  <c:v>-1.2216261627756939E-2</c:v>
                </c:pt>
                <c:pt idx="19">
                  <c:v>-1.2408484649947215E-2</c:v>
                </c:pt>
                <c:pt idx="20">
                  <c:v>-1.6321596173106405E-2</c:v>
                </c:pt>
                <c:pt idx="21">
                  <c:v>-2.347503864175882E-2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D7B-451D-9D41-83D3518E8E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2359896"/>
        <c:axId val="1"/>
      </c:scatterChart>
      <c:valAx>
        <c:axId val="9523598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06696460239766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8212058212058215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23598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0956384609927915"/>
          <c:y val="0.92073298764483702"/>
          <c:w val="0.30353452180223833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RR Lyn - Sec. O-C Diagr.</a:t>
            </a:r>
          </a:p>
        </c:rich>
      </c:tx>
      <c:layout>
        <c:manualLayout>
          <c:xMode val="edge"/>
          <c:yMode val="edge"/>
          <c:x val="0.30612266323852377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142874225600113"/>
          <c:y val="0.1458966565349544"/>
          <c:w val="0.77142934015200504"/>
          <c:h val="0.63221884498480241"/>
        </c:manualLayout>
      </c:layout>
      <c:scatterChart>
        <c:scatterStyle val="lineMarker"/>
        <c:varyColors val="0"/>
        <c:ser>
          <c:idx val="6"/>
          <c:order val="0"/>
          <c:tx>
            <c:strRef>
              <c:f>'Active 1'!$S$20</c:f>
              <c:strCache>
                <c:ptCount val="1"/>
                <c:pt idx="0">
                  <c:v>Secondary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1'!$F$21:$F$919</c:f>
              <c:numCache>
                <c:formatCode>General</c:formatCode>
                <c:ptCount val="899"/>
                <c:pt idx="0">
                  <c:v>492.5</c:v>
                </c:pt>
                <c:pt idx="1">
                  <c:v>862</c:v>
                </c:pt>
                <c:pt idx="2">
                  <c:v>899</c:v>
                </c:pt>
                <c:pt idx="3">
                  <c:v>937</c:v>
                </c:pt>
                <c:pt idx="4">
                  <c:v>1005</c:v>
                </c:pt>
                <c:pt idx="5">
                  <c:v>1194</c:v>
                </c:pt>
                <c:pt idx="6">
                  <c:v>1414.5</c:v>
                </c:pt>
                <c:pt idx="7">
                  <c:v>1445</c:v>
                </c:pt>
                <c:pt idx="9">
                  <c:v>1449.5</c:v>
                </c:pt>
                <c:pt idx="10">
                  <c:v>1455</c:v>
                </c:pt>
                <c:pt idx="11">
                  <c:v>1477.5</c:v>
                </c:pt>
                <c:pt idx="12">
                  <c:v>1478.5</c:v>
                </c:pt>
                <c:pt idx="13">
                  <c:v>1485.5</c:v>
                </c:pt>
                <c:pt idx="14">
                  <c:v>1486</c:v>
                </c:pt>
                <c:pt idx="15">
                  <c:v>1487</c:v>
                </c:pt>
                <c:pt idx="16">
                  <c:v>1587</c:v>
                </c:pt>
                <c:pt idx="17">
                  <c:v>1702</c:v>
                </c:pt>
                <c:pt idx="18">
                  <c:v>1844</c:v>
                </c:pt>
                <c:pt idx="19">
                  <c:v>1858</c:v>
                </c:pt>
                <c:pt idx="20">
                  <c:v>2143</c:v>
                </c:pt>
                <c:pt idx="21">
                  <c:v>2664</c:v>
                </c:pt>
              </c:numCache>
            </c:numRef>
          </c:xVal>
          <c:yVal>
            <c:numRef>
              <c:f>'Active 1'!$S$21:$S$919</c:f>
              <c:numCache>
                <c:formatCode>General</c:formatCode>
                <c:ptCount val="899"/>
                <c:pt idx="0">
                  <c:v>-0.49920749999728287</c:v>
                </c:pt>
                <c:pt idx="6">
                  <c:v>-0.50403550000191899</c:v>
                </c:pt>
                <c:pt idx="9">
                  <c:v>-0.5020105000003241</c:v>
                </c:pt>
                <c:pt idx="11">
                  <c:v>-0.50852250000025379</c:v>
                </c:pt>
                <c:pt idx="21">
                  <c:v>-1.9756000001507346E-2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29F-4F61-8EE7-AE0194646D9B}"/>
            </c:ext>
          </c:extLst>
        </c:ser>
        <c:ser>
          <c:idx val="7"/>
          <c:order val="1"/>
          <c:tx>
            <c:strRef>
              <c:f>'Active 1'!$P$20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1'!$F$21:$F$919</c:f>
              <c:numCache>
                <c:formatCode>General</c:formatCode>
                <c:ptCount val="899"/>
                <c:pt idx="0">
                  <c:v>492.5</c:v>
                </c:pt>
                <c:pt idx="1">
                  <c:v>862</c:v>
                </c:pt>
                <c:pt idx="2">
                  <c:v>899</c:v>
                </c:pt>
                <c:pt idx="3">
                  <c:v>937</c:v>
                </c:pt>
                <c:pt idx="4">
                  <c:v>1005</c:v>
                </c:pt>
                <c:pt idx="5">
                  <c:v>1194</c:v>
                </c:pt>
                <c:pt idx="6">
                  <c:v>1414.5</c:v>
                </c:pt>
                <c:pt idx="7">
                  <c:v>1445</c:v>
                </c:pt>
                <c:pt idx="9">
                  <c:v>1449.5</c:v>
                </c:pt>
                <c:pt idx="10">
                  <c:v>1455</c:v>
                </c:pt>
                <c:pt idx="11">
                  <c:v>1477.5</c:v>
                </c:pt>
                <c:pt idx="12">
                  <c:v>1478.5</c:v>
                </c:pt>
                <c:pt idx="13">
                  <c:v>1485.5</c:v>
                </c:pt>
                <c:pt idx="14">
                  <c:v>1486</c:v>
                </c:pt>
                <c:pt idx="15">
                  <c:v>1487</c:v>
                </c:pt>
                <c:pt idx="16">
                  <c:v>1587</c:v>
                </c:pt>
                <c:pt idx="17">
                  <c:v>1702</c:v>
                </c:pt>
                <c:pt idx="18">
                  <c:v>1844</c:v>
                </c:pt>
                <c:pt idx="19">
                  <c:v>1858</c:v>
                </c:pt>
                <c:pt idx="20">
                  <c:v>2143</c:v>
                </c:pt>
                <c:pt idx="21">
                  <c:v>2664</c:v>
                </c:pt>
              </c:numCache>
            </c:numRef>
          </c:xVal>
          <c:yVal>
            <c:numRef>
              <c:f>'Active 1'!$P$21:$P$919</c:f>
              <c:numCache>
                <c:formatCode>General</c:formatCode>
                <c:ptCount val="899"/>
                <c:pt idx="0">
                  <c:v>-0.64322923027235412</c:v>
                </c:pt>
                <c:pt idx="1">
                  <c:v>-0.55645017577375444</c:v>
                </c:pt>
                <c:pt idx="2">
                  <c:v>-0.54776052755603266</c:v>
                </c:pt>
                <c:pt idx="3">
                  <c:v>-0.53883602398107522</c:v>
                </c:pt>
                <c:pt idx="4">
                  <c:v>-0.52286585968904609</c:v>
                </c:pt>
                <c:pt idx="5">
                  <c:v>-0.47847819717149437</c:v>
                </c:pt>
                <c:pt idx="6">
                  <c:v>-0.42669259090101741</c:v>
                </c:pt>
                <c:pt idx="7">
                  <c:v>-0.41952950250532789</c:v>
                </c:pt>
                <c:pt idx="9">
                  <c:v>-0.41847265339776712</c:v>
                </c:pt>
                <c:pt idx="10">
                  <c:v>-0.41718094893297064</c:v>
                </c:pt>
                <c:pt idx="11">
                  <c:v>-0.41189670339516687</c:v>
                </c:pt>
                <c:pt idx="12">
                  <c:v>-0.41166184803793116</c:v>
                </c:pt>
                <c:pt idx="13">
                  <c:v>-0.41001786053728112</c:v>
                </c:pt>
                <c:pt idx="14">
                  <c:v>-0.40990043285866323</c:v>
                </c:pt>
                <c:pt idx="15">
                  <c:v>-0.40966557750142751</c:v>
                </c:pt>
                <c:pt idx="16">
                  <c:v>-0.3861800417778552</c:v>
                </c:pt>
                <c:pt idx="17">
                  <c:v>-0.35917167569574704</c:v>
                </c:pt>
                <c:pt idx="18">
                  <c:v>-0.32582221496827435</c:v>
                </c:pt>
                <c:pt idx="19">
                  <c:v>-0.32253423996697422</c:v>
                </c:pt>
                <c:pt idx="20">
                  <c:v>-0.25560046315479312</c:v>
                </c:pt>
                <c:pt idx="21">
                  <c:v>-0.13324082203498144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29F-4F61-8EE7-AE0194646D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2376296"/>
        <c:axId val="1"/>
      </c:scatterChart>
      <c:valAx>
        <c:axId val="9523762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57185708929244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4"/>
          <c:min val="-0.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142857142857141E-2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23762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9183716321174139"/>
          <c:y val="0.92097264437689974"/>
          <c:w val="0.33061267341582307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161925</xdr:colOff>
      <xdr:row>0</xdr:row>
      <xdr:rowOff>0</xdr:rowOff>
    </xdr:from>
    <xdr:to>
      <xdr:col>16</xdr:col>
      <xdr:colOff>419100</xdr:colOff>
      <xdr:row>18</xdr:row>
      <xdr:rowOff>47625</xdr:rowOff>
    </xdr:to>
    <xdr:graphicFrame macro="">
      <xdr:nvGraphicFramePr>
        <xdr:cNvPr id="1030" name="Chart 2">
          <a:extLst>
            <a:ext uri="{FF2B5EF4-FFF2-40B4-BE49-F238E27FC236}">
              <a16:creationId xmlns:a16="http://schemas.microsoft.com/office/drawing/2014/main" id="{4A24E6F8-F6BF-B5C2-6FCB-47835D5B40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533400</xdr:colOff>
      <xdr:row>0</xdr:row>
      <xdr:rowOff>0</xdr:rowOff>
    </xdr:from>
    <xdr:to>
      <xdr:col>25</xdr:col>
      <xdr:colOff>304800</xdr:colOff>
      <xdr:row>18</xdr:row>
      <xdr:rowOff>57150</xdr:rowOff>
    </xdr:to>
    <xdr:graphicFrame macro="">
      <xdr:nvGraphicFramePr>
        <xdr:cNvPr id="1032" name="Chart 4">
          <a:extLst>
            <a:ext uri="{FF2B5EF4-FFF2-40B4-BE49-F238E27FC236}">
              <a16:creationId xmlns:a16="http://schemas.microsoft.com/office/drawing/2014/main" id="{803A42CD-B78F-1AB4-0E3C-B0C697B1DB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0</xdr:rowOff>
    </xdr:from>
    <xdr:to>
      <xdr:col>13</xdr:col>
      <xdr:colOff>104775</xdr:colOff>
      <xdr:row>22</xdr:row>
      <xdr:rowOff>47624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2F9C79E-2C57-64B5-F602-004D6EC49FA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22</xdr:row>
      <xdr:rowOff>142875</xdr:rowOff>
    </xdr:from>
    <xdr:to>
      <xdr:col>13</xdr:col>
      <xdr:colOff>19050</xdr:colOff>
      <xdr:row>43</xdr:row>
      <xdr:rowOff>66675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526FD9F3-A1FD-7FE7-F132-B51345CFF73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02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0" sqref="F9:F10"/>
    </sheetView>
  </sheetViews>
  <sheetFormatPr defaultColWidth="10.28515625" defaultRowHeight="12.75"/>
  <cols>
    <col min="1" max="1" width="14.42578125" customWidth="1"/>
    <col min="2" max="2" width="3.85546875" customWidth="1"/>
    <col min="3" max="3" width="12.140625" customWidth="1"/>
    <col min="4" max="4" width="8.28515625" customWidth="1"/>
    <col min="5" max="5" width="9.42578125" customWidth="1"/>
    <col min="6" max="6" width="16.28515625" customWidth="1"/>
    <col min="7" max="7" width="9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38</v>
      </c>
    </row>
    <row r="2" spans="1:6" s="2" customFormat="1" ht="12.95" customHeight="1">
      <c r="A2" s="2" t="s">
        <v>16</v>
      </c>
      <c r="B2" s="10" t="s">
        <v>39</v>
      </c>
    </row>
    <row r="3" spans="1:6" s="2" customFormat="1" ht="12.95" customHeight="1" thickBot="1"/>
    <row r="4" spans="1:6" s="2" customFormat="1" ht="12.95" customHeight="1" thickTop="1" thickBot="1">
      <c r="A4" s="11" t="s">
        <v>0</v>
      </c>
      <c r="C4" s="12">
        <v>33153.862300000001</v>
      </c>
      <c r="D4" s="13">
        <v>9.9450789999999998</v>
      </c>
    </row>
    <row r="5" spans="1:6" s="2" customFormat="1" ht="12.95" customHeight="1" thickTop="1">
      <c r="A5" s="14" t="s">
        <v>30</v>
      </c>
      <c r="C5" s="15">
        <v>-9.5</v>
      </c>
      <c r="D5" s="2" t="s">
        <v>31</v>
      </c>
    </row>
    <row r="6" spans="1:6" s="2" customFormat="1" ht="12.95" customHeight="1">
      <c r="A6" s="11" t="s">
        <v>1</v>
      </c>
    </row>
    <row r="7" spans="1:6" s="2" customFormat="1" ht="12.95" customHeight="1">
      <c r="A7" s="2" t="s">
        <v>2</v>
      </c>
      <c r="C7" s="2">
        <f>+C4</f>
        <v>33153.862300000001</v>
      </c>
    </row>
    <row r="8" spans="1:6" s="2" customFormat="1" ht="12.95" customHeight="1">
      <c r="A8" s="2" t="s">
        <v>3</v>
      </c>
      <c r="C8" s="2">
        <f>+D4</f>
        <v>9.9450789999999998</v>
      </c>
    </row>
    <row r="9" spans="1:6" s="2" customFormat="1" ht="12.95" customHeight="1">
      <c r="A9" s="16" t="s">
        <v>27</v>
      </c>
      <c r="B9" s="16"/>
      <c r="C9" s="17">
        <v>21</v>
      </c>
      <c r="D9" s="17">
        <v>21</v>
      </c>
    </row>
    <row r="10" spans="1:6" s="2" customFormat="1" ht="12.95" customHeight="1" thickBot="1">
      <c r="C10" s="18" t="s">
        <v>18</v>
      </c>
      <c r="D10" s="18" t="s">
        <v>19</v>
      </c>
    </row>
    <row r="11" spans="1:6" s="2" customFormat="1" ht="12.95" customHeight="1">
      <c r="A11" s="2" t="s">
        <v>13</v>
      </c>
      <c r="C11" s="19">
        <f ca="1">INTERCEPT(INDIRECT(C14):R$933,INDIRECT(C13):$F$933)</f>
        <v>1.3102256437876564E-2</v>
      </c>
      <c r="D11" s="19">
        <f ca="1">INTERCEPT(INDIRECT(D14):S$933,INDIRECT(D13):$F$933)</f>
        <v>-0.75889549371094778</v>
      </c>
      <c r="E11" s="16" t="s">
        <v>33</v>
      </c>
      <c r="F11" s="2">
        <v>1</v>
      </c>
    </row>
    <row r="12" spans="1:6" s="2" customFormat="1" ht="12.95" customHeight="1">
      <c r="A12" s="2" t="s">
        <v>14</v>
      </c>
      <c r="C12" s="19">
        <f ca="1">SLOPE(INDIRECT(C14):R$933,INDIRECT(C13):$F$933)</f>
        <v>-1.3730215870734004E-5</v>
      </c>
      <c r="D12" s="19">
        <f ca="1">SLOPE(INDIRECT(D14):S$933,INDIRECT(D13):$F$933)</f>
        <v>2.3485535723572311E-4</v>
      </c>
      <c r="E12" s="16" t="s">
        <v>34</v>
      </c>
      <c r="F12" s="20">
        <f ca="1">NOW()+15018.5+$C$5/24</f>
        <v>60358.830638078703</v>
      </c>
    </row>
    <row r="13" spans="1:6" s="2" customFormat="1" ht="12.95" customHeight="1">
      <c r="A13" s="16" t="s">
        <v>28</v>
      </c>
      <c r="B13" s="16"/>
      <c r="C13" s="17" t="str">
        <f>"F"&amp;C9</f>
        <v>F21</v>
      </c>
      <c r="D13" s="17" t="str">
        <f>"F"&amp;D9</f>
        <v>F21</v>
      </c>
      <c r="E13" s="16" t="s">
        <v>35</v>
      </c>
      <c r="F13" s="20">
        <f ca="1">ROUND(2*(F12-$C$7)/$C$8,0)/2+F11</f>
        <v>2736.5</v>
      </c>
    </row>
    <row r="14" spans="1:6" s="2" customFormat="1" ht="12.95" customHeight="1">
      <c r="A14" s="16" t="s">
        <v>29</v>
      </c>
      <c r="B14" s="16"/>
      <c r="C14" s="17" t="str">
        <f>"R"&amp;C9</f>
        <v>R21</v>
      </c>
      <c r="D14" s="17" t="str">
        <f>"S"&amp;D9</f>
        <v>S21</v>
      </c>
      <c r="E14" s="16" t="s">
        <v>36</v>
      </c>
      <c r="F14" s="19">
        <f ca="1">ROUND(2*(F12-$C$15)/$C$16,0)/2+F11</f>
        <v>72.5</v>
      </c>
    </row>
    <row r="15" spans="1:6" s="2" customFormat="1" ht="12.95" customHeight="1">
      <c r="A15" s="21" t="s">
        <v>15</v>
      </c>
      <c r="C15" s="22">
        <f ca="1">($C7+C11)+($C8+C12)*INT(MAX($F21:$F3531))</f>
        <v>59647.52928096136</v>
      </c>
      <c r="D15" s="22">
        <f ca="1">($C7+D11)+($C8+D12)*INT(MAX($F21:$F3531))</f>
        <v>59647.419515177971</v>
      </c>
      <c r="E15" s="16" t="s">
        <v>37</v>
      </c>
      <c r="F15" s="23">
        <f ca="1">+$C$15+$C$16*F14-15018.5-$C$5/24</f>
        <v>45350.442346354044</v>
      </c>
    </row>
    <row r="16" spans="1:6" s="2" customFormat="1" ht="12.95" customHeight="1">
      <c r="A16" s="11" t="s">
        <v>4</v>
      </c>
      <c r="C16" s="24">
        <f ca="1">+$C8+C12</f>
        <v>9.9450652697841289</v>
      </c>
      <c r="D16" s="19">
        <f ca="1">+$C8+D12</f>
        <v>9.9453138553572362</v>
      </c>
      <c r="E16" s="25"/>
      <c r="F16" s="25" t="s">
        <v>32</v>
      </c>
    </row>
    <row r="17" spans="1:21" s="2" customFormat="1" ht="12.95" customHeight="1" thickBot="1">
      <c r="A17" s="16" t="s">
        <v>26</v>
      </c>
      <c r="C17" s="2">
        <f>COUNT(C21:C1245)</f>
        <v>21</v>
      </c>
    </row>
    <row r="18" spans="1:21" s="2" customFormat="1" ht="12.95" customHeight="1" thickTop="1" thickBot="1">
      <c r="A18" s="11" t="s">
        <v>21</v>
      </c>
      <c r="C18" s="12">
        <f ca="1">+C15</f>
        <v>59647.52928096136</v>
      </c>
      <c r="D18" s="13">
        <f ca="1">+C16</f>
        <v>9.9450652697841289</v>
      </c>
      <c r="E18" s="26">
        <f>R19</f>
        <v>11</v>
      </c>
    </row>
    <row r="19" spans="1:21" s="2" customFormat="1" ht="12.95" customHeight="1" thickTop="1" thickBot="1">
      <c r="A19" s="11" t="s">
        <v>22</v>
      </c>
      <c r="C19" s="12">
        <f ca="1">+D15</f>
        <v>59647.419515177971</v>
      </c>
      <c r="D19" s="13">
        <f ca="1">+D16</f>
        <v>9.9453138553572362</v>
      </c>
      <c r="E19" s="26">
        <f>S19</f>
        <v>5</v>
      </c>
      <c r="R19" s="2">
        <f>COUNT(R21:R320)</f>
        <v>11</v>
      </c>
      <c r="S19" s="2">
        <f>COUNT(S21:S320)</f>
        <v>5</v>
      </c>
    </row>
    <row r="20" spans="1:21" s="2" customFormat="1" ht="12.95" customHeight="1" thickTop="1" thickBot="1">
      <c r="A20" s="18" t="s">
        <v>5</v>
      </c>
      <c r="B20" s="18" t="s">
        <v>6</v>
      </c>
      <c r="C20" s="18" t="s">
        <v>7</v>
      </c>
      <c r="D20" s="18" t="s">
        <v>11</v>
      </c>
      <c r="E20" s="18" t="s">
        <v>8</v>
      </c>
      <c r="F20" s="18" t="s">
        <v>9</v>
      </c>
      <c r="G20" s="18" t="s">
        <v>10</v>
      </c>
      <c r="H20" s="27" t="s">
        <v>58</v>
      </c>
      <c r="I20" s="27" t="s">
        <v>59</v>
      </c>
      <c r="J20" s="27" t="s">
        <v>60</v>
      </c>
      <c r="K20" s="27" t="s">
        <v>61</v>
      </c>
      <c r="L20" s="27" t="s">
        <v>25</v>
      </c>
      <c r="M20" s="27" t="s">
        <v>17</v>
      </c>
      <c r="N20" s="27" t="s">
        <v>20</v>
      </c>
      <c r="O20" s="27" t="s">
        <v>23</v>
      </c>
      <c r="P20" s="28" t="s">
        <v>24</v>
      </c>
      <c r="Q20" s="18" t="s">
        <v>12</v>
      </c>
      <c r="R20" s="28" t="s">
        <v>18</v>
      </c>
      <c r="S20" s="28" t="s">
        <v>19</v>
      </c>
      <c r="U20" s="29" t="s">
        <v>62</v>
      </c>
    </row>
    <row r="21" spans="1:21" s="2" customFormat="1" ht="12.95" customHeight="1">
      <c r="A21" s="2" t="s">
        <v>40</v>
      </c>
      <c r="B21" s="2" t="s">
        <v>41</v>
      </c>
      <c r="C21" s="3">
        <v>38051.3145</v>
      </c>
      <c r="D21" s="4"/>
      <c r="E21" s="2">
        <f t="shared" ref="E21:E41" si="0">+(C21-C$7)/C$8</f>
        <v>492.44980356616571</v>
      </c>
      <c r="F21" s="2">
        <f t="shared" ref="F21:F41" si="1">ROUND(2*E21,0)/2</f>
        <v>492.5</v>
      </c>
      <c r="G21" s="2">
        <f t="shared" ref="G21:G30" si="2">+C21-(C$7+F21*C$8)</f>
        <v>-0.49920749999728287</v>
      </c>
      <c r="H21" s="2">
        <f>+G21</f>
        <v>-0.49920749999728287</v>
      </c>
      <c r="O21" s="2">
        <f t="shared" ref="O21:O41" ca="1" si="3">+C$11+C$12*$F21</f>
        <v>6.3401251215400673E-3</v>
      </c>
      <c r="P21" s="2">
        <f t="shared" ref="P21:P41" ca="1" si="4">+D$11+D$12*$F21</f>
        <v>-0.64322923027235412</v>
      </c>
      <c r="Q21" s="30">
        <f t="shared" ref="Q21:Q41" si="5">+C21-15018.5</f>
        <v>23032.8145</v>
      </c>
      <c r="S21" s="2">
        <f>G21</f>
        <v>-0.49920749999728287</v>
      </c>
    </row>
    <row r="22" spans="1:21" s="2" customFormat="1" ht="12.95" customHeight="1">
      <c r="A22" s="31" t="s">
        <v>42</v>
      </c>
      <c r="B22" s="32" t="s">
        <v>43</v>
      </c>
      <c r="C22" s="33">
        <v>41726.519999999997</v>
      </c>
      <c r="D22" s="4"/>
      <c r="E22" s="2">
        <f t="shared" si="0"/>
        <v>861.99995998020688</v>
      </c>
      <c r="F22" s="2">
        <f t="shared" si="1"/>
        <v>862</v>
      </c>
      <c r="G22" s="2">
        <f t="shared" si="2"/>
        <v>-3.9800000376999378E-4</v>
      </c>
      <c r="H22" s="2">
        <f>G22</f>
        <v>-3.9800000376999378E-4</v>
      </c>
      <c r="O22" s="2">
        <f t="shared" ca="1" si="3"/>
        <v>1.2668103573038533E-3</v>
      </c>
      <c r="P22" s="2">
        <f t="shared" ca="1" si="4"/>
        <v>-0.55645017577375444</v>
      </c>
      <c r="Q22" s="30">
        <f t="shared" si="5"/>
        <v>26708.019999999997</v>
      </c>
      <c r="R22" s="2">
        <f>G22</f>
        <v>-3.9800000376999378E-4</v>
      </c>
    </row>
    <row r="23" spans="1:21" s="2" customFormat="1" ht="12.95" customHeight="1">
      <c r="A23" s="31" t="s">
        <v>42</v>
      </c>
      <c r="B23" s="32" t="s">
        <v>43</v>
      </c>
      <c r="C23" s="33">
        <v>42094.493000000002</v>
      </c>
      <c r="D23" s="4"/>
      <c r="E23" s="2">
        <f t="shared" si="0"/>
        <v>899.00047048394504</v>
      </c>
      <c r="F23" s="2">
        <f t="shared" si="1"/>
        <v>899</v>
      </c>
      <c r="G23" s="2">
        <f t="shared" si="2"/>
        <v>4.6790000051259995E-3</v>
      </c>
      <c r="H23" s="2">
        <f>G23</f>
        <v>4.6790000051259995E-3</v>
      </c>
      <c r="O23" s="2">
        <f t="shared" ca="1" si="3"/>
        <v>7.5879237008669512E-4</v>
      </c>
      <c r="P23" s="2">
        <f t="shared" ca="1" si="4"/>
        <v>-0.54776052755603266</v>
      </c>
      <c r="Q23" s="30">
        <f t="shared" si="5"/>
        <v>27075.993000000002</v>
      </c>
      <c r="R23" s="2">
        <f>G23</f>
        <v>4.6790000051259995E-3</v>
      </c>
    </row>
    <row r="24" spans="1:21" s="2" customFormat="1" ht="12.95" customHeight="1">
      <c r="A24" s="2" t="s">
        <v>44</v>
      </c>
      <c r="C24" s="3">
        <v>42472.398200000003</v>
      </c>
      <c r="D24" s="4"/>
      <c r="E24" s="2">
        <f t="shared" si="0"/>
        <v>936.99968597534553</v>
      </c>
      <c r="F24" s="2">
        <f t="shared" si="1"/>
        <v>937</v>
      </c>
      <c r="G24" s="2">
        <f t="shared" si="2"/>
        <v>-3.1229999949573539E-3</v>
      </c>
      <c r="I24" s="2">
        <f>G24</f>
        <v>-3.1229999949573539E-3</v>
      </c>
      <c r="O24" s="2">
        <f t="shared" ca="1" si="3"/>
        <v>2.3704416699880243E-4</v>
      </c>
      <c r="P24" s="2">
        <f t="shared" ca="1" si="4"/>
        <v>-0.53883602398107522</v>
      </c>
      <c r="Q24" s="30">
        <f t="shared" si="5"/>
        <v>27453.898200000003</v>
      </c>
      <c r="R24" s="2">
        <f>G24</f>
        <v>-3.1229999949573539E-3</v>
      </c>
    </row>
    <row r="25" spans="1:21" s="2" customFormat="1" ht="12.95" customHeight="1">
      <c r="A25" s="31" t="s">
        <v>42</v>
      </c>
      <c r="B25" s="32" t="s">
        <v>43</v>
      </c>
      <c r="C25" s="33">
        <v>43148.667000000001</v>
      </c>
      <c r="D25" s="4"/>
      <c r="E25" s="2">
        <f t="shared" si="0"/>
        <v>1005.0000306684342</v>
      </c>
      <c r="F25" s="2">
        <f t="shared" si="1"/>
        <v>1005</v>
      </c>
      <c r="G25" s="2">
        <f t="shared" si="2"/>
        <v>3.0500000138999894E-4</v>
      </c>
      <c r="H25" s="2">
        <f>G25</f>
        <v>3.0500000138999894E-4</v>
      </c>
      <c r="O25" s="2">
        <f t="shared" ca="1" si="3"/>
        <v>-6.9661051221110888E-4</v>
      </c>
      <c r="P25" s="2">
        <f t="shared" ca="1" si="4"/>
        <v>-0.52286585968904609</v>
      </c>
      <c r="Q25" s="30">
        <f t="shared" si="5"/>
        <v>28130.167000000001</v>
      </c>
      <c r="R25" s="2">
        <f>G25</f>
        <v>3.0500000138999894E-4</v>
      </c>
    </row>
    <row r="26" spans="1:21" s="2" customFormat="1" ht="12.95" customHeight="1">
      <c r="A26" s="2" t="s">
        <v>45</v>
      </c>
      <c r="C26" s="3">
        <v>45028.296999999999</v>
      </c>
      <c r="D26" s="4"/>
      <c r="E26" s="2">
        <f t="shared" si="0"/>
        <v>1194.0010431289684</v>
      </c>
      <c r="F26" s="2">
        <f t="shared" si="1"/>
        <v>1194</v>
      </c>
      <c r="G26" s="2">
        <f t="shared" si="2"/>
        <v>1.0373999997682404E-2</v>
      </c>
      <c r="I26" s="2">
        <f>G26</f>
        <v>1.0373999997682404E-2</v>
      </c>
      <c r="O26" s="2">
        <f t="shared" ca="1" si="3"/>
        <v>-3.2916213117798361E-3</v>
      </c>
      <c r="P26" s="2">
        <f t="shared" ca="1" si="4"/>
        <v>-0.47847819717149437</v>
      </c>
      <c r="Q26" s="30">
        <f t="shared" si="5"/>
        <v>30009.796999999999</v>
      </c>
      <c r="R26" s="2">
        <f>G26</f>
        <v>1.0373999997682404E-2</v>
      </c>
    </row>
    <row r="27" spans="1:21" s="2" customFormat="1" ht="12.95" customHeight="1">
      <c r="A27" s="5" t="s">
        <v>46</v>
      </c>
      <c r="B27" s="6" t="s">
        <v>41</v>
      </c>
      <c r="C27" s="7">
        <v>47220.672509999997</v>
      </c>
      <c r="D27" s="7">
        <v>-4.8999999999999998E-4</v>
      </c>
      <c r="E27" s="2">
        <f t="shared" si="0"/>
        <v>1414.4493180999364</v>
      </c>
      <c r="F27" s="2">
        <f t="shared" si="1"/>
        <v>1414.5</v>
      </c>
      <c r="G27" s="2">
        <f t="shared" si="2"/>
        <v>-0.50403550000191899</v>
      </c>
      <c r="I27" s="2">
        <f>G27</f>
        <v>-0.50403550000191899</v>
      </c>
      <c r="O27" s="2">
        <f t="shared" ca="1" si="3"/>
        <v>-6.3191339112766837E-3</v>
      </c>
      <c r="P27" s="2">
        <f t="shared" ca="1" si="4"/>
        <v>-0.42669259090101741</v>
      </c>
      <c r="Q27" s="30">
        <f t="shared" si="5"/>
        <v>32202.172509999997</v>
      </c>
      <c r="S27" s="2">
        <f>G27</f>
        <v>-0.50403550000191899</v>
      </c>
    </row>
    <row r="28" spans="1:21" s="2" customFormat="1" ht="12.95" customHeight="1">
      <c r="A28" s="31" t="s">
        <v>47</v>
      </c>
      <c r="B28" s="32" t="s">
        <v>43</v>
      </c>
      <c r="C28" s="33">
        <v>47524.492400000003</v>
      </c>
      <c r="D28" s="4"/>
      <c r="E28" s="2">
        <f t="shared" si="0"/>
        <v>1444.9990894994401</v>
      </c>
      <c r="F28" s="2">
        <f t="shared" si="1"/>
        <v>1445</v>
      </c>
      <c r="G28" s="2">
        <f t="shared" si="2"/>
        <v>-9.0549999949871562E-3</v>
      </c>
      <c r="I28" s="2">
        <f>G28</f>
        <v>-9.0549999949871562E-3</v>
      </c>
      <c r="O28" s="2">
        <f t="shared" ca="1" si="3"/>
        <v>-6.7379054953340713E-3</v>
      </c>
      <c r="P28" s="2">
        <f t="shared" ca="1" si="4"/>
        <v>-0.41952950250532789</v>
      </c>
      <c r="Q28" s="30">
        <f t="shared" si="5"/>
        <v>32505.992400000003</v>
      </c>
      <c r="R28" s="2">
        <f>G28</f>
        <v>-9.0549999949871562E-3</v>
      </c>
    </row>
    <row r="29" spans="1:21" s="2" customFormat="1" ht="12.95" customHeight="1">
      <c r="A29" s="31"/>
      <c r="B29" s="32"/>
      <c r="C29" s="33"/>
      <c r="D29" s="4"/>
      <c r="Q29" s="30"/>
    </row>
    <row r="30" spans="1:21" s="2" customFormat="1" ht="12.95" customHeight="1">
      <c r="A30" s="31" t="s">
        <v>49</v>
      </c>
      <c r="B30" s="32" t="s">
        <v>41</v>
      </c>
      <c r="C30" s="33">
        <v>47568.7523</v>
      </c>
      <c r="D30" s="4"/>
      <c r="E30" s="2">
        <f t="shared" si="0"/>
        <v>1449.4495217182287</v>
      </c>
      <c r="F30" s="2">
        <f t="shared" si="1"/>
        <v>1449.5</v>
      </c>
      <c r="G30" s="2">
        <f t="shared" si="2"/>
        <v>-0.5020105000003241</v>
      </c>
      <c r="I30" s="2">
        <f>G30</f>
        <v>-0.5020105000003241</v>
      </c>
      <c r="O30" s="2">
        <f t="shared" ca="1" si="3"/>
        <v>-6.7996914667523729E-3</v>
      </c>
      <c r="P30" s="2">
        <f t="shared" ca="1" si="4"/>
        <v>-0.41847265339776712</v>
      </c>
      <c r="Q30" s="30">
        <f t="shared" si="5"/>
        <v>32550.2523</v>
      </c>
      <c r="S30" s="2">
        <f>G30</f>
        <v>-0.5020105000003241</v>
      </c>
    </row>
    <row r="31" spans="1:21" s="2" customFormat="1" ht="12.95" customHeight="1">
      <c r="A31" s="2" t="s">
        <v>50</v>
      </c>
      <c r="C31" s="3">
        <v>47625.481</v>
      </c>
      <c r="D31" s="4"/>
      <c r="E31" s="2">
        <f t="shared" si="0"/>
        <v>1455.1537197442071</v>
      </c>
      <c r="F31" s="2">
        <f t="shared" si="1"/>
        <v>1455</v>
      </c>
      <c r="O31" s="2">
        <f t="shared" ca="1" si="3"/>
        <v>-6.8752076540414091E-3</v>
      </c>
      <c r="P31" s="2">
        <f t="shared" ca="1" si="4"/>
        <v>-0.41718094893297064</v>
      </c>
      <c r="Q31" s="30">
        <f t="shared" si="5"/>
        <v>32606.981</v>
      </c>
      <c r="U31" s="2">
        <f>+C31-(C$7+F31*C$8)</f>
        <v>1.5287549999993644</v>
      </c>
    </row>
    <row r="32" spans="1:21" s="2" customFormat="1" ht="12.95" customHeight="1">
      <c r="A32" s="31" t="s">
        <v>48</v>
      </c>
      <c r="B32" s="32" t="s">
        <v>41</v>
      </c>
      <c r="C32" s="33">
        <v>47847.207999999999</v>
      </c>
      <c r="D32" s="4"/>
      <c r="E32" s="2">
        <f t="shared" si="0"/>
        <v>1477.4488669220223</v>
      </c>
      <c r="F32" s="2">
        <f t="shared" si="1"/>
        <v>1477.5</v>
      </c>
      <c r="G32" s="2">
        <f>+C32-(C$7+F32*C$8)</f>
        <v>-0.50852250000025379</v>
      </c>
      <c r="I32" s="2">
        <f>G32</f>
        <v>-0.50852250000025379</v>
      </c>
      <c r="O32" s="2">
        <f t="shared" ca="1" si="3"/>
        <v>-7.1841375111329243E-3</v>
      </c>
      <c r="P32" s="2">
        <f t="shared" ca="1" si="4"/>
        <v>-0.41189670339516687</v>
      </c>
      <c r="Q32" s="30">
        <f t="shared" si="5"/>
        <v>32828.707999999999</v>
      </c>
      <c r="S32" s="2">
        <f>G32</f>
        <v>-0.50852250000025379</v>
      </c>
    </row>
    <row r="33" spans="1:21" s="2" customFormat="1" ht="12.95" customHeight="1">
      <c r="A33" s="2" t="s">
        <v>51</v>
      </c>
      <c r="C33" s="3">
        <v>47859.472000000002</v>
      </c>
      <c r="D33" s="4"/>
      <c r="E33" s="2">
        <f t="shared" si="0"/>
        <v>1478.6820396298513</v>
      </c>
      <c r="F33" s="2">
        <f t="shared" si="1"/>
        <v>1478.5</v>
      </c>
      <c r="O33" s="2">
        <f t="shared" ca="1" si="3"/>
        <v>-7.1978677270036588E-3</v>
      </c>
      <c r="P33" s="2">
        <f t="shared" ca="1" si="4"/>
        <v>-0.41166184803793116</v>
      </c>
      <c r="Q33" s="30">
        <f t="shared" si="5"/>
        <v>32840.972000000002</v>
      </c>
      <c r="U33" s="2">
        <f>+C33-(C$7+F33*C$8)</f>
        <v>1.810398499997973</v>
      </c>
    </row>
    <row r="34" spans="1:21" s="2" customFormat="1" ht="12.95" customHeight="1">
      <c r="A34" s="2" t="s">
        <v>52</v>
      </c>
      <c r="C34" s="3">
        <v>47928.572</v>
      </c>
      <c r="D34" s="4"/>
      <c r="E34" s="2">
        <f t="shared" si="0"/>
        <v>1485.6301996193292</v>
      </c>
      <c r="F34" s="2">
        <f t="shared" si="1"/>
        <v>1485.5</v>
      </c>
      <c r="O34" s="2">
        <f t="shared" ca="1" si="3"/>
        <v>-7.2939792380987967E-3</v>
      </c>
      <c r="P34" s="2">
        <f t="shared" ca="1" si="4"/>
        <v>-0.41001786053728112</v>
      </c>
      <c r="Q34" s="30">
        <f t="shared" si="5"/>
        <v>32910.072</v>
      </c>
      <c r="U34" s="2">
        <f>+C34-(C$7+F34*C$8)</f>
        <v>1.2948455000005197</v>
      </c>
    </row>
    <row r="35" spans="1:21" s="2" customFormat="1" ht="12.95" customHeight="1">
      <c r="A35" s="2" t="s">
        <v>52</v>
      </c>
      <c r="C35" s="3">
        <v>47931.468999999997</v>
      </c>
      <c r="D35" s="4"/>
      <c r="E35" s="2">
        <f t="shared" si="0"/>
        <v>1485.9214994672236</v>
      </c>
      <c r="F35" s="2">
        <f t="shared" si="1"/>
        <v>1486</v>
      </c>
      <c r="O35" s="2">
        <f t="shared" ca="1" si="3"/>
        <v>-7.3008443460341639E-3</v>
      </c>
      <c r="P35" s="2">
        <f t="shared" ca="1" si="4"/>
        <v>-0.40990043285866323</v>
      </c>
      <c r="Q35" s="30">
        <f t="shared" si="5"/>
        <v>32912.968999999997</v>
      </c>
      <c r="U35" s="2">
        <f>+C35-(C$7+F35*C$8)</f>
        <v>-0.78069400000094902</v>
      </c>
    </row>
    <row r="36" spans="1:21" s="2" customFormat="1" ht="12.95" customHeight="1">
      <c r="A36" s="2" t="s">
        <v>52</v>
      </c>
      <c r="C36" s="3">
        <v>47943.466999999997</v>
      </c>
      <c r="D36" s="4"/>
      <c r="E36" s="2">
        <f t="shared" si="0"/>
        <v>1487.1279252784213</v>
      </c>
      <c r="F36" s="2">
        <f t="shared" si="1"/>
        <v>1487</v>
      </c>
      <c r="O36" s="2">
        <f t="shared" ca="1" si="3"/>
        <v>-7.3145745619048984E-3</v>
      </c>
      <c r="P36" s="2">
        <f t="shared" ca="1" si="4"/>
        <v>-0.40966557750142751</v>
      </c>
      <c r="Q36" s="30">
        <f t="shared" si="5"/>
        <v>32924.966999999997</v>
      </c>
      <c r="U36" s="2">
        <f>+C36-(C$7+F36*C$8)</f>
        <v>1.2722269999940181</v>
      </c>
    </row>
    <row r="37" spans="1:21" s="2" customFormat="1" ht="12.95" customHeight="1">
      <c r="A37" s="7" t="s">
        <v>53</v>
      </c>
      <c r="B37" s="6" t="s">
        <v>43</v>
      </c>
      <c r="C37" s="7">
        <v>48936.691939999997</v>
      </c>
      <c r="D37" s="7">
        <v>2.5999999999999998E-4</v>
      </c>
      <c r="E37" s="2">
        <f t="shared" si="0"/>
        <v>1586.9989207727758</v>
      </c>
      <c r="F37" s="2">
        <f t="shared" si="1"/>
        <v>1587</v>
      </c>
      <c r="G37" s="2">
        <f t="shared" ref="G37:G42" si="6">+C37-(C$7+F37*C$8)</f>
        <v>-1.0733000002801418E-2</v>
      </c>
      <c r="I37" s="2">
        <f t="shared" ref="I37:I42" si="7">G37</f>
        <v>-1.0733000002801418E-2</v>
      </c>
      <c r="O37" s="2">
        <f t="shared" ca="1" si="3"/>
        <v>-8.6875961489783007E-3</v>
      </c>
      <c r="P37" s="2">
        <f t="shared" ca="1" si="4"/>
        <v>-0.3861800417778552</v>
      </c>
      <c r="Q37" s="30">
        <f t="shared" si="5"/>
        <v>33918.191939999997</v>
      </c>
      <c r="R37" s="2">
        <f>G37</f>
        <v>-1.0733000002801418E-2</v>
      </c>
    </row>
    <row r="38" spans="1:21" s="2" customFormat="1" ht="12.95" customHeight="1">
      <c r="A38" s="2" t="s">
        <v>54</v>
      </c>
      <c r="C38" s="3">
        <v>50080.34</v>
      </c>
      <c r="D38" s="4"/>
      <c r="E38" s="2">
        <f t="shared" si="0"/>
        <v>1701.9952983782227</v>
      </c>
      <c r="F38" s="2">
        <f t="shared" si="1"/>
        <v>1702</v>
      </c>
      <c r="G38" s="2">
        <f t="shared" si="6"/>
        <v>-4.6758000004047062E-2</v>
      </c>
      <c r="I38" s="2">
        <f t="shared" si="7"/>
        <v>-4.6758000004047062E-2</v>
      </c>
      <c r="O38" s="2">
        <f t="shared" ca="1" si="3"/>
        <v>-1.026657097411271E-2</v>
      </c>
      <c r="P38" s="2">
        <f t="shared" ca="1" si="4"/>
        <v>-0.35917167569574704</v>
      </c>
      <c r="Q38" s="30">
        <f t="shared" si="5"/>
        <v>35061.839999999997</v>
      </c>
      <c r="R38" s="2">
        <f>G38</f>
        <v>-4.6758000004047062E-2</v>
      </c>
    </row>
    <row r="39" spans="1:21" s="2" customFormat="1" ht="12.95" customHeight="1">
      <c r="A39" s="31" t="s">
        <v>55</v>
      </c>
      <c r="B39" s="32" t="s">
        <v>43</v>
      </c>
      <c r="C39" s="33">
        <v>51492.589</v>
      </c>
      <c r="D39" s="4"/>
      <c r="E39" s="2">
        <f t="shared" si="0"/>
        <v>1844.0001029654968</v>
      </c>
      <c r="F39" s="2">
        <f t="shared" si="1"/>
        <v>1844</v>
      </c>
      <c r="G39" s="2">
        <f t="shared" si="6"/>
        <v>1.0240000046906061E-3</v>
      </c>
      <c r="I39" s="2">
        <f t="shared" si="7"/>
        <v>1.0240000046906061E-3</v>
      </c>
      <c r="O39" s="2">
        <f t="shared" ca="1" si="3"/>
        <v>-1.2216261627756939E-2</v>
      </c>
      <c r="P39" s="2">
        <f t="shared" ca="1" si="4"/>
        <v>-0.32582221496827435</v>
      </c>
      <c r="Q39" s="30">
        <f t="shared" si="5"/>
        <v>36474.089</v>
      </c>
      <c r="R39" s="2">
        <f>G39</f>
        <v>1.0240000046906061E-3</v>
      </c>
    </row>
    <row r="40" spans="1:21" s="2" customFormat="1" ht="12.95" customHeight="1">
      <c r="A40" s="31" t="s">
        <v>56</v>
      </c>
      <c r="B40" s="32" t="s">
        <v>43</v>
      </c>
      <c r="C40" s="33">
        <v>51631.813999999998</v>
      </c>
      <c r="D40" s="4"/>
      <c r="E40" s="2">
        <f t="shared" si="0"/>
        <v>1857.999488993501</v>
      </c>
      <c r="F40" s="2">
        <f t="shared" si="1"/>
        <v>1858</v>
      </c>
      <c r="G40" s="2">
        <f t="shared" si="6"/>
        <v>-5.0820000033127144E-3</v>
      </c>
      <c r="I40" s="2">
        <f t="shared" si="7"/>
        <v>-5.0820000033127144E-3</v>
      </c>
      <c r="O40" s="2">
        <f t="shared" ca="1" si="3"/>
        <v>-1.2408484649947215E-2</v>
      </c>
      <c r="P40" s="2">
        <f t="shared" ca="1" si="4"/>
        <v>-0.32253423996697422</v>
      </c>
      <c r="Q40" s="30">
        <f t="shared" si="5"/>
        <v>36613.313999999998</v>
      </c>
      <c r="R40" s="2">
        <f>G40</f>
        <v>-5.0820000033127144E-3</v>
      </c>
    </row>
    <row r="41" spans="1:21" s="2" customFormat="1" ht="12.95" customHeight="1">
      <c r="A41" s="31" t="s">
        <v>57</v>
      </c>
      <c r="B41" s="32" t="s">
        <v>43</v>
      </c>
      <c r="C41" s="33">
        <v>54466.156999999999</v>
      </c>
      <c r="D41" s="4"/>
      <c r="E41" s="2">
        <f t="shared" si="0"/>
        <v>2142.999035000124</v>
      </c>
      <c r="F41" s="2">
        <f t="shared" si="1"/>
        <v>2143</v>
      </c>
      <c r="G41" s="2">
        <f t="shared" si="6"/>
        <v>-9.5970000038505532E-3</v>
      </c>
      <c r="I41" s="2">
        <f t="shared" si="7"/>
        <v>-9.5970000038505532E-3</v>
      </c>
      <c r="O41" s="2">
        <f t="shared" ca="1" si="3"/>
        <v>-1.6321596173106405E-2</v>
      </c>
      <c r="P41" s="2">
        <f t="shared" ca="1" si="4"/>
        <v>-0.25560046315479312</v>
      </c>
      <c r="Q41" s="30">
        <f t="shared" si="5"/>
        <v>39447.656999999999</v>
      </c>
      <c r="R41" s="2">
        <f>G41</f>
        <v>-9.5970000038505532E-3</v>
      </c>
    </row>
    <row r="42" spans="1:21" s="2" customFormat="1" ht="12.95" customHeight="1">
      <c r="A42" s="8" t="s">
        <v>63</v>
      </c>
      <c r="B42" s="9" t="s">
        <v>41</v>
      </c>
      <c r="C42" s="34">
        <v>59647.533000000003</v>
      </c>
      <c r="D42" s="35">
        <v>5.0000000000000001E-3</v>
      </c>
      <c r="E42" s="2">
        <f t="shared" ref="E42" si="8">+(C42-C$7)/C$8</f>
        <v>2663.9980134898883</v>
      </c>
      <c r="F42" s="2">
        <f t="shared" ref="F42" si="9">ROUND(2*E42,0)/2</f>
        <v>2664</v>
      </c>
      <c r="G42" s="2">
        <f t="shared" si="6"/>
        <v>-1.9756000001507346E-2</v>
      </c>
      <c r="I42" s="2">
        <f t="shared" si="7"/>
        <v>-1.9756000001507346E-2</v>
      </c>
      <c r="O42" s="2">
        <f t="shared" ref="O42" ca="1" si="10">+C$11+C$12*$F42</f>
        <v>-2.347503864175882E-2</v>
      </c>
      <c r="P42" s="2">
        <f t="shared" ref="P42" ca="1" si="11">+D$11+D$12*$F42</f>
        <v>-0.13324082203498144</v>
      </c>
      <c r="Q42" s="30">
        <f t="shared" ref="Q42" si="12">+C42-15018.5</f>
        <v>44629.033000000003</v>
      </c>
      <c r="S42" s="2">
        <f>G42</f>
        <v>-1.9756000001507346E-2</v>
      </c>
    </row>
    <row r="43" spans="1:21" s="2" customFormat="1" ht="12.95" customHeight="1">
      <c r="C43" s="4"/>
      <c r="D43" s="4"/>
    </row>
    <row r="44" spans="1:21" s="2" customFormat="1" ht="12.95" customHeight="1">
      <c r="C44" s="4"/>
      <c r="D44" s="4"/>
    </row>
    <row r="45" spans="1:21" s="2" customFormat="1" ht="12.95" customHeight="1"/>
    <row r="46" spans="1:21" s="2" customFormat="1" ht="12.95" customHeight="1"/>
    <row r="47" spans="1:21" s="2" customFormat="1" ht="12.95" customHeight="1"/>
    <row r="48" spans="1:21" s="2" customFormat="1" ht="12.95" customHeight="1"/>
    <row r="49" s="2" customFormat="1" ht="12.95" customHeight="1"/>
    <row r="50" s="2" customFormat="1" ht="12.95" customHeight="1"/>
    <row r="51" s="2" customFormat="1" ht="12.95" customHeight="1"/>
    <row r="52" s="2" customFormat="1" ht="12.95" customHeight="1"/>
    <row r="53" s="2" customFormat="1" ht="12.95" customHeight="1"/>
    <row r="54" s="2" customFormat="1" ht="12.95" customHeight="1"/>
    <row r="55" s="2" customFormat="1" ht="12.95" customHeight="1"/>
    <row r="56" s="2" customFormat="1" ht="12.95" customHeight="1"/>
    <row r="57" s="2" customFormat="1" ht="12.95" customHeight="1"/>
    <row r="58" s="2" customFormat="1" ht="12.95" customHeight="1"/>
    <row r="59" s="2" customFormat="1" ht="12.95" customHeight="1"/>
    <row r="60" s="2" customFormat="1" ht="12.95" customHeight="1"/>
    <row r="61" s="2" customFormat="1" ht="12.95" customHeight="1"/>
    <row r="62" s="2" customFormat="1" ht="12.95" customHeight="1"/>
    <row r="63" s="2" customFormat="1" ht="12.95" customHeight="1"/>
    <row r="64" s="2" customFormat="1" ht="12.95" customHeight="1"/>
    <row r="65" s="2" customFormat="1" ht="12.95" customHeight="1"/>
    <row r="66" s="2" customFormat="1" ht="12.95" customHeight="1"/>
    <row r="67" s="2" customFormat="1" ht="12.95" customHeight="1"/>
    <row r="68" s="2" customFormat="1" ht="12.95" customHeight="1"/>
    <row r="69" s="2" customFormat="1" ht="12.95" customHeight="1"/>
    <row r="70" s="2" customFormat="1" ht="12.95" customHeight="1"/>
    <row r="71" s="2" customFormat="1" ht="12.95" customHeight="1"/>
    <row r="72" s="2" customFormat="1" ht="12.95" customHeight="1"/>
    <row r="73" s="2" customFormat="1" ht="12.95" customHeight="1"/>
    <row r="74" s="2" customFormat="1" ht="12.95" customHeight="1"/>
    <row r="75" s="2" customFormat="1" ht="12.95" customHeight="1"/>
    <row r="76" s="2" customFormat="1" ht="12.95" customHeight="1"/>
    <row r="77" s="2" customFormat="1" ht="12.95" customHeight="1"/>
    <row r="78" s="2" customFormat="1" ht="12.95" customHeight="1"/>
    <row r="79" s="2" customFormat="1" ht="12.95" customHeight="1"/>
    <row r="80" s="2" customFormat="1" ht="12.95" customHeight="1"/>
    <row r="81" s="2" customFormat="1" ht="12.95" customHeight="1"/>
    <row r="82" s="2" customFormat="1" ht="12.95" customHeight="1"/>
    <row r="83" s="2" customFormat="1" ht="12.95" customHeight="1"/>
    <row r="84" s="2" customFormat="1" ht="12.95" customHeight="1"/>
    <row r="85" s="2" customFormat="1" ht="12.95" customHeight="1"/>
    <row r="86" s="2" customFormat="1" ht="12.95" customHeight="1"/>
    <row r="87" s="2" customFormat="1" ht="12.95" customHeight="1"/>
    <row r="88" s="2" customFormat="1" ht="12.95" customHeight="1"/>
    <row r="89" s="2" customFormat="1" ht="12.95" customHeight="1"/>
    <row r="90" s="2" customFormat="1" ht="12.95" customHeight="1"/>
    <row r="91" s="2" customFormat="1" ht="12.95" customHeight="1"/>
    <row r="92" s="2" customFormat="1" ht="12.95" customHeight="1"/>
    <row r="93" s="2" customFormat="1" ht="12.95" customHeight="1"/>
    <row r="94" s="2" customFormat="1" ht="12.95" customHeight="1"/>
    <row r="95" s="2" customFormat="1" ht="12.95" customHeight="1"/>
    <row r="96" s="2" customFormat="1" ht="12.95" customHeight="1"/>
    <row r="97" s="2" customFormat="1" ht="12.95" customHeight="1"/>
    <row r="98" s="2" customFormat="1" ht="12.95" customHeight="1"/>
    <row r="99" s="2" customFormat="1" ht="12.95" customHeight="1"/>
    <row r="100" s="2" customFormat="1" ht="12.95" customHeight="1"/>
    <row r="101" s="2" customFormat="1" ht="12.95" customHeight="1"/>
    <row r="102" s="2" customFormat="1" ht="12.95" customHeight="1"/>
    <row r="103" s="2" customFormat="1" ht="12.95" customHeight="1"/>
    <row r="104" s="2" customFormat="1" ht="12.95" customHeight="1"/>
    <row r="105" s="2" customFormat="1" ht="12.95" customHeight="1"/>
    <row r="106" s="2" customFormat="1" ht="12.95" customHeight="1"/>
    <row r="107" s="2" customFormat="1" ht="12.95" customHeight="1"/>
    <row r="108" s="2" customFormat="1" ht="12.95" customHeight="1"/>
    <row r="109" s="2" customFormat="1" ht="12.95" customHeight="1"/>
    <row r="110" s="2" customFormat="1" ht="12.95" customHeight="1"/>
    <row r="111" s="2" customFormat="1" ht="12.95" customHeight="1"/>
    <row r="112" s="2" customFormat="1" ht="12.95" customHeight="1"/>
    <row r="113" s="2" customFormat="1" ht="12.95" customHeight="1"/>
    <row r="114" s="2" customFormat="1" ht="12.95" customHeight="1"/>
    <row r="115" s="2" customFormat="1" ht="12.95" customHeight="1"/>
    <row r="116" s="2" customFormat="1" ht="12.95" customHeight="1"/>
    <row r="117" s="2" customFormat="1" ht="12.95" customHeight="1"/>
    <row r="118" s="2" customFormat="1" ht="12.95" customHeight="1"/>
    <row r="119" s="2" customFormat="1" ht="12.95" customHeight="1"/>
    <row r="120" s="2" customFormat="1" ht="12.95" customHeight="1"/>
    <row r="121" s="2" customFormat="1" ht="12.95" customHeight="1"/>
    <row r="122" s="2" customFormat="1" ht="12.95" customHeight="1"/>
    <row r="123" s="2" customFormat="1" ht="12.95" customHeight="1"/>
    <row r="124" s="2" customFormat="1" ht="12.95" customHeight="1"/>
    <row r="125" s="2" customFormat="1" ht="12.95" customHeight="1"/>
    <row r="126" s="2" customFormat="1" ht="12.95" customHeight="1"/>
    <row r="127" s="2" customFormat="1" ht="12.95" customHeight="1"/>
    <row r="128" s="2" customFormat="1" ht="12.95" customHeight="1"/>
    <row r="129" s="2" customFormat="1" ht="12.95" customHeight="1"/>
    <row r="130" s="2" customFormat="1" ht="12.95" customHeight="1"/>
    <row r="131" s="2" customFormat="1" ht="12.95" customHeight="1"/>
    <row r="132" s="2" customFormat="1" ht="12.95" customHeight="1"/>
    <row r="133" s="2" customFormat="1" ht="12.95" customHeight="1"/>
    <row r="134" s="2" customFormat="1" ht="12.95" customHeight="1"/>
    <row r="135" s="2" customFormat="1" ht="12.95" customHeight="1"/>
    <row r="136" s="2" customFormat="1" ht="12.95" customHeight="1"/>
    <row r="137" s="2" customFormat="1" ht="12.95" customHeight="1"/>
    <row r="138" s="2" customFormat="1" ht="12.95" customHeight="1"/>
    <row r="139" s="2" customFormat="1" ht="12.95" customHeight="1"/>
    <row r="140" s="2" customFormat="1" ht="12.95" customHeight="1"/>
    <row r="141" s="2" customFormat="1" ht="12.95" customHeight="1"/>
    <row r="142" s="2" customFormat="1" ht="12.95" customHeight="1"/>
    <row r="143" s="2" customFormat="1" ht="12.95" customHeight="1"/>
    <row r="144" s="2" customFormat="1" ht="12.95" customHeight="1"/>
    <row r="145" s="2" customFormat="1" ht="12.95" customHeight="1"/>
    <row r="146" s="2" customFormat="1" ht="12.95" customHeight="1"/>
    <row r="147" s="2" customFormat="1" ht="12.95" customHeight="1"/>
    <row r="148" s="2" customFormat="1" ht="12.95" customHeight="1"/>
    <row r="149" s="2" customFormat="1" ht="12.95" customHeight="1"/>
    <row r="150" s="2" customFormat="1" ht="12.95" customHeight="1"/>
    <row r="151" s="2" customFormat="1" ht="12.95" customHeight="1"/>
    <row r="152" s="2" customFormat="1" ht="12.95" customHeight="1"/>
    <row r="153" s="2" customFormat="1" ht="12.95" customHeight="1"/>
    <row r="154" s="2" customFormat="1" ht="12.95" customHeight="1"/>
    <row r="155" s="2" customFormat="1" ht="12.95" customHeight="1"/>
    <row r="156" s="2" customFormat="1" ht="12.95" customHeight="1"/>
    <row r="157" s="2" customFormat="1" ht="12.95" customHeight="1"/>
    <row r="158" s="2" customFormat="1" ht="12.95" customHeight="1"/>
    <row r="159" s="2" customFormat="1" ht="12.95" customHeight="1"/>
    <row r="160" s="2" customFormat="1" ht="12.95" customHeight="1"/>
    <row r="161" s="2" customFormat="1" ht="12.95" customHeight="1"/>
    <row r="162" s="2" customFormat="1" ht="12.95" customHeight="1"/>
    <row r="163" s="2" customFormat="1" ht="12.95" customHeight="1"/>
    <row r="164" s="2" customFormat="1" ht="12.95" customHeight="1"/>
    <row r="165" s="2" customFormat="1" ht="12.95" customHeight="1"/>
    <row r="166" s="2" customFormat="1" ht="12.95" customHeight="1"/>
    <row r="167" s="2" customFormat="1" ht="12.95" customHeight="1"/>
    <row r="168" s="2" customFormat="1" ht="12.95" customHeight="1"/>
    <row r="169" s="2" customFormat="1" ht="12.95" customHeight="1"/>
    <row r="170" s="2" customFormat="1" ht="12.95" customHeight="1"/>
    <row r="171" s="2" customFormat="1" ht="12.95" customHeight="1"/>
    <row r="172" s="2" customFormat="1" ht="12.95" customHeight="1"/>
    <row r="173" s="2" customFormat="1" ht="12.95" customHeight="1"/>
    <row r="174" s="2" customFormat="1" ht="12.95" customHeight="1"/>
    <row r="175" s="2" customFormat="1" ht="12.95" customHeight="1"/>
    <row r="176" s="2" customFormat="1" ht="12.95" customHeight="1"/>
    <row r="177" s="2" customFormat="1" ht="12.95" customHeight="1"/>
    <row r="178" s="2" customFormat="1" ht="12.95" customHeight="1"/>
    <row r="179" s="2" customFormat="1" ht="12.95" customHeight="1"/>
    <row r="180" s="2" customFormat="1" ht="12.95" customHeight="1"/>
    <row r="181" s="2" customFormat="1" ht="12.95" customHeight="1"/>
    <row r="182" s="2" customFormat="1" ht="12.95" customHeight="1"/>
    <row r="183" s="2" customFormat="1" ht="12.95" customHeight="1"/>
    <row r="184" s="2" customFormat="1" ht="12.95" customHeight="1"/>
    <row r="185" s="2" customFormat="1" ht="12.95" customHeight="1"/>
    <row r="186" s="2" customFormat="1" ht="12.95" customHeight="1"/>
    <row r="187" s="2" customFormat="1" ht="12.95" customHeight="1"/>
    <row r="188" s="2" customFormat="1" ht="12.95" customHeight="1"/>
    <row r="189" s="2" customFormat="1" ht="12.95" customHeight="1"/>
    <row r="190" s="2" customFormat="1" ht="12.95" customHeight="1"/>
    <row r="191" s="2" customFormat="1" ht="12.95" customHeight="1"/>
    <row r="192" s="2" customFormat="1" ht="12.95" customHeight="1"/>
    <row r="193" s="2" customFormat="1" ht="12.95" customHeight="1"/>
    <row r="194" s="2" customFormat="1" ht="12.95" customHeight="1"/>
    <row r="195" s="2" customFormat="1" ht="12.95" customHeight="1"/>
    <row r="196" s="2" customFormat="1" ht="12.95" customHeight="1"/>
    <row r="197" s="2" customFormat="1" ht="12.95" customHeight="1"/>
    <row r="198" s="2" customFormat="1" ht="12.95" customHeight="1"/>
    <row r="199" s="2" customFormat="1" ht="12.95" customHeight="1"/>
    <row r="200" s="2" customFormat="1" ht="12.95" customHeight="1"/>
    <row r="201" s="2" customFormat="1" ht="12.95" customHeight="1"/>
    <row r="202" s="2" customFormat="1" ht="12.95" customHeight="1"/>
    <row r="203" s="2" customFormat="1" ht="12.95" customHeight="1"/>
    <row r="204" s="2" customFormat="1" ht="12.95" customHeight="1"/>
    <row r="205" s="2" customFormat="1" ht="12.95" customHeight="1"/>
    <row r="206" s="2" customFormat="1" ht="12.95" customHeight="1"/>
    <row r="207" s="2" customFormat="1" ht="12.95" customHeight="1"/>
    <row r="208" s="2" customFormat="1" ht="12.95" customHeight="1"/>
    <row r="209" s="2" customFormat="1" ht="12.95" customHeight="1"/>
    <row r="210" s="2" customFormat="1" ht="12.95" customHeight="1"/>
    <row r="211" s="2" customFormat="1" ht="12.95" customHeight="1"/>
    <row r="212" s="2" customFormat="1" ht="12.95" customHeight="1"/>
    <row r="213" s="2" customFormat="1" ht="12.95" customHeight="1"/>
    <row r="214" s="2" customFormat="1" ht="12.95" customHeight="1"/>
    <row r="215" s="2" customFormat="1" ht="12.95" customHeight="1"/>
    <row r="216" s="2" customFormat="1" ht="12.95" customHeight="1"/>
    <row r="217" s="2" customFormat="1" ht="12.95" customHeight="1"/>
    <row r="218" s="2" customFormat="1" ht="12.95" customHeight="1"/>
    <row r="219" s="2" customFormat="1" ht="12.95" customHeight="1"/>
    <row r="220" s="2" customFormat="1" ht="12.95" customHeight="1"/>
    <row r="221" s="2" customFormat="1" ht="12.95" customHeight="1"/>
    <row r="222" s="2" customFormat="1" ht="12.95" customHeight="1"/>
    <row r="223" s="2" customFormat="1" ht="12.95" customHeight="1"/>
    <row r="224" s="2" customFormat="1" ht="12.95" customHeight="1"/>
    <row r="225" s="2" customFormat="1" ht="12.95" customHeight="1"/>
    <row r="226" s="2" customFormat="1" ht="12.95" customHeight="1"/>
    <row r="227" s="2" customFormat="1" ht="12.95" customHeight="1"/>
    <row r="228" s="2" customFormat="1" ht="12.95" customHeight="1"/>
    <row r="229" s="2" customFormat="1" ht="12.95" customHeight="1"/>
    <row r="230" s="2" customFormat="1" ht="12.95" customHeight="1"/>
    <row r="231" s="2" customFormat="1" ht="12.95" customHeight="1"/>
    <row r="232" s="2" customFormat="1" ht="12.95" customHeight="1"/>
    <row r="233" s="2" customFormat="1" ht="12.95" customHeight="1"/>
    <row r="234" s="2" customFormat="1" ht="12.95" customHeight="1"/>
    <row r="235" s="2" customFormat="1" ht="12.95" customHeight="1"/>
    <row r="236" s="2" customFormat="1" ht="12.95" customHeight="1"/>
    <row r="237" s="2" customFormat="1" ht="12.95" customHeight="1"/>
    <row r="238" s="2" customFormat="1" ht="12.95" customHeight="1"/>
    <row r="239" s="2" customFormat="1" ht="12.95" customHeight="1"/>
    <row r="240" s="2" customFormat="1" ht="12.95" customHeight="1"/>
    <row r="241" s="2" customFormat="1" ht="12.95" customHeight="1"/>
    <row r="242" s="2" customFormat="1" ht="12.95" customHeight="1"/>
    <row r="243" s="2" customFormat="1" ht="12.95" customHeight="1"/>
    <row r="244" s="2" customFormat="1" ht="12.95" customHeight="1"/>
    <row r="245" s="2" customFormat="1" ht="12.95" customHeight="1"/>
    <row r="246" s="2" customFormat="1" ht="12.95" customHeight="1"/>
    <row r="247" s="2" customFormat="1" ht="12.95" customHeight="1"/>
    <row r="248" s="2" customFormat="1" ht="12.95" customHeight="1"/>
    <row r="249" s="2" customFormat="1" ht="12.95" customHeight="1"/>
    <row r="250" s="2" customFormat="1" ht="12.95" customHeight="1"/>
    <row r="251" s="2" customFormat="1" ht="12.95" customHeight="1"/>
    <row r="252" s="2" customFormat="1" ht="12.95" customHeight="1"/>
    <row r="253" s="2" customFormat="1" ht="12.95" customHeight="1"/>
    <row r="254" s="2" customFormat="1" ht="12.95" customHeight="1"/>
    <row r="255" s="2" customFormat="1" ht="12.95" customHeight="1"/>
    <row r="256" s="2" customFormat="1" ht="12.95" customHeight="1"/>
    <row r="257" s="2" customFormat="1" ht="12.95" customHeight="1"/>
    <row r="258" s="2" customFormat="1" ht="12.95" customHeight="1"/>
    <row r="259" s="2" customFormat="1" ht="12.95" customHeight="1"/>
    <row r="260" s="2" customFormat="1" ht="12.95" customHeight="1"/>
    <row r="261" s="2" customFormat="1" ht="12.95" customHeight="1"/>
    <row r="262" s="2" customFormat="1" ht="12.95" customHeight="1"/>
    <row r="263" s="2" customFormat="1" ht="12.95" customHeight="1"/>
    <row r="264" s="2" customFormat="1" ht="12.95" customHeight="1"/>
    <row r="265" s="2" customFormat="1" ht="12.95" customHeight="1"/>
    <row r="266" s="2" customFormat="1" ht="12.95" customHeight="1"/>
    <row r="267" s="2" customFormat="1" ht="12.95" customHeight="1"/>
    <row r="268" s="2" customFormat="1" ht="12.95" customHeight="1"/>
    <row r="269" s="2" customFormat="1" ht="12.95" customHeight="1"/>
    <row r="270" s="2" customFormat="1" ht="12.95" customHeight="1"/>
    <row r="271" s="2" customFormat="1" ht="12.95" customHeight="1"/>
    <row r="272" s="2" customFormat="1" ht="12.95" customHeight="1"/>
    <row r="273" s="2" customFormat="1" ht="12.95" customHeight="1"/>
    <row r="274" s="2" customFormat="1" ht="12.95" customHeight="1"/>
    <row r="275" s="2" customFormat="1" ht="12.95" customHeight="1"/>
    <row r="276" s="2" customFormat="1" ht="12.95" customHeight="1"/>
    <row r="277" s="2" customFormat="1" ht="12.95" customHeight="1"/>
    <row r="278" s="2" customFormat="1" ht="12.95" customHeight="1"/>
    <row r="279" s="2" customFormat="1" ht="12.95" customHeight="1"/>
    <row r="280" s="2" customFormat="1" ht="12.95" customHeight="1"/>
    <row r="281" s="2" customFormat="1" ht="12.95" customHeight="1"/>
    <row r="282" s="2" customFormat="1" ht="12.95" customHeight="1"/>
    <row r="283" s="2" customFormat="1" ht="12.95" customHeight="1"/>
    <row r="284" s="2" customFormat="1" ht="12.95" customHeight="1"/>
    <row r="285" s="2" customFormat="1" ht="12.95" customHeight="1"/>
    <row r="286" s="2" customFormat="1" ht="12.95" customHeight="1"/>
    <row r="287" s="2" customFormat="1" ht="12.95" customHeight="1"/>
    <row r="288" s="2" customFormat="1" ht="12.95" customHeight="1"/>
    <row r="289" s="2" customFormat="1" ht="12.95" customHeight="1"/>
    <row r="290" s="2" customFormat="1" ht="12.95" customHeight="1"/>
    <row r="291" s="2" customFormat="1" ht="12.95" customHeight="1"/>
    <row r="292" s="2" customFormat="1" ht="12.95" customHeight="1"/>
    <row r="293" s="2" customFormat="1" ht="12.95" customHeight="1"/>
    <row r="294" s="2" customFormat="1" ht="12.95" customHeight="1"/>
    <row r="295" s="2" customFormat="1" ht="12.95" customHeight="1"/>
    <row r="296" s="2" customFormat="1" ht="12.95" customHeight="1"/>
    <row r="297" s="2" customFormat="1" ht="12.95" customHeight="1"/>
    <row r="298" s="2" customFormat="1" ht="12.95" customHeight="1"/>
    <row r="299" s="2" customFormat="1" ht="12.95" customHeight="1"/>
    <row r="300" s="2" customFormat="1" ht="12.95" customHeight="1"/>
    <row r="301" s="2" customFormat="1" ht="12.95" customHeight="1"/>
    <row r="302" s="2" customFormat="1" ht="12.95" customHeight="1"/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EB9EF-92BA-4052-B0E3-20A9D86D467F}">
  <dimension ref="A1"/>
  <sheetViews>
    <sheetView workbookViewId="0"/>
  </sheetViews>
  <sheetFormatPr defaultRowHeight="12.7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2024-02-18T06:56:07Z</dcterms:modified>
</cp:coreProperties>
</file>