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96D6B5E8-B918-4363-B107-07D715C8DEA1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O25" i="1"/>
  <c r="O2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<sst xmlns="http://schemas.openxmlformats.org/spreadsheetml/2006/main" count="62" uniqueCount="53">
  <si>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</si>
  <si>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</si>
  <si>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</si>
  <si>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</si>
  <si>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</si>
  <si>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</si>
  <si>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</si>
  <si>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</si>
  <si>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</si>
  <si>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</si>
  <si>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</si>
  <si>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</si>
  <si>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</si>
  <si>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</si>
  <si>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</si>
  <si>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</si>
  <si>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</si>
  <si>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</si>
  <si>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</si>
  <si>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</si>
  <si>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</si>
  <si>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</si>
  <si>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</si>
  <si>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</si>
  <si>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</si>
  <si>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</si>
  <si>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</si>
  <si>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</si>
  <si>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</si>
  <si>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</si>
  <si>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</si>
  <si>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</si>
  <si>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</si>
  <si>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</si>
  <si>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</si>
  <si>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</si>
  <si>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</si>
  <si>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</si>
  <si>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</si>
  <si>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</si>
  <si>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</si>
  <si>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</si>
  <si>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</si>
  <si>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</si>
  <si>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</si>
  <si>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</si>
  <si>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2MASS J19102955+2913107 Lyr</t>
  </si>
  <si>
    <t>BAV102 Feb 2025</t>
  </si>
  <si>
    <t>I</t>
  </si>
  <si>
    <t>EW</t>
  </si>
  <si>
    <t>VSX</t>
  </si>
  <si>
    <t>(0.35)</t>
  </si>
  <si>
    <t>VSX : Detail for 2MASS J19102955+2913107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</si>
</sst>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>
      <alignment horizontal="left" vertical="center"/>
    </xf>
    <xf numFmtId="49" fontId="5" fillId="5" borderId="7" xfId="0" applyNumberFormat="1" applyFont="1" applyFill="1" applyBorder="1" applyAlignment="1">
      <alignment horizontal="center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J19102955+2913107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-8.2539999995788094E-2</c:v>
                </c:pt>
                <c:pt idx="2">
                  <c:v>-6.8939999997382984E-2</c:v>
                </c:pt>
                <c:pt idx="3">
                  <c:v>-3.7339999995310791E-2</c:v>
                </c:pt>
                <c:pt idx="4">
                  <c:v>-2.8739999994286336E-2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-9.334661970752875E-3</c:v>
                </c:pt>
                <c:pt idx="1">
                  <c:v>-4.8092365154215444E-2</c:v>
                </c:pt>
                <c:pt idx="2">
                  <c:v>-4.8163608312892445E-2</c:v>
                </c:pt>
                <c:pt idx="3">
                  <c:v>-5.5860719176355725E-2</c:v>
                </c:pt>
                <c:pt idx="4">
                  <c:v>-5.6108645368551695E-2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13600.5</c:v>
                      </c:pt>
                      <c:pt idx="2">
                        <c:v>13625.5</c:v>
                      </c:pt>
                      <c:pt idx="3">
                        <c:v>16326.5</c:v>
                      </c:pt>
                      <c:pt idx="4">
                        <c:v>16413.5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 J19102955+2913107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-8.2539999995788094E-2</c:v>
                </c:pt>
                <c:pt idx="2">
                  <c:v>-6.8939999997382984E-2</c:v>
                </c:pt>
                <c:pt idx="3">
                  <c:v>-3.7339999995310791E-2</c:v>
                </c:pt>
                <c:pt idx="4">
                  <c:v>-2.8739999994286336E-2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-9.334661970752875E-3</c:v>
                </c:pt>
                <c:pt idx="1">
                  <c:v>-4.8092365154215444E-2</c:v>
                </c:pt>
                <c:pt idx="2">
                  <c:v>-4.8163608312892445E-2</c:v>
                </c:pt>
                <c:pt idx="3">
                  <c:v>-5.5860719176355725E-2</c:v>
                </c:pt>
                <c:pt idx="4">
                  <c:v>-5.6108645368551695E-2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13600.5</c:v>
                </c:pt>
                <c:pt idx="2">
                  <c:v>13625.5</c:v>
                </c:pt>
                <c:pt idx="3">
                  <c:v>16326.5</c:v>
                </c:pt>
                <c:pt idx="4">
                  <c:v>16413.5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35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53943.729789999998</v>
      </c>
      <c r="D7" s="13" t="s">
        <v>50</v>
      </c>
    </row>
    <row r="8" spans="1:15" ht="12.95" customHeight="1" x14ac:dyDescent="0.2">
      <c r="A8" s="20" t="s">
        <v>3</v>
      </c>
      <c r="C8" s="28">
        <v>0.40129999999999999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-9.334661970752875E-3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-2.8497263470800755E-6</v>
      </c>
      <c r="D12" s="21"/>
      <c r="E12" s="35" t="s">
        <v>45</v>
      </c>
      <c r="F12" s="48" t="s">
        <v>51</v>
      </c>
    </row>
    <row r="13" spans="1:15" ht="12.95" customHeight="1" x14ac:dyDescent="0.2">
      <c r="A13" s="20" t="s">
        <v>18</v>
      </c>
      <c r="C13" s="21" t="s">
        <v>13</v>
      </c>
      <c r="E13" s="36" t="s">
        <v>32</v>
      </c>
      <c r="F13" s="37">
        <v>1</v>
      </c>
    </row>
    <row r="14" spans="1:15" ht="12.95" customHeight="1" x14ac:dyDescent="0.2">
      <c r="E14" s="36" t="s">
        <v>30</v>
      </c>
      <c r="F14" s="38">
        <f ca="1">NOW()+15018.5+$C$5/24</f>
        <v>60838.766364351846</v>
      </c>
    </row>
    <row r="15" spans="1:15" ht="12.95" customHeight="1" x14ac:dyDescent="0.2">
      <c r="A15" s="17" t="s">
        <v>17</v>
      </c>
      <c r="C15" s="18">
        <f ca="1">(C7+C11)+(C8+C12)*INT(MAX(F21:F3533))</f>
        <v>60530.210582779495</v>
      </c>
      <c r="E15" s="36" t="s">
        <v>33</v>
      </c>
      <c r="F15" s="38">
        <f ca="1">ROUND(2*(F14-$C$7)/$C$8,0)/2+F13</f>
        <v>17183</v>
      </c>
    </row>
    <row r="16" spans="1:15" ht="12.95" customHeight="1" x14ac:dyDescent="0.2">
      <c r="A16" s="17" t="s">
        <v>4</v>
      </c>
      <c r="C16" s="18">
        <f ca="1">+C8+C12</f>
        <v>0.40129715027365293</v>
      </c>
      <c r="E16" s="36" t="s">
        <v>34</v>
      </c>
      <c r="F16" s="38">
        <f ca="1">ROUND(2*(F14-$C$15)/$C$16,0)/2+F13</f>
        <v>770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6" t="s">
        <v>43</v>
      </c>
      <c r="F17" s="39">
        <f ca="1">+$C$15+$C$16*$F$16-15018.5-$C$5/24</f>
        <v>45821.105221823542</v>
      </c>
    </row>
    <row r="18" spans="1:21" ht="12.95" customHeight="1" thickTop="1" thickBot="1" x14ac:dyDescent="0.25">
      <c r="A18" s="17" t="s">
        <v>5</v>
      </c>
      <c r="C18" s="24">
        <f ca="1">+C15</f>
        <v>60530.210582779495</v>
      </c>
      <c r="D18" s="25">
        <f ca="1">+C16</f>
        <v>0.40129715027365293</v>
      </c>
      <c r="E18" s="41" t="s">
        <v>44</v>
      </c>
      <c r="F18" s="40">
        <f ca="1">+($C$15+$C$16*$F$16)-($C$16/2)-15018.5-$C$5/24</f>
        <v>45820.904573248408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53943.729789999998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-9.334661970752875E-3</v>
      </c>
      <c r="Q21" s="26">
        <f>+C21-15018.5</f>
        <v>38925.229789999998</v>
      </c>
    </row>
    <row r="22" spans="1:21" ht="12.95" customHeight="1" x14ac:dyDescent="0.2">
      <c r="A22" s="44" t="s">
        <v>47</v>
      </c>
      <c r="B22" s="45" t="s">
        <v>48</v>
      </c>
      <c r="C22" s="47">
        <v>59401.527900000001</v>
      </c>
      <c r="D22" s="46">
        <v>3.5000000000000001E-3</v>
      </c>
      <c r="E22" s="20">
        <f t="shared" ref="E22:E25" si="0">+(C22-C$7)/C$8</f>
        <v>13600.294318464998</v>
      </c>
      <c r="F22" s="20">
        <f t="shared" ref="F22:F25" si="1">ROUND(2*E22,0)/2</f>
        <v>13600.5</v>
      </c>
      <c r="G22" s="20">
        <f t="shared" ref="G22:G25" si="2">+C22-(C$7+F22*C$8)</f>
        <v>-8.2539999995788094E-2</v>
      </c>
      <c r="K22" s="20">
        <f t="shared" ref="K22:K25" si="3">+G22</f>
        <v>-8.2539999995788094E-2</v>
      </c>
      <c r="O22" s="20">
        <f t="shared" ref="O22:O25" ca="1" si="4">+C$11+C$12*$F22</f>
        <v>-4.8092365154215444E-2</v>
      </c>
      <c r="Q22" s="26">
        <f t="shared" ref="Q22:Q25" si="5">+C22-15018.5</f>
        <v>44383.027900000001</v>
      </c>
    </row>
    <row r="23" spans="1:21" ht="12.95" customHeight="1" x14ac:dyDescent="0.2">
      <c r="A23" s="44" t="s">
        <v>47</v>
      </c>
      <c r="B23" s="45" t="s">
        <v>48</v>
      </c>
      <c r="C23" s="47">
        <v>59411.574000000001</v>
      </c>
      <c r="D23" s="46">
        <v>3.5000000000000001E-3</v>
      </c>
      <c r="E23" s="20">
        <f t="shared" si="0"/>
        <v>13625.328208322959</v>
      </c>
      <c r="F23" s="20">
        <f t="shared" si="1"/>
        <v>13625.5</v>
      </c>
      <c r="G23" s="20">
        <f t="shared" si="2"/>
        <v>-6.8939999997382984E-2</v>
      </c>
      <c r="K23" s="20">
        <f t="shared" si="3"/>
        <v>-6.8939999997382984E-2</v>
      </c>
      <c r="O23" s="20">
        <f t="shared" ca="1" si="4"/>
        <v>-4.8163608312892445E-2</v>
      </c>
      <c r="Q23" s="26">
        <f t="shared" si="5"/>
        <v>44393.074000000001</v>
      </c>
    </row>
    <row r="24" spans="1:21" ht="12.95" customHeight="1" x14ac:dyDescent="0.2">
      <c r="A24" s="44" t="s">
        <v>47</v>
      </c>
      <c r="B24" s="45" t="s">
        <v>48</v>
      </c>
      <c r="C24" s="47">
        <v>60495.516900000002</v>
      </c>
      <c r="D24" s="46">
        <v>3.5000000000000001E-3</v>
      </c>
      <c r="E24" s="20">
        <f t="shared" si="0"/>
        <v>16326.406952404697</v>
      </c>
      <c r="F24" s="20">
        <f t="shared" si="1"/>
        <v>16326.5</v>
      </c>
      <c r="G24" s="20">
        <f t="shared" si="2"/>
        <v>-3.7339999995310791E-2</v>
      </c>
      <c r="K24" s="20">
        <f t="shared" si="3"/>
        <v>-3.7339999995310791E-2</v>
      </c>
      <c r="O24" s="20">
        <f t="shared" ca="1" si="4"/>
        <v>-5.5860719176355725E-2</v>
      </c>
      <c r="Q24" s="26">
        <f t="shared" si="5"/>
        <v>45477.016900000002</v>
      </c>
    </row>
    <row r="25" spans="1:21" ht="12.95" customHeight="1" x14ac:dyDescent="0.2">
      <c r="A25" s="44" t="s">
        <v>47</v>
      </c>
      <c r="B25" s="45" t="s">
        <v>48</v>
      </c>
      <c r="C25" s="47">
        <v>60530.438600000001</v>
      </c>
      <c r="D25" s="46">
        <v>3.5000000000000001E-3</v>
      </c>
      <c r="E25" s="20">
        <f t="shared" si="0"/>
        <v>16413.428382756054</v>
      </c>
      <c r="F25" s="20">
        <f t="shared" si="1"/>
        <v>16413.5</v>
      </c>
      <c r="G25" s="20">
        <f t="shared" si="2"/>
        <v>-2.8739999994286336E-2</v>
      </c>
      <c r="K25" s="20">
        <f t="shared" si="3"/>
        <v>-2.8739999994286336E-2</v>
      </c>
      <c r="O25" s="20">
        <f t="shared" ca="1" si="4"/>
        <v>-5.6108645368551695E-2</v>
      </c>
      <c r="Q25" s="26">
        <f t="shared" si="5"/>
        <v>45511.938600000001</v>
      </c>
    </row>
    <row r="26" spans="1:21" ht="12.95" customHeight="1" x14ac:dyDescent="0.2">
      <c r="A26" s="42"/>
      <c r="B26" s="43"/>
      <c r="C26" s="42"/>
      <c r="D26" s="42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35937" xr:uid="{83F8CF01-AC07-4C12-9CE8-E84E542A9DA1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2025-06-12T06:23:33Z</dcterms:modified>
</cp:coreProperties>
</file>