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73CEB38-1BFC-4CBA-9A3B-0B91243CBAE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D9" i="1"/>
  <c r="C9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Q47" i="1"/>
  <c r="Q48" i="1"/>
  <c r="C17" i="1"/>
  <c r="H28" i="1"/>
  <c r="Q42" i="1"/>
  <c r="Q43" i="1"/>
  <c r="Q44" i="1"/>
  <c r="Q45" i="1"/>
  <c r="Q46" i="1"/>
  <c r="C7" i="1"/>
  <c r="C8" i="1"/>
  <c r="Q28" i="1"/>
  <c r="E25" i="2"/>
  <c r="E26" i="2"/>
  <c r="E15" i="2"/>
  <c r="E22" i="2"/>
  <c r="E29" i="2"/>
  <c r="E34" i="2"/>
  <c r="E33" i="2"/>
  <c r="E18" i="2"/>
  <c r="E20" i="2"/>
  <c r="E19" i="2"/>
  <c r="E30" i="2"/>
  <c r="E36" i="2"/>
  <c r="E38" i="1"/>
  <c r="F38" i="1"/>
  <c r="G38" i="1"/>
  <c r="K38" i="1"/>
  <c r="E47" i="1"/>
  <c r="F47" i="1"/>
  <c r="G47" i="1"/>
  <c r="J47" i="1"/>
  <c r="G37" i="1"/>
  <c r="K37" i="1"/>
  <c r="G33" i="1"/>
  <c r="K33" i="1"/>
  <c r="G29" i="1"/>
  <c r="K29" i="1"/>
  <c r="E21" i="1"/>
  <c r="F21" i="1"/>
  <c r="E42" i="1"/>
  <c r="F42" i="1"/>
  <c r="E34" i="1"/>
  <c r="F34" i="1"/>
  <c r="E30" i="1"/>
  <c r="F30" i="1"/>
  <c r="E25" i="1"/>
  <c r="F25" i="1"/>
  <c r="G25" i="1"/>
  <c r="K25" i="1"/>
  <c r="G21" i="1"/>
  <c r="K21" i="1"/>
  <c r="G46" i="1"/>
  <c r="I46" i="1"/>
  <c r="E44" i="1"/>
  <c r="F44" i="1"/>
  <c r="G44" i="1"/>
  <c r="I44" i="1"/>
  <c r="E41" i="1"/>
  <c r="F41" i="1"/>
  <c r="G41" i="1"/>
  <c r="K41" i="1"/>
  <c r="E37" i="1"/>
  <c r="F37" i="1"/>
  <c r="E33" i="1"/>
  <c r="F33" i="1"/>
  <c r="E29" i="1"/>
  <c r="F29" i="1"/>
  <c r="E24" i="1"/>
  <c r="F24" i="1"/>
  <c r="G24" i="1"/>
  <c r="K24" i="1"/>
  <c r="E28" i="1"/>
  <c r="F28" i="1"/>
  <c r="G40" i="1"/>
  <c r="K40" i="1"/>
  <c r="G36" i="1"/>
  <c r="K36" i="1"/>
  <c r="G23" i="1"/>
  <c r="K23" i="1"/>
  <c r="G48" i="1"/>
  <c r="J48" i="1"/>
  <c r="E46" i="1"/>
  <c r="F46" i="1"/>
  <c r="E40" i="1"/>
  <c r="F40" i="1"/>
  <c r="E36" i="1"/>
  <c r="F36" i="1"/>
  <c r="E32" i="1"/>
  <c r="F32" i="1"/>
  <c r="G32" i="1"/>
  <c r="K32" i="1"/>
  <c r="E27" i="1"/>
  <c r="E23" i="1"/>
  <c r="F23" i="1"/>
  <c r="E43" i="1"/>
  <c r="F43" i="1"/>
  <c r="G43" i="1"/>
  <c r="I43" i="1"/>
  <c r="E48" i="1"/>
  <c r="F48" i="1"/>
  <c r="G42" i="1"/>
  <c r="E39" i="1"/>
  <c r="F39" i="1"/>
  <c r="G39" i="1"/>
  <c r="K39" i="1"/>
  <c r="E35" i="1"/>
  <c r="F35" i="1"/>
  <c r="G35" i="1"/>
  <c r="K35" i="1"/>
  <c r="E31" i="1"/>
  <c r="F31" i="1"/>
  <c r="G31" i="1"/>
  <c r="K31" i="1"/>
  <c r="E26" i="1"/>
  <c r="F26" i="1"/>
  <c r="G26" i="1"/>
  <c r="K26" i="1"/>
  <c r="E22" i="1"/>
  <c r="F22" i="1"/>
  <c r="G22" i="1"/>
  <c r="K22" i="1"/>
  <c r="E45" i="1"/>
  <c r="F45" i="1"/>
  <c r="G45" i="1"/>
  <c r="I45" i="1"/>
  <c r="G34" i="1"/>
  <c r="K34" i="1"/>
  <c r="G30" i="1"/>
  <c r="K30" i="1"/>
  <c r="E21" i="2"/>
  <c r="E32" i="2"/>
  <c r="E37" i="2"/>
  <c r="F27" i="1"/>
  <c r="G27" i="1"/>
  <c r="K27" i="1"/>
  <c r="E24" i="2"/>
  <c r="E12" i="2"/>
  <c r="E27" i="2"/>
  <c r="E17" i="2"/>
  <c r="I42" i="1"/>
  <c r="E11" i="2"/>
  <c r="E31" i="2"/>
  <c r="E13" i="2"/>
  <c r="E23" i="2"/>
  <c r="E14" i="2"/>
  <c r="E35" i="2"/>
  <c r="E28" i="2"/>
  <c r="E16" i="2"/>
  <c r="C11" i="1"/>
  <c r="C12" i="1"/>
  <c r="C16" i="1" l="1"/>
  <c r="D18" i="1" s="1"/>
  <c r="O36" i="1"/>
  <c r="O43" i="1"/>
  <c r="O42" i="1"/>
  <c r="O48" i="1"/>
  <c r="O26" i="1"/>
  <c r="O38" i="1"/>
  <c r="O29" i="1"/>
  <c r="C15" i="1"/>
  <c r="F18" i="1" s="1"/>
  <c r="O33" i="1"/>
  <c r="O39" i="1"/>
  <c r="O28" i="1"/>
  <c r="O45" i="1"/>
  <c r="O35" i="1"/>
  <c r="O24" i="1"/>
  <c r="O44" i="1"/>
  <c r="O46" i="1"/>
  <c r="O37" i="1"/>
  <c r="O32" i="1"/>
  <c r="O40" i="1"/>
  <c r="O27" i="1"/>
  <c r="O34" i="1"/>
  <c r="O22" i="1"/>
  <c r="O47" i="1"/>
  <c r="O31" i="1"/>
  <c r="O23" i="1"/>
  <c r="O41" i="1"/>
  <c r="O30" i="1"/>
  <c r="O25" i="1"/>
  <c r="O21" i="1"/>
  <c r="F17" i="1"/>
  <c r="F19" i="1" l="1"/>
  <c r="C18" i="1"/>
</calcChain>
</file>

<file path=xl/sharedStrings.xml><?xml version="1.0" encoding="utf-8"?>
<sst xmlns="http://schemas.openxmlformats.org/spreadsheetml/2006/main" count="309" uniqueCount="167">
  <si>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</si>
  <si>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</si>
  <si>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</si>
  <si>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</si>
  <si>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</si>
  <si>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</si>
  <si>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</si>
  <si>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</si>
  <si>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</si>
  <si>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</si>
  <si>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</si>
  <si>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</si>
  <si>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</si>
  <si>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</si>
  <si>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</si>
  <si>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</si>
  <si>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</si>
  <si>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</si>
  <si>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</si>
  <si>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</si>
  <si>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</si>
  <si>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</si>
  <si>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</si>
  <si>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</si>
  <si>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</si>
  <si>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</si>
  <si>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</si>
  <si>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</si>
  <si>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</si>
  <si>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</si>
  <si>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Bull.81</t>
  </si>
  <si>
    <t>B</t>
  </si>
  <si>
    <t>BBSAG Bull.83</t>
  </si>
  <si>
    <t>BBSAG Bull.88</t>
  </si>
  <si>
    <t>BBSAG Bull.95</t>
  </si>
  <si>
    <t>BBSAG Bull.101</t>
  </si>
  <si>
    <t>BBSAG</t>
  </si>
  <si>
    <t>Cycles might not be right</t>
  </si>
  <si>
    <t># of data points:</t>
  </si>
  <si>
    <t>EA/SD</t>
  </si>
  <si>
    <t>AK Lyr / GSC 2131-1676</t>
  </si>
  <si>
    <t xml:space="preserve">19 15 19.5 +27 01 00 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</si>
  <si>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</si>
  <si>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</si>
  <si>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</si>
  <si>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</si>
  <si>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</si>
  <si>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</si>
  <si>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</si>
  <si>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IBVS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</si>
  <si>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</si>
  <si>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</si>
  <si>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</si>
  <si>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</si>
  <si>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</si>
  <si>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</si>
  <si>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</si>
  <si>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</si>
  <si>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</si>
  <si>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</si>
  <si>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</si>
  <si>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</si>
  <si>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2416394.34 </t>
  </si>
  <si>
    <t> 06.10.1903 20:09 </t>
  </si>
  <si>
    <t> 0.37 </t>
  </si>
  <si>
    <t>P </t>
  </si>
  <si>
    <t> P.Parenago </t>
  </si>
  <si>
    <t> PZ 4.314 </t>
  </si>
  <si>
    <t>2418230.24 </t>
  </si>
  <si>
    <t> 15.10.1908 17:45 </t>
  </si>
  <si>
    <t> 0.02 </t>
  </si>
  <si>
    <t>2418564.32 </t>
  </si>
  <si>
    <t> 14.09.1909 19:40 </t>
  </si>
  <si>
    <t> 0.43 </t>
  </si>
  <si>
    <t>2418566.30 </t>
  </si>
  <si>
    <t> 16.09.1909 19:12 </t>
  </si>
  <si>
    <t> 0.32 </t>
  </si>
  <si>
    <t>2418596.22 </t>
  </si>
  <si>
    <t> 16.10.1909 17:16 </t>
  </si>
  <si>
    <t> 0.00 </t>
  </si>
  <si>
    <t>2418597.22 </t>
  </si>
  <si>
    <t> 17.10.1909 17:16 </t>
  </si>
  <si>
    <t> -0.04 </t>
  </si>
  <si>
    <t>2418923.32 </t>
  </si>
  <si>
    <t> 08.09.1910 19:40 </t>
  </si>
  <si>
    <t> -0.32 </t>
  </si>
  <si>
    <t>2427902.609 </t>
  </si>
  <si>
    <t> 10.04.1935 02:36 </t>
  </si>
  <si>
    <t> 0.005 </t>
  </si>
  <si>
    <t> M.S.Zverev </t>
  </si>
  <si>
    <t> PZ 5.109 </t>
  </si>
  <si>
    <t>2429733.630 </t>
  </si>
  <si>
    <t> 14.04.1940 03:07 </t>
  </si>
  <si>
    <t> -0.012 </t>
  </si>
  <si>
    <t> P.Ahnert </t>
  </si>
  <si>
    <t> KVBB 24.69 </t>
  </si>
  <si>
    <t>2429752.400 </t>
  </si>
  <si>
    <t> 02.05.1940 21:36 </t>
  </si>
  <si>
    <t> -0.011 </t>
  </si>
  <si>
    <t>2429877.535 </t>
  </si>
  <si>
    <t> 05.09.1940 00:50 </t>
  </si>
  <si>
    <t> -0.004 </t>
  </si>
  <si>
    <t>2433391.534 </t>
  </si>
  <si>
    <t> 20.04.1950 00:48 </t>
  </si>
  <si>
    <t> -0.013 </t>
  </si>
  <si>
    <t> A.A.Wachmann </t>
  </si>
  <si>
    <t> AHSB 6.3.64 </t>
  </si>
  <si>
    <t>2433487.482 </t>
  </si>
  <si>
    <t> 24.07.1950 23:34 </t>
  </si>
  <si>
    <t> 0.003 </t>
  </si>
  <si>
    <t>2433512.505 </t>
  </si>
  <si>
    <t> 19.08.1950 00:07 </t>
  </si>
  <si>
    <t> 0.001 </t>
  </si>
  <si>
    <t>2434121.485 </t>
  </si>
  <si>
    <t> 18.04.1952 23:38 </t>
  </si>
  <si>
    <t> 0.025 </t>
  </si>
  <si>
    <t>2434655.327 </t>
  </si>
  <si>
    <t> 04.10.1953 19:50 </t>
  </si>
  <si>
    <t>2435066.203 </t>
  </si>
  <si>
    <t> 19.11.1954 16:52 </t>
  </si>
  <si>
    <t> 0.027 </t>
  </si>
  <si>
    <t>2435195.507 </t>
  </si>
  <si>
    <t> 29.03.1955 00:10 </t>
  </si>
  <si>
    <t> 0.033 </t>
  </si>
  <si>
    <t>2435341.427 </t>
  </si>
  <si>
    <t> 21.08.1955 22:14 </t>
  </si>
  <si>
    <t> -0.030 </t>
  </si>
  <si>
    <t>2435368.541 </t>
  </si>
  <si>
    <t> 18.09.1955 00:59 </t>
  </si>
  <si>
    <t> -0.027 </t>
  </si>
  <si>
    <t>2446650.397 </t>
  </si>
  <si>
    <t> 07.08.1986 21:31 </t>
  </si>
  <si>
    <t> -0.536 </t>
  </si>
  <si>
    <t>V </t>
  </si>
  <si>
    <t> K.Locher </t>
  </si>
  <si>
    <t> BBS 81 </t>
  </si>
  <si>
    <t>2446875.575 </t>
  </si>
  <si>
    <t> 21.03.1987 01:48 </t>
  </si>
  <si>
    <t> -0.588 </t>
  </si>
  <si>
    <t> BBS 83 </t>
  </si>
  <si>
    <t>2447288.485 </t>
  </si>
  <si>
    <t> 06.05.1988 23:38 </t>
  </si>
  <si>
    <t> -0.600 </t>
  </si>
  <si>
    <t> BBS 88 </t>
  </si>
  <si>
    <t>2448068.380 </t>
  </si>
  <si>
    <t> 25.06.1990 21:07 </t>
  </si>
  <si>
    <t> -0.669 </t>
  </si>
  <si>
    <t> BBS 95 </t>
  </si>
  <si>
    <t>2448802.451 </t>
  </si>
  <si>
    <t> 28.06.1992 22:49 </t>
  </si>
  <si>
    <t> -0.681 </t>
  </si>
  <si>
    <t> BBS 101 </t>
  </si>
  <si>
    <t>2453963.3965 </t>
  </si>
  <si>
    <t> 15.08.2006 21:30 </t>
  </si>
  <si>
    <t> -0.2184 </t>
  </si>
  <si>
    <t>C </t>
  </si>
  <si>
    <t>-I</t>
  </si>
  <si>
    <t> F. Agerer </t>
  </si>
  <si>
    <t>BAVM 183 </t>
  </si>
  <si>
    <t>2453990.5028 </t>
  </si>
  <si>
    <t> 12.09.2006 00:04 </t>
  </si>
  <si>
    <t>12509.5</t>
  </si>
  <si>
    <t> -0.2231 </t>
  </si>
  <si>
    <t>II</t>
  </si>
  <si>
    <t>Start of linear fit &gt;&gt;&gt;&gt;&gt;&gt;&gt;&gt;&gt;&gt;&gt;&gt;&gt;&gt;&gt;&gt;&gt;&gt;&gt;&gt;&gt;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</si>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</sst>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12"/>
      <name val="Arial Unicode MS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sz val="10"/>
      <color indexed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8" fillId="3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Lyr - O-C Diagr.</a:t>
            </a:r>
          </a:p>
        </c:rich>
      </c:tx>
      <c:layout>
        <c:manualLayout>
          <c:xMode val="edge"/>
          <c:yMode val="edge"/>
          <c:x val="0.365137614678899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95412844036698"/>
          <c:y val="0.14814859468012961"/>
          <c:w val="0.79816513761467889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-5518.5</c:v>
                </c:pt>
                <c:pt idx="1">
                  <c:v>-4638</c:v>
                </c:pt>
                <c:pt idx="2">
                  <c:v>-4478</c:v>
                </c:pt>
                <c:pt idx="3">
                  <c:v>-4477</c:v>
                </c:pt>
                <c:pt idx="4">
                  <c:v>-4462.5</c:v>
                </c:pt>
                <c:pt idx="5">
                  <c:v>-4462</c:v>
                </c:pt>
                <c:pt idx="6">
                  <c:v>-4305.5</c:v>
                </c:pt>
                <c:pt idx="7">
                  <c:v>0</c:v>
                </c:pt>
                <c:pt idx="8">
                  <c:v>0</c:v>
                </c:pt>
                <c:pt idx="9">
                  <c:v>878</c:v>
                </c:pt>
                <c:pt idx="10">
                  <c:v>887</c:v>
                </c:pt>
                <c:pt idx="11">
                  <c:v>947</c:v>
                </c:pt>
                <c:pt idx="12">
                  <c:v>2632</c:v>
                </c:pt>
                <c:pt idx="13">
                  <c:v>2678</c:v>
                </c:pt>
                <c:pt idx="14">
                  <c:v>2690</c:v>
                </c:pt>
                <c:pt idx="15">
                  <c:v>2982</c:v>
                </c:pt>
                <c:pt idx="16">
                  <c:v>3238</c:v>
                </c:pt>
                <c:pt idx="17">
                  <c:v>3435</c:v>
                </c:pt>
                <c:pt idx="18">
                  <c:v>3497</c:v>
                </c:pt>
                <c:pt idx="19">
                  <c:v>3567</c:v>
                </c:pt>
                <c:pt idx="20">
                  <c:v>3580</c:v>
                </c:pt>
                <c:pt idx="21">
                  <c:v>8991</c:v>
                </c:pt>
                <c:pt idx="22">
                  <c:v>9099</c:v>
                </c:pt>
                <c:pt idx="23">
                  <c:v>9297</c:v>
                </c:pt>
                <c:pt idx="24">
                  <c:v>9671</c:v>
                </c:pt>
                <c:pt idx="25">
                  <c:v>10023</c:v>
                </c:pt>
                <c:pt idx="26">
                  <c:v>12498</c:v>
                </c:pt>
                <c:pt idx="27">
                  <c:v>12511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BC-4B7C-9DCE-01780B7F2C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-5518.5</c:v>
                </c:pt>
                <c:pt idx="1">
                  <c:v>-4638</c:v>
                </c:pt>
                <c:pt idx="2">
                  <c:v>-4478</c:v>
                </c:pt>
                <c:pt idx="3">
                  <c:v>-4477</c:v>
                </c:pt>
                <c:pt idx="4">
                  <c:v>-4462.5</c:v>
                </c:pt>
                <c:pt idx="5">
                  <c:v>-4462</c:v>
                </c:pt>
                <c:pt idx="6">
                  <c:v>-4305.5</c:v>
                </c:pt>
                <c:pt idx="7">
                  <c:v>0</c:v>
                </c:pt>
                <c:pt idx="8">
                  <c:v>0</c:v>
                </c:pt>
                <c:pt idx="9">
                  <c:v>878</c:v>
                </c:pt>
                <c:pt idx="10">
                  <c:v>887</c:v>
                </c:pt>
                <c:pt idx="11">
                  <c:v>947</c:v>
                </c:pt>
                <c:pt idx="12">
                  <c:v>2632</c:v>
                </c:pt>
                <c:pt idx="13">
                  <c:v>2678</c:v>
                </c:pt>
                <c:pt idx="14">
                  <c:v>2690</c:v>
                </c:pt>
                <c:pt idx="15">
                  <c:v>2982</c:v>
                </c:pt>
                <c:pt idx="16">
                  <c:v>3238</c:v>
                </c:pt>
                <c:pt idx="17">
                  <c:v>3435</c:v>
                </c:pt>
                <c:pt idx="18">
                  <c:v>3497</c:v>
                </c:pt>
                <c:pt idx="19">
                  <c:v>3567</c:v>
                </c:pt>
                <c:pt idx="20">
                  <c:v>3580</c:v>
                </c:pt>
                <c:pt idx="21">
                  <c:v>8991</c:v>
                </c:pt>
                <c:pt idx="22">
                  <c:v>9099</c:v>
                </c:pt>
                <c:pt idx="23">
                  <c:v>9297</c:v>
                </c:pt>
                <c:pt idx="24">
                  <c:v>9671</c:v>
                </c:pt>
                <c:pt idx="25">
                  <c:v>10023</c:v>
                </c:pt>
                <c:pt idx="26">
                  <c:v>12498</c:v>
                </c:pt>
                <c:pt idx="27">
                  <c:v>12511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1">
                  <c:v>-2.6210168000034173</c:v>
                </c:pt>
                <c:pt idx="22">
                  <c:v>-2.6732152000040514</c:v>
                </c:pt>
                <c:pt idx="23">
                  <c:v>-2.6852455999978702</c:v>
                </c:pt>
                <c:pt idx="24">
                  <c:v>-2.7540807999976096</c:v>
                </c:pt>
                <c:pt idx="25">
                  <c:v>-2.7666903999997885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BC-4B7C-9DCE-01780B7F2C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-5518.5</c:v>
                </c:pt>
                <c:pt idx="1">
                  <c:v>-4638</c:v>
                </c:pt>
                <c:pt idx="2">
                  <c:v>-4478</c:v>
                </c:pt>
                <c:pt idx="3">
                  <c:v>-4477</c:v>
                </c:pt>
                <c:pt idx="4">
                  <c:v>-4462.5</c:v>
                </c:pt>
                <c:pt idx="5">
                  <c:v>-4462</c:v>
                </c:pt>
                <c:pt idx="6">
                  <c:v>-4305.5</c:v>
                </c:pt>
                <c:pt idx="7">
                  <c:v>0</c:v>
                </c:pt>
                <c:pt idx="8">
                  <c:v>0</c:v>
                </c:pt>
                <c:pt idx="9">
                  <c:v>878</c:v>
                </c:pt>
                <c:pt idx="10">
                  <c:v>887</c:v>
                </c:pt>
                <c:pt idx="11">
                  <c:v>947</c:v>
                </c:pt>
                <c:pt idx="12">
                  <c:v>2632</c:v>
                </c:pt>
                <c:pt idx="13">
                  <c:v>2678</c:v>
                </c:pt>
                <c:pt idx="14">
                  <c:v>2690</c:v>
                </c:pt>
                <c:pt idx="15">
                  <c:v>2982</c:v>
                </c:pt>
                <c:pt idx="16">
                  <c:v>3238</c:v>
                </c:pt>
                <c:pt idx="17">
                  <c:v>3435</c:v>
                </c:pt>
                <c:pt idx="18">
                  <c:v>3497</c:v>
                </c:pt>
                <c:pt idx="19">
                  <c:v>3567</c:v>
                </c:pt>
                <c:pt idx="20">
                  <c:v>3580</c:v>
                </c:pt>
                <c:pt idx="21">
                  <c:v>8991</c:v>
                </c:pt>
                <c:pt idx="22">
                  <c:v>9099</c:v>
                </c:pt>
                <c:pt idx="23">
                  <c:v>9297</c:v>
                </c:pt>
                <c:pt idx="24">
                  <c:v>9671</c:v>
                </c:pt>
                <c:pt idx="25">
                  <c:v>10023</c:v>
                </c:pt>
                <c:pt idx="26">
                  <c:v>12498</c:v>
                </c:pt>
                <c:pt idx="27">
                  <c:v>12511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6">
                  <c:v>-3.3465703999972902</c:v>
                </c:pt>
                <c:pt idx="27">
                  <c:v>-3.3513127999976859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BC-4B7C-9DCE-01780B7F2C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-5518.5</c:v>
                </c:pt>
                <c:pt idx="1">
                  <c:v>-4638</c:v>
                </c:pt>
                <c:pt idx="2">
                  <c:v>-4478</c:v>
                </c:pt>
                <c:pt idx="3">
                  <c:v>-4477</c:v>
                </c:pt>
                <c:pt idx="4">
                  <c:v>-4462.5</c:v>
                </c:pt>
                <c:pt idx="5">
                  <c:v>-4462</c:v>
                </c:pt>
                <c:pt idx="6">
                  <c:v>-4305.5</c:v>
                </c:pt>
                <c:pt idx="7">
                  <c:v>0</c:v>
                </c:pt>
                <c:pt idx="8">
                  <c:v>0</c:v>
                </c:pt>
                <c:pt idx="9">
                  <c:v>878</c:v>
                </c:pt>
                <c:pt idx="10">
                  <c:v>887</c:v>
                </c:pt>
                <c:pt idx="11">
                  <c:v>947</c:v>
                </c:pt>
                <c:pt idx="12">
                  <c:v>2632</c:v>
                </c:pt>
                <c:pt idx="13">
                  <c:v>2678</c:v>
                </c:pt>
                <c:pt idx="14">
                  <c:v>2690</c:v>
                </c:pt>
                <c:pt idx="15">
                  <c:v>2982</c:v>
                </c:pt>
                <c:pt idx="16">
                  <c:v>3238</c:v>
                </c:pt>
                <c:pt idx="17">
                  <c:v>3435</c:v>
                </c:pt>
                <c:pt idx="18">
                  <c:v>3497</c:v>
                </c:pt>
                <c:pt idx="19">
                  <c:v>3567</c:v>
                </c:pt>
                <c:pt idx="20">
                  <c:v>3580</c:v>
                </c:pt>
                <c:pt idx="21">
                  <c:v>8991</c:v>
                </c:pt>
                <c:pt idx="22">
                  <c:v>9099</c:v>
                </c:pt>
                <c:pt idx="23">
                  <c:v>9297</c:v>
                </c:pt>
                <c:pt idx="24">
                  <c:v>9671</c:v>
                </c:pt>
                <c:pt idx="25">
                  <c:v>10023</c:v>
                </c:pt>
                <c:pt idx="26">
                  <c:v>12498</c:v>
                </c:pt>
                <c:pt idx="27">
                  <c:v>12511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0.37349880000328994</c:v>
                </c:pt>
                <c:pt idx="1">
                  <c:v>2.1742400003859075E-2</c:v>
                </c:pt>
                <c:pt idx="2">
                  <c:v>0.42737440000200877</c:v>
                </c:pt>
                <c:pt idx="3">
                  <c:v>0.32190959999934421</c:v>
                </c:pt>
                <c:pt idx="4">
                  <c:v>2.670000001671724E-3</c:v>
                </c:pt>
                <c:pt idx="5">
                  <c:v>-4.0062399995804299E-2</c:v>
                </c:pt>
                <c:pt idx="6">
                  <c:v>-0.31530360000033397</c:v>
                </c:pt>
                <c:pt idx="8">
                  <c:v>5.0000000010186341E-3</c:v>
                </c:pt>
                <c:pt idx="9">
                  <c:v>-1.2094399997295113E-2</c:v>
                </c:pt>
                <c:pt idx="10">
                  <c:v>-1.1277599998720689E-2</c:v>
                </c:pt>
                <c:pt idx="11">
                  <c:v>-4.1655999993963633E-3</c:v>
                </c:pt>
                <c:pt idx="12">
                  <c:v>-1.3353599999391008E-2</c:v>
                </c:pt>
                <c:pt idx="13">
                  <c:v>3.2656000039423816E-3</c:v>
                </c:pt>
                <c:pt idx="14">
                  <c:v>6.8800000008195639E-4</c:v>
                </c:pt>
                <c:pt idx="15">
                  <c:v>2.4966400000266731E-2</c:v>
                </c:pt>
                <c:pt idx="16">
                  <c:v>-1.2022400005662348E-2</c:v>
                </c:pt>
                <c:pt idx="17">
                  <c:v>2.7412000003096182E-2</c:v>
                </c:pt>
                <c:pt idx="18">
                  <c:v>3.2594399999652524E-2</c:v>
                </c:pt>
                <c:pt idx="19">
                  <c:v>-2.9941599997982848E-2</c:v>
                </c:pt>
                <c:pt idx="20">
                  <c:v>-2.6984000003722031E-2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BC-4B7C-9DCE-01780B7F2C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-5518.5</c:v>
                </c:pt>
                <c:pt idx="1">
                  <c:v>-4638</c:v>
                </c:pt>
                <c:pt idx="2">
                  <c:v>-4478</c:v>
                </c:pt>
                <c:pt idx="3">
                  <c:v>-4477</c:v>
                </c:pt>
                <c:pt idx="4">
                  <c:v>-4462.5</c:v>
                </c:pt>
                <c:pt idx="5">
                  <c:v>-4462</c:v>
                </c:pt>
                <c:pt idx="6">
                  <c:v>-4305.5</c:v>
                </c:pt>
                <c:pt idx="7">
                  <c:v>0</c:v>
                </c:pt>
                <c:pt idx="8">
                  <c:v>0</c:v>
                </c:pt>
                <c:pt idx="9">
                  <c:v>878</c:v>
                </c:pt>
                <c:pt idx="10">
                  <c:v>887</c:v>
                </c:pt>
                <c:pt idx="11">
                  <c:v>947</c:v>
                </c:pt>
                <c:pt idx="12">
                  <c:v>2632</c:v>
                </c:pt>
                <c:pt idx="13">
                  <c:v>2678</c:v>
                </c:pt>
                <c:pt idx="14">
                  <c:v>2690</c:v>
                </c:pt>
                <c:pt idx="15">
                  <c:v>2982</c:v>
                </c:pt>
                <c:pt idx="16">
                  <c:v>3238</c:v>
                </c:pt>
                <c:pt idx="17">
                  <c:v>3435</c:v>
                </c:pt>
                <c:pt idx="18">
                  <c:v>3497</c:v>
                </c:pt>
                <c:pt idx="19">
                  <c:v>3567</c:v>
                </c:pt>
                <c:pt idx="20">
                  <c:v>3580</c:v>
                </c:pt>
                <c:pt idx="21">
                  <c:v>8991</c:v>
                </c:pt>
                <c:pt idx="22">
                  <c:v>9099</c:v>
                </c:pt>
                <c:pt idx="23">
                  <c:v>9297</c:v>
                </c:pt>
                <c:pt idx="24">
                  <c:v>9671</c:v>
                </c:pt>
                <c:pt idx="25">
                  <c:v>10023</c:v>
                </c:pt>
                <c:pt idx="26">
                  <c:v>12498</c:v>
                </c:pt>
                <c:pt idx="27">
                  <c:v>12511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BC-4B7C-9DCE-01780B7F2C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-5518.5</c:v>
                </c:pt>
                <c:pt idx="1">
                  <c:v>-4638</c:v>
                </c:pt>
                <c:pt idx="2">
                  <c:v>-4478</c:v>
                </c:pt>
                <c:pt idx="3">
                  <c:v>-4477</c:v>
                </c:pt>
                <c:pt idx="4">
                  <c:v>-4462.5</c:v>
                </c:pt>
                <c:pt idx="5">
                  <c:v>-4462</c:v>
                </c:pt>
                <c:pt idx="6">
                  <c:v>-4305.5</c:v>
                </c:pt>
                <c:pt idx="7">
                  <c:v>0</c:v>
                </c:pt>
                <c:pt idx="8">
                  <c:v>0</c:v>
                </c:pt>
                <c:pt idx="9">
                  <c:v>878</c:v>
                </c:pt>
                <c:pt idx="10">
                  <c:v>887</c:v>
                </c:pt>
                <c:pt idx="11">
                  <c:v>947</c:v>
                </c:pt>
                <c:pt idx="12">
                  <c:v>2632</c:v>
                </c:pt>
                <c:pt idx="13">
                  <c:v>2678</c:v>
                </c:pt>
                <c:pt idx="14">
                  <c:v>2690</c:v>
                </c:pt>
                <c:pt idx="15">
                  <c:v>2982</c:v>
                </c:pt>
                <c:pt idx="16">
                  <c:v>3238</c:v>
                </c:pt>
                <c:pt idx="17">
                  <c:v>3435</c:v>
                </c:pt>
                <c:pt idx="18">
                  <c:v>3497</c:v>
                </c:pt>
                <c:pt idx="19">
                  <c:v>3567</c:v>
                </c:pt>
                <c:pt idx="20">
                  <c:v>3580</c:v>
                </c:pt>
                <c:pt idx="21">
                  <c:v>8991</c:v>
                </c:pt>
                <c:pt idx="22">
                  <c:v>9099</c:v>
                </c:pt>
                <c:pt idx="23">
                  <c:v>9297</c:v>
                </c:pt>
                <c:pt idx="24">
                  <c:v>9671</c:v>
                </c:pt>
                <c:pt idx="25">
                  <c:v>10023</c:v>
                </c:pt>
                <c:pt idx="26">
                  <c:v>12498</c:v>
                </c:pt>
                <c:pt idx="27">
                  <c:v>12511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BC-4B7C-9DCE-01780B7F2C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-5518.5</c:v>
                </c:pt>
                <c:pt idx="1">
                  <c:v>-4638</c:v>
                </c:pt>
                <c:pt idx="2">
                  <c:v>-4478</c:v>
                </c:pt>
                <c:pt idx="3">
                  <c:v>-4477</c:v>
                </c:pt>
                <c:pt idx="4">
                  <c:v>-4462.5</c:v>
                </c:pt>
                <c:pt idx="5">
                  <c:v>-4462</c:v>
                </c:pt>
                <c:pt idx="6">
                  <c:v>-4305.5</c:v>
                </c:pt>
                <c:pt idx="7">
                  <c:v>0</c:v>
                </c:pt>
                <c:pt idx="8">
                  <c:v>0</c:v>
                </c:pt>
                <c:pt idx="9">
                  <c:v>878</c:v>
                </c:pt>
                <c:pt idx="10">
                  <c:v>887</c:v>
                </c:pt>
                <c:pt idx="11">
                  <c:v>947</c:v>
                </c:pt>
                <c:pt idx="12">
                  <c:v>2632</c:v>
                </c:pt>
                <c:pt idx="13">
                  <c:v>2678</c:v>
                </c:pt>
                <c:pt idx="14">
                  <c:v>2690</c:v>
                </c:pt>
                <c:pt idx="15">
                  <c:v>2982</c:v>
                </c:pt>
                <c:pt idx="16">
                  <c:v>3238</c:v>
                </c:pt>
                <c:pt idx="17">
                  <c:v>3435</c:v>
                </c:pt>
                <c:pt idx="18">
                  <c:v>3497</c:v>
                </c:pt>
                <c:pt idx="19">
                  <c:v>3567</c:v>
                </c:pt>
                <c:pt idx="20">
                  <c:v>3580</c:v>
                </c:pt>
                <c:pt idx="21">
                  <c:v>8991</c:v>
                </c:pt>
                <c:pt idx="22">
                  <c:v>9099</c:v>
                </c:pt>
                <c:pt idx="23">
                  <c:v>9297</c:v>
                </c:pt>
                <c:pt idx="24">
                  <c:v>9671</c:v>
                </c:pt>
                <c:pt idx="25">
                  <c:v>10023</c:v>
                </c:pt>
                <c:pt idx="26">
                  <c:v>12498</c:v>
                </c:pt>
                <c:pt idx="27">
                  <c:v>12511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BC-4B7C-9DCE-01780B7F2C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-5518.5</c:v>
                </c:pt>
                <c:pt idx="1">
                  <c:v>-4638</c:v>
                </c:pt>
                <c:pt idx="2">
                  <c:v>-4478</c:v>
                </c:pt>
                <c:pt idx="3">
                  <c:v>-4477</c:v>
                </c:pt>
                <c:pt idx="4">
                  <c:v>-4462.5</c:v>
                </c:pt>
                <c:pt idx="5">
                  <c:v>-4462</c:v>
                </c:pt>
                <c:pt idx="6">
                  <c:v>-4305.5</c:v>
                </c:pt>
                <c:pt idx="7">
                  <c:v>0</c:v>
                </c:pt>
                <c:pt idx="8">
                  <c:v>0</c:v>
                </c:pt>
                <c:pt idx="9">
                  <c:v>878</c:v>
                </c:pt>
                <c:pt idx="10">
                  <c:v>887</c:v>
                </c:pt>
                <c:pt idx="11">
                  <c:v>947</c:v>
                </c:pt>
                <c:pt idx="12">
                  <c:v>2632</c:v>
                </c:pt>
                <c:pt idx="13">
                  <c:v>2678</c:v>
                </c:pt>
                <c:pt idx="14">
                  <c:v>2690</c:v>
                </c:pt>
                <c:pt idx="15">
                  <c:v>2982</c:v>
                </c:pt>
                <c:pt idx="16">
                  <c:v>3238</c:v>
                </c:pt>
                <c:pt idx="17">
                  <c:v>3435</c:v>
                </c:pt>
                <c:pt idx="18">
                  <c:v>3497</c:v>
                </c:pt>
                <c:pt idx="19">
                  <c:v>3567</c:v>
                </c:pt>
                <c:pt idx="20">
                  <c:v>3580</c:v>
                </c:pt>
                <c:pt idx="21">
                  <c:v>8991</c:v>
                </c:pt>
                <c:pt idx="22">
                  <c:v>9099</c:v>
                </c:pt>
                <c:pt idx="23">
                  <c:v>9297</c:v>
                </c:pt>
                <c:pt idx="24">
                  <c:v>9671</c:v>
                </c:pt>
                <c:pt idx="25">
                  <c:v>10023</c:v>
                </c:pt>
                <c:pt idx="26">
                  <c:v>12498</c:v>
                </c:pt>
                <c:pt idx="27">
                  <c:v>12511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0.37729551127143091</c:v>
                </c:pt>
                <c:pt idx="1">
                  <c:v>0.19566611347140972</c:v>
                </c:pt>
                <c:pt idx="2">
                  <c:v>0.16266133931126958</c:v>
                </c:pt>
                <c:pt idx="3">
                  <c:v>0.16245505947276873</c:v>
                </c:pt>
                <c:pt idx="4">
                  <c:v>0.15946400181450604</c:v>
                </c:pt>
                <c:pt idx="5">
                  <c:v>0.15936086189525556</c:v>
                </c:pt>
                <c:pt idx="6">
                  <c:v>0.12707806716986858</c:v>
                </c:pt>
                <c:pt idx="7">
                  <c:v>-0.76105977749565268</c:v>
                </c:pt>
                <c:pt idx="8">
                  <c:v>-0.76105977749565268</c:v>
                </c:pt>
                <c:pt idx="9">
                  <c:v>-0.94217347569942178</c:v>
                </c:pt>
                <c:pt idx="10">
                  <c:v>-0.94402999424592959</c:v>
                </c:pt>
                <c:pt idx="11">
                  <c:v>-0.95640678455598216</c:v>
                </c:pt>
                <c:pt idx="12">
                  <c:v>-1.3039883124299581</c:v>
                </c:pt>
                <c:pt idx="13">
                  <c:v>-1.3134771850009983</c:v>
                </c:pt>
                <c:pt idx="14">
                  <c:v>-1.315952543063009</c:v>
                </c:pt>
                <c:pt idx="15">
                  <c:v>-1.3761862559052647</c:v>
                </c:pt>
                <c:pt idx="16">
                  <c:v>-1.4289938945614888</c:v>
                </c:pt>
                <c:pt idx="17">
                  <c:v>-1.4696310227461615</c:v>
                </c:pt>
                <c:pt idx="18">
                  <c:v>-1.4824203727332157</c:v>
                </c:pt>
                <c:pt idx="19">
                  <c:v>-1.4968599614282772</c:v>
                </c:pt>
                <c:pt idx="20">
                  <c:v>-1.4995415993287884</c:v>
                </c:pt>
                <c:pt idx="21">
                  <c:v>-2.6157218054570279</c:v>
                </c:pt>
                <c:pt idx="22">
                  <c:v>-2.6380000280151226</c:v>
                </c:pt>
                <c:pt idx="23">
                  <c:v>-2.6788434360382958</c:v>
                </c:pt>
                <c:pt idx="24">
                  <c:v>-2.7559920956376236</c:v>
                </c:pt>
                <c:pt idx="25">
                  <c:v>-2.8286025987899319</c:v>
                </c:pt>
                <c:pt idx="26">
                  <c:v>-3.3391451990795997</c:v>
                </c:pt>
                <c:pt idx="27">
                  <c:v>-3.3418268369801112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BC-4B7C-9DCE-01780B7F2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99024"/>
        <c:axId val="1"/>
      </c:scatterChart>
      <c:valAx>
        <c:axId val="663299024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3119266055049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.2000000000000002"/>
          <c:min val="-3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299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743119266055047"/>
          <c:y val="0.91975600272188196"/>
          <c:w val="0.8660550458715596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Lyr - O-C Diagr.</a:t>
            </a:r>
          </a:p>
        </c:rich>
      </c:tx>
      <c:layout>
        <c:manualLayout>
          <c:xMode val="edge"/>
          <c:yMode val="edge"/>
          <c:x val="0.3484536082474226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769252958613219"/>
          <c:w val="0.7711340206185567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-5518.5</c:v>
                </c:pt>
                <c:pt idx="1">
                  <c:v>-4638</c:v>
                </c:pt>
                <c:pt idx="2">
                  <c:v>-4478</c:v>
                </c:pt>
                <c:pt idx="3">
                  <c:v>-4477</c:v>
                </c:pt>
                <c:pt idx="4">
                  <c:v>-4462.5</c:v>
                </c:pt>
                <c:pt idx="5">
                  <c:v>-4462</c:v>
                </c:pt>
                <c:pt idx="6">
                  <c:v>-4305.5</c:v>
                </c:pt>
                <c:pt idx="7">
                  <c:v>0</c:v>
                </c:pt>
                <c:pt idx="8">
                  <c:v>0</c:v>
                </c:pt>
                <c:pt idx="9">
                  <c:v>878</c:v>
                </c:pt>
                <c:pt idx="10">
                  <c:v>887</c:v>
                </c:pt>
                <c:pt idx="11">
                  <c:v>947</c:v>
                </c:pt>
                <c:pt idx="12">
                  <c:v>2632</c:v>
                </c:pt>
                <c:pt idx="13">
                  <c:v>2678</c:v>
                </c:pt>
                <c:pt idx="14">
                  <c:v>2690</c:v>
                </c:pt>
                <c:pt idx="15">
                  <c:v>2982</c:v>
                </c:pt>
                <c:pt idx="16">
                  <c:v>3238</c:v>
                </c:pt>
                <c:pt idx="17">
                  <c:v>3435</c:v>
                </c:pt>
                <c:pt idx="18">
                  <c:v>3497</c:v>
                </c:pt>
                <c:pt idx="19">
                  <c:v>3567</c:v>
                </c:pt>
                <c:pt idx="20">
                  <c:v>3580</c:v>
                </c:pt>
                <c:pt idx="21">
                  <c:v>8991</c:v>
                </c:pt>
                <c:pt idx="22">
                  <c:v>9099</c:v>
                </c:pt>
                <c:pt idx="23">
                  <c:v>9297</c:v>
                </c:pt>
                <c:pt idx="24">
                  <c:v>9671</c:v>
                </c:pt>
                <c:pt idx="25">
                  <c:v>10023</c:v>
                </c:pt>
                <c:pt idx="26">
                  <c:v>12498</c:v>
                </c:pt>
                <c:pt idx="27">
                  <c:v>12511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54-439F-982C-2D58A4073C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-5518.5</c:v>
                </c:pt>
                <c:pt idx="1">
                  <c:v>-4638</c:v>
                </c:pt>
                <c:pt idx="2">
                  <c:v>-4478</c:v>
                </c:pt>
                <c:pt idx="3">
                  <c:v>-4477</c:v>
                </c:pt>
                <c:pt idx="4">
                  <c:v>-4462.5</c:v>
                </c:pt>
                <c:pt idx="5">
                  <c:v>-4462</c:v>
                </c:pt>
                <c:pt idx="6">
                  <c:v>-4305.5</c:v>
                </c:pt>
                <c:pt idx="7">
                  <c:v>0</c:v>
                </c:pt>
                <c:pt idx="8">
                  <c:v>0</c:v>
                </c:pt>
                <c:pt idx="9">
                  <c:v>878</c:v>
                </c:pt>
                <c:pt idx="10">
                  <c:v>887</c:v>
                </c:pt>
                <c:pt idx="11">
                  <c:v>947</c:v>
                </c:pt>
                <c:pt idx="12">
                  <c:v>2632</c:v>
                </c:pt>
                <c:pt idx="13">
                  <c:v>2678</c:v>
                </c:pt>
                <c:pt idx="14">
                  <c:v>2690</c:v>
                </c:pt>
                <c:pt idx="15">
                  <c:v>2982</c:v>
                </c:pt>
                <c:pt idx="16">
                  <c:v>3238</c:v>
                </c:pt>
                <c:pt idx="17">
                  <c:v>3435</c:v>
                </c:pt>
                <c:pt idx="18">
                  <c:v>3497</c:v>
                </c:pt>
                <c:pt idx="19">
                  <c:v>3567</c:v>
                </c:pt>
                <c:pt idx="20">
                  <c:v>3580</c:v>
                </c:pt>
                <c:pt idx="21">
                  <c:v>8991</c:v>
                </c:pt>
                <c:pt idx="22">
                  <c:v>9099</c:v>
                </c:pt>
                <c:pt idx="23">
                  <c:v>9297</c:v>
                </c:pt>
                <c:pt idx="24">
                  <c:v>9671</c:v>
                </c:pt>
                <c:pt idx="25">
                  <c:v>10023</c:v>
                </c:pt>
                <c:pt idx="26">
                  <c:v>12498</c:v>
                </c:pt>
                <c:pt idx="27">
                  <c:v>12511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1">
                  <c:v>-2.6210168000034173</c:v>
                </c:pt>
                <c:pt idx="22">
                  <c:v>-2.6732152000040514</c:v>
                </c:pt>
                <c:pt idx="23">
                  <c:v>-2.6852455999978702</c:v>
                </c:pt>
                <c:pt idx="24">
                  <c:v>-2.7540807999976096</c:v>
                </c:pt>
                <c:pt idx="25">
                  <c:v>-2.7666903999997885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54-439F-982C-2D58A4073C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-5518.5</c:v>
                </c:pt>
                <c:pt idx="1">
                  <c:v>-4638</c:v>
                </c:pt>
                <c:pt idx="2">
                  <c:v>-4478</c:v>
                </c:pt>
                <c:pt idx="3">
                  <c:v>-4477</c:v>
                </c:pt>
                <c:pt idx="4">
                  <c:v>-4462.5</c:v>
                </c:pt>
                <c:pt idx="5">
                  <c:v>-4462</c:v>
                </c:pt>
                <c:pt idx="6">
                  <c:v>-4305.5</c:v>
                </c:pt>
                <c:pt idx="7">
                  <c:v>0</c:v>
                </c:pt>
                <c:pt idx="8">
                  <c:v>0</c:v>
                </c:pt>
                <c:pt idx="9">
                  <c:v>878</c:v>
                </c:pt>
                <c:pt idx="10">
                  <c:v>887</c:v>
                </c:pt>
                <c:pt idx="11">
                  <c:v>947</c:v>
                </c:pt>
                <c:pt idx="12">
                  <c:v>2632</c:v>
                </c:pt>
                <c:pt idx="13">
                  <c:v>2678</c:v>
                </c:pt>
                <c:pt idx="14">
                  <c:v>2690</c:v>
                </c:pt>
                <c:pt idx="15">
                  <c:v>2982</c:v>
                </c:pt>
                <c:pt idx="16">
                  <c:v>3238</c:v>
                </c:pt>
                <c:pt idx="17">
                  <c:v>3435</c:v>
                </c:pt>
                <c:pt idx="18">
                  <c:v>3497</c:v>
                </c:pt>
                <c:pt idx="19">
                  <c:v>3567</c:v>
                </c:pt>
                <c:pt idx="20">
                  <c:v>3580</c:v>
                </c:pt>
                <c:pt idx="21">
                  <c:v>8991</c:v>
                </c:pt>
                <c:pt idx="22">
                  <c:v>9099</c:v>
                </c:pt>
                <c:pt idx="23">
                  <c:v>9297</c:v>
                </c:pt>
                <c:pt idx="24">
                  <c:v>9671</c:v>
                </c:pt>
                <c:pt idx="25">
                  <c:v>10023</c:v>
                </c:pt>
                <c:pt idx="26">
                  <c:v>12498</c:v>
                </c:pt>
                <c:pt idx="27">
                  <c:v>12511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6">
                  <c:v>-3.3465703999972902</c:v>
                </c:pt>
                <c:pt idx="27">
                  <c:v>-3.3513127999976859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54-439F-982C-2D58A4073C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-5518.5</c:v>
                </c:pt>
                <c:pt idx="1">
                  <c:v>-4638</c:v>
                </c:pt>
                <c:pt idx="2">
                  <c:v>-4478</c:v>
                </c:pt>
                <c:pt idx="3">
                  <c:v>-4477</c:v>
                </c:pt>
                <c:pt idx="4">
                  <c:v>-4462.5</c:v>
                </c:pt>
                <c:pt idx="5">
                  <c:v>-4462</c:v>
                </c:pt>
                <c:pt idx="6">
                  <c:v>-4305.5</c:v>
                </c:pt>
                <c:pt idx="7">
                  <c:v>0</c:v>
                </c:pt>
                <c:pt idx="8">
                  <c:v>0</c:v>
                </c:pt>
                <c:pt idx="9">
                  <c:v>878</c:v>
                </c:pt>
                <c:pt idx="10">
                  <c:v>887</c:v>
                </c:pt>
                <c:pt idx="11">
                  <c:v>947</c:v>
                </c:pt>
                <c:pt idx="12">
                  <c:v>2632</c:v>
                </c:pt>
                <c:pt idx="13">
                  <c:v>2678</c:v>
                </c:pt>
                <c:pt idx="14">
                  <c:v>2690</c:v>
                </c:pt>
                <c:pt idx="15">
                  <c:v>2982</c:v>
                </c:pt>
                <c:pt idx="16">
                  <c:v>3238</c:v>
                </c:pt>
                <c:pt idx="17">
                  <c:v>3435</c:v>
                </c:pt>
                <c:pt idx="18">
                  <c:v>3497</c:v>
                </c:pt>
                <c:pt idx="19">
                  <c:v>3567</c:v>
                </c:pt>
                <c:pt idx="20">
                  <c:v>3580</c:v>
                </c:pt>
                <c:pt idx="21">
                  <c:v>8991</c:v>
                </c:pt>
                <c:pt idx="22">
                  <c:v>9099</c:v>
                </c:pt>
                <c:pt idx="23">
                  <c:v>9297</c:v>
                </c:pt>
                <c:pt idx="24">
                  <c:v>9671</c:v>
                </c:pt>
                <c:pt idx="25">
                  <c:v>10023</c:v>
                </c:pt>
                <c:pt idx="26">
                  <c:v>12498</c:v>
                </c:pt>
                <c:pt idx="27">
                  <c:v>12511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0.37349880000328994</c:v>
                </c:pt>
                <c:pt idx="1">
                  <c:v>2.1742400003859075E-2</c:v>
                </c:pt>
                <c:pt idx="2">
                  <c:v>0.42737440000200877</c:v>
                </c:pt>
                <c:pt idx="3">
                  <c:v>0.32190959999934421</c:v>
                </c:pt>
                <c:pt idx="4">
                  <c:v>2.670000001671724E-3</c:v>
                </c:pt>
                <c:pt idx="5">
                  <c:v>-4.0062399995804299E-2</c:v>
                </c:pt>
                <c:pt idx="6">
                  <c:v>-0.31530360000033397</c:v>
                </c:pt>
                <c:pt idx="8">
                  <c:v>5.0000000010186341E-3</c:v>
                </c:pt>
                <c:pt idx="9">
                  <c:v>-1.2094399997295113E-2</c:v>
                </c:pt>
                <c:pt idx="10">
                  <c:v>-1.1277599998720689E-2</c:v>
                </c:pt>
                <c:pt idx="11">
                  <c:v>-4.1655999993963633E-3</c:v>
                </c:pt>
                <c:pt idx="12">
                  <c:v>-1.3353599999391008E-2</c:v>
                </c:pt>
                <c:pt idx="13">
                  <c:v>3.2656000039423816E-3</c:v>
                </c:pt>
                <c:pt idx="14">
                  <c:v>6.8800000008195639E-4</c:v>
                </c:pt>
                <c:pt idx="15">
                  <c:v>2.4966400000266731E-2</c:v>
                </c:pt>
                <c:pt idx="16">
                  <c:v>-1.2022400005662348E-2</c:v>
                </c:pt>
                <c:pt idx="17">
                  <c:v>2.7412000003096182E-2</c:v>
                </c:pt>
                <c:pt idx="18">
                  <c:v>3.2594399999652524E-2</c:v>
                </c:pt>
                <c:pt idx="19">
                  <c:v>-2.9941599997982848E-2</c:v>
                </c:pt>
                <c:pt idx="20">
                  <c:v>-2.6984000003722031E-2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54-439F-982C-2D58A4073C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-5518.5</c:v>
                </c:pt>
                <c:pt idx="1">
                  <c:v>-4638</c:v>
                </c:pt>
                <c:pt idx="2">
                  <c:v>-4478</c:v>
                </c:pt>
                <c:pt idx="3">
                  <c:v>-4477</c:v>
                </c:pt>
                <c:pt idx="4">
                  <c:v>-4462.5</c:v>
                </c:pt>
                <c:pt idx="5">
                  <c:v>-4462</c:v>
                </c:pt>
                <c:pt idx="6">
                  <c:v>-4305.5</c:v>
                </c:pt>
                <c:pt idx="7">
                  <c:v>0</c:v>
                </c:pt>
                <c:pt idx="8">
                  <c:v>0</c:v>
                </c:pt>
                <c:pt idx="9">
                  <c:v>878</c:v>
                </c:pt>
                <c:pt idx="10">
                  <c:v>887</c:v>
                </c:pt>
                <c:pt idx="11">
                  <c:v>947</c:v>
                </c:pt>
                <c:pt idx="12">
                  <c:v>2632</c:v>
                </c:pt>
                <c:pt idx="13">
                  <c:v>2678</c:v>
                </c:pt>
                <c:pt idx="14">
                  <c:v>2690</c:v>
                </c:pt>
                <c:pt idx="15">
                  <c:v>2982</c:v>
                </c:pt>
                <c:pt idx="16">
                  <c:v>3238</c:v>
                </c:pt>
                <c:pt idx="17">
                  <c:v>3435</c:v>
                </c:pt>
                <c:pt idx="18">
                  <c:v>3497</c:v>
                </c:pt>
                <c:pt idx="19">
                  <c:v>3567</c:v>
                </c:pt>
                <c:pt idx="20">
                  <c:v>3580</c:v>
                </c:pt>
                <c:pt idx="21">
                  <c:v>8991</c:v>
                </c:pt>
                <c:pt idx="22">
                  <c:v>9099</c:v>
                </c:pt>
                <c:pt idx="23">
                  <c:v>9297</c:v>
                </c:pt>
                <c:pt idx="24">
                  <c:v>9671</c:v>
                </c:pt>
                <c:pt idx="25">
                  <c:v>10023</c:v>
                </c:pt>
                <c:pt idx="26">
                  <c:v>12498</c:v>
                </c:pt>
                <c:pt idx="27">
                  <c:v>12511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54-439F-982C-2D58A4073C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-5518.5</c:v>
                </c:pt>
                <c:pt idx="1">
                  <c:v>-4638</c:v>
                </c:pt>
                <c:pt idx="2">
                  <c:v>-4478</c:v>
                </c:pt>
                <c:pt idx="3">
                  <c:v>-4477</c:v>
                </c:pt>
                <c:pt idx="4">
                  <c:v>-4462.5</c:v>
                </c:pt>
                <c:pt idx="5">
                  <c:v>-4462</c:v>
                </c:pt>
                <c:pt idx="6">
                  <c:v>-4305.5</c:v>
                </c:pt>
                <c:pt idx="7">
                  <c:v>0</c:v>
                </c:pt>
                <c:pt idx="8">
                  <c:v>0</c:v>
                </c:pt>
                <c:pt idx="9">
                  <c:v>878</c:v>
                </c:pt>
                <c:pt idx="10">
                  <c:v>887</c:v>
                </c:pt>
                <c:pt idx="11">
                  <c:v>947</c:v>
                </c:pt>
                <c:pt idx="12">
                  <c:v>2632</c:v>
                </c:pt>
                <c:pt idx="13">
                  <c:v>2678</c:v>
                </c:pt>
                <c:pt idx="14">
                  <c:v>2690</c:v>
                </c:pt>
                <c:pt idx="15">
                  <c:v>2982</c:v>
                </c:pt>
                <c:pt idx="16">
                  <c:v>3238</c:v>
                </c:pt>
                <c:pt idx="17">
                  <c:v>3435</c:v>
                </c:pt>
                <c:pt idx="18">
                  <c:v>3497</c:v>
                </c:pt>
                <c:pt idx="19">
                  <c:v>3567</c:v>
                </c:pt>
                <c:pt idx="20">
                  <c:v>3580</c:v>
                </c:pt>
                <c:pt idx="21">
                  <c:v>8991</c:v>
                </c:pt>
                <c:pt idx="22">
                  <c:v>9099</c:v>
                </c:pt>
                <c:pt idx="23">
                  <c:v>9297</c:v>
                </c:pt>
                <c:pt idx="24">
                  <c:v>9671</c:v>
                </c:pt>
                <c:pt idx="25">
                  <c:v>10023</c:v>
                </c:pt>
                <c:pt idx="26">
                  <c:v>12498</c:v>
                </c:pt>
                <c:pt idx="27">
                  <c:v>12511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54-439F-982C-2D58A4073C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5">
                    <c:v>8.0000000000000002E-3</c:v>
                  </c:pt>
                  <c:pt idx="26">
                    <c:v>1.1000000000000001E-3</c:v>
                  </c:pt>
                  <c:pt idx="2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-5518.5</c:v>
                </c:pt>
                <c:pt idx="1">
                  <c:v>-4638</c:v>
                </c:pt>
                <c:pt idx="2">
                  <c:v>-4478</c:v>
                </c:pt>
                <c:pt idx="3">
                  <c:v>-4477</c:v>
                </c:pt>
                <c:pt idx="4">
                  <c:v>-4462.5</c:v>
                </c:pt>
                <c:pt idx="5">
                  <c:v>-4462</c:v>
                </c:pt>
                <c:pt idx="6">
                  <c:v>-4305.5</c:v>
                </c:pt>
                <c:pt idx="7">
                  <c:v>0</c:v>
                </c:pt>
                <c:pt idx="8">
                  <c:v>0</c:v>
                </c:pt>
                <c:pt idx="9">
                  <c:v>878</c:v>
                </c:pt>
                <c:pt idx="10">
                  <c:v>887</c:v>
                </c:pt>
                <c:pt idx="11">
                  <c:v>947</c:v>
                </c:pt>
                <c:pt idx="12">
                  <c:v>2632</c:v>
                </c:pt>
                <c:pt idx="13">
                  <c:v>2678</c:v>
                </c:pt>
                <c:pt idx="14">
                  <c:v>2690</c:v>
                </c:pt>
                <c:pt idx="15">
                  <c:v>2982</c:v>
                </c:pt>
                <c:pt idx="16">
                  <c:v>3238</c:v>
                </c:pt>
                <c:pt idx="17">
                  <c:v>3435</c:v>
                </c:pt>
                <c:pt idx="18">
                  <c:v>3497</c:v>
                </c:pt>
                <c:pt idx="19">
                  <c:v>3567</c:v>
                </c:pt>
                <c:pt idx="20">
                  <c:v>3580</c:v>
                </c:pt>
                <c:pt idx="21">
                  <c:v>8991</c:v>
                </c:pt>
                <c:pt idx="22">
                  <c:v>9099</c:v>
                </c:pt>
                <c:pt idx="23">
                  <c:v>9297</c:v>
                </c:pt>
                <c:pt idx="24">
                  <c:v>9671</c:v>
                </c:pt>
                <c:pt idx="25">
                  <c:v>10023</c:v>
                </c:pt>
                <c:pt idx="26">
                  <c:v>12498</c:v>
                </c:pt>
                <c:pt idx="27">
                  <c:v>12511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54-439F-982C-2D58A4073C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-5518.5</c:v>
                </c:pt>
                <c:pt idx="1">
                  <c:v>-4638</c:v>
                </c:pt>
                <c:pt idx="2">
                  <c:v>-4478</c:v>
                </c:pt>
                <c:pt idx="3">
                  <c:v>-4477</c:v>
                </c:pt>
                <c:pt idx="4">
                  <c:v>-4462.5</c:v>
                </c:pt>
                <c:pt idx="5">
                  <c:v>-4462</c:v>
                </c:pt>
                <c:pt idx="6">
                  <c:v>-4305.5</c:v>
                </c:pt>
                <c:pt idx="7">
                  <c:v>0</c:v>
                </c:pt>
                <c:pt idx="8">
                  <c:v>0</c:v>
                </c:pt>
                <c:pt idx="9">
                  <c:v>878</c:v>
                </c:pt>
                <c:pt idx="10">
                  <c:v>887</c:v>
                </c:pt>
                <c:pt idx="11">
                  <c:v>947</c:v>
                </c:pt>
                <c:pt idx="12">
                  <c:v>2632</c:v>
                </c:pt>
                <c:pt idx="13">
                  <c:v>2678</c:v>
                </c:pt>
                <c:pt idx="14">
                  <c:v>2690</c:v>
                </c:pt>
                <c:pt idx="15">
                  <c:v>2982</c:v>
                </c:pt>
                <c:pt idx="16">
                  <c:v>3238</c:v>
                </c:pt>
                <c:pt idx="17">
                  <c:v>3435</c:v>
                </c:pt>
                <c:pt idx="18">
                  <c:v>3497</c:v>
                </c:pt>
                <c:pt idx="19">
                  <c:v>3567</c:v>
                </c:pt>
                <c:pt idx="20">
                  <c:v>3580</c:v>
                </c:pt>
                <c:pt idx="21">
                  <c:v>8991</c:v>
                </c:pt>
                <c:pt idx="22">
                  <c:v>9099</c:v>
                </c:pt>
                <c:pt idx="23">
                  <c:v>9297</c:v>
                </c:pt>
                <c:pt idx="24">
                  <c:v>9671</c:v>
                </c:pt>
                <c:pt idx="25">
                  <c:v>10023</c:v>
                </c:pt>
                <c:pt idx="26">
                  <c:v>12498</c:v>
                </c:pt>
                <c:pt idx="27">
                  <c:v>12511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0.37729551127143091</c:v>
                </c:pt>
                <c:pt idx="1">
                  <c:v>0.19566611347140972</c:v>
                </c:pt>
                <c:pt idx="2">
                  <c:v>0.16266133931126958</c:v>
                </c:pt>
                <c:pt idx="3">
                  <c:v>0.16245505947276873</c:v>
                </c:pt>
                <c:pt idx="4">
                  <c:v>0.15946400181450604</c:v>
                </c:pt>
                <c:pt idx="5">
                  <c:v>0.15936086189525556</c:v>
                </c:pt>
                <c:pt idx="6">
                  <c:v>0.12707806716986858</c:v>
                </c:pt>
                <c:pt idx="7">
                  <c:v>-0.76105977749565268</c:v>
                </c:pt>
                <c:pt idx="8">
                  <c:v>-0.76105977749565268</c:v>
                </c:pt>
                <c:pt idx="9">
                  <c:v>-0.94217347569942178</c:v>
                </c:pt>
                <c:pt idx="10">
                  <c:v>-0.94402999424592959</c:v>
                </c:pt>
                <c:pt idx="11">
                  <c:v>-0.95640678455598216</c:v>
                </c:pt>
                <c:pt idx="12">
                  <c:v>-1.3039883124299581</c:v>
                </c:pt>
                <c:pt idx="13">
                  <c:v>-1.3134771850009983</c:v>
                </c:pt>
                <c:pt idx="14">
                  <c:v>-1.315952543063009</c:v>
                </c:pt>
                <c:pt idx="15">
                  <c:v>-1.3761862559052647</c:v>
                </c:pt>
                <c:pt idx="16">
                  <c:v>-1.4289938945614888</c:v>
                </c:pt>
                <c:pt idx="17">
                  <c:v>-1.4696310227461615</c:v>
                </c:pt>
                <c:pt idx="18">
                  <c:v>-1.4824203727332157</c:v>
                </c:pt>
                <c:pt idx="19">
                  <c:v>-1.4968599614282772</c:v>
                </c:pt>
                <c:pt idx="20">
                  <c:v>-1.4995415993287884</c:v>
                </c:pt>
                <c:pt idx="21">
                  <c:v>-2.6157218054570279</c:v>
                </c:pt>
                <c:pt idx="22">
                  <c:v>-2.6380000280151226</c:v>
                </c:pt>
                <c:pt idx="23">
                  <c:v>-2.6788434360382958</c:v>
                </c:pt>
                <c:pt idx="24">
                  <c:v>-2.7559920956376236</c:v>
                </c:pt>
                <c:pt idx="25">
                  <c:v>-2.8286025987899319</c:v>
                </c:pt>
                <c:pt idx="26">
                  <c:v>-3.3391451990795997</c:v>
                </c:pt>
                <c:pt idx="27">
                  <c:v>-3.3418268369801112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54-439F-982C-2D58A4073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213240"/>
        <c:axId val="1"/>
      </c:scatterChart>
      <c:valAx>
        <c:axId val="654213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257731958763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213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556701030927835E-2"/>
          <c:y val="0.92000129214617399"/>
          <c:w val="0.9731958762886597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19049</xdr:rowOff>
    </xdr:from>
    <xdr:to>
      <xdr:col>17</xdr:col>
      <xdr:colOff>228600</xdr:colOff>
      <xdr:row>18</xdr:row>
      <xdr:rowOff>66674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44B2926-E3DF-238A-7844-13857FDD0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428626</xdr:colOff>
      <xdr:row>0</xdr:row>
      <xdr:rowOff>0</xdr:rowOff>
    </xdr:from>
    <xdr:to>
      <xdr:col>26</xdr:col>
      <xdr:colOff>428626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507620D-5B08-CCD2-AE82-6B4BC0385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183" TargetMode="External"/><Relationship Id="rId1" Type="http://schemas.openxmlformats.org/officeDocument/2006/relationships/hyperlink" Target="http://www.bav-astro.de/sfs/BAVM_link.php?BAVMnr=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3" ySplit="22" topLeftCell="N35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42578125" customWidth="1"/>
    <col min="2" max="2" width="6.140625" customWidth="1"/>
    <col min="3" max="3" width="11.85546875" customWidth="1"/>
    <col min="4" max="4" width="9.42578125" customWidth="1"/>
    <col min="5" max="5" width="10.85546875" customWidth="1"/>
    <col min="6" max="6" width="17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5.5" customHeight="1">
      <c r="A1" s="1" t="s">
        <v>40</v>
      </c>
    </row>
    <row r="2" spans="1:6" s="18" customFormat="1" ht="12.95" customHeight="1">
      <c r="A2" s="18" t="s">
        <v>25</v>
      </c>
      <c r="B2" s="19" t="s">
        <v>39</v>
      </c>
      <c r="C2" s="20" t="s">
        <v>41</v>
      </c>
    </row>
    <row r="3" spans="1:6" s="18" customFormat="1" ht="12.95" customHeight="1" thickBot="1"/>
    <row r="4" spans="1:6" s="18" customFormat="1" ht="12.95" customHeight="1" thickTop="1" thickBot="1">
      <c r="A4" s="21" t="s">
        <v>0</v>
      </c>
      <c r="C4" s="22">
        <v>27902.603999999999</v>
      </c>
      <c r="D4" s="23">
        <v>2.0854648</v>
      </c>
    </row>
    <row r="5" spans="1:6" s="18" customFormat="1" ht="12.95" customHeight="1" thickTop="1">
      <c r="A5" s="24" t="s">
        <v>42</v>
      </c>
      <c r="C5" s="25">
        <v>-9.5</v>
      </c>
      <c r="D5" s="18" t="s">
        <v>43</v>
      </c>
    </row>
    <row r="6" spans="1:6" s="18" customFormat="1" ht="12.95" customHeight="1">
      <c r="A6" s="21" t="s">
        <v>1</v>
      </c>
      <c r="C6" s="26" t="s">
        <v>37</v>
      </c>
    </row>
    <row r="7" spans="1:6" s="18" customFormat="1" ht="12.95" customHeight="1">
      <c r="A7" s="18" t="s">
        <v>2</v>
      </c>
      <c r="C7" s="18">
        <f>+C4</f>
        <v>27902.603999999999</v>
      </c>
    </row>
    <row r="8" spans="1:6" s="18" customFormat="1" ht="12.95" customHeight="1">
      <c r="A8" s="18" t="s">
        <v>3</v>
      </c>
      <c r="C8" s="18">
        <f>+D4</f>
        <v>2.0854648</v>
      </c>
    </row>
    <row r="9" spans="1:6" s="18" customFormat="1" ht="12.95" customHeight="1">
      <c r="A9" s="27" t="s">
        <v>164</v>
      </c>
      <c r="B9" s="28">
        <v>42</v>
      </c>
      <c r="C9" s="29" t="str">
        <f>"F"&amp;B9</f>
        <v>F42</v>
      </c>
      <c r="D9" s="30" t="str">
        <f>"G"&amp;B9</f>
        <v>G42</v>
      </c>
    </row>
    <row r="10" spans="1:6" s="18" customFormat="1" ht="12.95" customHeight="1" thickBot="1">
      <c r="C10" s="31" t="s">
        <v>21</v>
      </c>
      <c r="D10" s="31" t="s">
        <v>22</v>
      </c>
    </row>
    <row r="11" spans="1:6" s="18" customFormat="1" ht="12.95" customHeight="1">
      <c r="A11" s="18" t="s">
        <v>16</v>
      </c>
      <c r="C11" s="30">
        <f ca="1">INTERCEPT(INDIRECT($D$9):G978,INDIRECT($C$9):F978)</f>
        <v>-0.76105977749565268</v>
      </c>
      <c r="D11" s="32"/>
    </row>
    <row r="12" spans="1:6" s="18" customFormat="1" ht="12.95" customHeight="1">
      <c r="A12" s="18" t="s">
        <v>17</v>
      </c>
      <c r="C12" s="30">
        <f ca="1">SLOPE(INDIRECT($D$9):G978,INDIRECT($C$9):F978)</f>
        <v>-2.0627983850087591E-4</v>
      </c>
      <c r="D12" s="32"/>
    </row>
    <row r="13" spans="1:6" s="18" customFormat="1" ht="12.95" customHeight="1">
      <c r="A13" s="18" t="s">
        <v>20</v>
      </c>
      <c r="C13" s="32" t="s">
        <v>14</v>
      </c>
      <c r="D13" s="32"/>
    </row>
    <row r="14" spans="1:6" s="18" customFormat="1" ht="12.95" customHeight="1"/>
    <row r="15" spans="1:6" s="18" customFormat="1" ht="12.95" customHeight="1">
      <c r="A15" s="33" t="s">
        <v>18</v>
      </c>
      <c r="C15" s="34">
        <f ca="1">(C7+C11)+(C8+C12)*INT(MAX(F21:F3533))</f>
        <v>53990.512285963021</v>
      </c>
      <c r="D15" s="35"/>
      <c r="E15" s="35" t="s">
        <v>165</v>
      </c>
      <c r="F15" s="25">
        <v>1</v>
      </c>
    </row>
    <row r="16" spans="1:6" s="18" customFormat="1" ht="12.95" customHeight="1">
      <c r="A16" s="21" t="s">
        <v>4</v>
      </c>
      <c r="C16" s="36">
        <f ca="1">+C8+C12</f>
        <v>2.0852585201614993</v>
      </c>
      <c r="D16" s="35"/>
      <c r="E16" s="35" t="s">
        <v>44</v>
      </c>
      <c r="F16" s="37">
        <f ca="1">NOW()+15018.5+$C$5/24</f>
        <v>60359.594958796297</v>
      </c>
    </row>
    <row r="17" spans="1:17" s="18" customFormat="1" ht="12.95" customHeight="1" thickBot="1">
      <c r="A17" s="35" t="s">
        <v>38</v>
      </c>
      <c r="C17" s="18">
        <f>COUNT(C21:C2191)</f>
        <v>28</v>
      </c>
      <c r="D17" s="35"/>
      <c r="E17" s="35" t="s">
        <v>166</v>
      </c>
      <c r="F17" s="37">
        <f ca="1">ROUND(2*(F16-$C$7)/$C$8,0)/2+F15</f>
        <v>15564.5</v>
      </c>
    </row>
    <row r="18" spans="1:17" s="18" customFormat="1" ht="12.95" customHeight="1">
      <c r="A18" s="21" t="s">
        <v>5</v>
      </c>
      <c r="C18" s="22">
        <f ca="1">+C15</f>
        <v>53990.512285963021</v>
      </c>
      <c r="D18" s="23">
        <f ca="1">+C16</f>
        <v>2.0852585201614993</v>
      </c>
      <c r="E18" s="35" t="s">
        <v>45</v>
      </c>
      <c r="F18" s="30">
        <f ca="1">ROUND(2*(F16-$C$15)/$C$16,0)/2+F15</f>
        <v>3055.5</v>
      </c>
    </row>
    <row r="19" spans="1:17" s="18" customFormat="1" ht="12.95" customHeight="1" thickTop="1">
      <c r="E19" s="35" t="s">
        <v>46</v>
      </c>
      <c r="F19" s="38">
        <f ca="1">+$C$15+$C$16*F18-15018.5-$C$5/24</f>
        <v>45343.91552764982</v>
      </c>
    </row>
    <row r="20" spans="1:17" s="18" customFormat="1" ht="12.95" customHeight="1" thickBot="1">
      <c r="A20" s="31" t="s">
        <v>6</v>
      </c>
      <c r="B20" s="31" t="s">
        <v>7</v>
      </c>
      <c r="C20" s="31" t="s">
        <v>8</v>
      </c>
      <c r="D20" s="31" t="s">
        <v>13</v>
      </c>
      <c r="E20" s="31" t="s">
        <v>9</v>
      </c>
      <c r="F20" s="31" t="s">
        <v>10</v>
      </c>
      <c r="G20" s="31" t="s">
        <v>11</v>
      </c>
      <c r="H20" s="39" t="s">
        <v>12</v>
      </c>
      <c r="I20" s="39" t="s">
        <v>36</v>
      </c>
      <c r="J20" s="39" t="s">
        <v>49</v>
      </c>
      <c r="K20" s="39" t="s">
        <v>19</v>
      </c>
      <c r="L20" s="39" t="s">
        <v>26</v>
      </c>
      <c r="M20" s="39" t="s">
        <v>27</v>
      </c>
      <c r="N20" s="39" t="s">
        <v>28</v>
      </c>
      <c r="O20" s="39" t="s">
        <v>24</v>
      </c>
      <c r="P20" s="40" t="s">
        <v>23</v>
      </c>
      <c r="Q20" s="31" t="s">
        <v>15</v>
      </c>
    </row>
    <row r="21" spans="1:17" s="18" customFormat="1" ht="12.95" customHeight="1">
      <c r="A21" s="41" t="s">
        <v>67</v>
      </c>
      <c r="B21" s="42" t="s">
        <v>163</v>
      </c>
      <c r="C21" s="43">
        <v>16394.34</v>
      </c>
      <c r="D21" s="44"/>
      <c r="E21" s="18">
        <f t="shared" ref="E21:E48" si="0">+(C21-C$7)/C$8</f>
        <v>-5518.3209038100276</v>
      </c>
      <c r="F21" s="18">
        <f t="shared" ref="F21:F26" si="1">ROUND(2*E21,0)/2</f>
        <v>-5518.5</v>
      </c>
      <c r="G21" s="18">
        <f t="shared" ref="G21:G27" si="2">+C21-(C$7+F21*C$8)</f>
        <v>0.37349880000328994</v>
      </c>
      <c r="K21" s="18">
        <f t="shared" ref="K21:K27" si="3">+G21</f>
        <v>0.37349880000328994</v>
      </c>
      <c r="O21" s="18">
        <f t="shared" ref="O21:O48" ca="1" si="4">+C$11+C$12*F21</f>
        <v>0.37729551127143091</v>
      </c>
      <c r="Q21" s="45">
        <f t="shared" ref="Q21:Q48" si="5">+C21-15018.5</f>
        <v>1375.8400000000001</v>
      </c>
    </row>
    <row r="22" spans="1:17" s="18" customFormat="1" ht="12.95" customHeight="1">
      <c r="A22" s="41" t="s">
        <v>67</v>
      </c>
      <c r="B22" s="42" t="s">
        <v>48</v>
      </c>
      <c r="C22" s="43">
        <v>18230.240000000002</v>
      </c>
      <c r="D22" s="44"/>
      <c r="E22" s="18">
        <f t="shared" si="0"/>
        <v>-4637.9895743145598</v>
      </c>
      <c r="F22" s="18">
        <f t="shared" si="1"/>
        <v>-4638</v>
      </c>
      <c r="G22" s="18">
        <f t="shared" si="2"/>
        <v>2.1742400003859075E-2</v>
      </c>
      <c r="K22" s="18">
        <f t="shared" si="3"/>
        <v>2.1742400003859075E-2</v>
      </c>
      <c r="O22" s="18">
        <f t="shared" ca="1" si="4"/>
        <v>0.19566611347140972</v>
      </c>
      <c r="Q22" s="45">
        <f t="shared" si="5"/>
        <v>3211.7400000000016</v>
      </c>
    </row>
    <row r="23" spans="1:17" s="18" customFormat="1" ht="12.95" customHeight="1">
      <c r="A23" s="41" t="s">
        <v>67</v>
      </c>
      <c r="B23" s="42" t="s">
        <v>48</v>
      </c>
      <c r="C23" s="43">
        <v>18564.32</v>
      </c>
      <c r="D23" s="44"/>
      <c r="E23" s="18">
        <f t="shared" si="0"/>
        <v>-4477.795069952751</v>
      </c>
      <c r="F23" s="18">
        <f t="shared" si="1"/>
        <v>-4478</v>
      </c>
      <c r="G23" s="18">
        <f t="shared" si="2"/>
        <v>0.42737440000200877</v>
      </c>
      <c r="K23" s="18">
        <f t="shared" si="3"/>
        <v>0.42737440000200877</v>
      </c>
      <c r="O23" s="18">
        <f t="shared" ca="1" si="4"/>
        <v>0.16266133931126958</v>
      </c>
      <c r="Q23" s="45">
        <f t="shared" si="5"/>
        <v>3545.8199999999997</v>
      </c>
    </row>
    <row r="24" spans="1:17" s="18" customFormat="1" ht="12.95" customHeight="1">
      <c r="A24" s="41" t="s">
        <v>67</v>
      </c>
      <c r="B24" s="42" t="s">
        <v>48</v>
      </c>
      <c r="C24" s="43">
        <v>18566.3</v>
      </c>
      <c r="D24" s="44"/>
      <c r="E24" s="18">
        <f t="shared" si="0"/>
        <v>-4476.8456413169861</v>
      </c>
      <c r="F24" s="18">
        <f t="shared" si="1"/>
        <v>-4477</v>
      </c>
      <c r="G24" s="18">
        <f t="shared" si="2"/>
        <v>0.32190959999934421</v>
      </c>
      <c r="K24" s="18">
        <f t="shared" si="3"/>
        <v>0.32190959999934421</v>
      </c>
      <c r="O24" s="18">
        <f t="shared" ca="1" si="4"/>
        <v>0.16245505947276873</v>
      </c>
      <c r="Q24" s="45">
        <f t="shared" si="5"/>
        <v>3547.7999999999993</v>
      </c>
    </row>
    <row r="25" spans="1:17" s="18" customFormat="1" ht="12.95" customHeight="1">
      <c r="A25" s="41" t="s">
        <v>67</v>
      </c>
      <c r="B25" s="42" t="s">
        <v>163</v>
      </c>
      <c r="C25" s="43">
        <v>18596.22</v>
      </c>
      <c r="D25" s="46"/>
      <c r="E25" s="18">
        <f t="shared" si="0"/>
        <v>-4462.498719709869</v>
      </c>
      <c r="F25" s="18">
        <f t="shared" si="1"/>
        <v>-4462.5</v>
      </c>
      <c r="G25" s="18">
        <f t="shared" si="2"/>
        <v>2.670000001671724E-3</v>
      </c>
      <c r="K25" s="18">
        <f t="shared" si="3"/>
        <v>2.670000001671724E-3</v>
      </c>
      <c r="O25" s="18">
        <f t="shared" ca="1" si="4"/>
        <v>0.15946400181450604</v>
      </c>
      <c r="Q25" s="45">
        <f t="shared" si="5"/>
        <v>3577.7200000000012</v>
      </c>
    </row>
    <row r="26" spans="1:17" s="18" customFormat="1" ht="12.95" customHeight="1">
      <c r="A26" s="41" t="s">
        <v>67</v>
      </c>
      <c r="B26" s="42" t="s">
        <v>48</v>
      </c>
      <c r="C26" s="43">
        <v>18597.22</v>
      </c>
      <c r="D26" s="46"/>
      <c r="E26" s="18">
        <f t="shared" si="0"/>
        <v>-4462.0192102978663</v>
      </c>
      <c r="F26" s="18">
        <f t="shared" si="1"/>
        <v>-4462</v>
      </c>
      <c r="G26" s="18">
        <f t="shared" si="2"/>
        <v>-4.0062399995804299E-2</v>
      </c>
      <c r="K26" s="18">
        <f t="shared" si="3"/>
        <v>-4.0062399995804299E-2</v>
      </c>
      <c r="O26" s="18">
        <f t="shared" ca="1" si="4"/>
        <v>0.15936086189525556</v>
      </c>
      <c r="Q26" s="45">
        <f t="shared" si="5"/>
        <v>3578.7200000000012</v>
      </c>
    </row>
    <row r="27" spans="1:17" s="18" customFormat="1" ht="12.95" customHeight="1">
      <c r="A27" s="41" t="s">
        <v>67</v>
      </c>
      <c r="B27" s="42" t="s">
        <v>163</v>
      </c>
      <c r="C27" s="43">
        <v>18923.32</v>
      </c>
      <c r="D27" s="46"/>
      <c r="E27" s="18">
        <f t="shared" si="0"/>
        <v>-4305.6511910438385</v>
      </c>
      <c r="F27" s="18">
        <f>ROUND(2*E27,0)/2</f>
        <v>-4305.5</v>
      </c>
      <c r="G27" s="18">
        <f t="shared" si="2"/>
        <v>-0.31530360000033397</v>
      </c>
      <c r="K27" s="18">
        <f t="shared" si="3"/>
        <v>-0.31530360000033397</v>
      </c>
      <c r="O27" s="18">
        <f t="shared" ca="1" si="4"/>
        <v>0.12707806716986858</v>
      </c>
      <c r="Q27" s="45">
        <f t="shared" si="5"/>
        <v>3904.8199999999997</v>
      </c>
    </row>
    <row r="28" spans="1:17" s="18" customFormat="1" ht="12.95" customHeight="1">
      <c r="A28" s="18" t="s">
        <v>12</v>
      </c>
      <c r="C28" s="44">
        <v>27902.603999999999</v>
      </c>
      <c r="D28" s="44" t="s">
        <v>14</v>
      </c>
      <c r="E28" s="18">
        <f t="shared" si="0"/>
        <v>0</v>
      </c>
      <c r="F28" s="18">
        <f>ROUND(2*E28,0)/2</f>
        <v>0</v>
      </c>
      <c r="H28" s="30">
        <f>G28</f>
        <v>0</v>
      </c>
      <c r="O28" s="18">
        <f t="shared" ca="1" si="4"/>
        <v>-0.76105977749565268</v>
      </c>
      <c r="Q28" s="45">
        <f t="shared" si="5"/>
        <v>12884.103999999999</v>
      </c>
    </row>
    <row r="29" spans="1:17" s="18" customFormat="1" ht="12.95" customHeight="1">
      <c r="A29" s="41" t="s">
        <v>90</v>
      </c>
      <c r="B29" s="42" t="s">
        <v>48</v>
      </c>
      <c r="C29" s="43">
        <v>27902.609</v>
      </c>
      <c r="D29" s="46"/>
      <c r="E29" s="18">
        <f t="shared" si="0"/>
        <v>2.3975470605011573E-3</v>
      </c>
      <c r="F29" s="18">
        <f t="shared" ref="F29:F41" si="6">ROUND(2*E29,0)/2</f>
        <v>0</v>
      </c>
      <c r="G29" s="18">
        <f t="shared" ref="G29:G48" si="7">+C29-(C$7+F29*C$8)</f>
        <v>5.0000000010186341E-3</v>
      </c>
      <c r="K29" s="18">
        <f t="shared" ref="K29:K41" si="8">+G29</f>
        <v>5.0000000010186341E-3</v>
      </c>
      <c r="O29" s="18">
        <f t="shared" ca="1" si="4"/>
        <v>-0.76105977749565268</v>
      </c>
      <c r="Q29" s="45">
        <f t="shared" si="5"/>
        <v>12884.109</v>
      </c>
    </row>
    <row r="30" spans="1:17" s="18" customFormat="1" ht="12.95" customHeight="1">
      <c r="A30" s="41" t="s">
        <v>95</v>
      </c>
      <c r="B30" s="42" t="s">
        <v>48</v>
      </c>
      <c r="C30" s="43">
        <v>29733.63</v>
      </c>
      <c r="D30" s="46"/>
      <c r="E30" s="18">
        <f t="shared" si="0"/>
        <v>877.99420062136824</v>
      </c>
      <c r="F30" s="18">
        <f t="shared" si="6"/>
        <v>878</v>
      </c>
      <c r="G30" s="18">
        <f t="shared" si="7"/>
        <v>-1.2094399997295113E-2</v>
      </c>
      <c r="K30" s="18">
        <f t="shared" si="8"/>
        <v>-1.2094399997295113E-2</v>
      </c>
      <c r="O30" s="18">
        <f t="shared" ca="1" si="4"/>
        <v>-0.94217347569942178</v>
      </c>
      <c r="Q30" s="45">
        <f t="shared" si="5"/>
        <v>14715.130000000001</v>
      </c>
    </row>
    <row r="31" spans="1:17" s="18" customFormat="1" ht="12.95" customHeight="1">
      <c r="A31" s="41" t="s">
        <v>95</v>
      </c>
      <c r="B31" s="42" t="s">
        <v>48</v>
      </c>
      <c r="C31" s="43">
        <v>29752.400000000001</v>
      </c>
      <c r="D31" s="46"/>
      <c r="E31" s="18">
        <f t="shared" si="0"/>
        <v>886.99459228465616</v>
      </c>
      <c r="F31" s="18">
        <f t="shared" si="6"/>
        <v>887</v>
      </c>
      <c r="G31" s="18">
        <f t="shared" si="7"/>
        <v>-1.1277599998720689E-2</v>
      </c>
      <c r="K31" s="18">
        <f t="shared" si="8"/>
        <v>-1.1277599998720689E-2</v>
      </c>
      <c r="O31" s="18">
        <f t="shared" ca="1" si="4"/>
        <v>-0.94402999424592959</v>
      </c>
      <c r="Q31" s="45">
        <f t="shared" si="5"/>
        <v>14733.900000000001</v>
      </c>
    </row>
    <row r="32" spans="1:17" s="18" customFormat="1" ht="12.95" customHeight="1">
      <c r="A32" s="41" t="s">
        <v>95</v>
      </c>
      <c r="B32" s="42" t="s">
        <v>48</v>
      </c>
      <c r="C32" s="43">
        <v>29877.535</v>
      </c>
      <c r="D32" s="46"/>
      <c r="E32" s="18">
        <f t="shared" si="0"/>
        <v>946.99800255559364</v>
      </c>
      <c r="F32" s="18">
        <f t="shared" si="6"/>
        <v>947</v>
      </c>
      <c r="G32" s="18">
        <f t="shared" si="7"/>
        <v>-4.1655999993963633E-3</v>
      </c>
      <c r="K32" s="18">
        <f t="shared" si="8"/>
        <v>-4.1655999993963633E-3</v>
      </c>
      <c r="O32" s="18">
        <f t="shared" ca="1" si="4"/>
        <v>-0.95640678455598216</v>
      </c>
      <c r="Q32" s="45">
        <f t="shared" si="5"/>
        <v>14859.035</v>
      </c>
    </row>
    <row r="33" spans="1:31" s="18" customFormat="1" ht="12.95" customHeight="1">
      <c r="A33" s="41" t="s">
        <v>106</v>
      </c>
      <c r="B33" s="42" t="s">
        <v>48</v>
      </c>
      <c r="C33" s="43">
        <v>33391.534</v>
      </c>
      <c r="D33" s="46"/>
      <c r="E33" s="18">
        <f t="shared" si="0"/>
        <v>2631.9935968231161</v>
      </c>
      <c r="F33" s="18">
        <f t="shared" si="6"/>
        <v>2632</v>
      </c>
      <c r="G33" s="18">
        <f t="shared" si="7"/>
        <v>-1.3353599999391008E-2</v>
      </c>
      <c r="K33" s="18">
        <f t="shared" si="8"/>
        <v>-1.3353599999391008E-2</v>
      </c>
      <c r="O33" s="18">
        <f t="shared" ca="1" si="4"/>
        <v>-1.3039883124299581</v>
      </c>
      <c r="Q33" s="45">
        <f t="shared" si="5"/>
        <v>18373.034</v>
      </c>
    </row>
    <row r="34" spans="1:31" s="18" customFormat="1" ht="12.95" customHeight="1">
      <c r="A34" s="41" t="s">
        <v>106</v>
      </c>
      <c r="B34" s="42" t="s">
        <v>48</v>
      </c>
      <c r="C34" s="43">
        <v>33487.482000000004</v>
      </c>
      <c r="D34" s="46"/>
      <c r="E34" s="18">
        <f t="shared" si="0"/>
        <v>2678.0015658859379</v>
      </c>
      <c r="F34" s="18">
        <f t="shared" si="6"/>
        <v>2678</v>
      </c>
      <c r="G34" s="18">
        <f t="shared" si="7"/>
        <v>3.2656000039423816E-3</v>
      </c>
      <c r="K34" s="18">
        <f t="shared" si="8"/>
        <v>3.2656000039423816E-3</v>
      </c>
      <c r="O34" s="18">
        <f t="shared" ca="1" si="4"/>
        <v>-1.3134771850009983</v>
      </c>
      <c r="Q34" s="45">
        <f t="shared" si="5"/>
        <v>18468.982000000004</v>
      </c>
    </row>
    <row r="35" spans="1:31" s="18" customFormat="1" ht="12.95" customHeight="1">
      <c r="A35" s="41" t="s">
        <v>106</v>
      </c>
      <c r="B35" s="42" t="s">
        <v>48</v>
      </c>
      <c r="C35" s="43">
        <v>33512.504999999997</v>
      </c>
      <c r="D35" s="46"/>
      <c r="E35" s="18">
        <f t="shared" si="0"/>
        <v>2690.0003299024743</v>
      </c>
      <c r="F35" s="18">
        <f t="shared" si="6"/>
        <v>2690</v>
      </c>
      <c r="G35" s="18">
        <f t="shared" si="7"/>
        <v>6.8800000008195639E-4</v>
      </c>
      <c r="K35" s="18">
        <f t="shared" si="8"/>
        <v>6.8800000008195639E-4</v>
      </c>
      <c r="O35" s="18">
        <f t="shared" ca="1" si="4"/>
        <v>-1.315952543063009</v>
      </c>
      <c r="Q35" s="45">
        <f t="shared" si="5"/>
        <v>18494.004999999997</v>
      </c>
    </row>
    <row r="36" spans="1:31" s="18" customFormat="1" ht="12.95" customHeight="1">
      <c r="A36" s="41" t="s">
        <v>106</v>
      </c>
      <c r="B36" s="42" t="s">
        <v>48</v>
      </c>
      <c r="C36" s="43">
        <v>34121.485000000001</v>
      </c>
      <c r="D36" s="46"/>
      <c r="E36" s="18">
        <f t="shared" si="0"/>
        <v>2982.0119716237846</v>
      </c>
      <c r="F36" s="18">
        <f t="shared" si="6"/>
        <v>2982</v>
      </c>
      <c r="G36" s="18">
        <f t="shared" si="7"/>
        <v>2.4966400000266731E-2</v>
      </c>
      <c r="K36" s="18">
        <f t="shared" si="8"/>
        <v>2.4966400000266731E-2</v>
      </c>
      <c r="O36" s="18">
        <f t="shared" ca="1" si="4"/>
        <v>-1.3761862559052647</v>
      </c>
      <c r="Q36" s="45">
        <f t="shared" si="5"/>
        <v>19102.985000000001</v>
      </c>
    </row>
    <row r="37" spans="1:31" s="18" customFormat="1" ht="12.95" customHeight="1">
      <c r="A37" s="41" t="s">
        <v>106</v>
      </c>
      <c r="B37" s="42" t="s">
        <v>48</v>
      </c>
      <c r="C37" s="43">
        <v>34655.326999999997</v>
      </c>
      <c r="D37" s="46"/>
      <c r="E37" s="18">
        <f t="shared" si="0"/>
        <v>3237.994235146044</v>
      </c>
      <c r="F37" s="18">
        <f t="shared" si="6"/>
        <v>3238</v>
      </c>
      <c r="G37" s="18">
        <f t="shared" si="7"/>
        <v>-1.2022400005662348E-2</v>
      </c>
      <c r="K37" s="18">
        <f t="shared" si="8"/>
        <v>-1.2022400005662348E-2</v>
      </c>
      <c r="O37" s="18">
        <f t="shared" ca="1" si="4"/>
        <v>-1.4289938945614888</v>
      </c>
      <c r="Q37" s="45">
        <f t="shared" si="5"/>
        <v>19636.826999999997</v>
      </c>
    </row>
    <row r="38" spans="1:31" s="18" customFormat="1" ht="12.95" customHeight="1">
      <c r="A38" s="41" t="s">
        <v>106</v>
      </c>
      <c r="B38" s="42" t="s">
        <v>48</v>
      </c>
      <c r="C38" s="43">
        <v>35066.203000000001</v>
      </c>
      <c r="D38" s="46"/>
      <c r="E38" s="18">
        <f t="shared" si="0"/>
        <v>3435.0131443120026</v>
      </c>
      <c r="F38" s="18">
        <f t="shared" si="6"/>
        <v>3435</v>
      </c>
      <c r="G38" s="18">
        <f t="shared" si="7"/>
        <v>2.7412000003096182E-2</v>
      </c>
      <c r="K38" s="18">
        <f t="shared" si="8"/>
        <v>2.7412000003096182E-2</v>
      </c>
      <c r="O38" s="18">
        <f t="shared" ca="1" si="4"/>
        <v>-1.4696310227461615</v>
      </c>
      <c r="Q38" s="45">
        <f t="shared" si="5"/>
        <v>20047.703000000001</v>
      </c>
    </row>
    <row r="39" spans="1:31" s="18" customFormat="1" ht="12.95" customHeight="1">
      <c r="A39" s="41" t="s">
        <v>106</v>
      </c>
      <c r="B39" s="42" t="s">
        <v>48</v>
      </c>
      <c r="C39" s="43">
        <v>35195.506999999998</v>
      </c>
      <c r="D39" s="46"/>
      <c r="E39" s="18">
        <f t="shared" si="0"/>
        <v>3497.0156293215778</v>
      </c>
      <c r="F39" s="18">
        <f t="shared" si="6"/>
        <v>3497</v>
      </c>
      <c r="G39" s="18">
        <f t="shared" si="7"/>
        <v>3.2594399999652524E-2</v>
      </c>
      <c r="K39" s="18">
        <f t="shared" si="8"/>
        <v>3.2594399999652524E-2</v>
      </c>
      <c r="O39" s="18">
        <f t="shared" ca="1" si="4"/>
        <v>-1.4824203727332157</v>
      </c>
      <c r="Q39" s="45">
        <f t="shared" si="5"/>
        <v>20177.006999999998</v>
      </c>
    </row>
    <row r="40" spans="1:31" s="18" customFormat="1" ht="12.95" customHeight="1">
      <c r="A40" s="41" t="s">
        <v>106</v>
      </c>
      <c r="B40" s="42" t="s">
        <v>48</v>
      </c>
      <c r="C40" s="43">
        <v>35341.427000000003</v>
      </c>
      <c r="D40" s="46"/>
      <c r="E40" s="18">
        <f t="shared" si="0"/>
        <v>3566.9856427209916</v>
      </c>
      <c r="F40" s="18">
        <f t="shared" si="6"/>
        <v>3567</v>
      </c>
      <c r="G40" s="18">
        <f t="shared" si="7"/>
        <v>-2.9941599997982848E-2</v>
      </c>
      <c r="K40" s="18">
        <f t="shared" si="8"/>
        <v>-2.9941599997982848E-2</v>
      </c>
      <c r="O40" s="18">
        <f t="shared" ca="1" si="4"/>
        <v>-1.4968599614282772</v>
      </c>
      <c r="Q40" s="45">
        <f t="shared" si="5"/>
        <v>20322.927000000003</v>
      </c>
    </row>
    <row r="41" spans="1:31" s="18" customFormat="1" ht="12.95" customHeight="1">
      <c r="A41" s="41" t="s">
        <v>106</v>
      </c>
      <c r="B41" s="42" t="s">
        <v>48</v>
      </c>
      <c r="C41" s="43">
        <v>35368.540999999997</v>
      </c>
      <c r="D41" s="46"/>
      <c r="E41" s="18">
        <f t="shared" si="0"/>
        <v>3579.9870609180257</v>
      </c>
      <c r="F41" s="18">
        <f t="shared" si="6"/>
        <v>3580</v>
      </c>
      <c r="G41" s="18">
        <f t="shared" si="7"/>
        <v>-2.6984000003722031E-2</v>
      </c>
      <c r="K41" s="18">
        <f t="shared" si="8"/>
        <v>-2.6984000003722031E-2</v>
      </c>
      <c r="O41" s="18">
        <f t="shared" ca="1" si="4"/>
        <v>-1.4995415993287884</v>
      </c>
      <c r="Q41" s="45">
        <f t="shared" si="5"/>
        <v>20350.040999999997</v>
      </c>
    </row>
    <row r="42" spans="1:31" s="18" customFormat="1" ht="12.95" customHeight="1">
      <c r="A42" s="18" t="s">
        <v>30</v>
      </c>
      <c r="C42" s="44">
        <v>46650.396999999997</v>
      </c>
      <c r="D42" s="44"/>
      <c r="E42" s="18">
        <f t="shared" si="0"/>
        <v>8989.7431977753822</v>
      </c>
      <c r="F42" s="47">
        <f t="shared" ref="F42:F48" si="9">ROUND(2*E42,0)/2+1.5</f>
        <v>8991</v>
      </c>
      <c r="G42" s="18">
        <f t="shared" si="7"/>
        <v>-2.6210168000034173</v>
      </c>
      <c r="I42" s="18">
        <f>+G42</f>
        <v>-2.6210168000034173</v>
      </c>
      <c r="O42" s="18">
        <f t="shared" ca="1" si="4"/>
        <v>-2.6157218054570279</v>
      </c>
      <c r="Q42" s="45">
        <f t="shared" si="5"/>
        <v>31631.896999999997</v>
      </c>
      <c r="AA42" s="18">
        <v>4</v>
      </c>
      <c r="AC42" s="18" t="s">
        <v>29</v>
      </c>
      <c r="AE42" s="18" t="s">
        <v>31</v>
      </c>
    </row>
    <row r="43" spans="1:31" s="18" customFormat="1" ht="12.95" customHeight="1">
      <c r="A43" s="18" t="s">
        <v>32</v>
      </c>
      <c r="C43" s="44">
        <v>46875.574999999997</v>
      </c>
      <c r="D43" s="44"/>
      <c r="E43" s="18">
        <f t="shared" si="0"/>
        <v>9097.7181681512902</v>
      </c>
      <c r="F43" s="47">
        <f t="shared" si="9"/>
        <v>9099</v>
      </c>
      <c r="G43" s="18">
        <f t="shared" si="7"/>
        <v>-2.6732152000040514</v>
      </c>
      <c r="I43" s="18">
        <f>+G43</f>
        <v>-2.6732152000040514</v>
      </c>
      <c r="O43" s="18">
        <f t="shared" ca="1" si="4"/>
        <v>-2.6380000280151226</v>
      </c>
      <c r="Q43" s="45">
        <f t="shared" si="5"/>
        <v>31857.074999999997</v>
      </c>
      <c r="AA43" s="18">
        <v>6</v>
      </c>
      <c r="AC43" s="18" t="s">
        <v>29</v>
      </c>
      <c r="AE43" s="18" t="s">
        <v>31</v>
      </c>
    </row>
    <row r="44" spans="1:31" s="18" customFormat="1" ht="12.95" customHeight="1">
      <c r="A44" s="18" t="s">
        <v>33</v>
      </c>
      <c r="C44" s="44">
        <v>47288.485000000001</v>
      </c>
      <c r="D44" s="44"/>
      <c r="E44" s="18">
        <f t="shared" si="0"/>
        <v>9295.712399461263</v>
      </c>
      <c r="F44" s="47">
        <f t="shared" si="9"/>
        <v>9297</v>
      </c>
      <c r="G44" s="18">
        <f t="shared" si="7"/>
        <v>-2.6852455999978702</v>
      </c>
      <c r="I44" s="18">
        <f>+G44</f>
        <v>-2.6852455999978702</v>
      </c>
      <c r="O44" s="18">
        <f t="shared" ca="1" si="4"/>
        <v>-2.6788434360382958</v>
      </c>
      <c r="Q44" s="45">
        <f t="shared" si="5"/>
        <v>32269.985000000001</v>
      </c>
      <c r="AA44" s="18">
        <v>4</v>
      </c>
      <c r="AC44" s="18" t="s">
        <v>29</v>
      </c>
      <c r="AE44" s="18" t="s">
        <v>31</v>
      </c>
    </row>
    <row r="45" spans="1:31" s="18" customFormat="1" ht="12.95" customHeight="1">
      <c r="A45" s="18" t="s">
        <v>34</v>
      </c>
      <c r="C45" s="44">
        <v>48068.38</v>
      </c>
      <c r="D45" s="44"/>
      <c r="E45" s="18">
        <f t="shared" si="0"/>
        <v>9669.6793923349833</v>
      </c>
      <c r="F45" s="47">
        <f t="shared" si="9"/>
        <v>9671</v>
      </c>
      <c r="G45" s="18">
        <f t="shared" si="7"/>
        <v>-2.7540807999976096</v>
      </c>
      <c r="I45" s="18">
        <f>+G45</f>
        <v>-2.7540807999976096</v>
      </c>
      <c r="O45" s="18">
        <f t="shared" ca="1" si="4"/>
        <v>-2.7559920956376236</v>
      </c>
      <c r="Q45" s="45">
        <f t="shared" si="5"/>
        <v>33049.879999999997</v>
      </c>
      <c r="AA45" s="18">
        <v>5</v>
      </c>
      <c r="AC45" s="18" t="s">
        <v>29</v>
      </c>
      <c r="AE45" s="18" t="s">
        <v>31</v>
      </c>
    </row>
    <row r="46" spans="1:31" s="18" customFormat="1" ht="12.95" customHeight="1">
      <c r="A46" s="18" t="s">
        <v>35</v>
      </c>
      <c r="C46" s="44">
        <v>48802.451000000001</v>
      </c>
      <c r="D46" s="44">
        <v>8.0000000000000002E-3</v>
      </c>
      <c r="E46" s="18">
        <f t="shared" si="0"/>
        <v>10021.673345913103</v>
      </c>
      <c r="F46" s="47">
        <f t="shared" si="9"/>
        <v>10023</v>
      </c>
      <c r="G46" s="18">
        <f t="shared" si="7"/>
        <v>-2.7666903999997885</v>
      </c>
      <c r="I46" s="18">
        <f>+G46</f>
        <v>-2.7666903999997885</v>
      </c>
      <c r="O46" s="18">
        <f t="shared" ca="1" si="4"/>
        <v>-2.8286025987899319</v>
      </c>
      <c r="Q46" s="45">
        <f t="shared" si="5"/>
        <v>33783.951000000001</v>
      </c>
      <c r="AA46" s="18">
        <v>6</v>
      </c>
      <c r="AC46" s="18" t="s">
        <v>29</v>
      </c>
      <c r="AE46" s="18" t="s">
        <v>31</v>
      </c>
    </row>
    <row r="47" spans="1:31" s="18" customFormat="1" ht="12.95" customHeight="1">
      <c r="A47" s="48" t="s">
        <v>47</v>
      </c>
      <c r="B47" s="49" t="s">
        <v>48</v>
      </c>
      <c r="C47" s="44">
        <v>53963.396500000003</v>
      </c>
      <c r="D47" s="46">
        <v>1.1000000000000001E-3</v>
      </c>
      <c r="E47" s="18">
        <f t="shared" si="0"/>
        <v>12496.395287995272</v>
      </c>
      <c r="F47" s="47">
        <f t="shared" si="9"/>
        <v>12498</v>
      </c>
      <c r="G47" s="18">
        <f t="shared" si="7"/>
        <v>-3.3465703999972902</v>
      </c>
      <c r="J47" s="18">
        <f>+G47</f>
        <v>-3.3465703999972902</v>
      </c>
      <c r="O47" s="18">
        <f t="shared" ca="1" si="4"/>
        <v>-3.3391451990795997</v>
      </c>
      <c r="Q47" s="45">
        <f t="shared" si="5"/>
        <v>38944.896500000003</v>
      </c>
    </row>
    <row r="48" spans="1:31" s="18" customFormat="1" ht="12.95" customHeight="1">
      <c r="A48" s="48" t="s">
        <v>47</v>
      </c>
      <c r="B48" s="49" t="s">
        <v>48</v>
      </c>
      <c r="C48" s="44">
        <v>53990.502800000002</v>
      </c>
      <c r="D48" s="46">
        <v>4.1999999999999997E-3</v>
      </c>
      <c r="E48" s="18">
        <f t="shared" si="0"/>
        <v>12509.393013969837</v>
      </c>
      <c r="F48" s="47">
        <f t="shared" si="9"/>
        <v>12511</v>
      </c>
      <c r="G48" s="18">
        <f t="shared" si="7"/>
        <v>-3.3513127999976859</v>
      </c>
      <c r="J48" s="18">
        <f>+G48</f>
        <v>-3.3513127999976859</v>
      </c>
      <c r="O48" s="18">
        <f t="shared" ca="1" si="4"/>
        <v>-3.3418268369801112</v>
      </c>
      <c r="Q48" s="45">
        <f t="shared" si="5"/>
        <v>38972.002800000002</v>
      </c>
    </row>
    <row r="49" spans="2:4" s="18" customFormat="1" ht="12.95" customHeight="1">
      <c r="B49" s="32"/>
      <c r="C49" s="46"/>
      <c r="D49" s="46"/>
    </row>
    <row r="50" spans="2:4" s="18" customFormat="1" ht="12.95" customHeight="1">
      <c r="B50" s="32"/>
      <c r="C50" s="46"/>
      <c r="D50" s="46"/>
    </row>
    <row r="51" spans="2:4" s="18" customFormat="1" ht="12.95" customHeight="1">
      <c r="B51" s="32"/>
      <c r="C51" s="46"/>
      <c r="D51" s="46"/>
    </row>
    <row r="52" spans="2:4" s="18" customFormat="1" ht="12.95" customHeight="1">
      <c r="B52" s="32"/>
      <c r="C52" s="46"/>
      <c r="D52" s="46"/>
    </row>
    <row r="53" spans="2:4" s="18" customFormat="1" ht="12.95" customHeight="1">
      <c r="B53" s="32"/>
      <c r="C53" s="46"/>
      <c r="D53" s="46"/>
    </row>
    <row r="54" spans="2:4" s="18" customFormat="1" ht="12.95" customHeight="1">
      <c r="C54" s="46"/>
      <c r="D54" s="46"/>
    </row>
    <row r="55" spans="2:4" s="18" customFormat="1" ht="12.95" customHeight="1">
      <c r="C55" s="46"/>
      <c r="D55" s="46"/>
    </row>
    <row r="56" spans="2:4" s="18" customFormat="1" ht="12.95" customHeight="1">
      <c r="C56" s="46"/>
      <c r="D56" s="46"/>
    </row>
    <row r="57" spans="2:4" s="18" customFormat="1" ht="12.95" customHeight="1">
      <c r="C57" s="46"/>
      <c r="D57" s="46"/>
    </row>
    <row r="58" spans="2:4" s="18" customFormat="1" ht="12.95" customHeight="1">
      <c r="C58" s="46"/>
      <c r="D58" s="46"/>
    </row>
    <row r="59" spans="2:4" s="18" customFormat="1" ht="12.95" customHeight="1">
      <c r="C59" s="46"/>
      <c r="D59" s="46"/>
    </row>
    <row r="60" spans="2:4" s="18" customFormat="1" ht="12.95" customHeight="1">
      <c r="C60" s="46"/>
      <c r="D60" s="46"/>
    </row>
    <row r="61" spans="2:4" s="18" customFormat="1" ht="12.95" customHeight="1">
      <c r="C61" s="46"/>
      <c r="D61" s="46"/>
    </row>
    <row r="62" spans="2:4" s="18" customFormat="1" ht="12.95" customHeight="1">
      <c r="C62" s="46"/>
      <c r="D62" s="46"/>
    </row>
    <row r="63" spans="2:4" s="18" customFormat="1" ht="12.95" customHeight="1">
      <c r="C63" s="46"/>
      <c r="D63" s="46"/>
    </row>
    <row r="64" spans="2:4" s="18" customFormat="1" ht="12.95" customHeight="1">
      <c r="C64" s="46"/>
      <c r="D64" s="46"/>
    </row>
    <row r="65" spans="3:4" s="18" customFormat="1" ht="12.95" customHeight="1">
      <c r="C65" s="46"/>
      <c r="D65" s="46"/>
    </row>
    <row r="66" spans="3:4" s="18" customFormat="1" ht="12.95" customHeight="1">
      <c r="C66" s="46"/>
      <c r="D66" s="46"/>
    </row>
    <row r="67" spans="3:4" s="18" customFormat="1" ht="12.95" customHeight="1">
      <c r="C67" s="46"/>
      <c r="D67" s="46"/>
    </row>
    <row r="68" spans="3:4" s="18" customFormat="1" ht="12.95" customHeight="1">
      <c r="C68" s="46"/>
      <c r="D68" s="46"/>
    </row>
    <row r="69" spans="3:4" s="18" customFormat="1" ht="12.95" customHeight="1">
      <c r="C69" s="46"/>
      <c r="D69" s="46"/>
    </row>
    <row r="70" spans="3:4" s="18" customFormat="1" ht="12.95" customHeight="1">
      <c r="C70" s="46"/>
      <c r="D70" s="46"/>
    </row>
    <row r="71" spans="3:4" s="18" customFormat="1" ht="12.95" customHeight="1">
      <c r="C71" s="46"/>
      <c r="D71" s="46"/>
    </row>
    <row r="72" spans="3:4" s="18" customFormat="1" ht="12.95" customHeight="1">
      <c r="C72" s="46"/>
      <c r="D72" s="46"/>
    </row>
    <row r="73" spans="3:4" s="18" customFormat="1" ht="12.95" customHeight="1">
      <c r="C73" s="46"/>
      <c r="D73" s="46"/>
    </row>
    <row r="74" spans="3:4" s="18" customFormat="1" ht="12.95" customHeight="1">
      <c r="C74" s="46"/>
      <c r="D74" s="46"/>
    </row>
    <row r="75" spans="3:4" s="18" customFormat="1" ht="12.95" customHeight="1">
      <c r="C75" s="46"/>
      <c r="D75" s="46"/>
    </row>
    <row r="76" spans="3:4" s="18" customFormat="1" ht="12.95" customHeight="1">
      <c r="C76" s="46"/>
      <c r="D76" s="46"/>
    </row>
    <row r="77" spans="3:4" s="18" customFormat="1" ht="12.95" customHeight="1">
      <c r="C77" s="46"/>
      <c r="D77" s="46"/>
    </row>
    <row r="78" spans="3:4" s="18" customFormat="1" ht="12.95" customHeight="1">
      <c r="C78" s="46"/>
      <c r="D78" s="46"/>
    </row>
    <row r="79" spans="3:4" s="18" customFormat="1" ht="12.95" customHeight="1">
      <c r="C79" s="46"/>
      <c r="D79" s="46"/>
    </row>
    <row r="80" spans="3:4" s="18" customFormat="1" ht="12.95" customHeight="1">
      <c r="C80" s="46"/>
      <c r="D80" s="46"/>
    </row>
    <row r="81" spans="3:4" s="18" customFormat="1" ht="12.95" customHeight="1">
      <c r="C81" s="46"/>
      <c r="D81" s="46"/>
    </row>
    <row r="82" spans="3:4" s="18" customFormat="1" ht="12.95" customHeight="1">
      <c r="C82" s="46"/>
      <c r="D82" s="46"/>
    </row>
    <row r="83" spans="3:4" s="18" customFormat="1" ht="12.95" customHeight="1">
      <c r="C83" s="46"/>
      <c r="D83" s="46"/>
    </row>
    <row r="84" spans="3:4" s="18" customFormat="1" ht="12.95" customHeight="1">
      <c r="C84" s="46"/>
      <c r="D84" s="46"/>
    </row>
    <row r="85" spans="3:4" s="18" customFormat="1" ht="12.95" customHeight="1">
      <c r="C85" s="46"/>
      <c r="D85" s="46"/>
    </row>
    <row r="86" spans="3:4" s="18" customFormat="1" ht="12.95" customHeight="1">
      <c r="C86" s="46"/>
      <c r="D86" s="46"/>
    </row>
    <row r="87" spans="3:4" s="18" customFormat="1" ht="12.95" customHeight="1">
      <c r="C87" s="46"/>
      <c r="D87" s="46"/>
    </row>
    <row r="88" spans="3:4" s="18" customFormat="1" ht="12.95" customHeight="1">
      <c r="C88" s="46"/>
      <c r="D88" s="46"/>
    </row>
    <row r="89" spans="3:4" s="18" customFormat="1" ht="12.95" customHeight="1">
      <c r="C89" s="46"/>
      <c r="D89" s="46"/>
    </row>
    <row r="90" spans="3:4" s="18" customFormat="1" ht="12.95" customHeight="1">
      <c r="C90" s="46"/>
      <c r="D90" s="46"/>
    </row>
    <row r="91" spans="3:4" s="18" customFormat="1" ht="12.95" customHeight="1">
      <c r="C91" s="46"/>
      <c r="D91" s="46"/>
    </row>
    <row r="92" spans="3:4" s="18" customFormat="1" ht="12.95" customHeight="1">
      <c r="C92" s="46"/>
      <c r="D92" s="46"/>
    </row>
    <row r="93" spans="3:4" s="18" customFormat="1" ht="12.95" customHeight="1">
      <c r="C93" s="46"/>
      <c r="D93" s="46"/>
    </row>
    <row r="94" spans="3:4" s="18" customFormat="1" ht="12.95" customHeight="1">
      <c r="C94" s="46"/>
      <c r="D94" s="46"/>
    </row>
    <row r="95" spans="3:4" s="18" customFormat="1" ht="12.95" customHeight="1">
      <c r="C95" s="46"/>
      <c r="D95" s="46"/>
    </row>
    <row r="96" spans="3:4" s="18" customFormat="1" ht="12.95" customHeight="1">
      <c r="C96" s="46"/>
      <c r="D96" s="46"/>
    </row>
    <row r="97" spans="3:4" s="18" customFormat="1" ht="12.95" customHeight="1">
      <c r="C97" s="46"/>
      <c r="D97" s="46"/>
    </row>
    <row r="98" spans="3:4" s="18" customFormat="1" ht="12.95" customHeight="1">
      <c r="C98" s="46"/>
      <c r="D98" s="46"/>
    </row>
    <row r="99" spans="3:4" s="18" customFormat="1" ht="12.95" customHeight="1">
      <c r="C99" s="46"/>
      <c r="D99" s="46"/>
    </row>
    <row r="100" spans="3:4" s="18" customFormat="1" ht="12.95" customHeight="1">
      <c r="C100" s="46"/>
      <c r="D100" s="46"/>
    </row>
    <row r="101" spans="3:4" s="18" customFormat="1" ht="12.95" customHeight="1">
      <c r="C101" s="46"/>
      <c r="D101" s="46"/>
    </row>
    <row r="102" spans="3:4" s="18" customFormat="1" ht="12.95" customHeight="1">
      <c r="C102" s="46"/>
      <c r="D102" s="46"/>
    </row>
    <row r="103" spans="3:4" s="18" customFormat="1" ht="12.95" customHeight="1">
      <c r="C103" s="46"/>
      <c r="D103" s="46"/>
    </row>
    <row r="104" spans="3:4" s="18" customFormat="1" ht="12.95" customHeight="1">
      <c r="C104" s="46"/>
      <c r="D104" s="46"/>
    </row>
    <row r="105" spans="3:4" s="18" customFormat="1" ht="12.95" customHeight="1">
      <c r="C105" s="46"/>
      <c r="D105" s="46"/>
    </row>
    <row r="106" spans="3:4" s="18" customFormat="1" ht="12.95" customHeight="1">
      <c r="C106" s="46"/>
      <c r="D106" s="46"/>
    </row>
    <row r="107" spans="3:4" s="18" customFormat="1" ht="12.95" customHeight="1">
      <c r="C107" s="46"/>
      <c r="D107" s="46"/>
    </row>
    <row r="108" spans="3:4" s="18" customFormat="1" ht="12.95" customHeight="1">
      <c r="C108" s="46"/>
      <c r="D108" s="46"/>
    </row>
    <row r="109" spans="3:4" s="18" customFormat="1" ht="12.95" customHeight="1">
      <c r="C109" s="46"/>
      <c r="D109" s="46"/>
    </row>
    <row r="110" spans="3:4" s="18" customFormat="1" ht="12.95" customHeight="1">
      <c r="C110" s="46"/>
      <c r="D110" s="46"/>
    </row>
    <row r="111" spans="3:4" s="18" customFormat="1" ht="12.95" customHeight="1">
      <c r="C111" s="46"/>
      <c r="D111" s="46"/>
    </row>
    <row r="112" spans="3:4" s="18" customFormat="1" ht="12.95" customHeight="1">
      <c r="C112" s="46"/>
      <c r="D112" s="46"/>
    </row>
    <row r="113" spans="3:4" s="18" customFormat="1" ht="12.95" customHeight="1">
      <c r="C113" s="46"/>
      <c r="D113" s="46"/>
    </row>
    <row r="114" spans="3:4" s="18" customFormat="1" ht="12.95" customHeight="1">
      <c r="C114" s="46"/>
      <c r="D114" s="46"/>
    </row>
    <row r="115" spans="3:4" s="18" customFormat="1" ht="12.95" customHeight="1">
      <c r="C115" s="46"/>
      <c r="D115" s="46"/>
    </row>
    <row r="116" spans="3:4" s="18" customFormat="1" ht="12.95" customHeight="1">
      <c r="C116" s="46"/>
      <c r="D116" s="46"/>
    </row>
    <row r="117" spans="3:4" s="18" customFormat="1" ht="12.95" customHeight="1">
      <c r="C117" s="46"/>
      <c r="D117" s="46"/>
    </row>
    <row r="118" spans="3:4" s="18" customFormat="1" ht="12.95" customHeight="1">
      <c r="C118" s="46"/>
      <c r="D118" s="46"/>
    </row>
    <row r="119" spans="3:4" s="18" customFormat="1" ht="12.95" customHeight="1">
      <c r="C119" s="46"/>
      <c r="D119" s="46"/>
    </row>
    <row r="120" spans="3:4" s="18" customFormat="1" ht="12.95" customHeight="1">
      <c r="C120" s="46"/>
      <c r="D120" s="46"/>
    </row>
    <row r="121" spans="3:4" s="18" customFormat="1" ht="12.95" customHeight="1">
      <c r="C121" s="46"/>
      <c r="D121" s="46"/>
    </row>
    <row r="122" spans="3:4" s="18" customFormat="1" ht="12.95" customHeight="1">
      <c r="C122" s="46"/>
      <c r="D122" s="46"/>
    </row>
    <row r="123" spans="3:4" s="18" customFormat="1" ht="12.95" customHeight="1">
      <c r="C123" s="46"/>
      <c r="D123" s="46"/>
    </row>
    <row r="124" spans="3:4" s="18" customFormat="1" ht="12.95" customHeight="1">
      <c r="C124" s="46"/>
      <c r="D124" s="46"/>
    </row>
    <row r="125" spans="3:4" s="18" customFormat="1" ht="12.95" customHeight="1">
      <c r="C125" s="46"/>
      <c r="D125" s="46"/>
    </row>
    <row r="126" spans="3:4" s="18" customFormat="1" ht="12.95" customHeight="1">
      <c r="C126" s="46"/>
      <c r="D126" s="46"/>
    </row>
    <row r="127" spans="3:4" s="18" customFormat="1" ht="12.95" customHeight="1">
      <c r="C127" s="46"/>
      <c r="D127" s="46"/>
    </row>
    <row r="128" spans="3:4" s="18" customFormat="1" ht="12.95" customHeight="1">
      <c r="C128" s="46"/>
      <c r="D128" s="46"/>
    </row>
    <row r="129" spans="3:4" s="18" customFormat="1" ht="12.95" customHeight="1">
      <c r="C129" s="46"/>
      <c r="D129" s="46"/>
    </row>
    <row r="130" spans="3:4" s="18" customFormat="1" ht="12.95" customHeight="1">
      <c r="C130" s="46"/>
      <c r="D130" s="46"/>
    </row>
    <row r="131" spans="3:4" s="18" customFormat="1" ht="12.95" customHeight="1">
      <c r="C131" s="46"/>
      <c r="D131" s="46"/>
    </row>
    <row r="132" spans="3:4" s="18" customFormat="1" ht="12.95" customHeight="1">
      <c r="C132" s="46"/>
      <c r="D132" s="46"/>
    </row>
    <row r="133" spans="3:4" s="18" customFormat="1" ht="12.95" customHeight="1">
      <c r="C133" s="46"/>
      <c r="D133" s="46"/>
    </row>
    <row r="134" spans="3:4" s="18" customFormat="1" ht="12.95" customHeight="1">
      <c r="C134" s="46"/>
      <c r="D134" s="46"/>
    </row>
    <row r="135" spans="3:4" s="18" customFormat="1" ht="12.95" customHeight="1">
      <c r="C135" s="46"/>
      <c r="D135" s="46"/>
    </row>
    <row r="136" spans="3:4" s="18" customFormat="1" ht="12.95" customHeight="1">
      <c r="C136" s="46"/>
      <c r="D136" s="46"/>
    </row>
    <row r="137" spans="3:4" s="18" customFormat="1" ht="12.95" customHeight="1">
      <c r="C137" s="46"/>
      <c r="D137" s="46"/>
    </row>
    <row r="138" spans="3:4" s="18" customFormat="1" ht="12.95" customHeight="1">
      <c r="C138" s="46"/>
      <c r="D138" s="46"/>
    </row>
    <row r="139" spans="3:4" s="18" customFormat="1" ht="12.95" customHeight="1">
      <c r="C139" s="46"/>
      <c r="D139" s="46"/>
    </row>
    <row r="140" spans="3:4" s="18" customFormat="1" ht="12.95" customHeight="1">
      <c r="C140" s="46"/>
      <c r="D140" s="46"/>
    </row>
    <row r="141" spans="3:4" s="18" customFormat="1" ht="12.95" customHeight="1">
      <c r="C141" s="46"/>
      <c r="D141" s="46"/>
    </row>
    <row r="142" spans="3:4" s="18" customFormat="1" ht="12.95" customHeight="1">
      <c r="C142" s="46"/>
      <c r="D142" s="46"/>
    </row>
    <row r="143" spans="3:4" s="18" customFormat="1" ht="12.95" customHeight="1">
      <c r="C143" s="46"/>
      <c r="D143" s="46"/>
    </row>
    <row r="144" spans="3:4" s="18" customFormat="1" ht="12.95" customHeight="1">
      <c r="C144" s="46"/>
      <c r="D144" s="46"/>
    </row>
    <row r="145" spans="3:4" s="18" customFormat="1" ht="12.95" customHeight="1">
      <c r="C145" s="46"/>
      <c r="D145" s="46"/>
    </row>
    <row r="146" spans="3:4" s="18" customFormat="1" ht="12.95" customHeight="1">
      <c r="C146" s="46"/>
      <c r="D146" s="46"/>
    </row>
    <row r="147" spans="3:4" s="18" customFormat="1" ht="12.95" customHeight="1">
      <c r="C147" s="46"/>
      <c r="D147" s="46"/>
    </row>
    <row r="148" spans="3:4" s="18" customFormat="1" ht="12.95" customHeight="1">
      <c r="C148" s="46"/>
      <c r="D148" s="46"/>
    </row>
    <row r="149" spans="3:4" s="18" customFormat="1" ht="12.95" customHeight="1">
      <c r="C149" s="46"/>
      <c r="D149" s="46"/>
    </row>
    <row r="150" spans="3:4" s="18" customFormat="1" ht="12.95" customHeight="1">
      <c r="C150" s="46"/>
      <c r="D150" s="46"/>
    </row>
    <row r="151" spans="3:4" s="18" customFormat="1" ht="12.95" customHeight="1">
      <c r="C151" s="46"/>
      <c r="D151" s="46"/>
    </row>
    <row r="152" spans="3:4" s="18" customFormat="1" ht="12.95" customHeight="1">
      <c r="C152" s="46"/>
      <c r="D152" s="46"/>
    </row>
    <row r="153" spans="3:4" s="18" customFormat="1" ht="12.95" customHeight="1">
      <c r="C153" s="46"/>
      <c r="D153" s="46"/>
    </row>
    <row r="154" spans="3:4" s="18" customFormat="1" ht="12.95" customHeight="1">
      <c r="C154" s="46"/>
      <c r="D154" s="46"/>
    </row>
    <row r="155" spans="3:4" s="18" customFormat="1" ht="12.95" customHeight="1">
      <c r="C155" s="46"/>
      <c r="D155" s="46"/>
    </row>
    <row r="156" spans="3:4" s="18" customFormat="1" ht="12.95" customHeight="1">
      <c r="C156" s="46"/>
      <c r="D156" s="46"/>
    </row>
    <row r="157" spans="3:4" s="18" customFormat="1" ht="12.95" customHeight="1">
      <c r="C157" s="46"/>
      <c r="D157" s="46"/>
    </row>
    <row r="158" spans="3:4" s="18" customFormat="1" ht="12.95" customHeight="1">
      <c r="C158" s="46"/>
      <c r="D158" s="46"/>
    </row>
    <row r="159" spans="3:4" s="18" customFormat="1" ht="12.95" customHeight="1">
      <c r="C159" s="46"/>
      <c r="D159" s="46"/>
    </row>
    <row r="160" spans="3:4" s="18" customFormat="1" ht="12.95" customHeight="1">
      <c r="C160" s="46"/>
      <c r="D160" s="46"/>
    </row>
    <row r="161" spans="3:4" s="18" customFormat="1" ht="12.95" customHeight="1">
      <c r="C161" s="46"/>
      <c r="D161" s="46"/>
    </row>
    <row r="162" spans="3:4" s="18" customFormat="1" ht="12.95" customHeight="1">
      <c r="C162" s="46"/>
      <c r="D162" s="46"/>
    </row>
    <row r="163" spans="3:4" s="18" customFormat="1" ht="12.95" customHeight="1">
      <c r="C163" s="46"/>
      <c r="D163" s="46"/>
    </row>
    <row r="164" spans="3:4" s="18" customFormat="1" ht="12.95" customHeight="1">
      <c r="C164" s="46"/>
      <c r="D164" s="46"/>
    </row>
    <row r="165" spans="3:4" s="18" customFormat="1" ht="12.95" customHeight="1">
      <c r="C165" s="46"/>
      <c r="D165" s="46"/>
    </row>
    <row r="166" spans="3:4" s="18" customFormat="1" ht="12.95" customHeight="1">
      <c r="C166" s="46"/>
      <c r="D166" s="46"/>
    </row>
    <row r="167" spans="3:4" s="18" customFormat="1" ht="12.95" customHeight="1">
      <c r="C167" s="46"/>
      <c r="D167" s="46"/>
    </row>
    <row r="168" spans="3:4" s="18" customFormat="1" ht="12.95" customHeight="1">
      <c r="C168" s="46"/>
      <c r="D168" s="46"/>
    </row>
    <row r="169" spans="3:4" s="18" customFormat="1" ht="12.95" customHeight="1">
      <c r="C169" s="46"/>
      <c r="D169" s="46"/>
    </row>
    <row r="170" spans="3:4" s="18" customFormat="1" ht="12.95" customHeight="1">
      <c r="C170" s="46"/>
      <c r="D170" s="46"/>
    </row>
    <row r="171" spans="3:4" s="18" customFormat="1" ht="12.95" customHeight="1">
      <c r="C171" s="46"/>
      <c r="D171" s="46"/>
    </row>
    <row r="172" spans="3:4" s="18" customFormat="1" ht="12.95" customHeight="1">
      <c r="C172" s="46"/>
      <c r="D172" s="46"/>
    </row>
    <row r="173" spans="3:4" s="18" customFormat="1" ht="12.95" customHeight="1">
      <c r="C173" s="46"/>
      <c r="D173" s="46"/>
    </row>
    <row r="174" spans="3:4" s="18" customFormat="1" ht="12.95" customHeight="1">
      <c r="C174" s="46"/>
      <c r="D174" s="46"/>
    </row>
    <row r="175" spans="3:4" s="18" customFormat="1" ht="12.95" customHeight="1">
      <c r="C175" s="46"/>
      <c r="D175" s="46"/>
    </row>
    <row r="176" spans="3:4" s="18" customFormat="1" ht="12.95" customHeight="1">
      <c r="C176" s="46"/>
      <c r="D176" s="46"/>
    </row>
    <row r="177" spans="3:4" s="18" customFormat="1" ht="12.95" customHeight="1">
      <c r="C177" s="46"/>
      <c r="D177" s="46"/>
    </row>
    <row r="178" spans="3:4" s="18" customFormat="1" ht="12.95" customHeight="1">
      <c r="C178" s="46"/>
      <c r="D178" s="46"/>
    </row>
    <row r="179" spans="3:4" s="18" customFormat="1" ht="12.95" customHeight="1">
      <c r="C179" s="46"/>
      <c r="D179" s="46"/>
    </row>
    <row r="180" spans="3:4" s="18" customFormat="1" ht="12.95" customHeight="1">
      <c r="C180" s="46"/>
      <c r="D180" s="46"/>
    </row>
    <row r="181" spans="3:4" s="18" customFormat="1" ht="12.95" customHeight="1">
      <c r="C181" s="46"/>
      <c r="D181" s="46"/>
    </row>
    <row r="182" spans="3:4" s="18" customFormat="1" ht="12.95" customHeight="1">
      <c r="C182" s="46"/>
      <c r="D182" s="46"/>
    </row>
    <row r="183" spans="3:4" s="18" customFormat="1" ht="12.95" customHeight="1">
      <c r="C183" s="46"/>
      <c r="D183" s="46"/>
    </row>
    <row r="184" spans="3:4" s="18" customFormat="1" ht="12.95" customHeight="1">
      <c r="C184" s="46"/>
      <c r="D184" s="46"/>
    </row>
    <row r="185" spans="3:4" s="18" customFormat="1" ht="12.95" customHeight="1">
      <c r="C185" s="46"/>
      <c r="D185" s="46"/>
    </row>
    <row r="186" spans="3:4" s="18" customFormat="1" ht="12.95" customHeight="1">
      <c r="C186" s="46"/>
      <c r="D186" s="46"/>
    </row>
    <row r="187" spans="3:4" s="18" customFormat="1" ht="12.95" customHeight="1">
      <c r="C187" s="46"/>
      <c r="D187" s="46"/>
    </row>
    <row r="188" spans="3:4" s="18" customFormat="1" ht="12.95" customHeight="1">
      <c r="C188" s="46"/>
      <c r="D188" s="46"/>
    </row>
    <row r="189" spans="3:4" s="18" customFormat="1" ht="12.95" customHeight="1">
      <c r="C189" s="46"/>
      <c r="D189" s="46"/>
    </row>
    <row r="190" spans="3:4" s="18" customFormat="1" ht="12.95" customHeight="1">
      <c r="C190" s="46"/>
      <c r="D190" s="46"/>
    </row>
    <row r="191" spans="3:4" s="18" customFormat="1" ht="12.95" customHeight="1">
      <c r="C191" s="46"/>
      <c r="D191" s="46"/>
    </row>
    <row r="192" spans="3:4" s="18" customFormat="1" ht="12.95" customHeight="1">
      <c r="C192" s="46"/>
      <c r="D192" s="46"/>
    </row>
    <row r="193" spans="3:4" s="18" customFormat="1" ht="12.95" customHeight="1">
      <c r="C193" s="46"/>
      <c r="D193" s="46"/>
    </row>
    <row r="194" spans="3:4" s="18" customFormat="1" ht="12.95" customHeight="1">
      <c r="C194" s="46"/>
      <c r="D194" s="46"/>
    </row>
    <row r="195" spans="3:4" s="18" customFormat="1" ht="12.95" customHeight="1">
      <c r="C195" s="46"/>
      <c r="D195" s="46"/>
    </row>
    <row r="196" spans="3:4" s="18" customFormat="1" ht="12.95" customHeight="1">
      <c r="C196" s="46"/>
      <c r="D196" s="46"/>
    </row>
    <row r="197" spans="3:4" s="18" customFormat="1" ht="12.95" customHeight="1">
      <c r="C197" s="46"/>
      <c r="D197" s="46"/>
    </row>
    <row r="198" spans="3:4" s="18" customFormat="1" ht="12.95" customHeight="1">
      <c r="C198" s="46"/>
      <c r="D198" s="46"/>
    </row>
    <row r="199" spans="3:4" s="18" customFormat="1" ht="12.95" customHeight="1">
      <c r="C199" s="46"/>
      <c r="D199" s="46"/>
    </row>
    <row r="200" spans="3:4" s="18" customFormat="1" ht="12.95" customHeight="1">
      <c r="C200" s="46"/>
      <c r="D200" s="46"/>
    </row>
    <row r="201" spans="3:4" s="18" customFormat="1" ht="12.95" customHeight="1">
      <c r="C201" s="46"/>
      <c r="D201" s="46"/>
    </row>
    <row r="202" spans="3:4" s="18" customFormat="1" ht="12.95" customHeight="1">
      <c r="C202" s="46"/>
      <c r="D202" s="46"/>
    </row>
    <row r="203" spans="3:4" s="18" customFormat="1" ht="12.95" customHeight="1">
      <c r="C203" s="46"/>
      <c r="D203" s="46"/>
    </row>
    <row r="204" spans="3:4" s="18" customFormat="1" ht="12.95" customHeight="1">
      <c r="C204" s="46"/>
      <c r="D204" s="46"/>
    </row>
    <row r="205" spans="3:4" s="18" customFormat="1" ht="12.95" customHeight="1">
      <c r="C205" s="46"/>
      <c r="D205" s="46"/>
    </row>
    <row r="206" spans="3:4" s="18" customFormat="1" ht="12.95" customHeight="1">
      <c r="C206" s="46"/>
      <c r="D206" s="46"/>
    </row>
    <row r="207" spans="3:4" s="18" customFormat="1" ht="12.95" customHeight="1">
      <c r="C207" s="46"/>
      <c r="D207" s="46"/>
    </row>
    <row r="208" spans="3:4" s="18" customFormat="1" ht="12.95" customHeight="1">
      <c r="C208" s="46"/>
      <c r="D208" s="46"/>
    </row>
    <row r="209" spans="3:4" s="18" customFormat="1" ht="12.95" customHeight="1">
      <c r="C209" s="46"/>
      <c r="D209" s="46"/>
    </row>
    <row r="210" spans="3:4" s="18" customFormat="1" ht="12.95" customHeight="1">
      <c r="C210" s="46"/>
      <c r="D210" s="46"/>
    </row>
    <row r="211" spans="3:4" s="18" customFormat="1" ht="12.95" customHeight="1">
      <c r="C211" s="46"/>
      <c r="D211" s="46"/>
    </row>
    <row r="212" spans="3:4" s="18" customFormat="1" ht="12.95" customHeight="1">
      <c r="C212" s="46"/>
      <c r="D212" s="46"/>
    </row>
    <row r="213" spans="3:4" s="18" customFormat="1" ht="12.95" customHeight="1">
      <c r="C213" s="46"/>
      <c r="D213" s="46"/>
    </row>
    <row r="214" spans="3:4" s="18" customFormat="1" ht="12.95" customHeight="1">
      <c r="C214" s="46"/>
      <c r="D214" s="46"/>
    </row>
    <row r="215" spans="3:4" s="18" customFormat="1" ht="12.95" customHeight="1">
      <c r="C215" s="46"/>
      <c r="D215" s="46"/>
    </row>
    <row r="216" spans="3:4" s="18" customFormat="1" ht="12.95" customHeight="1">
      <c r="C216" s="46"/>
      <c r="D216" s="46"/>
    </row>
    <row r="217" spans="3:4" s="18" customFormat="1" ht="12.95" customHeight="1">
      <c r="C217" s="46"/>
      <c r="D217" s="46"/>
    </row>
    <row r="218" spans="3:4" s="18" customFormat="1" ht="12.95" customHeight="1">
      <c r="C218" s="46"/>
      <c r="D218" s="46"/>
    </row>
    <row r="219" spans="3:4" s="18" customFormat="1" ht="12.95" customHeight="1">
      <c r="C219" s="46"/>
      <c r="D219" s="46"/>
    </row>
    <row r="220" spans="3:4" s="18" customFormat="1" ht="12.95" customHeight="1">
      <c r="C220" s="46"/>
      <c r="D220" s="46"/>
    </row>
    <row r="221" spans="3:4" s="18" customFormat="1" ht="12.95" customHeight="1">
      <c r="C221" s="46"/>
      <c r="D221" s="46"/>
    </row>
    <row r="222" spans="3:4" s="18" customFormat="1" ht="12.95" customHeight="1">
      <c r="C222" s="46"/>
      <c r="D222" s="46"/>
    </row>
    <row r="223" spans="3:4" s="18" customFormat="1" ht="12.95" customHeight="1">
      <c r="C223" s="46"/>
      <c r="D223" s="46"/>
    </row>
    <row r="224" spans="3:4" s="18" customFormat="1" ht="12.95" customHeight="1">
      <c r="C224" s="46"/>
      <c r="D224" s="46"/>
    </row>
    <row r="225" spans="3:4" s="18" customFormat="1" ht="12.95" customHeight="1">
      <c r="C225" s="46"/>
      <c r="D225" s="46"/>
    </row>
    <row r="226" spans="3:4" s="18" customFormat="1" ht="12.95" customHeight="1">
      <c r="C226" s="46"/>
      <c r="D226" s="46"/>
    </row>
    <row r="227" spans="3:4" s="18" customFormat="1" ht="12.95" customHeight="1">
      <c r="C227" s="46"/>
      <c r="D227" s="46"/>
    </row>
    <row r="228" spans="3:4" s="18" customFormat="1" ht="12.95" customHeight="1">
      <c r="C228" s="46"/>
      <c r="D228" s="46"/>
    </row>
    <row r="229" spans="3:4" s="18" customFormat="1" ht="12.95" customHeight="1">
      <c r="C229" s="46"/>
      <c r="D229" s="46"/>
    </row>
    <row r="230" spans="3:4" s="18" customFormat="1" ht="12.95" customHeight="1">
      <c r="C230" s="46"/>
      <c r="D230" s="46"/>
    </row>
    <row r="231" spans="3:4" s="18" customFormat="1" ht="12.95" customHeight="1">
      <c r="C231" s="46"/>
      <c r="D231" s="46"/>
    </row>
    <row r="232" spans="3:4" s="18" customFormat="1" ht="12.95" customHeight="1">
      <c r="C232" s="46"/>
      <c r="D232" s="46"/>
    </row>
    <row r="233" spans="3:4" s="18" customFormat="1" ht="12.95" customHeight="1">
      <c r="C233" s="46"/>
      <c r="D233" s="46"/>
    </row>
    <row r="234" spans="3:4" s="18" customFormat="1" ht="12.95" customHeight="1">
      <c r="C234" s="46"/>
      <c r="D234" s="46"/>
    </row>
    <row r="235" spans="3:4" s="18" customFormat="1" ht="12.95" customHeight="1">
      <c r="C235" s="46"/>
      <c r="D235" s="46"/>
    </row>
    <row r="236" spans="3:4" s="18" customFormat="1" ht="12.95" customHeight="1">
      <c r="C236" s="46"/>
      <c r="D236" s="46"/>
    </row>
    <row r="237" spans="3:4" s="18" customFormat="1" ht="12.95" customHeight="1">
      <c r="C237" s="46"/>
      <c r="D237" s="46"/>
    </row>
    <row r="238" spans="3:4" s="18" customFormat="1" ht="12.95" customHeight="1">
      <c r="C238" s="46"/>
      <c r="D238" s="46"/>
    </row>
    <row r="239" spans="3:4" s="18" customFormat="1" ht="12.95" customHeight="1">
      <c r="C239" s="46"/>
      <c r="D239" s="46"/>
    </row>
    <row r="240" spans="3:4" s="18" customFormat="1" ht="12.95" customHeight="1">
      <c r="C240" s="46"/>
      <c r="D240" s="46"/>
    </row>
    <row r="241" spans="3:4" s="18" customFormat="1" ht="12.95" customHeight="1">
      <c r="C241" s="46"/>
      <c r="D241" s="46"/>
    </row>
    <row r="242" spans="3:4" s="18" customFormat="1" ht="12.95" customHeight="1">
      <c r="C242" s="46"/>
      <c r="D242" s="46"/>
    </row>
    <row r="243" spans="3:4" s="18" customFormat="1" ht="12.95" customHeight="1">
      <c r="C243" s="46"/>
      <c r="D243" s="46"/>
    </row>
    <row r="244" spans="3:4" s="18" customFormat="1" ht="12.95" customHeight="1">
      <c r="C244" s="46"/>
      <c r="D244" s="46"/>
    </row>
    <row r="245" spans="3:4" s="18" customFormat="1" ht="12.95" customHeight="1">
      <c r="C245" s="46"/>
      <c r="D245" s="46"/>
    </row>
    <row r="246" spans="3:4" s="18" customFormat="1" ht="12.95" customHeight="1">
      <c r="C246" s="46"/>
      <c r="D246" s="46"/>
    </row>
    <row r="247" spans="3:4" s="18" customFormat="1" ht="12.95" customHeight="1">
      <c r="C247" s="46"/>
      <c r="D247" s="46"/>
    </row>
    <row r="248" spans="3:4" s="18" customFormat="1" ht="12.95" customHeight="1">
      <c r="C248" s="46"/>
      <c r="D248" s="46"/>
    </row>
    <row r="249" spans="3:4" s="18" customFormat="1" ht="12.95" customHeight="1">
      <c r="C249" s="46"/>
      <c r="D249" s="46"/>
    </row>
    <row r="250" spans="3:4" s="18" customFormat="1" ht="12.95" customHeight="1">
      <c r="C250" s="46"/>
      <c r="D250" s="46"/>
    </row>
    <row r="251" spans="3:4" s="18" customFormat="1" ht="12.95" customHeight="1">
      <c r="C251" s="46"/>
      <c r="D251" s="46"/>
    </row>
    <row r="252" spans="3:4" s="18" customFormat="1" ht="12.95" customHeight="1">
      <c r="C252" s="46"/>
      <c r="D252" s="46"/>
    </row>
    <row r="253" spans="3:4" s="18" customFormat="1" ht="12.95" customHeight="1">
      <c r="C253" s="46"/>
      <c r="D253" s="46"/>
    </row>
    <row r="254" spans="3:4" s="18" customFormat="1" ht="12.95" customHeight="1">
      <c r="C254" s="46"/>
      <c r="D254" s="46"/>
    </row>
    <row r="255" spans="3:4" s="18" customFormat="1" ht="12.95" customHeight="1">
      <c r="C255" s="46"/>
      <c r="D255" s="46"/>
    </row>
    <row r="256" spans="3:4" s="18" customFormat="1" ht="12.95" customHeight="1">
      <c r="C256" s="46"/>
      <c r="D256" s="46"/>
    </row>
    <row r="257" spans="3:4" s="18" customFormat="1" ht="12.95" customHeight="1">
      <c r="C257" s="46"/>
      <c r="D257" s="46"/>
    </row>
    <row r="258" spans="3:4" s="18" customFormat="1" ht="12.95" customHeight="1">
      <c r="C258" s="46"/>
      <c r="D258" s="46"/>
    </row>
    <row r="259" spans="3:4" s="18" customFormat="1" ht="12.95" customHeight="1">
      <c r="C259" s="46"/>
      <c r="D259" s="46"/>
    </row>
    <row r="260" spans="3:4" s="18" customFormat="1" ht="12.95" customHeight="1">
      <c r="C260" s="46"/>
      <c r="D260" s="46"/>
    </row>
    <row r="261" spans="3:4" s="18" customFormat="1" ht="12.95" customHeight="1">
      <c r="C261" s="46"/>
      <c r="D261" s="46"/>
    </row>
    <row r="262" spans="3:4" s="18" customFormat="1" ht="12.95" customHeight="1">
      <c r="C262" s="46"/>
      <c r="D262" s="46"/>
    </row>
    <row r="263" spans="3:4" s="18" customFormat="1" ht="12.95" customHeight="1">
      <c r="C263" s="46"/>
      <c r="D263" s="46"/>
    </row>
    <row r="264" spans="3:4" s="18" customFormat="1" ht="12.95" customHeight="1">
      <c r="C264" s="46"/>
      <c r="D264" s="46"/>
    </row>
    <row r="265" spans="3:4" s="18" customFormat="1" ht="12.95" customHeight="1">
      <c r="C265" s="46"/>
      <c r="D265" s="46"/>
    </row>
    <row r="266" spans="3:4" s="18" customFormat="1" ht="12.95" customHeight="1">
      <c r="C266" s="46"/>
      <c r="D266" s="46"/>
    </row>
    <row r="267" spans="3:4" s="18" customFormat="1" ht="12.95" customHeight="1">
      <c r="C267" s="46"/>
      <c r="D267" s="46"/>
    </row>
    <row r="268" spans="3:4" s="18" customFormat="1" ht="12.95" customHeight="1">
      <c r="C268" s="46"/>
      <c r="D268" s="46"/>
    </row>
    <row r="269" spans="3:4" s="18" customFormat="1" ht="12.95" customHeight="1">
      <c r="C269" s="46"/>
      <c r="D269" s="46"/>
    </row>
    <row r="270" spans="3:4" s="18" customFormat="1" ht="12.95" customHeight="1">
      <c r="C270" s="46"/>
      <c r="D270" s="46"/>
    </row>
    <row r="271" spans="3:4" s="18" customFormat="1" ht="12.95" customHeight="1">
      <c r="C271" s="46"/>
      <c r="D271" s="46"/>
    </row>
    <row r="272" spans="3:4" s="18" customFormat="1" ht="12.95" customHeight="1">
      <c r="C272" s="46"/>
      <c r="D272" s="46"/>
    </row>
    <row r="273" spans="3:4" s="18" customFormat="1" ht="12.95" customHeight="1">
      <c r="C273" s="46"/>
      <c r="D273" s="46"/>
    </row>
    <row r="274" spans="3:4" s="18" customFormat="1" ht="12.95" customHeight="1">
      <c r="C274" s="46"/>
      <c r="D274" s="46"/>
    </row>
    <row r="275" spans="3:4" s="18" customFormat="1" ht="12.95" customHeight="1">
      <c r="C275" s="46"/>
      <c r="D275" s="46"/>
    </row>
    <row r="276" spans="3:4" s="18" customFormat="1" ht="12.95" customHeight="1">
      <c r="C276" s="46"/>
      <c r="D276" s="46"/>
    </row>
    <row r="277" spans="3:4" s="18" customFormat="1" ht="12.95" customHeight="1">
      <c r="C277" s="46"/>
      <c r="D277" s="46"/>
    </row>
    <row r="278" spans="3:4" s="18" customFormat="1" ht="12.95" customHeight="1">
      <c r="C278" s="46"/>
      <c r="D278" s="46"/>
    </row>
    <row r="279" spans="3:4" s="18" customFormat="1" ht="12.95" customHeight="1">
      <c r="C279" s="46"/>
      <c r="D279" s="46"/>
    </row>
    <row r="280" spans="3:4" s="18" customFormat="1" ht="12.95" customHeight="1">
      <c r="C280" s="46"/>
      <c r="D280" s="46"/>
    </row>
    <row r="281" spans="3:4" s="18" customFormat="1" ht="12.95" customHeight="1">
      <c r="C281" s="46"/>
      <c r="D281" s="46"/>
    </row>
    <row r="282" spans="3:4" s="18" customFormat="1" ht="12.95" customHeight="1">
      <c r="C282" s="46"/>
      <c r="D282" s="46"/>
    </row>
    <row r="283" spans="3:4" s="18" customFormat="1" ht="12.95" customHeight="1">
      <c r="C283" s="46"/>
      <c r="D283" s="46"/>
    </row>
    <row r="284" spans="3:4" s="18" customFormat="1" ht="12.95" customHeight="1">
      <c r="C284" s="46"/>
      <c r="D284" s="46"/>
    </row>
    <row r="285" spans="3:4" s="18" customFormat="1" ht="12.95" customHeight="1">
      <c r="C285" s="46"/>
      <c r="D285" s="46"/>
    </row>
    <row r="286" spans="3:4" s="18" customFormat="1" ht="12.95" customHeight="1">
      <c r="C286" s="46"/>
      <c r="D286" s="46"/>
    </row>
    <row r="287" spans="3:4" s="18" customFormat="1" ht="12.95" customHeight="1">
      <c r="C287" s="46"/>
      <c r="D287" s="46"/>
    </row>
    <row r="288" spans="3:4" s="18" customFormat="1" ht="12.95" customHeight="1">
      <c r="C288" s="46"/>
      <c r="D288" s="46"/>
    </row>
    <row r="289" spans="3:4" s="18" customFormat="1" ht="12.95" customHeight="1">
      <c r="C289" s="46"/>
      <c r="D289" s="46"/>
    </row>
    <row r="290" spans="3:4" s="18" customFormat="1" ht="12.95" customHeight="1">
      <c r="C290" s="46"/>
      <c r="D290" s="46"/>
    </row>
    <row r="291" spans="3:4" s="18" customFormat="1" ht="12.95" customHeight="1">
      <c r="C291" s="46"/>
      <c r="D291" s="46"/>
    </row>
    <row r="292" spans="3:4" s="18" customFormat="1" ht="12.95" customHeight="1">
      <c r="C292" s="46"/>
      <c r="D292" s="46"/>
    </row>
    <row r="293" spans="3:4" s="18" customFormat="1" ht="12.95" customHeight="1">
      <c r="C293" s="46"/>
      <c r="D293" s="46"/>
    </row>
    <row r="294" spans="3:4" s="18" customFormat="1" ht="12.95" customHeight="1">
      <c r="C294" s="46"/>
      <c r="D294" s="46"/>
    </row>
    <row r="295" spans="3:4" s="18" customFormat="1" ht="12.95" customHeight="1">
      <c r="C295" s="46"/>
      <c r="D295" s="46"/>
    </row>
    <row r="296" spans="3:4" s="18" customFormat="1" ht="12.95" customHeight="1">
      <c r="C296" s="46"/>
      <c r="D296" s="46"/>
    </row>
    <row r="297" spans="3:4" s="18" customFormat="1" ht="12.95" customHeight="1">
      <c r="C297" s="46"/>
      <c r="D297" s="46"/>
    </row>
    <row r="298" spans="3:4" s="18" customFormat="1" ht="12.95" customHeight="1">
      <c r="C298" s="46"/>
      <c r="D298" s="46"/>
    </row>
    <row r="299" spans="3:4" s="18" customFormat="1" ht="12.95" customHeight="1">
      <c r="C299" s="46"/>
      <c r="D299" s="46"/>
    </row>
    <row r="300" spans="3:4" s="18" customFormat="1" ht="12.95" customHeight="1">
      <c r="C300" s="46"/>
      <c r="D300" s="46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4"/>
  <sheetViews>
    <sheetView workbookViewId="0">
      <selection activeCell="A18" sqref="A18:C37"/>
    </sheetView>
  </sheetViews>
  <sheetFormatPr defaultRowHeight="12.75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>
      <c r="A1" s="5" t="s">
        <v>50</v>
      </c>
      <c r="I1" s="6" t="s">
        <v>51</v>
      </c>
      <c r="J1" s="7" t="s">
        <v>52</v>
      </c>
    </row>
    <row r="2" spans="1:16">
      <c r="I2" s="8" t="s">
        <v>53</v>
      </c>
      <c r="J2" s="9" t="s">
        <v>54</v>
      </c>
    </row>
    <row r="3" spans="1:16">
      <c r="A3" s="10" t="s">
        <v>55</v>
      </c>
      <c r="I3" s="8" t="s">
        <v>56</v>
      </c>
      <c r="J3" s="9" t="s">
        <v>57</v>
      </c>
    </row>
    <row r="4" spans="1:16">
      <c r="I4" s="8" t="s">
        <v>58</v>
      </c>
      <c r="J4" s="9" t="s">
        <v>57</v>
      </c>
    </row>
    <row r="5" spans="1:16" ht="13.5" thickBot="1">
      <c r="I5" s="11" t="s">
        <v>59</v>
      </c>
      <c r="J5" s="12" t="s">
        <v>60</v>
      </c>
    </row>
    <row r="10" spans="1:16" ht="13.5" thickBot="1"/>
    <row r="11" spans="1:16" ht="12.75" customHeight="1" thickBot="1">
      <c r="A11" s="2" t="str">
        <f t="shared" ref="A11:A37" si="0">P11</f>
        <v> BBS 81 </v>
      </c>
      <c r="B11" s="4" t="str">
        <f t="shared" ref="B11:B37" si="1">IF(H11=INT(H11),"I","II")</f>
        <v>I</v>
      </c>
      <c r="C11" s="2">
        <f t="shared" ref="C11:C37" si="2">1*G11</f>
        <v>46650.396999999997</v>
      </c>
      <c r="D11" s="3" t="str">
        <f t="shared" ref="D11:D37" si="3">VLOOKUP(F11,I$1:J$5,2,FALSE)</f>
        <v>vis</v>
      </c>
      <c r="E11" s="13">
        <f>VLOOKUP(C11,Active!C$21:E$973,3,FALSE)</f>
        <v>8989.7431977753822</v>
      </c>
      <c r="F11" s="4" t="s">
        <v>59</v>
      </c>
      <c r="G11" s="3" t="str">
        <f t="shared" ref="G11:G37" si="4">MID(I11,3,LEN(I11)-3)</f>
        <v>46650.397</v>
      </c>
      <c r="H11" s="2">
        <f t="shared" ref="H11:H37" si="5">1*K11</f>
        <v>8990</v>
      </c>
      <c r="I11" s="14" t="s">
        <v>130</v>
      </c>
      <c r="J11" s="15" t="s">
        <v>131</v>
      </c>
      <c r="K11" s="14">
        <v>8990</v>
      </c>
      <c r="L11" s="14" t="s">
        <v>132</v>
      </c>
      <c r="M11" s="15" t="s">
        <v>133</v>
      </c>
      <c r="N11" s="15"/>
      <c r="O11" s="16" t="s">
        <v>134</v>
      </c>
      <c r="P11" s="16" t="s">
        <v>135</v>
      </c>
    </row>
    <row r="12" spans="1:16" ht="12.75" customHeight="1" thickBot="1">
      <c r="A12" s="2" t="str">
        <f t="shared" si="0"/>
        <v> BBS 83 </v>
      </c>
      <c r="B12" s="4" t="str">
        <f t="shared" si="1"/>
        <v>I</v>
      </c>
      <c r="C12" s="2">
        <f t="shared" si="2"/>
        <v>46875.574999999997</v>
      </c>
      <c r="D12" s="3" t="str">
        <f t="shared" si="3"/>
        <v>vis</v>
      </c>
      <c r="E12" s="13">
        <f>VLOOKUP(C12,Active!C$21:E$973,3,FALSE)</f>
        <v>9097.7181681512902</v>
      </c>
      <c r="F12" s="4" t="s">
        <v>59</v>
      </c>
      <c r="G12" s="3" t="str">
        <f t="shared" si="4"/>
        <v>46875.575</v>
      </c>
      <c r="H12" s="2">
        <f t="shared" si="5"/>
        <v>9098</v>
      </c>
      <c r="I12" s="14" t="s">
        <v>136</v>
      </c>
      <c r="J12" s="15" t="s">
        <v>137</v>
      </c>
      <c r="K12" s="14">
        <v>9098</v>
      </c>
      <c r="L12" s="14" t="s">
        <v>138</v>
      </c>
      <c r="M12" s="15" t="s">
        <v>133</v>
      </c>
      <c r="N12" s="15"/>
      <c r="O12" s="16" t="s">
        <v>134</v>
      </c>
      <c r="P12" s="16" t="s">
        <v>139</v>
      </c>
    </row>
    <row r="13" spans="1:16" ht="12.75" customHeight="1" thickBot="1">
      <c r="A13" s="2" t="str">
        <f t="shared" si="0"/>
        <v> BBS 88 </v>
      </c>
      <c r="B13" s="4" t="str">
        <f t="shared" si="1"/>
        <v>I</v>
      </c>
      <c r="C13" s="2">
        <f t="shared" si="2"/>
        <v>47288.485000000001</v>
      </c>
      <c r="D13" s="3" t="str">
        <f t="shared" si="3"/>
        <v>vis</v>
      </c>
      <c r="E13" s="13">
        <f>VLOOKUP(C13,Active!C$21:E$973,3,FALSE)</f>
        <v>9295.712399461263</v>
      </c>
      <c r="F13" s="4" t="s">
        <v>59</v>
      </c>
      <c r="G13" s="3" t="str">
        <f t="shared" si="4"/>
        <v>47288.485</v>
      </c>
      <c r="H13" s="2">
        <f t="shared" si="5"/>
        <v>9296</v>
      </c>
      <c r="I13" s="14" t="s">
        <v>140</v>
      </c>
      <c r="J13" s="15" t="s">
        <v>141</v>
      </c>
      <c r="K13" s="14">
        <v>9296</v>
      </c>
      <c r="L13" s="14" t="s">
        <v>142</v>
      </c>
      <c r="M13" s="15" t="s">
        <v>133</v>
      </c>
      <c r="N13" s="15"/>
      <c r="O13" s="16" t="s">
        <v>134</v>
      </c>
      <c r="P13" s="16" t="s">
        <v>143</v>
      </c>
    </row>
    <row r="14" spans="1:16" ht="12.75" customHeight="1" thickBot="1">
      <c r="A14" s="2" t="str">
        <f t="shared" si="0"/>
        <v> BBS 95 </v>
      </c>
      <c r="B14" s="4" t="str">
        <f t="shared" si="1"/>
        <v>I</v>
      </c>
      <c r="C14" s="2">
        <f t="shared" si="2"/>
        <v>48068.38</v>
      </c>
      <c r="D14" s="3" t="str">
        <f t="shared" si="3"/>
        <v>vis</v>
      </c>
      <c r="E14" s="13">
        <f>VLOOKUP(C14,Active!C$21:E$973,3,FALSE)</f>
        <v>9669.6793923349833</v>
      </c>
      <c r="F14" s="4" t="s">
        <v>59</v>
      </c>
      <c r="G14" s="3" t="str">
        <f t="shared" si="4"/>
        <v>48068.380</v>
      </c>
      <c r="H14" s="2">
        <f t="shared" si="5"/>
        <v>9670</v>
      </c>
      <c r="I14" s="14" t="s">
        <v>144</v>
      </c>
      <c r="J14" s="15" t="s">
        <v>145</v>
      </c>
      <c r="K14" s="14">
        <v>9670</v>
      </c>
      <c r="L14" s="14" t="s">
        <v>146</v>
      </c>
      <c r="M14" s="15" t="s">
        <v>133</v>
      </c>
      <c r="N14" s="15"/>
      <c r="O14" s="16" t="s">
        <v>134</v>
      </c>
      <c r="P14" s="16" t="s">
        <v>147</v>
      </c>
    </row>
    <row r="15" spans="1:16" ht="12.75" customHeight="1" thickBot="1">
      <c r="A15" s="2" t="str">
        <f t="shared" si="0"/>
        <v> BBS 101 </v>
      </c>
      <c r="B15" s="4" t="str">
        <f t="shared" si="1"/>
        <v>I</v>
      </c>
      <c r="C15" s="2">
        <f t="shared" si="2"/>
        <v>48802.451000000001</v>
      </c>
      <c r="D15" s="3" t="str">
        <f t="shared" si="3"/>
        <v>vis</v>
      </c>
      <c r="E15" s="13">
        <f>VLOOKUP(C15,Active!C$21:E$973,3,FALSE)</f>
        <v>10021.673345913103</v>
      </c>
      <c r="F15" s="4" t="s">
        <v>59</v>
      </c>
      <c r="G15" s="3" t="str">
        <f t="shared" si="4"/>
        <v>48802.451</v>
      </c>
      <c r="H15" s="2">
        <f t="shared" si="5"/>
        <v>10022</v>
      </c>
      <c r="I15" s="14" t="s">
        <v>148</v>
      </c>
      <c r="J15" s="15" t="s">
        <v>149</v>
      </c>
      <c r="K15" s="14">
        <v>10022</v>
      </c>
      <c r="L15" s="14" t="s">
        <v>150</v>
      </c>
      <c r="M15" s="15" t="s">
        <v>133</v>
      </c>
      <c r="N15" s="15"/>
      <c r="O15" s="16" t="s">
        <v>134</v>
      </c>
      <c r="P15" s="16" t="s">
        <v>151</v>
      </c>
    </row>
    <row r="16" spans="1:16" ht="12.75" customHeight="1" thickBot="1">
      <c r="A16" s="2" t="str">
        <f t="shared" si="0"/>
        <v>BAVM 183 </v>
      </c>
      <c r="B16" s="4" t="str">
        <f t="shared" si="1"/>
        <v>II</v>
      </c>
      <c r="C16" s="2">
        <f t="shared" si="2"/>
        <v>53963.396500000003</v>
      </c>
      <c r="D16" s="3" t="str">
        <f t="shared" si="3"/>
        <v>vis</v>
      </c>
      <c r="E16" s="13">
        <f>VLOOKUP(C16,Active!C$21:E$973,3,FALSE)</f>
        <v>12496.395287995272</v>
      </c>
      <c r="F16" s="4" t="s">
        <v>59</v>
      </c>
      <c r="G16" s="3" t="str">
        <f t="shared" si="4"/>
        <v>53963.3965</v>
      </c>
      <c r="H16" s="2">
        <f t="shared" si="5"/>
        <v>12496.5</v>
      </c>
      <c r="I16" s="14" t="s">
        <v>152</v>
      </c>
      <c r="J16" s="15" t="s">
        <v>153</v>
      </c>
      <c r="K16" s="14">
        <v>12496.5</v>
      </c>
      <c r="L16" s="14" t="s">
        <v>154</v>
      </c>
      <c r="M16" s="15" t="s">
        <v>155</v>
      </c>
      <c r="N16" s="15" t="s">
        <v>156</v>
      </c>
      <c r="O16" s="16" t="s">
        <v>157</v>
      </c>
      <c r="P16" s="17" t="s">
        <v>158</v>
      </c>
    </row>
    <row r="17" spans="1:16" ht="12.75" customHeight="1" thickBot="1">
      <c r="A17" s="2" t="str">
        <f t="shared" si="0"/>
        <v>BAVM 183 </v>
      </c>
      <c r="B17" s="4" t="str">
        <f t="shared" si="1"/>
        <v>II</v>
      </c>
      <c r="C17" s="2">
        <f t="shared" si="2"/>
        <v>53990.502800000002</v>
      </c>
      <c r="D17" s="3" t="str">
        <f t="shared" si="3"/>
        <v>vis</v>
      </c>
      <c r="E17" s="13">
        <f>VLOOKUP(C17,Active!C$21:E$973,3,FALSE)</f>
        <v>12509.393013969837</v>
      </c>
      <c r="F17" s="4" t="s">
        <v>59</v>
      </c>
      <c r="G17" s="3" t="str">
        <f t="shared" si="4"/>
        <v>53990.5028</v>
      </c>
      <c r="H17" s="2">
        <f t="shared" si="5"/>
        <v>12509.5</v>
      </c>
      <c r="I17" s="14" t="s">
        <v>159</v>
      </c>
      <c r="J17" s="15" t="s">
        <v>160</v>
      </c>
      <c r="K17" s="14" t="s">
        <v>161</v>
      </c>
      <c r="L17" s="14" t="s">
        <v>162</v>
      </c>
      <c r="M17" s="15" t="s">
        <v>155</v>
      </c>
      <c r="N17" s="15" t="s">
        <v>156</v>
      </c>
      <c r="O17" s="16" t="s">
        <v>157</v>
      </c>
      <c r="P17" s="17" t="s">
        <v>158</v>
      </c>
    </row>
    <row r="18" spans="1:16" ht="12.75" customHeight="1" thickBot="1">
      <c r="A18" s="2" t="str">
        <f t="shared" si="0"/>
        <v> PZ 4.314 </v>
      </c>
      <c r="B18" s="4" t="str">
        <f t="shared" si="1"/>
        <v>II</v>
      </c>
      <c r="C18" s="2">
        <f t="shared" si="2"/>
        <v>16394.34</v>
      </c>
      <c r="D18" s="3" t="str">
        <f t="shared" si="3"/>
        <v>vis</v>
      </c>
      <c r="E18" s="13">
        <f>VLOOKUP(C18,Active!C$21:E$973,3,FALSE)</f>
        <v>-5518.3209038100276</v>
      </c>
      <c r="F18" s="4" t="s">
        <v>59</v>
      </c>
      <c r="G18" s="3" t="str">
        <f t="shared" si="4"/>
        <v>16394.34</v>
      </c>
      <c r="H18" s="2">
        <f t="shared" si="5"/>
        <v>-5518.5</v>
      </c>
      <c r="I18" s="14" t="s">
        <v>62</v>
      </c>
      <c r="J18" s="15" t="s">
        <v>63</v>
      </c>
      <c r="K18" s="14">
        <v>-5518.5</v>
      </c>
      <c r="L18" s="14" t="s">
        <v>64</v>
      </c>
      <c r="M18" s="15" t="s">
        <v>65</v>
      </c>
      <c r="N18" s="15"/>
      <c r="O18" s="16" t="s">
        <v>66</v>
      </c>
      <c r="P18" s="16" t="s">
        <v>67</v>
      </c>
    </row>
    <row r="19" spans="1:16" ht="12.75" customHeight="1" thickBot="1">
      <c r="A19" s="2" t="str">
        <f t="shared" si="0"/>
        <v> PZ 4.314 </v>
      </c>
      <c r="B19" s="4" t="str">
        <f t="shared" si="1"/>
        <v>I</v>
      </c>
      <c r="C19" s="2">
        <f t="shared" si="2"/>
        <v>18230.240000000002</v>
      </c>
      <c r="D19" s="3" t="str">
        <f t="shared" si="3"/>
        <v>vis</v>
      </c>
      <c r="E19" s="13">
        <f>VLOOKUP(C19,Active!C$21:E$973,3,FALSE)</f>
        <v>-4637.9895743145598</v>
      </c>
      <c r="F19" s="4" t="s">
        <v>59</v>
      </c>
      <c r="G19" s="3" t="str">
        <f t="shared" si="4"/>
        <v>18230.24</v>
      </c>
      <c r="H19" s="2">
        <f t="shared" si="5"/>
        <v>-4638</v>
      </c>
      <c r="I19" s="14" t="s">
        <v>68</v>
      </c>
      <c r="J19" s="15" t="s">
        <v>69</v>
      </c>
      <c r="K19" s="14">
        <v>-4638</v>
      </c>
      <c r="L19" s="14" t="s">
        <v>70</v>
      </c>
      <c r="M19" s="15" t="s">
        <v>65</v>
      </c>
      <c r="N19" s="15"/>
      <c r="O19" s="16" t="s">
        <v>66</v>
      </c>
      <c r="P19" s="16" t="s">
        <v>67</v>
      </c>
    </row>
    <row r="20" spans="1:16" ht="12.75" customHeight="1" thickBot="1">
      <c r="A20" s="2" t="str">
        <f t="shared" si="0"/>
        <v> PZ 4.314 </v>
      </c>
      <c r="B20" s="4" t="str">
        <f t="shared" si="1"/>
        <v>I</v>
      </c>
      <c r="C20" s="2">
        <f t="shared" si="2"/>
        <v>18564.32</v>
      </c>
      <c r="D20" s="3" t="str">
        <f t="shared" si="3"/>
        <v>vis</v>
      </c>
      <c r="E20" s="13">
        <f>VLOOKUP(C20,Active!C$21:E$973,3,FALSE)</f>
        <v>-4477.795069952751</v>
      </c>
      <c r="F20" s="4" t="s">
        <v>59</v>
      </c>
      <c r="G20" s="3" t="str">
        <f t="shared" si="4"/>
        <v>18564.32</v>
      </c>
      <c r="H20" s="2">
        <f t="shared" si="5"/>
        <v>-4478</v>
      </c>
      <c r="I20" s="14" t="s">
        <v>71</v>
      </c>
      <c r="J20" s="15" t="s">
        <v>72</v>
      </c>
      <c r="K20" s="14">
        <v>-4478</v>
      </c>
      <c r="L20" s="14" t="s">
        <v>73</v>
      </c>
      <c r="M20" s="15" t="s">
        <v>65</v>
      </c>
      <c r="N20" s="15"/>
      <c r="O20" s="16" t="s">
        <v>66</v>
      </c>
      <c r="P20" s="16" t="s">
        <v>67</v>
      </c>
    </row>
    <row r="21" spans="1:16" ht="12.75" customHeight="1" thickBot="1">
      <c r="A21" s="2" t="str">
        <f t="shared" si="0"/>
        <v> PZ 4.314 </v>
      </c>
      <c r="B21" s="4" t="str">
        <f t="shared" si="1"/>
        <v>I</v>
      </c>
      <c r="C21" s="2">
        <f t="shared" si="2"/>
        <v>18566.3</v>
      </c>
      <c r="D21" s="3" t="str">
        <f t="shared" si="3"/>
        <v>vis</v>
      </c>
      <c r="E21" s="13">
        <f>VLOOKUP(C21,Active!C$21:E$973,3,FALSE)</f>
        <v>-4476.8456413169861</v>
      </c>
      <c r="F21" s="4" t="s">
        <v>59</v>
      </c>
      <c r="G21" s="3" t="str">
        <f t="shared" si="4"/>
        <v>18566.30</v>
      </c>
      <c r="H21" s="2">
        <f t="shared" si="5"/>
        <v>-4477</v>
      </c>
      <c r="I21" s="14" t="s">
        <v>74</v>
      </c>
      <c r="J21" s="15" t="s">
        <v>75</v>
      </c>
      <c r="K21" s="14">
        <v>-4477</v>
      </c>
      <c r="L21" s="14" t="s">
        <v>76</v>
      </c>
      <c r="M21" s="15" t="s">
        <v>65</v>
      </c>
      <c r="N21" s="15"/>
      <c r="O21" s="16" t="s">
        <v>66</v>
      </c>
      <c r="P21" s="16" t="s">
        <v>67</v>
      </c>
    </row>
    <row r="22" spans="1:16" ht="12.75" customHeight="1" thickBot="1">
      <c r="A22" s="2" t="str">
        <f t="shared" si="0"/>
        <v> PZ 4.314 </v>
      </c>
      <c r="B22" s="4" t="str">
        <f t="shared" si="1"/>
        <v>II</v>
      </c>
      <c r="C22" s="2">
        <f t="shared" si="2"/>
        <v>18596.22</v>
      </c>
      <c r="D22" s="3" t="str">
        <f t="shared" si="3"/>
        <v>vis</v>
      </c>
      <c r="E22" s="13">
        <f>VLOOKUP(C22,Active!C$21:E$973,3,FALSE)</f>
        <v>-4462.498719709869</v>
      </c>
      <c r="F22" s="4" t="s">
        <v>59</v>
      </c>
      <c r="G22" s="3" t="str">
        <f t="shared" si="4"/>
        <v>18596.22</v>
      </c>
      <c r="H22" s="2">
        <f t="shared" si="5"/>
        <v>-4462.5</v>
      </c>
      <c r="I22" s="14" t="s">
        <v>77</v>
      </c>
      <c r="J22" s="15" t="s">
        <v>78</v>
      </c>
      <c r="K22" s="14">
        <v>-4462.5</v>
      </c>
      <c r="L22" s="14" t="s">
        <v>79</v>
      </c>
      <c r="M22" s="15" t="s">
        <v>65</v>
      </c>
      <c r="N22" s="15"/>
      <c r="O22" s="16" t="s">
        <v>66</v>
      </c>
      <c r="P22" s="16" t="s">
        <v>67</v>
      </c>
    </row>
    <row r="23" spans="1:16" ht="12.75" customHeight="1" thickBot="1">
      <c r="A23" s="2" t="str">
        <f t="shared" si="0"/>
        <v> PZ 4.314 </v>
      </c>
      <c r="B23" s="4" t="str">
        <f t="shared" si="1"/>
        <v>I</v>
      </c>
      <c r="C23" s="2">
        <f t="shared" si="2"/>
        <v>18597.22</v>
      </c>
      <c r="D23" s="3" t="str">
        <f t="shared" si="3"/>
        <v>vis</v>
      </c>
      <c r="E23" s="13">
        <f>VLOOKUP(C23,Active!C$21:E$973,3,FALSE)</f>
        <v>-4462.0192102978663</v>
      </c>
      <c r="F23" s="4" t="s">
        <v>59</v>
      </c>
      <c r="G23" s="3" t="str">
        <f t="shared" si="4"/>
        <v>18597.22</v>
      </c>
      <c r="H23" s="2">
        <f t="shared" si="5"/>
        <v>-4462</v>
      </c>
      <c r="I23" s="14" t="s">
        <v>80</v>
      </c>
      <c r="J23" s="15" t="s">
        <v>81</v>
      </c>
      <c r="K23" s="14">
        <v>-4462</v>
      </c>
      <c r="L23" s="14" t="s">
        <v>82</v>
      </c>
      <c r="M23" s="15" t="s">
        <v>65</v>
      </c>
      <c r="N23" s="15"/>
      <c r="O23" s="16" t="s">
        <v>66</v>
      </c>
      <c r="P23" s="16" t="s">
        <v>67</v>
      </c>
    </row>
    <row r="24" spans="1:16" ht="12.75" customHeight="1" thickBot="1">
      <c r="A24" s="2" t="str">
        <f t="shared" si="0"/>
        <v> PZ 4.314 </v>
      </c>
      <c r="B24" s="4" t="str">
        <f t="shared" si="1"/>
        <v>II</v>
      </c>
      <c r="C24" s="2">
        <f t="shared" si="2"/>
        <v>18923.32</v>
      </c>
      <c r="D24" s="3" t="str">
        <f t="shared" si="3"/>
        <v>vis</v>
      </c>
      <c r="E24" s="13">
        <f>VLOOKUP(C24,Active!C$21:E$973,3,FALSE)</f>
        <v>-4305.6511910438385</v>
      </c>
      <c r="F24" s="4" t="s">
        <v>59</v>
      </c>
      <c r="G24" s="3" t="str">
        <f t="shared" si="4"/>
        <v>18923.32</v>
      </c>
      <c r="H24" s="2">
        <f t="shared" si="5"/>
        <v>-4305.5</v>
      </c>
      <c r="I24" s="14" t="s">
        <v>83</v>
      </c>
      <c r="J24" s="15" t="s">
        <v>84</v>
      </c>
      <c r="K24" s="14">
        <v>-4305.5</v>
      </c>
      <c r="L24" s="14" t="s">
        <v>85</v>
      </c>
      <c r="M24" s="15" t="s">
        <v>65</v>
      </c>
      <c r="N24" s="15"/>
      <c r="O24" s="16" t="s">
        <v>66</v>
      </c>
      <c r="P24" s="16" t="s">
        <v>67</v>
      </c>
    </row>
    <row r="25" spans="1:16" ht="12.75" customHeight="1" thickBot="1">
      <c r="A25" s="2" t="str">
        <f t="shared" si="0"/>
        <v> PZ 5.109 </v>
      </c>
      <c r="B25" s="4" t="str">
        <f t="shared" si="1"/>
        <v>I</v>
      </c>
      <c r="C25" s="2">
        <f t="shared" si="2"/>
        <v>27902.609</v>
      </c>
      <c r="D25" s="3" t="str">
        <f t="shared" si="3"/>
        <v>vis</v>
      </c>
      <c r="E25" s="13">
        <f>VLOOKUP(C25,Active!C$21:E$973,3,FALSE)</f>
        <v>2.3975470605011573E-3</v>
      </c>
      <c r="F25" s="4" t="s">
        <v>59</v>
      </c>
      <c r="G25" s="3" t="str">
        <f t="shared" si="4"/>
        <v>27902.609</v>
      </c>
      <c r="H25" s="2">
        <f t="shared" si="5"/>
        <v>0</v>
      </c>
      <c r="I25" s="14" t="s">
        <v>86</v>
      </c>
      <c r="J25" s="15" t="s">
        <v>87</v>
      </c>
      <c r="K25" s="14">
        <v>0</v>
      </c>
      <c r="L25" s="14" t="s">
        <v>88</v>
      </c>
      <c r="M25" s="15" t="s">
        <v>61</v>
      </c>
      <c r="N25" s="15"/>
      <c r="O25" s="16" t="s">
        <v>89</v>
      </c>
      <c r="P25" s="16" t="s">
        <v>90</v>
      </c>
    </row>
    <row r="26" spans="1:16" ht="12.75" customHeight="1" thickBot="1">
      <c r="A26" s="2" t="str">
        <f t="shared" si="0"/>
        <v> KVBB 24.69 </v>
      </c>
      <c r="B26" s="4" t="str">
        <f t="shared" si="1"/>
        <v>I</v>
      </c>
      <c r="C26" s="2">
        <f t="shared" si="2"/>
        <v>29733.63</v>
      </c>
      <c r="D26" s="3" t="str">
        <f t="shared" si="3"/>
        <v>vis</v>
      </c>
      <c r="E26" s="13">
        <f>VLOOKUP(C26,Active!C$21:E$973,3,FALSE)</f>
        <v>877.99420062136824</v>
      </c>
      <c r="F26" s="4" t="s">
        <v>59</v>
      </c>
      <c r="G26" s="3" t="str">
        <f t="shared" si="4"/>
        <v>29733.630</v>
      </c>
      <c r="H26" s="2">
        <f t="shared" si="5"/>
        <v>878</v>
      </c>
      <c r="I26" s="14" t="s">
        <v>91</v>
      </c>
      <c r="J26" s="15" t="s">
        <v>92</v>
      </c>
      <c r="K26" s="14">
        <v>878</v>
      </c>
      <c r="L26" s="14" t="s">
        <v>93</v>
      </c>
      <c r="M26" s="15" t="s">
        <v>65</v>
      </c>
      <c r="N26" s="15"/>
      <c r="O26" s="16" t="s">
        <v>94</v>
      </c>
      <c r="P26" s="16" t="s">
        <v>95</v>
      </c>
    </row>
    <row r="27" spans="1:16" ht="12.75" customHeight="1" thickBot="1">
      <c r="A27" s="2" t="str">
        <f t="shared" si="0"/>
        <v> KVBB 24.69 </v>
      </c>
      <c r="B27" s="4" t="str">
        <f t="shared" si="1"/>
        <v>I</v>
      </c>
      <c r="C27" s="2">
        <f t="shared" si="2"/>
        <v>29752.400000000001</v>
      </c>
      <c r="D27" s="3" t="str">
        <f t="shared" si="3"/>
        <v>vis</v>
      </c>
      <c r="E27" s="13">
        <f>VLOOKUP(C27,Active!C$21:E$973,3,FALSE)</f>
        <v>886.99459228465616</v>
      </c>
      <c r="F27" s="4" t="s">
        <v>59</v>
      </c>
      <c r="G27" s="3" t="str">
        <f t="shared" si="4"/>
        <v>29752.400</v>
      </c>
      <c r="H27" s="2">
        <f t="shared" si="5"/>
        <v>887</v>
      </c>
      <c r="I27" s="14" t="s">
        <v>96</v>
      </c>
      <c r="J27" s="15" t="s">
        <v>97</v>
      </c>
      <c r="K27" s="14">
        <v>887</v>
      </c>
      <c r="L27" s="14" t="s">
        <v>98</v>
      </c>
      <c r="M27" s="15" t="s">
        <v>65</v>
      </c>
      <c r="N27" s="15"/>
      <c r="O27" s="16" t="s">
        <v>94</v>
      </c>
      <c r="P27" s="16" t="s">
        <v>95</v>
      </c>
    </row>
    <row r="28" spans="1:16" ht="12.75" customHeight="1" thickBot="1">
      <c r="A28" s="2" t="str">
        <f t="shared" si="0"/>
        <v> KVBB 24.69 </v>
      </c>
      <c r="B28" s="4" t="str">
        <f t="shared" si="1"/>
        <v>I</v>
      </c>
      <c r="C28" s="2">
        <f t="shared" si="2"/>
        <v>29877.535</v>
      </c>
      <c r="D28" s="3" t="str">
        <f t="shared" si="3"/>
        <v>vis</v>
      </c>
      <c r="E28" s="13">
        <f>VLOOKUP(C28,Active!C$21:E$973,3,FALSE)</f>
        <v>946.99800255559364</v>
      </c>
      <c r="F28" s="4" t="s">
        <v>59</v>
      </c>
      <c r="G28" s="3" t="str">
        <f t="shared" si="4"/>
        <v>29877.535</v>
      </c>
      <c r="H28" s="2">
        <f t="shared" si="5"/>
        <v>947</v>
      </c>
      <c r="I28" s="14" t="s">
        <v>99</v>
      </c>
      <c r="J28" s="15" t="s">
        <v>100</v>
      </c>
      <c r="K28" s="14">
        <v>947</v>
      </c>
      <c r="L28" s="14" t="s">
        <v>101</v>
      </c>
      <c r="M28" s="15" t="s">
        <v>65</v>
      </c>
      <c r="N28" s="15"/>
      <c r="O28" s="16" t="s">
        <v>94</v>
      </c>
      <c r="P28" s="16" t="s">
        <v>95</v>
      </c>
    </row>
    <row r="29" spans="1:16" ht="12.75" customHeight="1" thickBot="1">
      <c r="A29" s="2" t="str">
        <f t="shared" si="0"/>
        <v> AHSB 6.3.64 </v>
      </c>
      <c r="B29" s="4" t="str">
        <f t="shared" si="1"/>
        <v>I</v>
      </c>
      <c r="C29" s="2">
        <f t="shared" si="2"/>
        <v>33391.534</v>
      </c>
      <c r="D29" s="3" t="str">
        <f t="shared" si="3"/>
        <v>vis</v>
      </c>
      <c r="E29" s="13">
        <f>VLOOKUP(C29,Active!C$21:E$973,3,FALSE)</f>
        <v>2631.9935968231161</v>
      </c>
      <c r="F29" s="4" t="s">
        <v>59</v>
      </c>
      <c r="G29" s="3" t="str">
        <f t="shared" si="4"/>
        <v>33391.534</v>
      </c>
      <c r="H29" s="2">
        <f t="shared" si="5"/>
        <v>2632</v>
      </c>
      <c r="I29" s="14" t="s">
        <v>102</v>
      </c>
      <c r="J29" s="15" t="s">
        <v>103</v>
      </c>
      <c r="K29" s="14">
        <v>2632</v>
      </c>
      <c r="L29" s="14" t="s">
        <v>104</v>
      </c>
      <c r="M29" s="15" t="s">
        <v>65</v>
      </c>
      <c r="N29" s="15"/>
      <c r="O29" s="16" t="s">
        <v>105</v>
      </c>
      <c r="P29" s="16" t="s">
        <v>106</v>
      </c>
    </row>
    <row r="30" spans="1:16" ht="12.75" customHeight="1" thickBot="1">
      <c r="A30" s="2" t="str">
        <f t="shared" si="0"/>
        <v> AHSB 6.3.64 </v>
      </c>
      <c r="B30" s="4" t="str">
        <f t="shared" si="1"/>
        <v>I</v>
      </c>
      <c r="C30" s="2">
        <f t="shared" si="2"/>
        <v>33487.482000000004</v>
      </c>
      <c r="D30" s="3" t="str">
        <f t="shared" si="3"/>
        <v>vis</v>
      </c>
      <c r="E30" s="13">
        <f>VLOOKUP(C30,Active!C$21:E$973,3,FALSE)</f>
        <v>2678.0015658859379</v>
      </c>
      <c r="F30" s="4" t="s">
        <v>59</v>
      </c>
      <c r="G30" s="3" t="str">
        <f t="shared" si="4"/>
        <v>33487.482</v>
      </c>
      <c r="H30" s="2">
        <f t="shared" si="5"/>
        <v>2678</v>
      </c>
      <c r="I30" s="14" t="s">
        <v>107</v>
      </c>
      <c r="J30" s="15" t="s">
        <v>108</v>
      </c>
      <c r="K30" s="14">
        <v>2678</v>
      </c>
      <c r="L30" s="14" t="s">
        <v>109</v>
      </c>
      <c r="M30" s="15" t="s">
        <v>65</v>
      </c>
      <c r="N30" s="15"/>
      <c r="O30" s="16" t="s">
        <v>105</v>
      </c>
      <c r="P30" s="16" t="s">
        <v>106</v>
      </c>
    </row>
    <row r="31" spans="1:16" ht="12.75" customHeight="1" thickBot="1">
      <c r="A31" s="2" t="str">
        <f t="shared" si="0"/>
        <v> AHSB 6.3.64 </v>
      </c>
      <c r="B31" s="4" t="str">
        <f t="shared" si="1"/>
        <v>I</v>
      </c>
      <c r="C31" s="2">
        <f t="shared" si="2"/>
        <v>33512.504999999997</v>
      </c>
      <c r="D31" s="3" t="str">
        <f t="shared" si="3"/>
        <v>vis</v>
      </c>
      <c r="E31" s="13">
        <f>VLOOKUP(C31,Active!C$21:E$973,3,FALSE)</f>
        <v>2690.0003299024743</v>
      </c>
      <c r="F31" s="4" t="s">
        <v>59</v>
      </c>
      <c r="G31" s="3" t="str">
        <f t="shared" si="4"/>
        <v>33512.505</v>
      </c>
      <c r="H31" s="2">
        <f t="shared" si="5"/>
        <v>2690</v>
      </c>
      <c r="I31" s="14" t="s">
        <v>110</v>
      </c>
      <c r="J31" s="15" t="s">
        <v>111</v>
      </c>
      <c r="K31" s="14">
        <v>2690</v>
      </c>
      <c r="L31" s="14" t="s">
        <v>112</v>
      </c>
      <c r="M31" s="15" t="s">
        <v>65</v>
      </c>
      <c r="N31" s="15"/>
      <c r="O31" s="16" t="s">
        <v>105</v>
      </c>
      <c r="P31" s="16" t="s">
        <v>106</v>
      </c>
    </row>
    <row r="32" spans="1:16" ht="12.75" customHeight="1" thickBot="1">
      <c r="A32" s="2" t="str">
        <f t="shared" si="0"/>
        <v> AHSB 6.3.64 </v>
      </c>
      <c r="B32" s="4" t="str">
        <f t="shared" si="1"/>
        <v>I</v>
      </c>
      <c r="C32" s="2">
        <f t="shared" si="2"/>
        <v>34121.485000000001</v>
      </c>
      <c r="D32" s="3" t="str">
        <f t="shared" si="3"/>
        <v>vis</v>
      </c>
      <c r="E32" s="13">
        <f>VLOOKUP(C32,Active!C$21:E$973,3,FALSE)</f>
        <v>2982.0119716237846</v>
      </c>
      <c r="F32" s="4" t="s">
        <v>59</v>
      </c>
      <c r="G32" s="3" t="str">
        <f t="shared" si="4"/>
        <v>34121.485</v>
      </c>
      <c r="H32" s="2">
        <f t="shared" si="5"/>
        <v>2982</v>
      </c>
      <c r="I32" s="14" t="s">
        <v>113</v>
      </c>
      <c r="J32" s="15" t="s">
        <v>114</v>
      </c>
      <c r="K32" s="14">
        <v>2982</v>
      </c>
      <c r="L32" s="14" t="s">
        <v>115</v>
      </c>
      <c r="M32" s="15" t="s">
        <v>65</v>
      </c>
      <c r="N32" s="15"/>
      <c r="O32" s="16" t="s">
        <v>105</v>
      </c>
      <c r="P32" s="16" t="s">
        <v>106</v>
      </c>
    </row>
    <row r="33" spans="1:16" ht="12.75" customHeight="1" thickBot="1">
      <c r="A33" s="2" t="str">
        <f t="shared" si="0"/>
        <v> AHSB 6.3.64 </v>
      </c>
      <c r="B33" s="4" t="str">
        <f t="shared" si="1"/>
        <v>I</v>
      </c>
      <c r="C33" s="2">
        <f t="shared" si="2"/>
        <v>34655.326999999997</v>
      </c>
      <c r="D33" s="3" t="str">
        <f t="shared" si="3"/>
        <v>vis</v>
      </c>
      <c r="E33" s="13">
        <f>VLOOKUP(C33,Active!C$21:E$973,3,FALSE)</f>
        <v>3237.994235146044</v>
      </c>
      <c r="F33" s="4" t="s">
        <v>59</v>
      </c>
      <c r="G33" s="3" t="str">
        <f t="shared" si="4"/>
        <v>34655.327</v>
      </c>
      <c r="H33" s="2">
        <f t="shared" si="5"/>
        <v>3238</v>
      </c>
      <c r="I33" s="14" t="s">
        <v>116</v>
      </c>
      <c r="J33" s="15" t="s">
        <v>117</v>
      </c>
      <c r="K33" s="14">
        <v>3238</v>
      </c>
      <c r="L33" s="14" t="s">
        <v>93</v>
      </c>
      <c r="M33" s="15" t="s">
        <v>65</v>
      </c>
      <c r="N33" s="15"/>
      <c r="O33" s="16" t="s">
        <v>105</v>
      </c>
      <c r="P33" s="16" t="s">
        <v>106</v>
      </c>
    </row>
    <row r="34" spans="1:16" ht="12.75" customHeight="1" thickBot="1">
      <c r="A34" s="2" t="str">
        <f t="shared" si="0"/>
        <v> AHSB 6.3.64 </v>
      </c>
      <c r="B34" s="4" t="str">
        <f t="shared" si="1"/>
        <v>I</v>
      </c>
      <c r="C34" s="2">
        <f t="shared" si="2"/>
        <v>35066.203000000001</v>
      </c>
      <c r="D34" s="3" t="str">
        <f t="shared" si="3"/>
        <v>vis</v>
      </c>
      <c r="E34" s="13">
        <f>VLOOKUP(C34,Active!C$21:E$973,3,FALSE)</f>
        <v>3435.0131443120026</v>
      </c>
      <c r="F34" s="4" t="s">
        <v>59</v>
      </c>
      <c r="G34" s="3" t="str">
        <f t="shared" si="4"/>
        <v>35066.203</v>
      </c>
      <c r="H34" s="2">
        <f t="shared" si="5"/>
        <v>3435</v>
      </c>
      <c r="I34" s="14" t="s">
        <v>118</v>
      </c>
      <c r="J34" s="15" t="s">
        <v>119</v>
      </c>
      <c r="K34" s="14">
        <v>3435</v>
      </c>
      <c r="L34" s="14" t="s">
        <v>120</v>
      </c>
      <c r="M34" s="15" t="s">
        <v>65</v>
      </c>
      <c r="N34" s="15"/>
      <c r="O34" s="16" t="s">
        <v>105</v>
      </c>
      <c r="P34" s="16" t="s">
        <v>106</v>
      </c>
    </row>
    <row r="35" spans="1:16" ht="12.75" customHeight="1" thickBot="1">
      <c r="A35" s="2" t="str">
        <f t="shared" si="0"/>
        <v> AHSB 6.3.64 </v>
      </c>
      <c r="B35" s="4" t="str">
        <f t="shared" si="1"/>
        <v>I</v>
      </c>
      <c r="C35" s="2">
        <f t="shared" si="2"/>
        <v>35195.506999999998</v>
      </c>
      <c r="D35" s="3" t="str">
        <f t="shared" si="3"/>
        <v>vis</v>
      </c>
      <c r="E35" s="13">
        <f>VLOOKUP(C35,Active!C$21:E$973,3,FALSE)</f>
        <v>3497.0156293215778</v>
      </c>
      <c r="F35" s="4" t="s">
        <v>59</v>
      </c>
      <c r="G35" s="3" t="str">
        <f t="shared" si="4"/>
        <v>35195.507</v>
      </c>
      <c r="H35" s="2">
        <f t="shared" si="5"/>
        <v>3497</v>
      </c>
      <c r="I35" s="14" t="s">
        <v>121</v>
      </c>
      <c r="J35" s="15" t="s">
        <v>122</v>
      </c>
      <c r="K35" s="14">
        <v>3497</v>
      </c>
      <c r="L35" s="14" t="s">
        <v>123</v>
      </c>
      <c r="M35" s="15" t="s">
        <v>65</v>
      </c>
      <c r="N35" s="15"/>
      <c r="O35" s="16" t="s">
        <v>105</v>
      </c>
      <c r="P35" s="16" t="s">
        <v>106</v>
      </c>
    </row>
    <row r="36" spans="1:16" ht="12.75" customHeight="1" thickBot="1">
      <c r="A36" s="2" t="str">
        <f t="shared" si="0"/>
        <v> AHSB 6.3.64 </v>
      </c>
      <c r="B36" s="4" t="str">
        <f t="shared" si="1"/>
        <v>I</v>
      </c>
      <c r="C36" s="2">
        <f t="shared" si="2"/>
        <v>35341.427000000003</v>
      </c>
      <c r="D36" s="3" t="str">
        <f t="shared" si="3"/>
        <v>vis</v>
      </c>
      <c r="E36" s="13">
        <f>VLOOKUP(C36,Active!C$21:E$973,3,FALSE)</f>
        <v>3566.9856427209916</v>
      </c>
      <c r="F36" s="4" t="s">
        <v>59</v>
      </c>
      <c r="G36" s="3" t="str">
        <f t="shared" si="4"/>
        <v>35341.427</v>
      </c>
      <c r="H36" s="2">
        <f t="shared" si="5"/>
        <v>3567</v>
      </c>
      <c r="I36" s="14" t="s">
        <v>124</v>
      </c>
      <c r="J36" s="15" t="s">
        <v>125</v>
      </c>
      <c r="K36" s="14">
        <v>3567</v>
      </c>
      <c r="L36" s="14" t="s">
        <v>126</v>
      </c>
      <c r="M36" s="15" t="s">
        <v>65</v>
      </c>
      <c r="N36" s="15"/>
      <c r="O36" s="16" t="s">
        <v>105</v>
      </c>
      <c r="P36" s="16" t="s">
        <v>106</v>
      </c>
    </row>
    <row r="37" spans="1:16" ht="12.75" customHeight="1" thickBot="1">
      <c r="A37" s="2" t="str">
        <f t="shared" si="0"/>
        <v> AHSB 6.3.64 </v>
      </c>
      <c r="B37" s="4" t="str">
        <f t="shared" si="1"/>
        <v>I</v>
      </c>
      <c r="C37" s="2">
        <f t="shared" si="2"/>
        <v>35368.540999999997</v>
      </c>
      <c r="D37" s="3" t="str">
        <f t="shared" si="3"/>
        <v>vis</v>
      </c>
      <c r="E37" s="13">
        <f>VLOOKUP(C37,Active!C$21:E$973,3,FALSE)</f>
        <v>3579.9870609180257</v>
      </c>
      <c r="F37" s="4" t="s">
        <v>59</v>
      </c>
      <c r="G37" s="3" t="str">
        <f t="shared" si="4"/>
        <v>35368.541</v>
      </c>
      <c r="H37" s="2">
        <f t="shared" si="5"/>
        <v>3580</v>
      </c>
      <c r="I37" s="14" t="s">
        <v>127</v>
      </c>
      <c r="J37" s="15" t="s">
        <v>128</v>
      </c>
      <c r="K37" s="14">
        <v>3580</v>
      </c>
      <c r="L37" s="14" t="s">
        <v>129</v>
      </c>
      <c r="M37" s="15" t="s">
        <v>65</v>
      </c>
      <c r="N37" s="15"/>
      <c r="O37" s="16" t="s">
        <v>105</v>
      </c>
      <c r="P37" s="16" t="s">
        <v>106</v>
      </c>
    </row>
    <row r="38" spans="1:16">
      <c r="B38" s="4"/>
      <c r="E38" s="13"/>
      <c r="F38" s="4"/>
    </row>
    <row r="39" spans="1:16">
      <c r="B39" s="4"/>
      <c r="E39" s="13"/>
      <c r="F39" s="4"/>
    </row>
    <row r="40" spans="1:16">
      <c r="B40" s="4"/>
      <c r="E40" s="13"/>
      <c r="F40" s="4"/>
    </row>
    <row r="41" spans="1:16">
      <c r="B41" s="4"/>
      <c r="E41" s="13"/>
      <c r="F41" s="4"/>
    </row>
    <row r="42" spans="1:16">
      <c r="B42" s="4"/>
      <c r="E42" s="13"/>
      <c r="F42" s="4"/>
    </row>
    <row r="43" spans="1:16">
      <c r="B43" s="4"/>
      <c r="E43" s="13"/>
      <c r="F43" s="4"/>
    </row>
    <row r="44" spans="1:16">
      <c r="B44" s="4"/>
      <c r="E44" s="13"/>
      <c r="F44" s="4"/>
    </row>
    <row r="45" spans="1:16">
      <c r="B45" s="4"/>
      <c r="E45" s="13"/>
      <c r="F45" s="4"/>
    </row>
    <row r="46" spans="1:16">
      <c r="B46" s="4"/>
      <c r="E46" s="13"/>
      <c r="F46" s="4"/>
    </row>
    <row r="47" spans="1:16">
      <c r="B47" s="4"/>
      <c r="F47" s="4"/>
    </row>
    <row r="48" spans="1:16">
      <c r="B48" s="4"/>
      <c r="F48" s="4"/>
    </row>
    <row r="49" spans="2:6">
      <c r="B49" s="4"/>
      <c r="F49" s="4"/>
    </row>
    <row r="50" spans="2:6">
      <c r="B50" s="4"/>
      <c r="F50" s="4"/>
    </row>
    <row r="51" spans="2:6">
      <c r="B51" s="4"/>
      <c r="F51" s="4"/>
    </row>
    <row r="52" spans="2:6">
      <c r="B52" s="4"/>
      <c r="F52" s="4"/>
    </row>
    <row r="53" spans="2:6">
      <c r="B53" s="4"/>
      <c r="F53" s="4"/>
    </row>
    <row r="54" spans="2:6">
      <c r="B54" s="4"/>
      <c r="F54" s="4"/>
    </row>
    <row r="55" spans="2:6">
      <c r="B55" s="4"/>
      <c r="F55" s="4"/>
    </row>
    <row r="56" spans="2:6">
      <c r="B56" s="4"/>
      <c r="F56" s="4"/>
    </row>
    <row r="57" spans="2:6">
      <c r="B57" s="4"/>
      <c r="F57" s="4"/>
    </row>
    <row r="58" spans="2:6">
      <c r="B58" s="4"/>
      <c r="F58" s="4"/>
    </row>
    <row r="59" spans="2:6">
      <c r="B59" s="4"/>
      <c r="F59" s="4"/>
    </row>
    <row r="60" spans="2:6">
      <c r="B60" s="4"/>
      <c r="F60" s="4"/>
    </row>
    <row r="61" spans="2:6">
      <c r="B61" s="4"/>
      <c r="F61" s="4"/>
    </row>
    <row r="62" spans="2:6">
      <c r="B62" s="4"/>
      <c r="F62" s="4"/>
    </row>
    <row r="63" spans="2:6">
      <c r="B63" s="4"/>
      <c r="F63" s="4"/>
    </row>
    <row r="64" spans="2: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</sheetData>
  <phoneticPr fontId="8" type="noConversion"/>
  <hyperlinks>
    <hyperlink ref="P16" r:id="rId1" display="http://www.bav-astro.de/sfs/BAVM_link.php?BAVMnr=183"/>
    <hyperlink ref="P17" r:id="rId2" display="http://www.bav-astro.de/sfs/BAVM_link.php?BAVMnr=18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2024-02-19T01:16:44Z</dcterms:modified>
</cp:coreProperties>
</file>