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4963569-5681-42B1-8200-75294A172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21" i="1"/>
  <c r="A21" i="1"/>
  <c r="G11" i="1"/>
  <c r="F11" i="1"/>
  <c r="F14" i="1"/>
  <c r="F15" i="1" s="1"/>
  <c r="E21" i="1" l="1"/>
  <c r="F21" i="1" s="1"/>
  <c r="G21" i="1" s="1"/>
  <c r="C17" i="1"/>
  <c r="Q21" i="1"/>
  <c r="C12" i="1"/>
  <c r="C11" i="1"/>
  <c r="O22" i="1" l="1"/>
  <c r="O23" i="1"/>
  <c r="O26" i="1"/>
  <c r="O25" i="1"/>
  <c r="O2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<sst xmlns="http://schemas.openxmlformats.org/spreadsheetml/2006/main" count="62" uniqueCount="53">
  <si>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</si>
  <si>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</si>
  <si>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</si>
  <si>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</si>
  <si>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</si>
  <si>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</si>
  <si>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</si>
  <si>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</si>
  <si>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</si>
  <si>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</si>
  <si>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</si>
  <si>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</si>
  <si>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</si>
  <si>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</si>
  <si>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</si>
  <si>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</si>
  <si>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</si>
  <si>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</si>
  <si>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</si>
  <si>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</si>
  <si>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</si>
  <si>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</si>
  <si>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</si>
  <si>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</si>
  <si>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</si>
  <si>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</si>
  <si>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</si>
  <si>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</si>
  <si>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</si>
  <si>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</si>
  <si>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</si>
  <si>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</si>
  <si>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</si>
  <si>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</si>
  <si>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</si>
  <si>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</si>
  <si>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</si>
  <si>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</si>
  <si>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</si>
  <si>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</si>
  <si>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</si>
  <si>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</si>
  <si>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</si>
  <si>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</si>
  <si>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</si>
  <si>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JBAV, 76</t>
  </si>
  <si>
    <t>I</t>
  </si>
  <si>
    <t>II</t>
  </si>
  <si>
    <t>Fr273 Lyr / UCAC3 239-159278 Lyr</t>
  </si>
  <si>
    <t>VSX</t>
  </si>
  <si>
    <t xml:space="preserve">Mag </t>
  </si>
  <si>
    <t>EW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</si>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</sst>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5" fontId="5" fillId="0" borderId="0" xfId="0" applyNumberFormat="1" applyFont="1" applyAlignment="1">
      <alignment horizontal="left" vertical="center"/>
    </xf>
    <xf numFmtId="165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Fr273 Lyr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282219089426048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3.6374999981489964E-3</c:v>
                </c:pt>
                <c:pt idx="2">
                  <c:v>-3.6649999965447932E-3</c:v>
                </c:pt>
                <c:pt idx="3">
                  <c:v>2.8000000020256266E-4</c:v>
                </c:pt>
                <c:pt idx="4">
                  <c:v>-5.3249999473337084E-4</c:v>
                </c:pt>
                <c:pt idx="5">
                  <c:v>1.12749999971129E-3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-3.565402290508844E-4</c:v>
                </c:pt>
                <c:pt idx="1">
                  <c:v>6.0851995511212206E-5</c:v>
                </c:pt>
                <c:pt idx="2">
                  <c:v>6.4093026425965079E-5</c:v>
                </c:pt>
                <c:pt idx="3">
                  <c:v>6.8823179652901796E-5</c:v>
                </c:pt>
                <c:pt idx="4">
                  <c:v>7.1013065406113176E-5</c:v>
                </c:pt>
                <c:pt idx="5">
                  <c:v>9.3925896883937689E-4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2382.5</c:v>
                      </c:pt>
                      <c:pt idx="2">
                        <c:v>2401</c:v>
                      </c:pt>
                      <c:pt idx="3">
                        <c:v>2428</c:v>
                      </c:pt>
                      <c:pt idx="4">
                        <c:v>2440.5</c:v>
                      </c:pt>
                      <c:pt idx="5">
                        <c:v>7396.5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Fr273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6583130233720788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3.6374999981489964E-3</c:v>
                </c:pt>
                <c:pt idx="2">
                  <c:v>-3.6649999965447932E-3</c:v>
                </c:pt>
                <c:pt idx="3">
                  <c:v>2.8000000020256266E-4</c:v>
                </c:pt>
                <c:pt idx="4">
                  <c:v>-5.3249999473337084E-4</c:v>
                </c:pt>
                <c:pt idx="5">
                  <c:v>1.12749999971129E-3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4.8999999999999998E-3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-3.565402290508844E-4</c:v>
                </c:pt>
                <c:pt idx="1">
                  <c:v>6.0851995511212206E-5</c:v>
                </c:pt>
                <c:pt idx="2">
                  <c:v>6.4093026425965079E-5</c:v>
                </c:pt>
                <c:pt idx="3">
                  <c:v>6.8823179652901796E-5</c:v>
                </c:pt>
                <c:pt idx="4">
                  <c:v>7.1013065406113176E-5</c:v>
                </c:pt>
                <c:pt idx="5">
                  <c:v>9.3925896883937689E-4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2382.5</c:v>
                </c:pt>
                <c:pt idx="2">
                  <c:v>2401</c:v>
                </c:pt>
                <c:pt idx="3">
                  <c:v>2428</c:v>
                </c:pt>
                <c:pt idx="4">
                  <c:v>2440.5</c:v>
                </c:pt>
                <c:pt idx="5">
                  <c:v>7396.5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7.1406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2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 t="s">
        <v>51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55418.438999999998</v>
      </c>
      <c r="D7" s="13" t="s">
        <v>49</v>
      </c>
    </row>
    <row r="8" spans="1:15" ht="12.95" customHeight="1" x14ac:dyDescent="0.2">
      <c r="A8" s="21" t="s">
        <v>3</v>
      </c>
      <c r="C8" s="29">
        <v>0.48266500000000001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-3.565402290508844E-4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1.7519086025691358E-7</v>
      </c>
      <c r="D12" s="22"/>
      <c r="E12" s="39" t="s">
        <v>50</v>
      </c>
      <c r="F12" s="40">
        <v>15.21</v>
      </c>
    </row>
    <row r="13" spans="1:15" ht="12.95" customHeight="1" x14ac:dyDescent="0.2">
      <c r="A13" s="21" t="s">
        <v>18</v>
      </c>
      <c r="C13" s="22" t="s">
        <v>13</v>
      </c>
      <c r="E13" s="41" t="s">
        <v>32</v>
      </c>
      <c r="F13" s="42">
        <v>1</v>
      </c>
    </row>
    <row r="14" spans="1:15" ht="12.95" customHeight="1" x14ac:dyDescent="0.2">
      <c r="E14" s="41" t="s">
        <v>30</v>
      </c>
      <c r="F14" s="43">
        <f ca="1">NOW()+15018.5+$C$5/24</f>
        <v>60547.755215509256</v>
      </c>
    </row>
    <row r="15" spans="1:15" ht="12.95" customHeight="1" x14ac:dyDescent="0.2">
      <c r="A15" s="18" t="s">
        <v>17</v>
      </c>
      <c r="C15" s="19">
        <f ca="1">(C7+C11)+(C8+C12)*INT(MAX(F21:F3533))</f>
        <v>58988.230279171374</v>
      </c>
      <c r="E15" s="41" t="s">
        <v>33</v>
      </c>
      <c r="F15" s="43">
        <f ca="1">ROUND(2*(F14-$C$7)/$C$8,0)/2+F13</f>
        <v>10628</v>
      </c>
    </row>
    <row r="16" spans="1:15" ht="12.95" customHeight="1" x14ac:dyDescent="0.2">
      <c r="A16" s="18" t="s">
        <v>4</v>
      </c>
      <c r="C16" s="19">
        <f ca="1">+C8+C12</f>
        <v>0.48266517519086027</v>
      </c>
      <c r="E16" s="41" t="s">
        <v>34</v>
      </c>
      <c r="F16" s="43">
        <f ca="1">ROUND(2*(F14-$C$15)/$C$16,0)/2+F13</f>
        <v>3232</v>
      </c>
    </row>
    <row r="17" spans="1:21" ht="12.95" customHeight="1" thickBot="1" x14ac:dyDescent="0.25">
      <c r="A17" s="17" t="s">
        <v>27</v>
      </c>
      <c r="C17" s="21">
        <f>COUNT(C21:C2191)</f>
        <v>6</v>
      </c>
      <c r="E17" s="41" t="s">
        <v>43</v>
      </c>
      <c r="F17" s="44">
        <f ca="1">+$C$15+$C$16*$F$16-15018.5-$C$5/24</f>
        <v>45530.09995872157</v>
      </c>
    </row>
    <row r="18" spans="1:21" ht="12.95" customHeight="1" thickTop="1" thickBot="1" x14ac:dyDescent="0.25">
      <c r="A18" s="18" t="s">
        <v>5</v>
      </c>
      <c r="C18" s="25">
        <f ca="1">+C15</f>
        <v>58988.230279171374</v>
      </c>
      <c r="D18" s="26">
        <f ca="1">+C16</f>
        <v>0.48266517519086027</v>
      </c>
      <c r="E18" s="46" t="s">
        <v>44</v>
      </c>
      <c r="F18" s="45">
        <f ca="1">+($C$15+$C$16*$F$16)-($C$16/2)-15018.5-$C$5/24</f>
        <v>45529.858626133973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VSX</v>
      </c>
      <c r="B21" s="22"/>
      <c r="C21" s="23">
        <f>$C$7</f>
        <v>55418.438999999998</v>
      </c>
      <c r="D21" s="36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-3.565402290508844E-4</v>
      </c>
      <c r="Q21" s="27">
        <f>+C21-15018.5</f>
        <v>40399.938999999998</v>
      </c>
    </row>
    <row r="22" spans="1:21" ht="12.95" customHeight="1" x14ac:dyDescent="0.2">
      <c r="A22" s="47" t="s">
        <v>52</v>
      </c>
      <c r="B22" s="48" t="s">
        <v>47</v>
      </c>
      <c r="C22" s="47">
        <v>56568.392</v>
      </c>
      <c r="D22" s="47">
        <v>3.5000000000000001E-3</v>
      </c>
      <c r="E22" s="21">
        <f>+(C22-C$7)/C$8</f>
        <v>2382.5075362829321</v>
      </c>
      <c r="F22" s="21">
        <f>ROUND(2*E22,0)/2</f>
        <v>2382.5</v>
      </c>
      <c r="G22" s="21">
        <f>+C22-(C$7+F22*C$8)</f>
        <v>3.6374999981489964E-3</v>
      </c>
      <c r="K22" s="21">
        <f>+G22</f>
        <v>3.6374999981489964E-3</v>
      </c>
      <c r="O22" s="21">
        <f ca="1">+C$11+C$12*$F22</f>
        <v>6.0851995511212206E-5</v>
      </c>
      <c r="Q22" s="27">
        <f>+C22-15018.5</f>
        <v>41549.892</v>
      </c>
    </row>
    <row r="23" spans="1:21" ht="12.95" customHeight="1" x14ac:dyDescent="0.2">
      <c r="A23" s="47" t="s">
        <v>52</v>
      </c>
      <c r="B23" s="48" t="s">
        <v>46</v>
      </c>
      <c r="C23" s="47">
        <v>56577.313999999998</v>
      </c>
      <c r="D23" s="47">
        <v>4.8999999999999998E-3</v>
      </c>
      <c r="E23" s="21">
        <f>+(C23-C$7)/C$8</f>
        <v>2400.992406741736</v>
      </c>
      <c r="F23" s="21">
        <f>ROUND(2*E23,0)/2</f>
        <v>2401</v>
      </c>
      <c r="G23" s="21">
        <f>+C23-(C$7+F23*C$8)</f>
        <v>-3.6649999965447932E-3</v>
      </c>
      <c r="K23" s="21">
        <f>+G23</f>
        <v>-3.6649999965447932E-3</v>
      </c>
      <c r="O23" s="21">
        <f ca="1">+C$11+C$12*$F23</f>
        <v>6.4093026425965079E-5</v>
      </c>
      <c r="Q23" s="27">
        <f>+C23-15018.5</f>
        <v>41558.813999999998</v>
      </c>
    </row>
    <row r="24" spans="1:21" ht="12.95" customHeight="1" x14ac:dyDescent="0.2">
      <c r="A24" s="38" t="s">
        <v>45</v>
      </c>
      <c r="B24" s="31" t="s">
        <v>46</v>
      </c>
      <c r="C24" s="35">
        <v>56590.349900000001</v>
      </c>
      <c r="D24" s="37">
        <v>3.5000000000000001E-3</v>
      </c>
      <c r="E24" s="21">
        <f>+(C24-C$7)/C$8</f>
        <v>2428.0005801125058</v>
      </c>
      <c r="F24" s="21">
        <f>ROUND(2*E24,0)/2</f>
        <v>2428</v>
      </c>
      <c r="G24" s="21">
        <f>+C24-(C$7+F24*C$8)</f>
        <v>2.8000000020256266E-4</v>
      </c>
      <c r="K24" s="21">
        <f>+G24</f>
        <v>2.8000000020256266E-4</v>
      </c>
      <c r="O24" s="21">
        <f ca="1">+C$11+C$12*$F24</f>
        <v>6.8823179652901796E-5</v>
      </c>
      <c r="Q24" s="27">
        <f>+C24-15018.5</f>
        <v>41571.849900000001</v>
      </c>
    </row>
    <row r="25" spans="1:21" ht="12.95" customHeight="1" x14ac:dyDescent="0.2">
      <c r="A25" s="38" t="s">
        <v>45</v>
      </c>
      <c r="B25" s="31" t="s">
        <v>47</v>
      </c>
      <c r="C25" s="35">
        <v>56596.382400000002</v>
      </c>
      <c r="D25" s="37">
        <v>3.5000000000000001E-3</v>
      </c>
      <c r="E25" s="21">
        <f>+(C25-C$7)/C$8</f>
        <v>2440.4988967503418</v>
      </c>
      <c r="F25" s="21">
        <f>ROUND(2*E25,0)/2</f>
        <v>2440.5</v>
      </c>
      <c r="G25" s="21">
        <f>+C25-(C$7+F25*C$8)</f>
        <v>-5.3249999473337084E-4</v>
      </c>
      <c r="K25" s="21">
        <f>+G25</f>
        <v>-5.3249999473337084E-4</v>
      </c>
      <c r="O25" s="21">
        <f ca="1">+C$11+C$12*$F25</f>
        <v>7.1013065406113176E-5</v>
      </c>
      <c r="Q25" s="27">
        <f>+C25-15018.5</f>
        <v>41577.882400000002</v>
      </c>
    </row>
    <row r="26" spans="1:21" ht="12.95" customHeight="1" x14ac:dyDescent="0.2">
      <c r="A26" s="38" t="s">
        <v>45</v>
      </c>
      <c r="B26" s="31" t="s">
        <v>47</v>
      </c>
      <c r="C26" s="35">
        <v>58988.471799999999</v>
      </c>
      <c r="D26" s="37">
        <v>3.5000000000000001E-3</v>
      </c>
      <c r="E26" s="21">
        <f>+(C26-C$7)/C$8</f>
        <v>7396.5023359887309</v>
      </c>
      <c r="F26" s="21">
        <f>ROUND(2*E26,0)/2</f>
        <v>7396.5</v>
      </c>
      <c r="G26" s="21">
        <f>+C26-(C$7+F26*C$8)</f>
        <v>1.12749999971129E-3</v>
      </c>
      <c r="K26" s="21">
        <f>+G26</f>
        <v>1.12749999971129E-3</v>
      </c>
      <c r="O26" s="21">
        <f ca="1">+C$11+C$12*$F26</f>
        <v>9.3925896883937689E-4</v>
      </c>
      <c r="Q26" s="27">
        <f>+C26-15018.5</f>
        <v>43969.971799999999</v>
      </c>
    </row>
    <row r="27" spans="1:21" ht="12.95" customHeight="1" x14ac:dyDescent="0.2">
      <c r="A27" s="38"/>
      <c r="B27" s="31"/>
      <c r="C27" s="32"/>
      <c r="D27" s="33"/>
      <c r="Q27" s="27"/>
    </row>
    <row r="28" spans="1:21" ht="12.95" customHeight="1" x14ac:dyDescent="0.2">
      <c r="A28" s="38"/>
      <c r="B28" s="31"/>
      <c r="C28" s="32"/>
      <c r="D28" s="33"/>
      <c r="Q28" s="27"/>
    </row>
    <row r="29" spans="1:21" ht="12.95" customHeight="1" x14ac:dyDescent="0.2">
      <c r="A29" s="38"/>
      <c r="B29" s="31"/>
      <c r="C29" s="32"/>
      <c r="D29" s="33"/>
      <c r="Q29" s="27"/>
    </row>
    <row r="30" spans="1:21" ht="12.95" customHeight="1" x14ac:dyDescent="0.2">
      <c r="A30" s="38"/>
      <c r="B30" s="31"/>
      <c r="C30" s="32"/>
      <c r="D30" s="33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sortState xmlns:xlrd2="http://schemas.microsoft.com/office/spreadsheetml/2017/richdata2" ref="A21:Y30">
    <sortCondition ref="C21:C30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2024-08-25T06:07:30Z</dcterms:modified>
</cp:coreProperties>
</file>