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543F79-8981-4B94-BFD5-B1599137CB2B}" xr6:coauthVersionLast="47" xr6:coauthVersionMax="47" xr10:uidLastSave="{00000000-0000-0000-0000-000000000000}"/>
  <bookViews>
    <workbookView xWindow="1455" yWindow="435" windowWidth="9765" windowHeight="1470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8" i="1"/>
  <c r="Q99" i="1"/>
  <c r="Q100" i="1"/>
  <c r="Q101" i="1"/>
  <c r="Q102" i="1"/>
  <c r="Q103" i="1"/>
  <c r="G92" i="2"/>
  <c r="C92" i="2"/>
  <c r="G91" i="2"/>
  <c r="C91" i="2"/>
  <c r="G90" i="2"/>
  <c r="C90" i="2"/>
  <c r="G89" i="2"/>
  <c r="C89" i="2"/>
  <c r="G88" i="2"/>
  <c r="C88" i="2"/>
  <c r="G87" i="2"/>
  <c r="C87" i="2"/>
  <c r="G12" i="2"/>
  <c r="C12" i="2"/>
  <c r="G11" i="2"/>
  <c r="C11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12" i="2"/>
  <c r="B12" i="2"/>
  <c r="D12" i="2"/>
  <c r="A12" i="2"/>
  <c r="H11" i="2"/>
  <c r="D11" i="2"/>
  <c r="B11" i="2"/>
  <c r="A11" i="2"/>
  <c r="H86" i="2"/>
  <c r="B86" i="2"/>
  <c r="D86" i="2"/>
  <c r="A86" i="2"/>
  <c r="H85" i="2"/>
  <c r="D85" i="2"/>
  <c r="B85" i="2"/>
  <c r="A85" i="2"/>
  <c r="H84" i="2"/>
  <c r="B84" i="2"/>
  <c r="F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B80" i="2"/>
  <c r="F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C17" i="1"/>
  <c r="Q96" i="1"/>
  <c r="Q97" i="1"/>
  <c r="Q23" i="1"/>
  <c r="E81" i="2"/>
  <c r="E21" i="1"/>
  <c r="F21" i="1" s="1"/>
  <c r="G21" i="1" s="1"/>
  <c r="I21" i="1" s="1"/>
  <c r="E29" i="1"/>
  <c r="F29" i="1" s="1"/>
  <c r="G29" i="1" s="1"/>
  <c r="I29" i="1" s="1"/>
  <c r="E37" i="1"/>
  <c r="F37" i="1"/>
  <c r="G37" i="1" s="1"/>
  <c r="I37" i="1" s="1"/>
  <c r="E45" i="1"/>
  <c r="F45" i="1" s="1"/>
  <c r="G45" i="1" s="1"/>
  <c r="I45" i="1" s="1"/>
  <c r="E53" i="1"/>
  <c r="F53" i="1" s="1"/>
  <c r="G53" i="1" s="1"/>
  <c r="I53" i="1" s="1"/>
  <c r="E61" i="1"/>
  <c r="F61" i="1" s="1"/>
  <c r="G61" i="1" s="1"/>
  <c r="I61" i="1" s="1"/>
  <c r="E69" i="1"/>
  <c r="F69" i="1"/>
  <c r="G69" i="1" s="1"/>
  <c r="I69" i="1" s="1"/>
  <c r="E77" i="1"/>
  <c r="E68" i="2" s="1"/>
  <c r="E85" i="1"/>
  <c r="F85" i="1" s="1"/>
  <c r="G85" i="1" s="1"/>
  <c r="I85" i="1" s="1"/>
  <c r="E93" i="1"/>
  <c r="F93" i="1" s="1"/>
  <c r="G93" i="1" s="1"/>
  <c r="I93" i="1" s="1"/>
  <c r="E101" i="1"/>
  <c r="F101" i="1"/>
  <c r="G101" i="1" s="1"/>
  <c r="I101" i="1" s="1"/>
  <c r="E24" i="1"/>
  <c r="F24" i="1" s="1"/>
  <c r="G24" i="1" s="1"/>
  <c r="I24" i="1" s="1"/>
  <c r="E32" i="1"/>
  <c r="E23" i="2" s="1"/>
  <c r="E40" i="1"/>
  <c r="E32" i="2" s="1"/>
  <c r="E48" i="1"/>
  <c r="F48" i="1"/>
  <c r="G48" i="1" s="1"/>
  <c r="I48" i="1" s="1"/>
  <c r="E56" i="1"/>
  <c r="F56" i="1" s="1"/>
  <c r="G56" i="1" s="1"/>
  <c r="I56" i="1" s="1"/>
  <c r="E64" i="1"/>
  <c r="F64" i="1"/>
  <c r="G64" i="1" s="1"/>
  <c r="I64" i="1" s="1"/>
  <c r="E72" i="1"/>
  <c r="F72" i="1" s="1"/>
  <c r="G72" i="1" s="1"/>
  <c r="I72" i="1" s="1"/>
  <c r="E80" i="1"/>
  <c r="F80" i="1" s="1"/>
  <c r="G80" i="1" s="1"/>
  <c r="I80" i="1" s="1"/>
  <c r="E88" i="1"/>
  <c r="F88" i="1" s="1"/>
  <c r="G88" i="1" s="1"/>
  <c r="I88" i="1" s="1"/>
  <c r="E96" i="1"/>
  <c r="E11" i="2" s="1"/>
  <c r="E27" i="1"/>
  <c r="F27" i="1" s="1"/>
  <c r="G27" i="1" s="1"/>
  <c r="I27" i="1" s="1"/>
  <c r="E35" i="1"/>
  <c r="F35" i="1" s="1"/>
  <c r="G35" i="1" s="1"/>
  <c r="I35" i="1" s="1"/>
  <c r="E43" i="1"/>
  <c r="E34" i="2" s="1"/>
  <c r="E51" i="1"/>
  <c r="F51" i="1"/>
  <c r="G51" i="1" s="1"/>
  <c r="I51" i="1" s="1"/>
  <c r="E59" i="1"/>
  <c r="E50" i="2" s="1"/>
  <c r="E67" i="1"/>
  <c r="F67" i="1" s="1"/>
  <c r="G67" i="1" s="1"/>
  <c r="I67" i="1" s="1"/>
  <c r="E75" i="1"/>
  <c r="F75" i="1"/>
  <c r="G75" i="1" s="1"/>
  <c r="I75" i="1" s="1"/>
  <c r="E83" i="1"/>
  <c r="F83" i="1" s="1"/>
  <c r="G83" i="1" s="1"/>
  <c r="I83" i="1" s="1"/>
  <c r="E91" i="1"/>
  <c r="E82" i="2" s="1"/>
  <c r="E99" i="1"/>
  <c r="F99" i="1" s="1"/>
  <c r="G99" i="1" s="1"/>
  <c r="I99" i="1" s="1"/>
  <c r="E22" i="1"/>
  <c r="F22" i="1" s="1"/>
  <c r="G22" i="1" s="1"/>
  <c r="I22" i="1" s="1"/>
  <c r="E30" i="1"/>
  <c r="F30" i="1"/>
  <c r="G30" i="1" s="1"/>
  <c r="I30" i="1" s="1"/>
  <c r="E38" i="1"/>
  <c r="F38" i="1" s="1"/>
  <c r="G38" i="1" s="1"/>
  <c r="I38" i="1" s="1"/>
  <c r="E46" i="1"/>
  <c r="F46" i="1"/>
  <c r="G46" i="1" s="1"/>
  <c r="I46" i="1" s="1"/>
  <c r="E54" i="1"/>
  <c r="E45" i="2" s="1"/>
  <c r="E62" i="1"/>
  <c r="F62" i="1" s="1"/>
  <c r="G62" i="1" s="1"/>
  <c r="I62" i="1" s="1"/>
  <c r="E70" i="1"/>
  <c r="F70" i="1"/>
  <c r="G70" i="1" s="1"/>
  <c r="I70" i="1" s="1"/>
  <c r="E78" i="1"/>
  <c r="F78" i="1" s="1"/>
  <c r="G78" i="1" s="1"/>
  <c r="I78" i="1" s="1"/>
  <c r="E86" i="1"/>
  <c r="F86" i="1"/>
  <c r="E94" i="1"/>
  <c r="F94" i="1"/>
  <c r="G94" i="1" s="1"/>
  <c r="I94" i="1" s="1"/>
  <c r="E102" i="1"/>
  <c r="F102" i="1"/>
  <c r="G102" i="1" s="1"/>
  <c r="I102" i="1" s="1"/>
  <c r="E25" i="1"/>
  <c r="F25" i="1" s="1"/>
  <c r="G25" i="1" s="1"/>
  <c r="I25" i="1" s="1"/>
  <c r="E33" i="1"/>
  <c r="F33" i="1"/>
  <c r="E41" i="1"/>
  <c r="F41" i="1" s="1"/>
  <c r="G41" i="1" s="1"/>
  <c r="I41" i="1" s="1"/>
  <c r="E49" i="1"/>
  <c r="E40" i="2" s="1"/>
  <c r="F49" i="1"/>
  <c r="G49" i="1" s="1"/>
  <c r="I49" i="1" s="1"/>
  <c r="E57" i="1"/>
  <c r="F57" i="1" s="1"/>
  <c r="G57" i="1" s="1"/>
  <c r="I57" i="1" s="1"/>
  <c r="E65" i="1"/>
  <c r="F65" i="1" s="1"/>
  <c r="G65" i="1" s="1"/>
  <c r="I65" i="1" s="1"/>
  <c r="E73" i="1"/>
  <c r="F73" i="1" s="1"/>
  <c r="G73" i="1" s="1"/>
  <c r="I73" i="1" s="1"/>
  <c r="E81" i="1"/>
  <c r="E72" i="2" s="1"/>
  <c r="E89" i="1"/>
  <c r="F89" i="1" s="1"/>
  <c r="G89" i="1" s="1"/>
  <c r="I89" i="1" s="1"/>
  <c r="E97" i="1"/>
  <c r="F97" i="1" s="1"/>
  <c r="G97" i="1" s="1"/>
  <c r="I97" i="1" s="1"/>
  <c r="E28" i="1"/>
  <c r="F28" i="1" s="1"/>
  <c r="G28" i="1" s="1"/>
  <c r="I28" i="1" s="1"/>
  <c r="E36" i="1"/>
  <c r="F36" i="1" s="1"/>
  <c r="G36" i="1" s="1"/>
  <c r="I36" i="1" s="1"/>
  <c r="E44" i="1"/>
  <c r="F44" i="1"/>
  <c r="G44" i="1" s="1"/>
  <c r="I44" i="1" s="1"/>
  <c r="E52" i="1"/>
  <c r="F52" i="1" s="1"/>
  <c r="G52" i="1" s="1"/>
  <c r="I52" i="1" s="1"/>
  <c r="E60" i="1"/>
  <c r="E51" i="2" s="1"/>
  <c r="E68" i="1"/>
  <c r="F68" i="1" s="1"/>
  <c r="G68" i="1" s="1"/>
  <c r="I68" i="1" s="1"/>
  <c r="E76" i="1"/>
  <c r="E67" i="2" s="1"/>
  <c r="F76" i="1"/>
  <c r="G76" i="1" s="1"/>
  <c r="I76" i="1" s="1"/>
  <c r="E84" i="1"/>
  <c r="F84" i="1" s="1"/>
  <c r="G84" i="1" s="1"/>
  <c r="I84" i="1" s="1"/>
  <c r="G86" i="1"/>
  <c r="I86" i="1" s="1"/>
  <c r="E92" i="1"/>
  <c r="E83" i="2" s="1"/>
  <c r="E100" i="1"/>
  <c r="F100" i="1" s="1"/>
  <c r="G100" i="1" s="1"/>
  <c r="I100" i="1" s="1"/>
  <c r="E23" i="1"/>
  <c r="F23" i="1"/>
  <c r="G23" i="1" s="1"/>
  <c r="H23" i="1" s="1"/>
  <c r="E31" i="1"/>
  <c r="F31" i="1" s="1"/>
  <c r="G31" i="1" s="1"/>
  <c r="I31" i="1" s="1"/>
  <c r="G33" i="1"/>
  <c r="I33" i="1" s="1"/>
  <c r="E39" i="1"/>
  <c r="F39" i="1" s="1"/>
  <c r="G39" i="1" s="1"/>
  <c r="I39" i="1" s="1"/>
  <c r="E47" i="1"/>
  <c r="F47" i="1" s="1"/>
  <c r="G47" i="1" s="1"/>
  <c r="I47" i="1" s="1"/>
  <c r="E55" i="1"/>
  <c r="E46" i="2" s="1"/>
  <c r="F55" i="1"/>
  <c r="G55" i="1" s="1"/>
  <c r="I55" i="1" s="1"/>
  <c r="E63" i="1"/>
  <c r="F63" i="1" s="1"/>
  <c r="G63" i="1" s="1"/>
  <c r="I63" i="1" s="1"/>
  <c r="E71" i="1"/>
  <c r="F71" i="1" s="1"/>
  <c r="G71" i="1" s="1"/>
  <c r="I71" i="1" s="1"/>
  <c r="E79" i="1"/>
  <c r="F79" i="1" s="1"/>
  <c r="G79" i="1" s="1"/>
  <c r="I79" i="1" s="1"/>
  <c r="E87" i="1"/>
  <c r="F87" i="1"/>
  <c r="G87" i="1" s="1"/>
  <c r="I87" i="1" s="1"/>
  <c r="E95" i="1"/>
  <c r="F95" i="1" s="1"/>
  <c r="G95" i="1" s="1"/>
  <c r="I95" i="1" s="1"/>
  <c r="E103" i="1"/>
  <c r="E92" i="2" s="1"/>
  <c r="E26" i="1"/>
  <c r="E17" i="2" s="1"/>
  <c r="E34" i="1"/>
  <c r="F34" i="1"/>
  <c r="G34" i="1" s="1"/>
  <c r="I34" i="1" s="1"/>
  <c r="E42" i="1"/>
  <c r="E33" i="2" s="1"/>
  <c r="F42" i="1"/>
  <c r="G42" i="1"/>
  <c r="I42" i="1" s="1"/>
  <c r="E50" i="1"/>
  <c r="F50" i="1" s="1"/>
  <c r="G50" i="1" s="1"/>
  <c r="I50" i="1" s="1"/>
  <c r="E58" i="1"/>
  <c r="F58" i="1" s="1"/>
  <c r="G58" i="1" s="1"/>
  <c r="I58" i="1" s="1"/>
  <c r="E66" i="1"/>
  <c r="F66" i="1" s="1"/>
  <c r="G66" i="1" s="1"/>
  <c r="I66" i="1" s="1"/>
  <c r="E74" i="1"/>
  <c r="F74" i="1"/>
  <c r="G74" i="1" s="1"/>
  <c r="I74" i="1" s="1"/>
  <c r="E82" i="1"/>
  <c r="F82" i="1" s="1"/>
  <c r="G82" i="1" s="1"/>
  <c r="I82" i="1" s="1"/>
  <c r="E90" i="1"/>
  <c r="F90" i="1" s="1"/>
  <c r="G90" i="1" s="1"/>
  <c r="I90" i="1" s="1"/>
  <c r="E98" i="1"/>
  <c r="E87" i="2" s="1"/>
  <c r="E18" i="2"/>
  <c r="E41" i="2"/>
  <c r="E47" i="2"/>
  <c r="E53" i="2"/>
  <c r="E64" i="2"/>
  <c r="E24" i="2"/>
  <c r="E30" i="2"/>
  <c r="E36" i="2"/>
  <c r="E65" i="2"/>
  <c r="E71" i="2"/>
  <c r="E77" i="2"/>
  <c r="E12" i="2"/>
  <c r="E25" i="2"/>
  <c r="E31" i="2"/>
  <c r="E43" i="2"/>
  <c r="E48" i="2"/>
  <c r="E66" i="2"/>
  <c r="E15" i="2"/>
  <c r="E20" i="2"/>
  <c r="E26" i="2"/>
  <c r="E55" i="2"/>
  <c r="E61" i="2"/>
  <c r="E78" i="2"/>
  <c r="E84" i="2"/>
  <c r="E88" i="2"/>
  <c r="E42" i="2"/>
  <c r="E91" i="2"/>
  <c r="E29" i="2"/>
  <c r="E63" i="2"/>
  <c r="E56" i="2"/>
  <c r="E79" i="2"/>
  <c r="E57" i="2"/>
  <c r="E60" i="2"/>
  <c r="E58" i="2"/>
  <c r="E90" i="2"/>
  <c r="E28" i="2"/>
  <c r="E39" i="2"/>
  <c r="E44" i="2"/>
  <c r="E54" i="2"/>
  <c r="E52" i="2"/>
  <c r="E86" i="2"/>
  <c r="E22" i="2"/>
  <c r="E38" i="2"/>
  <c r="E80" i="2"/>
  <c r="E74" i="2"/>
  <c r="E16" i="2"/>
  <c r="E75" i="2"/>
  <c r="E89" i="2"/>
  <c r="E37" i="2"/>
  <c r="E76" i="2"/>
  <c r="E13" i="2"/>
  <c r="E35" i="2"/>
  <c r="E69" i="2"/>
  <c r="E62" i="2"/>
  <c r="E85" i="2"/>
  <c r="E21" i="2"/>
  <c r="E49" i="2" l="1"/>
  <c r="F98" i="1"/>
  <c r="G98" i="1" s="1"/>
  <c r="I98" i="1" s="1"/>
  <c r="F59" i="1"/>
  <c r="G59" i="1" s="1"/>
  <c r="I59" i="1" s="1"/>
  <c r="F77" i="1"/>
  <c r="G77" i="1" s="1"/>
  <c r="I77" i="1" s="1"/>
  <c r="E27" i="2"/>
  <c r="E70" i="2"/>
  <c r="E14" i="2"/>
  <c r="E19" i="2"/>
  <c r="F81" i="1"/>
  <c r="G81" i="1" s="1"/>
  <c r="I81" i="1" s="1"/>
  <c r="E59" i="2"/>
  <c r="F103" i="1"/>
  <c r="G103" i="1" s="1"/>
  <c r="I103" i="1" s="1"/>
  <c r="F92" i="1"/>
  <c r="G92" i="1" s="1"/>
  <c r="I92" i="1" s="1"/>
  <c r="F60" i="1"/>
  <c r="G60" i="1" s="1"/>
  <c r="I60" i="1" s="1"/>
  <c r="F54" i="1"/>
  <c r="G54" i="1" s="1"/>
  <c r="I54" i="1" s="1"/>
  <c r="F91" i="1"/>
  <c r="G91" i="1" s="1"/>
  <c r="I91" i="1" s="1"/>
  <c r="F40" i="1"/>
  <c r="G40" i="1" s="1"/>
  <c r="I40" i="1" s="1"/>
  <c r="F43" i="1"/>
  <c r="G43" i="1" s="1"/>
  <c r="I43" i="1" s="1"/>
  <c r="F96" i="1"/>
  <c r="G96" i="1" s="1"/>
  <c r="I96" i="1" s="1"/>
  <c r="F32" i="1"/>
  <c r="G32" i="1" s="1"/>
  <c r="I32" i="1" s="1"/>
  <c r="F26" i="1"/>
  <c r="G26" i="1" s="1"/>
  <c r="E73" i="2"/>
  <c r="C11" i="1"/>
  <c r="C12" i="1"/>
  <c r="C16" i="1" l="1"/>
  <c r="D18" i="1" s="1"/>
  <c r="O94" i="1"/>
  <c r="O72" i="1"/>
  <c r="O50" i="1"/>
  <c r="O84" i="1"/>
  <c r="O54" i="1"/>
  <c r="O98" i="1"/>
  <c r="O27" i="1"/>
  <c r="O65" i="1"/>
  <c r="O86" i="1"/>
  <c r="O78" i="1"/>
  <c r="O63" i="1"/>
  <c r="O81" i="1"/>
  <c r="O59" i="1"/>
  <c r="O37" i="1"/>
  <c r="O41" i="1"/>
  <c r="O83" i="1"/>
  <c r="O52" i="1"/>
  <c r="O34" i="1"/>
  <c r="O68" i="1"/>
  <c r="O38" i="1"/>
  <c r="O103" i="1"/>
  <c r="C15" i="1"/>
  <c r="C18" i="1" s="1"/>
  <c r="O28" i="1"/>
  <c r="O49" i="1"/>
  <c r="O70" i="1"/>
  <c r="O26" i="1"/>
  <c r="O39" i="1"/>
  <c r="O95" i="1"/>
  <c r="O46" i="1"/>
  <c r="O22" i="1"/>
  <c r="O102" i="1"/>
  <c r="O51" i="1"/>
  <c r="O33" i="1"/>
  <c r="O53" i="1"/>
  <c r="O43" i="1"/>
  <c r="O48" i="1"/>
  <c r="O91" i="1"/>
  <c r="O100" i="1"/>
  <c r="O47" i="1"/>
  <c r="O25" i="1"/>
  <c r="O80" i="1"/>
  <c r="O58" i="1"/>
  <c r="O92" i="1"/>
  <c r="O36" i="1"/>
  <c r="O57" i="1"/>
  <c r="O90" i="1"/>
  <c r="O97" i="1"/>
  <c r="O73" i="1"/>
  <c r="O42" i="1"/>
  <c r="O56" i="1"/>
  <c r="O55" i="1"/>
  <c r="O61" i="1"/>
  <c r="O60" i="1"/>
  <c r="O85" i="1"/>
  <c r="O96" i="1"/>
  <c r="O89" i="1"/>
  <c r="O67" i="1"/>
  <c r="O45" i="1"/>
  <c r="O71" i="1"/>
  <c r="O79" i="1"/>
  <c r="O44" i="1"/>
  <c r="O77" i="1"/>
  <c r="O82" i="1"/>
  <c r="O62" i="1"/>
  <c r="O64" i="1"/>
  <c r="O76" i="1"/>
  <c r="O24" i="1"/>
  <c r="O74" i="1"/>
  <c r="O69" i="1"/>
  <c r="O29" i="1"/>
  <c r="O88" i="1"/>
  <c r="O87" i="1"/>
  <c r="O66" i="1"/>
  <c r="O30" i="1"/>
  <c r="O93" i="1"/>
  <c r="O23" i="1"/>
  <c r="O99" i="1"/>
  <c r="O75" i="1"/>
  <c r="O32" i="1"/>
  <c r="O40" i="1"/>
  <c r="O101" i="1"/>
  <c r="O21" i="1"/>
  <c r="O35" i="1"/>
  <c r="O31" i="1"/>
  <c r="I26" i="1"/>
  <c r="F18" i="1" l="1"/>
  <c r="F19" i="1" s="1"/>
</calcChain>
</file>

<file path=xl/sharedStrings.xml><?xml version="1.0" encoding="utf-8"?>
<sst xmlns="http://schemas.openxmlformats.org/spreadsheetml/2006/main" count="800" uniqueCount="283">
  <si>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</si>
  <si>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</si>
  <si>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</si>
  <si>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</si>
  <si>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</si>
  <si>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</si>
  <si>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</si>
  <si>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</si>
  <si>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</si>
  <si>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</si>
  <si>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</si>
  <si>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</si>
  <si>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</si>
  <si>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</si>
  <si>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</si>
  <si>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</si>
  <si>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</si>
  <si>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</si>
  <si>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</si>
  <si>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</si>
  <si>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</si>
  <si>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</si>
  <si>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</si>
  <si>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</si>
  <si>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</si>
  <si>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</si>
  <si>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v</t>
  </si>
  <si>
    <t>BAV-M 93</t>
  </si>
  <si>
    <t>K</t>
  </si>
  <si>
    <t># of data points:</t>
  </si>
  <si>
    <t>EB/GS</t>
  </si>
  <si>
    <t>HP Lyr / GSC 3138-0054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</si>
  <si>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</si>
  <si>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</si>
  <si>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</si>
  <si>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</si>
  <si>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</si>
  <si>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</si>
  <si>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</si>
  <si>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</si>
  <si>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</si>
  <si>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</si>
  <si>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</si>
  <si>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2426415 </t>
  </si>
  <si>
    <t> 14.03.1931 12:00 </t>
  </si>
  <si>
    <t> -2 </t>
  </si>
  <si>
    <t>P </t>
  </si>
  <si>
    <t> H.U.Sandig </t>
  </si>
  <si>
    <t> AN 276.177 </t>
  </si>
  <si>
    <t>2426850 </t>
  </si>
  <si>
    <t> 22.05.1932 12:00 </t>
  </si>
  <si>
    <t> 10 </t>
  </si>
  <si>
    <t>2426914 </t>
  </si>
  <si>
    <t> 25.07.1932 12:00 </t>
  </si>
  <si>
    <t>  4 </t>
  </si>
  <si>
    <t>2427187 </t>
  </si>
  <si>
    <t> 24.04.1933 12:00 </t>
  </si>
  <si>
    <t> -4 </t>
  </si>
  <si>
    <t>2427397 </t>
  </si>
  <si>
    <t> 20.11.1933 12:00 </t>
  </si>
  <si>
    <t> -6 </t>
  </si>
  <si>
    <t> W.Wenzel </t>
  </si>
  <si>
    <t> MVS 500 </t>
  </si>
  <si>
    <t>2427685 </t>
  </si>
  <si>
    <t> 04.09.1934 12:00 </t>
  </si>
  <si>
    <t>  1 </t>
  </si>
  <si>
    <t>2428370 </t>
  </si>
  <si>
    <t> 20.07.1936 12:00 </t>
  </si>
  <si>
    <t> -18 </t>
  </si>
  <si>
    <t>2428460 </t>
  </si>
  <si>
    <t> 18.10.1936 12:00 </t>
  </si>
  <si>
    <t>  2 </t>
  </si>
  <si>
    <t>2428661 </t>
  </si>
  <si>
    <t> 07.05.1937 12:00 </t>
  </si>
  <si>
    <t> -8 </t>
  </si>
  <si>
    <t>2428729 </t>
  </si>
  <si>
    <t> 14.07.1937 12:00 </t>
  </si>
  <si>
    <t> -11 </t>
  </si>
  <si>
    <t>2428807 </t>
  </si>
  <si>
    <t> 30.09.1937 12:00 </t>
  </si>
  <si>
    <t> -3 </t>
  </si>
  <si>
    <t>2429023 </t>
  </si>
  <si>
    <t> 04.05.1938 12:00 </t>
  </si>
  <si>
    <t>2429086 </t>
  </si>
  <si>
    <t> 06.07.1938 12:00 </t>
  </si>
  <si>
    <t>2429164 </t>
  </si>
  <si>
    <t> 22.09.1938 12:00 </t>
  </si>
  <si>
    <t>2429165 </t>
  </si>
  <si>
    <t> 23.09.1938 12:00 </t>
  </si>
  <si>
    <t>  3 </t>
  </si>
  <si>
    <t>2429373 </t>
  </si>
  <si>
    <t> 19.04.1939 12:00 </t>
  </si>
  <si>
    <t> -0 </t>
  </si>
  <si>
    <t>2429437 </t>
  </si>
  <si>
    <t> 22.06.1939 12:00 </t>
  </si>
  <si>
    <t> -7 </t>
  </si>
  <si>
    <t>2429515 </t>
  </si>
  <si>
    <t> 08.09.1939 12:00 </t>
  </si>
  <si>
    <t>2429868 </t>
  </si>
  <si>
    <t> 26.08.1940 12:00 </t>
  </si>
  <si>
    <t>2430639 </t>
  </si>
  <si>
    <t> 06.10.1942 12:00 </t>
  </si>
  <si>
    <t> -1 </t>
  </si>
  <si>
    <t>2430848 </t>
  </si>
  <si>
    <t> 03.05.1943 12:00 </t>
  </si>
  <si>
    <t>2430930 </t>
  </si>
  <si>
    <t> 24.07.1943 12:00 </t>
  </si>
  <si>
    <t>  9 </t>
  </si>
  <si>
    <t>2430999 </t>
  </si>
  <si>
    <t> 01.10.1943 12:00 </t>
  </si>
  <si>
    <t>  7 </t>
  </si>
  <si>
    <t>2431266 </t>
  </si>
  <si>
    <t> 24.06.1944 12:00 </t>
  </si>
  <si>
    <t>2431325 </t>
  </si>
  <si>
    <t> 22.08.1944 12:00 </t>
  </si>
  <si>
    <t> -19 </t>
  </si>
  <si>
    <t>2431558 </t>
  </si>
  <si>
    <t> 12.04.1945 12:00 </t>
  </si>
  <si>
    <t>2432831 </t>
  </si>
  <si>
    <t> 06.10.1948 12:00 </t>
  </si>
  <si>
    <t>2432881 </t>
  </si>
  <si>
    <t> 25.11.1948 12:00 </t>
  </si>
  <si>
    <t>2433094 </t>
  </si>
  <si>
    <t> 26.06.1949 12:00 </t>
  </si>
  <si>
    <t> -9 </t>
  </si>
  <si>
    <t>2433242 </t>
  </si>
  <si>
    <t> 21.11.1949 12:00 </t>
  </si>
  <si>
    <t>2433795 </t>
  </si>
  <si>
    <t> 28.05.1951 12:00 </t>
  </si>
  <si>
    <t> -12 </t>
  </si>
  <si>
    <t> MVS 499 </t>
  </si>
  <si>
    <t>2433870 </t>
  </si>
  <si>
    <t> 11.08.1951 12:00 </t>
  </si>
  <si>
    <t>2433950 </t>
  </si>
  <si>
    <t> 30.10.1951 12:00 </t>
  </si>
  <si>
    <t>2434150 </t>
  </si>
  <si>
    <t> 17.05.1952 12:00 </t>
  </si>
  <si>
    <t>2434160 </t>
  </si>
  <si>
    <t> 27.05.1952 12:00 </t>
  </si>
  <si>
    <t>2434232 </t>
  </si>
  <si>
    <t> 07.08.1952 12:00 </t>
  </si>
  <si>
    <t>2434240 </t>
  </si>
  <si>
    <t> 15.08.1952 12:00 </t>
  </si>
  <si>
    <t> 11 </t>
  </si>
  <si>
    <t>2434300 </t>
  </si>
  <si>
    <t> 14.10.1952 12:00 </t>
  </si>
  <si>
    <t>2434450 </t>
  </si>
  <si>
    <t> 13.03.1953 12:00 </t>
  </si>
  <si>
    <t>2434455 </t>
  </si>
  <si>
    <t> 18.03.1953 12:00 </t>
  </si>
  <si>
    <t> 15 </t>
  </si>
  <si>
    <t>2434515 </t>
  </si>
  <si>
    <t> 17.05.1953 12:00 </t>
  </si>
  <si>
    <t>2434588 </t>
  </si>
  <si>
    <t> 29.07.1953 12:00 </t>
  </si>
  <si>
    <t>2434658 </t>
  </si>
  <si>
    <t> 07.10.1953 12:00 </t>
  </si>
  <si>
    <t>2434780 </t>
  </si>
  <si>
    <t> 06.02.1954 12:00 </t>
  </si>
  <si>
    <t>2434855 </t>
  </si>
  <si>
    <t> 22.04.1954 12:00 </t>
  </si>
  <si>
    <t>2435070 </t>
  </si>
  <si>
    <t> 23.11.1954 12:00 </t>
  </si>
  <si>
    <t>2435722 </t>
  </si>
  <si>
    <t> 05.09.1956 12:00 </t>
  </si>
  <si>
    <t>2435920 </t>
  </si>
  <si>
    <t> 22.03.1957 12:00 </t>
  </si>
  <si>
    <t>2435980 </t>
  </si>
  <si>
    <t> 21.05.1957 12:00 </t>
  </si>
  <si>
    <t>2435996 </t>
  </si>
  <si>
    <t> 06.06.1957 12:00 </t>
  </si>
  <si>
    <t>  8 </t>
  </si>
  <si>
    <t>2436060 </t>
  </si>
  <si>
    <t> 09.08.1957 12:00 </t>
  </si>
  <si>
    <t>2436074 </t>
  </si>
  <si>
    <t> 23.08.1957 12:00 </t>
  </si>
  <si>
    <t>2436345 </t>
  </si>
  <si>
    <t> 21.05.1958 12:00 </t>
  </si>
  <si>
    <t>  5 </t>
  </si>
  <si>
    <t>2436482 </t>
  </si>
  <si>
    <t> 05.10.1958 12:00 </t>
  </si>
  <si>
    <t>2436695 </t>
  </si>
  <si>
    <t> 06.05.1959 12:00 </t>
  </si>
  <si>
    <t>2436838 </t>
  </si>
  <si>
    <t> 26.09.1959 12:00 </t>
  </si>
  <si>
    <t>2436900 </t>
  </si>
  <si>
    <t> 27.11.1959 12:00 </t>
  </si>
  <si>
    <t>2444817 </t>
  </si>
  <si>
    <t> 31.07.1981 12:00 </t>
  </si>
  <si>
    <t> 32 </t>
  </si>
  <si>
    <t>V </t>
  </si>
  <si>
    <t> T.Brelstaff </t>
  </si>
  <si>
    <t> VSSC 59.18 </t>
  </si>
  <si>
    <t>2444893 </t>
  </si>
  <si>
    <t> 15.10.1981 12:00 </t>
  </si>
  <si>
    <t> -33 </t>
  </si>
  <si>
    <t>2445171 </t>
  </si>
  <si>
    <t> 20.07.1982 12:00 </t>
  </si>
  <si>
    <t> -37 </t>
  </si>
  <si>
    <t> VSSC 60.21 </t>
  </si>
  <si>
    <t>2445236.50 </t>
  </si>
  <si>
    <t> 24.09.1982 00:00 </t>
  </si>
  <si>
    <t> 29.00 </t>
  </si>
  <si>
    <t>E </t>
  </si>
  <si>
    <t>B;V</t>
  </si>
  <si>
    <t> M.Fernandes </t>
  </si>
  <si>
    <t>BAVM 36 </t>
  </si>
  <si>
    <t>G</t>
  </si>
  <si>
    <t>2445240 </t>
  </si>
  <si>
    <t> 27.09.1982 12:00 </t>
  </si>
  <si>
    <t>2445309.20 </t>
  </si>
  <si>
    <t> 05.12.1982 16:48 </t>
  </si>
  <si>
    <t> -39.05 </t>
  </si>
  <si>
    <t>2445510 </t>
  </si>
  <si>
    <t> 24.06.1983 12:00 </t>
  </si>
  <si>
    <t> 21 </t>
  </si>
  <si>
    <t>2445516.0 </t>
  </si>
  <si>
    <t> 30.06.1983 12:00 </t>
  </si>
  <si>
    <t> 27.0 </t>
  </si>
  <si>
    <t>BAVM 38 </t>
  </si>
  <si>
    <t>2445586.2 </t>
  </si>
  <si>
    <t> 08.09.1983 16:48 </t>
  </si>
  <si>
    <t> 26.8 </t>
  </si>
  <si>
    <t>2445587 </t>
  </si>
  <si>
    <t> 09.09.1983 12:00 </t>
  </si>
  <si>
    <t> 28 </t>
  </si>
  <si>
    <t>2445656.5 </t>
  </si>
  <si>
    <t> 18.11.1983 00:00 </t>
  </si>
  <si>
    <t> 26.7 </t>
  </si>
  <si>
    <t>2446217 </t>
  </si>
  <si>
    <t> 31.05.1985 12:00 </t>
  </si>
  <si>
    <t> 24 </t>
  </si>
  <si>
    <t> VSSC 64.24 </t>
  </si>
  <si>
    <t>2447807 </t>
  </si>
  <si>
    <t> 07.10.1989 12:00 </t>
  </si>
  <si>
    <t> 66 </t>
  </si>
  <si>
    <t> VSSC 73 </t>
  </si>
  <si>
    <t>2449464.0 </t>
  </si>
  <si>
    <t> 21.04.1994 12:00 </t>
  </si>
  <si>
    <t> 34.0 </t>
  </si>
  <si>
    <t> J.Gensler </t>
  </si>
  <si>
    <t>BAVM 93 </t>
  </si>
  <si>
    <t>2449534.0 </t>
  </si>
  <si>
    <t> 30.06.1994 12:00 </t>
  </si>
  <si>
    <t> 33.6 </t>
  </si>
  <si>
    <t>2450998.20 </t>
  </si>
  <si>
    <t> 03.07.1998 16:48 </t>
  </si>
  <si>
    <t> 19.95 </t>
  </si>
  <si>
    <t> R.Meyer </t>
  </si>
  <si>
    <t>BAVM 122 </t>
  </si>
  <si>
    <t>2451062.59 </t>
  </si>
  <si>
    <t> 06.09.1998 02:09 </t>
  </si>
  <si>
    <t> 13.96 </t>
  </si>
  <si>
    <t>2451751.10 </t>
  </si>
  <si>
    <t> 25.07.2000 14:24 </t>
  </si>
  <si>
    <t> -1.27 </t>
  </si>
  <si>
    <t>BAVM 143 </t>
  </si>
  <si>
    <t>2451823.50 </t>
  </si>
  <si>
    <t> 06.10.2000 00:00 </t>
  </si>
  <si>
    <t> 0.75 </t>
  </si>
  <si>
    <t>2452183.9 </t>
  </si>
  <si>
    <t> 01.10.2001 09:36 </t>
  </si>
  <si>
    <t> 9.3 </t>
  </si>
  <si>
    <t>BAVM 154 </t>
  </si>
  <si>
    <t>2452235.499 </t>
  </si>
  <si>
    <t> 21.11.2001 23:58 </t>
  </si>
  <si>
    <t> -9.501 </t>
  </si>
  <si>
    <t>II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</si>
  <si>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</si>
  <si>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</si>
  <si>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</si>
  <si>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</si>
  <si>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</si>
  <si>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</si>
  <si>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</si>
  <si>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</si>
  <si>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</si>
  <si>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s4</t>
  </si>
  <si>
    <t>s5</t>
  </si>
  <si>
    <t>s6</t>
  </si>
  <si>
    <t>s7</t>
  </si>
  <si>
    <t>vis?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</si>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</sst>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4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4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 Lyr - O-C Diagr.</a:t>
            </a:r>
          </a:p>
        </c:rich>
      </c:tx>
      <c:layout>
        <c:manualLayout>
          <c:xMode val="edge"/>
          <c:yMode val="edge"/>
          <c:x val="0.396936225590185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1344719316297"/>
          <c:y val="0.15"/>
          <c:w val="0.8537610262889987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">
                  <c:v>-2.9600000000027649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05-4E08-AD55-CAC314F9AB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-15.80000000000291</c:v>
                </c:pt>
                <c:pt idx="1">
                  <c:v>5.9199999999982538</c:v>
                </c:pt>
                <c:pt idx="3">
                  <c:v>1.0399999999972351</c:v>
                </c:pt>
                <c:pt idx="4">
                  <c:v>-1.4800000000032014</c:v>
                </c:pt>
                <c:pt idx="5">
                  <c:v>1.8799999999973807</c:v>
                </c:pt>
                <c:pt idx="6">
                  <c:v>14.359999999996944</c:v>
                </c:pt>
                <c:pt idx="7">
                  <c:v>10.559999999997672</c:v>
                </c:pt>
                <c:pt idx="8">
                  <c:v>-2.7600000000020373</c:v>
                </c:pt>
                <c:pt idx="9">
                  <c:v>-8.4000000000014552</c:v>
                </c:pt>
                <c:pt idx="10">
                  <c:v>-9.2800000000024738</c:v>
                </c:pt>
                <c:pt idx="11">
                  <c:v>-0.16000000000349246</c:v>
                </c:pt>
                <c:pt idx="12">
                  <c:v>9.1999999999970896</c:v>
                </c:pt>
                <c:pt idx="13">
                  <c:v>9.1999999999970896</c:v>
                </c:pt>
                <c:pt idx="14">
                  <c:v>3.319999999999709</c:v>
                </c:pt>
                <c:pt idx="15">
                  <c:v>12.43999999999869</c:v>
                </c:pt>
                <c:pt idx="16">
                  <c:v>13.43999999999869</c:v>
                </c:pt>
                <c:pt idx="17">
                  <c:v>14.799999999999272</c:v>
                </c:pt>
                <c:pt idx="18">
                  <c:v>9.9199999999982538</c:v>
                </c:pt>
                <c:pt idx="19">
                  <c:v>-15.400000000001455</c:v>
                </c:pt>
                <c:pt idx="20">
                  <c:v>-15.400000000001455</c:v>
                </c:pt>
                <c:pt idx="21">
                  <c:v>-6.8000000000029104</c:v>
                </c:pt>
                <c:pt idx="22">
                  <c:v>6.5199999999967986</c:v>
                </c:pt>
                <c:pt idx="23">
                  <c:v>8.8799999999973807</c:v>
                </c:pt>
                <c:pt idx="24">
                  <c:v>-12.440000000002328</c:v>
                </c:pt>
                <c:pt idx="25">
                  <c:v>-12.320000000003347</c:v>
                </c:pt>
                <c:pt idx="26">
                  <c:v>13.599999999998545</c:v>
                </c:pt>
                <c:pt idx="27">
                  <c:v>3.7199999999975262</c:v>
                </c:pt>
                <c:pt idx="28">
                  <c:v>-4.3600000000005821</c:v>
                </c:pt>
                <c:pt idx="29">
                  <c:v>-5.6399999999994179</c:v>
                </c:pt>
                <c:pt idx="30">
                  <c:v>9.9199999999982538</c:v>
                </c:pt>
                <c:pt idx="31">
                  <c:v>16.279999999998836</c:v>
                </c:pt>
                <c:pt idx="32">
                  <c:v>-7.9199999999982538</c:v>
                </c:pt>
                <c:pt idx="33">
                  <c:v>-5.9600000000064028</c:v>
                </c:pt>
                <c:pt idx="34">
                  <c:v>0.16000000000349246</c:v>
                </c:pt>
                <c:pt idx="35">
                  <c:v>11.279999999998836</c:v>
                </c:pt>
                <c:pt idx="36">
                  <c:v>4.6399999999994179</c:v>
                </c:pt>
                <c:pt idx="37">
                  <c:v>14.639999999999418</c:v>
                </c:pt>
                <c:pt idx="38">
                  <c:v>-16.680000000000291</c:v>
                </c:pt>
                <c:pt idx="39">
                  <c:v>-8.680000000000291</c:v>
                </c:pt>
                <c:pt idx="40">
                  <c:v>16.879999999997381</c:v>
                </c:pt>
                <c:pt idx="41">
                  <c:v>16.879999999997381</c:v>
                </c:pt>
                <c:pt idx="42">
                  <c:v>-5.319999999999709</c:v>
                </c:pt>
                <c:pt idx="43">
                  <c:v>-0.31999999999970896</c:v>
                </c:pt>
                <c:pt idx="44">
                  <c:v>-9.1999999999970896</c:v>
                </c:pt>
                <c:pt idx="45">
                  <c:v>-5.0800000000017462</c:v>
                </c:pt>
                <c:pt idx="46">
                  <c:v>-3.9600000000064028</c:v>
                </c:pt>
                <c:pt idx="47">
                  <c:v>14.720000000001164</c:v>
                </c:pt>
                <c:pt idx="48">
                  <c:v>-13.600000000005821</c:v>
                </c:pt>
                <c:pt idx="49">
                  <c:v>-5.2400000000052387</c:v>
                </c:pt>
                <c:pt idx="50">
                  <c:v>-7.6000000000058208</c:v>
                </c:pt>
                <c:pt idx="51">
                  <c:v>-16.240000000005239</c:v>
                </c:pt>
                <c:pt idx="52">
                  <c:v>9.319999999999709</c:v>
                </c:pt>
                <c:pt idx="53">
                  <c:v>-9.1200000000026193</c:v>
                </c:pt>
                <c:pt idx="54">
                  <c:v>-14</c:v>
                </c:pt>
                <c:pt idx="55">
                  <c:v>0</c:v>
                </c:pt>
                <c:pt idx="56">
                  <c:v>-4.5200000000040745</c:v>
                </c:pt>
                <c:pt idx="57">
                  <c:v>-5.2799999999988358</c:v>
                </c:pt>
                <c:pt idx="58">
                  <c:v>1.0800000000017462</c:v>
                </c:pt>
                <c:pt idx="59">
                  <c:v>6.319999999999709</c:v>
                </c:pt>
                <c:pt idx="60">
                  <c:v>-0.55999999999767169</c:v>
                </c:pt>
                <c:pt idx="61">
                  <c:v>-4.7600000000020373</c:v>
                </c:pt>
                <c:pt idx="62">
                  <c:v>2.3600000000005821</c:v>
                </c:pt>
                <c:pt idx="63">
                  <c:v>4.8399999999965075</c:v>
                </c:pt>
                <c:pt idx="64">
                  <c:v>1.4599999999991269</c:v>
                </c:pt>
                <c:pt idx="65">
                  <c:v>1.4599999999991269</c:v>
                </c:pt>
                <c:pt idx="66">
                  <c:v>4.9599999999991269</c:v>
                </c:pt>
                <c:pt idx="67">
                  <c:v>5.2799999999988358</c:v>
                </c:pt>
                <c:pt idx="68">
                  <c:v>-0.55999999999767169</c:v>
                </c:pt>
                <c:pt idx="69">
                  <c:v>5.4400000000023283</c:v>
                </c:pt>
                <c:pt idx="70">
                  <c:v>6.7599999999947613</c:v>
                </c:pt>
                <c:pt idx="71">
                  <c:v>7.5599999999976717</c:v>
                </c:pt>
                <c:pt idx="72">
                  <c:v>8.180000000000291</c:v>
                </c:pt>
                <c:pt idx="73">
                  <c:v>-16.80000000000291</c:v>
                </c:pt>
                <c:pt idx="74">
                  <c:v>-11.040000000000873</c:v>
                </c:pt>
                <c:pt idx="75">
                  <c:v>-7.1600000000034925</c:v>
                </c:pt>
                <c:pt idx="76">
                  <c:v>-6.0400000000008731</c:v>
                </c:pt>
                <c:pt idx="77">
                  <c:v>11.679999999993015</c:v>
                </c:pt>
                <c:pt idx="78">
                  <c:v>7.1899999999950523</c:v>
                </c:pt>
                <c:pt idx="79">
                  <c:v>6.9000000000014552</c:v>
                </c:pt>
                <c:pt idx="80">
                  <c:v>10.419999999998254</c:v>
                </c:pt>
                <c:pt idx="81">
                  <c:v>-8.0199999999967986</c:v>
                </c:pt>
                <c:pt idx="82">
                  <c:v>9.1390000000028522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05-4E08-AD55-CAC314F9AB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05-4E08-AD55-CAC314F9AB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05-4E08-AD55-CAC314F9AB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05-4E08-AD55-CAC314F9AB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05-4E08-AD55-CAC314F9AB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05-4E08-AD55-CAC314F9AB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-415</c:v>
                </c:pt>
                <c:pt idx="1">
                  <c:v>-409</c:v>
                </c:pt>
                <c:pt idx="2">
                  <c:v>-408</c:v>
                </c:pt>
                <c:pt idx="3">
                  <c:v>-408</c:v>
                </c:pt>
                <c:pt idx="4">
                  <c:v>-404</c:v>
                </c:pt>
                <c:pt idx="5">
                  <c:v>-401</c:v>
                </c:pt>
                <c:pt idx="6">
                  <c:v>-397</c:v>
                </c:pt>
                <c:pt idx="7">
                  <c:v>-387</c:v>
                </c:pt>
                <c:pt idx="8">
                  <c:v>-385.5</c:v>
                </c:pt>
                <c:pt idx="9">
                  <c:v>-382.5</c:v>
                </c:pt>
                <c:pt idx="10">
                  <c:v>-381.5</c:v>
                </c:pt>
                <c:pt idx="11">
                  <c:v>-380.5</c:v>
                </c:pt>
                <c:pt idx="12">
                  <c:v>-377.5</c:v>
                </c:pt>
                <c:pt idx="13">
                  <c:v>-377.5</c:v>
                </c:pt>
                <c:pt idx="14">
                  <c:v>-376.5</c:v>
                </c:pt>
                <c:pt idx="15">
                  <c:v>-375.5</c:v>
                </c:pt>
                <c:pt idx="16">
                  <c:v>-375.5</c:v>
                </c:pt>
                <c:pt idx="17">
                  <c:v>-372.5</c:v>
                </c:pt>
                <c:pt idx="18">
                  <c:v>-371.5</c:v>
                </c:pt>
                <c:pt idx="19">
                  <c:v>-370</c:v>
                </c:pt>
                <c:pt idx="20">
                  <c:v>-370</c:v>
                </c:pt>
                <c:pt idx="21">
                  <c:v>-365</c:v>
                </c:pt>
                <c:pt idx="22">
                  <c:v>-354</c:v>
                </c:pt>
                <c:pt idx="23">
                  <c:v>-351</c:v>
                </c:pt>
                <c:pt idx="24">
                  <c:v>-349.5</c:v>
                </c:pt>
                <c:pt idx="25">
                  <c:v>-348.5</c:v>
                </c:pt>
                <c:pt idx="26">
                  <c:v>-345</c:v>
                </c:pt>
                <c:pt idx="27">
                  <c:v>-344</c:v>
                </c:pt>
                <c:pt idx="28">
                  <c:v>-340.5</c:v>
                </c:pt>
                <c:pt idx="29">
                  <c:v>-322</c:v>
                </c:pt>
                <c:pt idx="30">
                  <c:v>-321.5</c:v>
                </c:pt>
                <c:pt idx="31">
                  <c:v>-318.5</c:v>
                </c:pt>
                <c:pt idx="32">
                  <c:v>-316</c:v>
                </c:pt>
                <c:pt idx="33">
                  <c:v>-308</c:v>
                </c:pt>
                <c:pt idx="34">
                  <c:v>-307</c:v>
                </c:pt>
                <c:pt idx="35">
                  <c:v>-306</c:v>
                </c:pt>
                <c:pt idx="36">
                  <c:v>-303</c:v>
                </c:pt>
                <c:pt idx="37">
                  <c:v>-303</c:v>
                </c:pt>
                <c:pt idx="38">
                  <c:v>-301.5</c:v>
                </c:pt>
                <c:pt idx="39">
                  <c:v>-301.5</c:v>
                </c:pt>
                <c:pt idx="40">
                  <c:v>-301</c:v>
                </c:pt>
                <c:pt idx="41">
                  <c:v>-301</c:v>
                </c:pt>
                <c:pt idx="42">
                  <c:v>-298.5</c:v>
                </c:pt>
                <c:pt idx="43">
                  <c:v>-298.5</c:v>
                </c:pt>
                <c:pt idx="44">
                  <c:v>-297.5</c:v>
                </c:pt>
                <c:pt idx="45">
                  <c:v>-296.5</c:v>
                </c:pt>
                <c:pt idx="46">
                  <c:v>-295.5</c:v>
                </c:pt>
                <c:pt idx="47">
                  <c:v>-294</c:v>
                </c:pt>
                <c:pt idx="48">
                  <c:v>-292.5</c:v>
                </c:pt>
                <c:pt idx="49">
                  <c:v>-289.5</c:v>
                </c:pt>
                <c:pt idx="50">
                  <c:v>-280</c:v>
                </c:pt>
                <c:pt idx="51">
                  <c:v>-277</c:v>
                </c:pt>
                <c:pt idx="52">
                  <c:v>-276.5</c:v>
                </c:pt>
                <c:pt idx="53">
                  <c:v>-276</c:v>
                </c:pt>
                <c:pt idx="54">
                  <c:v>-275</c:v>
                </c:pt>
                <c:pt idx="55">
                  <c:v>-275</c:v>
                </c:pt>
                <c:pt idx="56">
                  <c:v>-271</c:v>
                </c:pt>
                <c:pt idx="57">
                  <c:v>-269</c:v>
                </c:pt>
                <c:pt idx="58">
                  <c:v>-266</c:v>
                </c:pt>
                <c:pt idx="59">
                  <c:v>-264</c:v>
                </c:pt>
                <c:pt idx="60">
                  <c:v>-263</c:v>
                </c:pt>
                <c:pt idx="61">
                  <c:v>-148</c:v>
                </c:pt>
                <c:pt idx="62">
                  <c:v>-147</c:v>
                </c:pt>
                <c:pt idx="63">
                  <c:v>-143</c:v>
                </c:pt>
                <c:pt idx="64">
                  <c:v>-142</c:v>
                </c:pt>
                <c:pt idx="65">
                  <c:v>-142</c:v>
                </c:pt>
                <c:pt idx="66">
                  <c:v>-142</c:v>
                </c:pt>
                <c:pt idx="67">
                  <c:v>-141</c:v>
                </c:pt>
                <c:pt idx="68">
                  <c:v>-138</c:v>
                </c:pt>
                <c:pt idx="69">
                  <c:v>-138</c:v>
                </c:pt>
                <c:pt idx="70">
                  <c:v>-137</c:v>
                </c:pt>
                <c:pt idx="71">
                  <c:v>-137</c:v>
                </c:pt>
                <c:pt idx="72">
                  <c:v>-136</c:v>
                </c:pt>
                <c:pt idx="73">
                  <c:v>-127.5</c:v>
                </c:pt>
                <c:pt idx="74">
                  <c:v>-104.5</c:v>
                </c:pt>
                <c:pt idx="75">
                  <c:v>-80.5</c:v>
                </c:pt>
                <c:pt idx="76">
                  <c:v>-79.5</c:v>
                </c:pt>
                <c:pt idx="77">
                  <c:v>-58.5</c:v>
                </c:pt>
                <c:pt idx="78">
                  <c:v>-57.5</c:v>
                </c:pt>
                <c:pt idx="79">
                  <c:v>-47.5</c:v>
                </c:pt>
                <c:pt idx="80">
                  <c:v>-46.5</c:v>
                </c:pt>
                <c:pt idx="81">
                  <c:v>-41</c:v>
                </c:pt>
                <c:pt idx="82">
                  <c:v>-40.5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0.10255093160754125</c:v>
                </c:pt>
                <c:pt idx="1">
                  <c:v>0.12250116594309568</c:v>
                </c:pt>
                <c:pt idx="2">
                  <c:v>0.12582620499902153</c:v>
                </c:pt>
                <c:pt idx="3">
                  <c:v>0.12582620499902153</c:v>
                </c:pt>
                <c:pt idx="4">
                  <c:v>0.13912636122272448</c:v>
                </c:pt>
                <c:pt idx="5">
                  <c:v>0.14910147839050181</c:v>
                </c:pt>
                <c:pt idx="6">
                  <c:v>0.16240163461420498</c:v>
                </c:pt>
                <c:pt idx="7">
                  <c:v>0.19565202517346236</c:v>
                </c:pt>
                <c:pt idx="8">
                  <c:v>0.20063958375735114</c:v>
                </c:pt>
                <c:pt idx="9">
                  <c:v>0.21061470092512846</c:v>
                </c:pt>
                <c:pt idx="10">
                  <c:v>0.21393973998105409</c:v>
                </c:pt>
                <c:pt idx="11">
                  <c:v>0.21726477903697994</c:v>
                </c:pt>
                <c:pt idx="12">
                  <c:v>0.22723989620475726</c:v>
                </c:pt>
                <c:pt idx="13">
                  <c:v>0.22723989620475726</c:v>
                </c:pt>
                <c:pt idx="14">
                  <c:v>0.23056493526068289</c:v>
                </c:pt>
                <c:pt idx="15">
                  <c:v>0.23388997431660874</c:v>
                </c:pt>
                <c:pt idx="16">
                  <c:v>0.23388997431660874</c:v>
                </c:pt>
                <c:pt idx="17">
                  <c:v>0.24386509148438607</c:v>
                </c:pt>
                <c:pt idx="18">
                  <c:v>0.24719013054031169</c:v>
                </c:pt>
                <c:pt idx="19">
                  <c:v>0.25217768912420047</c:v>
                </c:pt>
                <c:pt idx="20">
                  <c:v>0.25217768912420047</c:v>
                </c:pt>
                <c:pt idx="21">
                  <c:v>0.26880288440382927</c:v>
                </c:pt>
                <c:pt idx="22">
                  <c:v>0.3053783140190125</c:v>
                </c:pt>
                <c:pt idx="23">
                  <c:v>0.31535343118678982</c:v>
                </c:pt>
                <c:pt idx="24">
                  <c:v>0.32034098977067837</c:v>
                </c:pt>
                <c:pt idx="25">
                  <c:v>0.32366602882660422</c:v>
                </c:pt>
                <c:pt idx="26">
                  <c:v>0.33530366552234425</c:v>
                </c:pt>
                <c:pt idx="27">
                  <c:v>0.3386287045782701</c:v>
                </c:pt>
                <c:pt idx="28">
                  <c:v>0.35026634127401035</c:v>
                </c:pt>
                <c:pt idx="29">
                  <c:v>0.41177956380863678</c:v>
                </c:pt>
                <c:pt idx="30">
                  <c:v>0.41344208333659971</c:v>
                </c:pt>
                <c:pt idx="31">
                  <c:v>0.42341720050437703</c:v>
                </c:pt>
                <c:pt idx="32">
                  <c:v>0.43172979814419143</c:v>
                </c:pt>
                <c:pt idx="33">
                  <c:v>0.45833011059159756</c:v>
                </c:pt>
                <c:pt idx="34">
                  <c:v>0.46165514964752319</c:v>
                </c:pt>
                <c:pt idx="35">
                  <c:v>0.46498018870344904</c:v>
                </c:pt>
                <c:pt idx="36">
                  <c:v>0.47495530587122636</c:v>
                </c:pt>
                <c:pt idx="37">
                  <c:v>0.47495530587122636</c:v>
                </c:pt>
                <c:pt idx="38">
                  <c:v>0.47994286445511491</c:v>
                </c:pt>
                <c:pt idx="39">
                  <c:v>0.47994286445511491</c:v>
                </c:pt>
                <c:pt idx="40">
                  <c:v>0.48160538398307784</c:v>
                </c:pt>
                <c:pt idx="41">
                  <c:v>0.48160538398307784</c:v>
                </c:pt>
                <c:pt idx="42">
                  <c:v>0.48991798162289213</c:v>
                </c:pt>
                <c:pt idx="43">
                  <c:v>0.48991798162289213</c:v>
                </c:pt>
                <c:pt idx="44">
                  <c:v>0.49324302067881798</c:v>
                </c:pt>
                <c:pt idx="45">
                  <c:v>0.49656805973474372</c:v>
                </c:pt>
                <c:pt idx="46">
                  <c:v>0.49989309879066945</c:v>
                </c:pt>
                <c:pt idx="47">
                  <c:v>0.50488065737455812</c:v>
                </c:pt>
                <c:pt idx="48">
                  <c:v>0.50986821595844678</c:v>
                </c:pt>
                <c:pt idx="49">
                  <c:v>0.51984333312622399</c:v>
                </c:pt>
                <c:pt idx="50">
                  <c:v>0.55143120415751867</c:v>
                </c:pt>
                <c:pt idx="51">
                  <c:v>0.561406321325296</c:v>
                </c:pt>
                <c:pt idx="52">
                  <c:v>0.56306884085325892</c:v>
                </c:pt>
                <c:pt idx="53">
                  <c:v>0.56473136038122174</c:v>
                </c:pt>
                <c:pt idx="54">
                  <c:v>0.56805639943714747</c:v>
                </c:pt>
                <c:pt idx="55">
                  <c:v>0.56805639943714747</c:v>
                </c:pt>
                <c:pt idx="56">
                  <c:v>0.58135655566085054</c:v>
                </c:pt>
                <c:pt idx="57">
                  <c:v>0.58800663377270213</c:v>
                </c:pt>
                <c:pt idx="58">
                  <c:v>0.59798175094047934</c:v>
                </c:pt>
                <c:pt idx="59">
                  <c:v>0.60463182905233082</c:v>
                </c:pt>
                <c:pt idx="60">
                  <c:v>0.60795686810825667</c:v>
                </c:pt>
                <c:pt idx="61">
                  <c:v>0.99033635953971899</c:v>
                </c:pt>
                <c:pt idx="62">
                  <c:v>0.99366139859564473</c:v>
                </c:pt>
                <c:pt idx="63">
                  <c:v>1.0069615548193478</c:v>
                </c:pt>
                <c:pt idx="64">
                  <c:v>1.0102865938752736</c:v>
                </c:pt>
                <c:pt idx="65">
                  <c:v>1.0102865938752736</c:v>
                </c:pt>
                <c:pt idx="66">
                  <c:v>1.0102865938752736</c:v>
                </c:pt>
                <c:pt idx="67">
                  <c:v>1.0136116329311993</c:v>
                </c:pt>
                <c:pt idx="68">
                  <c:v>1.0235867500989766</c:v>
                </c:pt>
                <c:pt idx="69">
                  <c:v>1.0235867500989766</c:v>
                </c:pt>
                <c:pt idx="70">
                  <c:v>1.0269117891549024</c:v>
                </c:pt>
                <c:pt idx="71">
                  <c:v>1.0269117891549024</c:v>
                </c:pt>
                <c:pt idx="72">
                  <c:v>1.0302368282108281</c:v>
                </c:pt>
                <c:pt idx="73">
                  <c:v>1.0584996601861971</c:v>
                </c:pt>
                <c:pt idx="74">
                  <c:v>1.1349755584724894</c:v>
                </c:pt>
                <c:pt idx="75">
                  <c:v>1.2147764958147076</c:v>
                </c:pt>
                <c:pt idx="76">
                  <c:v>1.2181015348706334</c:v>
                </c:pt>
                <c:pt idx="77">
                  <c:v>1.2879273550450745</c:v>
                </c:pt>
                <c:pt idx="78">
                  <c:v>1.2912523941010001</c:v>
                </c:pt>
                <c:pt idx="79">
                  <c:v>1.3245027846602577</c:v>
                </c:pt>
                <c:pt idx="80">
                  <c:v>1.3278278237161836</c:v>
                </c:pt>
                <c:pt idx="81">
                  <c:v>1.3461155385237753</c:v>
                </c:pt>
                <c:pt idx="82">
                  <c:v>1.347778058051738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05-4E08-AD55-CAC314F9A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16696"/>
        <c:axId val="1"/>
      </c:scatterChart>
      <c:valAx>
        <c:axId val="423716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44150052273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53760445682451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716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48204037169447"/>
          <c:y val="0.91874999999999996"/>
          <c:w val="0.587744171254359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647700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3FE091-BFAB-0955-075B-DDF06F462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3" TargetMode="External"/><Relationship Id="rId13" Type="http://schemas.openxmlformats.org/officeDocument/2006/relationships/hyperlink" Target="http://www.bav-astro.de/sfs/BAVM_link.php?BAVMnr=154" TargetMode="External"/><Relationship Id="rId3" Type="http://schemas.openxmlformats.org/officeDocument/2006/relationships/hyperlink" Target="http://www.bav-astro.de/sfs/BAVM_link.php?BAVMnr=36" TargetMode="External"/><Relationship Id="rId7" Type="http://schemas.openxmlformats.org/officeDocument/2006/relationships/hyperlink" Target="http://www.bav-astro.de/sfs/BAVM_link.php?BAVMnr=93" TargetMode="External"/><Relationship Id="rId12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bav-astro.de/sfs/BAVM_link.php?BAVMnr=36" TargetMode="External"/><Relationship Id="rId1" Type="http://schemas.openxmlformats.org/officeDocument/2006/relationships/hyperlink" Target="http://www.bav-astro.de/sfs/BAVM_link.php?BAVMnr=36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bav-astro.de/sfs/BAVM_link.php?BAVMnr=143" TargetMode="External"/><Relationship Id="rId5" Type="http://schemas.openxmlformats.org/officeDocument/2006/relationships/hyperlink" Target="http://www.bav-astro.de/sfs/BAVM_link.php?BAVMnr=38" TargetMode="External"/><Relationship Id="rId10" Type="http://schemas.openxmlformats.org/officeDocument/2006/relationships/hyperlink" Target="http://www.bav-astro.de/sfs/BAVM_link.php?BAVMnr=122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bav-astro.de/sfs/BAVM_link.php?BAVMnr=122" TargetMode="External"/><Relationship Id="rId14" Type="http://schemas.openxmlformats.org/officeDocument/2006/relationships/hyperlink" Target="http://www.bav-astro.de/sfs/BAVM_link.php?BAVMnr=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64"/>
  <sheetViews>
    <sheetView tabSelected="1" workbookViewId="0">
      <pane xSplit="14" ySplit="22" topLeftCell="O8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</v>
      </c>
    </row>
    <row r="2" spans="1:6" s="18" customFormat="1" ht="12.95" customHeight="1">
      <c r="A2" s="18" t="s">
        <v>25</v>
      </c>
      <c r="B2" s="19" t="s">
        <v>30</v>
      </c>
    </row>
    <row r="3" spans="1:6" s="18" customFormat="1" ht="12.95" customHeight="1"/>
    <row r="4" spans="1:6" s="18" customFormat="1" ht="12.95" customHeight="1">
      <c r="A4" s="20" t="s">
        <v>0</v>
      </c>
      <c r="C4" s="21">
        <v>26910</v>
      </c>
      <c r="D4" s="22">
        <v>140.75</v>
      </c>
    </row>
    <row r="5" spans="1:6" s="18" customFormat="1" ht="12.95" customHeight="1">
      <c r="A5" s="23" t="s">
        <v>269</v>
      </c>
      <c r="C5" s="24">
        <v>-9.5</v>
      </c>
      <c r="D5" s="18" t="s">
        <v>270</v>
      </c>
    </row>
    <row r="6" spans="1:6" s="18" customFormat="1" ht="12.95" customHeight="1">
      <c r="A6" s="20" t="s">
        <v>1</v>
      </c>
    </row>
    <row r="7" spans="1:6" s="18" customFormat="1" ht="12.95" customHeight="1">
      <c r="A7" s="18" t="s">
        <v>2</v>
      </c>
      <c r="C7" s="18">
        <v>55016</v>
      </c>
      <c r="D7" s="45" t="s">
        <v>282</v>
      </c>
    </row>
    <row r="8" spans="1:6" s="18" customFormat="1" ht="12.95" customHeight="1">
      <c r="A8" s="18" t="s">
        <v>3</v>
      </c>
      <c r="C8" s="18">
        <v>68.88</v>
      </c>
      <c r="D8" s="45" t="s">
        <v>282</v>
      </c>
    </row>
    <row r="9" spans="1:6" s="18" customFormat="1" ht="12.95" customHeight="1">
      <c r="A9" s="25" t="s">
        <v>271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6" s="18" customFormat="1" ht="12.95" customHeight="1" thickBot="1">
      <c r="C10" s="29" t="s">
        <v>20</v>
      </c>
      <c r="D10" s="29" t="s">
        <v>21</v>
      </c>
    </row>
    <row r="11" spans="1:6" s="18" customFormat="1" ht="12.95" customHeight="1">
      <c r="A11" s="18" t="s">
        <v>16</v>
      </c>
      <c r="C11" s="28">
        <f ca="1">INTERCEPT(INDIRECT($D$9):G978,INDIRECT($C$9):F978)</f>
        <v>1.4824421398167313</v>
      </c>
      <c r="D11" s="30"/>
    </row>
    <row r="12" spans="1:6" s="18" customFormat="1" ht="12.95" customHeight="1">
      <c r="A12" s="18" t="s">
        <v>17</v>
      </c>
      <c r="C12" s="28">
        <f ca="1">SLOPE(INDIRECT($D$9):G978,INDIRECT($C$9):F978)</f>
        <v>3.3250390559257594E-3</v>
      </c>
      <c r="D12" s="30"/>
    </row>
    <row r="13" spans="1:6" s="18" customFormat="1" ht="12.95" customHeight="1">
      <c r="A13" s="18" t="s">
        <v>19</v>
      </c>
      <c r="C13" s="30" t="s">
        <v>14</v>
      </c>
      <c r="D13" s="30"/>
    </row>
    <row r="14" spans="1:6" s="18" customFormat="1" ht="12.95" customHeight="1">
      <c r="A14" s="18" t="s">
        <v>24</v>
      </c>
    </row>
    <row r="15" spans="1:6" s="18" customFormat="1" ht="12.95" customHeight="1">
      <c r="A15" s="31" t="s">
        <v>18</v>
      </c>
      <c r="C15" s="32">
        <f ca="1">(C7+C11)+(C8+C12)*INT(MAX(F21:F3533))</f>
        <v>52193.266115538521</v>
      </c>
      <c r="E15" s="33" t="s">
        <v>272</v>
      </c>
      <c r="F15" s="24">
        <v>1</v>
      </c>
    </row>
    <row r="16" spans="1:6" s="18" customFormat="1" ht="12.95" customHeight="1">
      <c r="A16" s="20" t="s">
        <v>4</v>
      </c>
      <c r="C16" s="34">
        <f ca="1">+C8+C12</f>
        <v>68.883325039055919</v>
      </c>
      <c r="E16" s="33" t="s">
        <v>273</v>
      </c>
      <c r="F16" s="35">
        <f ca="1">NOW()+15018.5+$C$5/24</f>
        <v>60359.713700462962</v>
      </c>
    </row>
    <row r="17" spans="1:17" s="18" customFormat="1" ht="12.95" customHeight="1" thickBot="1">
      <c r="A17" s="33" t="s">
        <v>29</v>
      </c>
      <c r="C17" s="18">
        <f>COUNT(C21:C2191)</f>
        <v>83</v>
      </c>
      <c r="E17" s="33" t="s">
        <v>274</v>
      </c>
      <c r="F17" s="35">
        <f ca="1">ROUND(2*(F16-$C$7)/$C$8,0)/2+F15</f>
        <v>78.5</v>
      </c>
    </row>
    <row r="18" spans="1:17" s="18" customFormat="1" ht="12.95" customHeight="1">
      <c r="A18" s="20" t="s">
        <v>5</v>
      </c>
      <c r="C18" s="21">
        <f ca="1">+C15</f>
        <v>52193.266115538521</v>
      </c>
      <c r="D18" s="22">
        <f ca="1">+C16</f>
        <v>68.883325039055919</v>
      </c>
      <c r="E18" s="33" t="s">
        <v>275</v>
      </c>
      <c r="F18" s="28">
        <f ca="1">ROUND(2*(F16-$C$15)/$C$16,0)/2+F15</f>
        <v>119.5</v>
      </c>
    </row>
    <row r="19" spans="1:17" s="18" customFormat="1" ht="12.95" customHeight="1" thickTop="1">
      <c r="E19" s="33" t="s">
        <v>276</v>
      </c>
      <c r="F19" s="36">
        <f ca="1">+$C$15+$C$16*F18-15018.5-$C$5/24</f>
        <v>45406.719291039037</v>
      </c>
    </row>
    <row r="20" spans="1:17" s="18" customFormat="1" ht="12.95" customHeight="1" thickBot="1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37" t="s">
        <v>12</v>
      </c>
      <c r="I20" s="37" t="s">
        <v>281</v>
      </c>
      <c r="J20" s="37" t="s">
        <v>34</v>
      </c>
      <c r="K20" s="37" t="s">
        <v>277</v>
      </c>
      <c r="L20" s="37" t="s">
        <v>278</v>
      </c>
      <c r="M20" s="37" t="s">
        <v>279</v>
      </c>
      <c r="N20" s="37" t="s">
        <v>280</v>
      </c>
      <c r="O20" s="37" t="s">
        <v>23</v>
      </c>
      <c r="P20" s="38" t="s">
        <v>22</v>
      </c>
      <c r="Q20" s="29" t="s">
        <v>15</v>
      </c>
    </row>
    <row r="21" spans="1:17" s="18" customFormat="1" ht="12.95" customHeight="1">
      <c r="A21" s="39" t="s">
        <v>48</v>
      </c>
      <c r="B21" s="40" t="s">
        <v>267</v>
      </c>
      <c r="C21" s="41">
        <v>26415</v>
      </c>
      <c r="D21" s="42"/>
      <c r="E21" s="18">
        <f t="shared" ref="E21:E52" si="0">+(C21-C$7)/C$8</f>
        <v>-415.22938443670154</v>
      </c>
      <c r="F21" s="18">
        <f t="shared" ref="F21:F52" si="1">ROUND(2*E21,0)/2</f>
        <v>-415</v>
      </c>
      <c r="G21" s="18">
        <f t="shared" ref="G21:G52" si="2">+C21-(C$7+F21*C$8)</f>
        <v>-15.80000000000291</v>
      </c>
      <c r="I21" s="18">
        <f>+G21</f>
        <v>-15.80000000000291</v>
      </c>
      <c r="O21" s="18">
        <f t="shared" ref="O21:O52" ca="1" si="3">+C$11+C$12*F21</f>
        <v>0.10255093160754125</v>
      </c>
      <c r="Q21" s="43">
        <f t="shared" ref="Q21:Q52" si="4">+C21-15018.5</f>
        <v>11396.5</v>
      </c>
    </row>
    <row r="22" spans="1:17" s="18" customFormat="1" ht="12.95" customHeight="1">
      <c r="A22" s="39" t="s">
        <v>48</v>
      </c>
      <c r="B22" s="40" t="s">
        <v>267</v>
      </c>
      <c r="C22" s="41">
        <v>26850</v>
      </c>
      <c r="D22" s="42"/>
      <c r="E22" s="18">
        <f t="shared" si="0"/>
        <v>-408.91405342624859</v>
      </c>
      <c r="F22" s="18">
        <f t="shared" si="1"/>
        <v>-409</v>
      </c>
      <c r="G22" s="18">
        <f t="shared" si="2"/>
        <v>5.9199999999982538</v>
      </c>
      <c r="I22" s="18">
        <f>+G22</f>
        <v>5.9199999999982538</v>
      </c>
      <c r="O22" s="18">
        <f t="shared" ca="1" si="3"/>
        <v>0.12250116594309568</v>
      </c>
      <c r="Q22" s="43">
        <f t="shared" si="4"/>
        <v>11831.5</v>
      </c>
    </row>
    <row r="23" spans="1:17" s="18" customFormat="1" ht="12.95" customHeight="1">
      <c r="A23" s="18" t="s">
        <v>12</v>
      </c>
      <c r="C23" s="42">
        <v>26910</v>
      </c>
      <c r="D23" s="42" t="s">
        <v>14</v>
      </c>
      <c r="E23" s="18">
        <f t="shared" si="0"/>
        <v>-408.04297328687574</v>
      </c>
      <c r="F23" s="18">
        <f t="shared" si="1"/>
        <v>-408</v>
      </c>
      <c r="G23" s="18">
        <f t="shared" si="2"/>
        <v>-2.9600000000027649</v>
      </c>
      <c r="H23" s="18">
        <f>+G23</f>
        <v>-2.9600000000027649</v>
      </c>
      <c r="O23" s="18">
        <f t="shared" ca="1" si="3"/>
        <v>0.12582620499902153</v>
      </c>
      <c r="Q23" s="43">
        <f t="shared" si="4"/>
        <v>11891.5</v>
      </c>
    </row>
    <row r="24" spans="1:17" s="18" customFormat="1" ht="12.95" customHeight="1">
      <c r="A24" s="39" t="s">
        <v>48</v>
      </c>
      <c r="B24" s="40" t="s">
        <v>268</v>
      </c>
      <c r="C24" s="41">
        <v>26914</v>
      </c>
      <c r="D24" s="42"/>
      <c r="E24" s="18">
        <f t="shared" si="0"/>
        <v>-407.98490127758424</v>
      </c>
      <c r="F24" s="18">
        <f t="shared" si="1"/>
        <v>-408</v>
      </c>
      <c r="G24" s="18">
        <f t="shared" si="2"/>
        <v>1.0399999999972351</v>
      </c>
      <c r="I24" s="18">
        <f t="shared" ref="I24:I55" si="5">+G24</f>
        <v>1.0399999999972351</v>
      </c>
      <c r="O24" s="18">
        <f t="shared" ca="1" si="3"/>
        <v>0.12582620499902153</v>
      </c>
      <c r="Q24" s="43">
        <f t="shared" si="4"/>
        <v>11895.5</v>
      </c>
    </row>
    <row r="25" spans="1:17" s="18" customFormat="1" ht="12.95" customHeight="1">
      <c r="A25" s="39" t="s">
        <v>48</v>
      </c>
      <c r="B25" s="40" t="s">
        <v>268</v>
      </c>
      <c r="C25" s="41">
        <v>27187</v>
      </c>
      <c r="D25" s="42"/>
      <c r="E25" s="18">
        <f t="shared" si="0"/>
        <v>-404.02148664343787</v>
      </c>
      <c r="F25" s="18">
        <f t="shared" si="1"/>
        <v>-404</v>
      </c>
      <c r="G25" s="18">
        <f t="shared" si="2"/>
        <v>-1.4800000000032014</v>
      </c>
      <c r="I25" s="18">
        <f t="shared" si="5"/>
        <v>-1.4800000000032014</v>
      </c>
      <c r="O25" s="18">
        <f t="shared" ca="1" si="3"/>
        <v>0.13912636122272448</v>
      </c>
      <c r="Q25" s="43">
        <f t="shared" si="4"/>
        <v>12168.5</v>
      </c>
    </row>
    <row r="26" spans="1:17" s="18" customFormat="1" ht="12.95" customHeight="1">
      <c r="A26" s="39" t="s">
        <v>62</v>
      </c>
      <c r="B26" s="40" t="s">
        <v>267</v>
      </c>
      <c r="C26" s="41">
        <v>27397</v>
      </c>
      <c r="D26" s="42"/>
      <c r="E26" s="18">
        <f t="shared" si="0"/>
        <v>-400.97270615563303</v>
      </c>
      <c r="F26" s="18">
        <f t="shared" si="1"/>
        <v>-401</v>
      </c>
      <c r="G26" s="18">
        <f t="shared" si="2"/>
        <v>1.8799999999973807</v>
      </c>
      <c r="I26" s="18">
        <f t="shared" si="5"/>
        <v>1.8799999999973807</v>
      </c>
      <c r="O26" s="18">
        <f t="shared" ca="1" si="3"/>
        <v>0.14910147839050181</v>
      </c>
      <c r="Q26" s="43">
        <f t="shared" si="4"/>
        <v>12378.5</v>
      </c>
    </row>
    <row r="27" spans="1:17" s="18" customFormat="1" ht="12.95" customHeight="1">
      <c r="A27" s="39" t="s">
        <v>48</v>
      </c>
      <c r="B27" s="40" t="s">
        <v>267</v>
      </c>
      <c r="C27" s="41">
        <v>27685</v>
      </c>
      <c r="D27" s="42"/>
      <c r="E27" s="18">
        <f t="shared" si="0"/>
        <v>-396.79152148664349</v>
      </c>
      <c r="F27" s="18">
        <f t="shared" si="1"/>
        <v>-397</v>
      </c>
      <c r="G27" s="18">
        <f t="shared" si="2"/>
        <v>14.359999999996944</v>
      </c>
      <c r="I27" s="18">
        <f t="shared" si="5"/>
        <v>14.359999999996944</v>
      </c>
      <c r="O27" s="18">
        <f t="shared" ca="1" si="3"/>
        <v>0.16240163461420498</v>
      </c>
      <c r="Q27" s="43">
        <f t="shared" si="4"/>
        <v>12666.5</v>
      </c>
    </row>
    <row r="28" spans="1:17" s="18" customFormat="1" ht="12.95" customHeight="1">
      <c r="A28" s="39" t="s">
        <v>62</v>
      </c>
      <c r="B28" s="40" t="s">
        <v>267</v>
      </c>
      <c r="C28" s="41">
        <v>28370</v>
      </c>
      <c r="D28" s="42"/>
      <c r="E28" s="18">
        <f t="shared" si="0"/>
        <v>-386.84668989547043</v>
      </c>
      <c r="F28" s="18">
        <f t="shared" si="1"/>
        <v>-387</v>
      </c>
      <c r="G28" s="18">
        <f t="shared" si="2"/>
        <v>10.559999999997672</v>
      </c>
      <c r="I28" s="18">
        <f t="shared" si="5"/>
        <v>10.559999999997672</v>
      </c>
      <c r="O28" s="18">
        <f t="shared" ca="1" si="3"/>
        <v>0.19565202517346236</v>
      </c>
      <c r="Q28" s="43">
        <f t="shared" si="4"/>
        <v>13351.5</v>
      </c>
    </row>
    <row r="29" spans="1:17" s="18" customFormat="1" ht="12.95" customHeight="1">
      <c r="A29" s="39" t="s">
        <v>62</v>
      </c>
      <c r="B29" s="40" t="s">
        <v>268</v>
      </c>
      <c r="C29" s="41">
        <v>28460</v>
      </c>
      <c r="D29" s="42"/>
      <c r="E29" s="18">
        <f t="shared" si="0"/>
        <v>-385.54006968641119</v>
      </c>
      <c r="F29" s="18">
        <f t="shared" si="1"/>
        <v>-385.5</v>
      </c>
      <c r="G29" s="18">
        <f t="shared" si="2"/>
        <v>-2.7600000000020373</v>
      </c>
      <c r="I29" s="18">
        <f t="shared" si="5"/>
        <v>-2.7600000000020373</v>
      </c>
      <c r="O29" s="18">
        <f t="shared" ca="1" si="3"/>
        <v>0.20063958375735114</v>
      </c>
      <c r="Q29" s="43">
        <f t="shared" si="4"/>
        <v>13441.5</v>
      </c>
    </row>
    <row r="30" spans="1:17" s="18" customFormat="1" ht="12.95" customHeight="1">
      <c r="A30" s="39" t="s">
        <v>62</v>
      </c>
      <c r="B30" s="40" t="s">
        <v>267</v>
      </c>
      <c r="C30" s="41">
        <v>28661</v>
      </c>
      <c r="D30" s="42"/>
      <c r="E30" s="18">
        <f t="shared" si="0"/>
        <v>-382.6219512195122</v>
      </c>
      <c r="F30" s="18">
        <f t="shared" si="1"/>
        <v>-382.5</v>
      </c>
      <c r="G30" s="18">
        <f t="shared" si="2"/>
        <v>-8.4000000000014552</v>
      </c>
      <c r="I30" s="18">
        <f t="shared" si="5"/>
        <v>-8.4000000000014552</v>
      </c>
      <c r="O30" s="18">
        <f t="shared" ca="1" si="3"/>
        <v>0.21061470092512846</v>
      </c>
      <c r="Q30" s="43">
        <f t="shared" si="4"/>
        <v>13642.5</v>
      </c>
    </row>
    <row r="31" spans="1:17" s="18" customFormat="1" ht="12.95" customHeight="1">
      <c r="A31" s="39" t="s">
        <v>48</v>
      </c>
      <c r="B31" s="40" t="s">
        <v>268</v>
      </c>
      <c r="C31" s="41">
        <v>28729</v>
      </c>
      <c r="D31" s="42"/>
      <c r="E31" s="18">
        <f t="shared" si="0"/>
        <v>-381.63472706155636</v>
      </c>
      <c r="F31" s="18">
        <f t="shared" si="1"/>
        <v>-381.5</v>
      </c>
      <c r="G31" s="18">
        <f t="shared" si="2"/>
        <v>-9.2800000000024738</v>
      </c>
      <c r="I31" s="18">
        <f t="shared" si="5"/>
        <v>-9.2800000000024738</v>
      </c>
      <c r="O31" s="18">
        <f t="shared" ca="1" si="3"/>
        <v>0.21393973998105409</v>
      </c>
      <c r="Q31" s="43">
        <f t="shared" si="4"/>
        <v>13710.5</v>
      </c>
    </row>
    <row r="32" spans="1:17" s="18" customFormat="1" ht="12.95" customHeight="1">
      <c r="A32" s="39" t="s">
        <v>62</v>
      </c>
      <c r="B32" s="40" t="s">
        <v>267</v>
      </c>
      <c r="C32" s="41">
        <v>28807</v>
      </c>
      <c r="D32" s="42"/>
      <c r="E32" s="18">
        <f t="shared" si="0"/>
        <v>-380.50232288037171</v>
      </c>
      <c r="F32" s="18">
        <f t="shared" si="1"/>
        <v>-380.5</v>
      </c>
      <c r="G32" s="18">
        <f t="shared" si="2"/>
        <v>-0.16000000000349246</v>
      </c>
      <c r="I32" s="18">
        <f t="shared" si="5"/>
        <v>-0.16000000000349246</v>
      </c>
      <c r="O32" s="18">
        <f t="shared" ca="1" si="3"/>
        <v>0.21726477903697994</v>
      </c>
      <c r="Q32" s="43">
        <f t="shared" si="4"/>
        <v>13788.5</v>
      </c>
    </row>
    <row r="33" spans="1:17" s="18" customFormat="1" ht="12.95" customHeight="1">
      <c r="A33" s="39" t="s">
        <v>48</v>
      </c>
      <c r="B33" s="40" t="s">
        <v>268</v>
      </c>
      <c r="C33" s="41">
        <v>29023</v>
      </c>
      <c r="D33" s="42"/>
      <c r="E33" s="18">
        <f t="shared" si="0"/>
        <v>-377.36643437862955</v>
      </c>
      <c r="F33" s="18">
        <f t="shared" si="1"/>
        <v>-377.5</v>
      </c>
      <c r="G33" s="18">
        <f t="shared" si="2"/>
        <v>9.1999999999970896</v>
      </c>
      <c r="I33" s="18">
        <f t="shared" si="5"/>
        <v>9.1999999999970896</v>
      </c>
      <c r="O33" s="18">
        <f t="shared" ca="1" si="3"/>
        <v>0.22723989620475726</v>
      </c>
      <c r="Q33" s="43">
        <f t="shared" si="4"/>
        <v>14004.5</v>
      </c>
    </row>
    <row r="34" spans="1:17" s="18" customFormat="1" ht="12.95" customHeight="1">
      <c r="A34" s="39" t="s">
        <v>62</v>
      </c>
      <c r="B34" s="40" t="s">
        <v>268</v>
      </c>
      <c r="C34" s="41">
        <v>29023</v>
      </c>
      <c r="D34" s="42"/>
      <c r="E34" s="18">
        <f t="shared" si="0"/>
        <v>-377.36643437862955</v>
      </c>
      <c r="F34" s="18">
        <f t="shared" si="1"/>
        <v>-377.5</v>
      </c>
      <c r="G34" s="18">
        <f t="shared" si="2"/>
        <v>9.1999999999970896</v>
      </c>
      <c r="I34" s="18">
        <f t="shared" si="5"/>
        <v>9.1999999999970896</v>
      </c>
      <c r="O34" s="18">
        <f t="shared" ca="1" si="3"/>
        <v>0.22723989620475726</v>
      </c>
      <c r="Q34" s="43">
        <f t="shared" si="4"/>
        <v>14004.5</v>
      </c>
    </row>
    <row r="35" spans="1:17" s="18" customFormat="1" ht="12.95" customHeight="1">
      <c r="A35" s="39" t="s">
        <v>62</v>
      </c>
      <c r="B35" s="40" t="s">
        <v>267</v>
      </c>
      <c r="C35" s="41">
        <v>29086</v>
      </c>
      <c r="D35" s="42"/>
      <c r="E35" s="18">
        <f t="shared" si="0"/>
        <v>-376.45180023228806</v>
      </c>
      <c r="F35" s="18">
        <f t="shared" si="1"/>
        <v>-376.5</v>
      </c>
      <c r="G35" s="18">
        <f t="shared" si="2"/>
        <v>3.319999999999709</v>
      </c>
      <c r="I35" s="18">
        <f t="shared" si="5"/>
        <v>3.319999999999709</v>
      </c>
      <c r="O35" s="18">
        <f t="shared" ca="1" si="3"/>
        <v>0.23056493526068289</v>
      </c>
      <c r="Q35" s="43">
        <f t="shared" si="4"/>
        <v>14067.5</v>
      </c>
    </row>
    <row r="36" spans="1:17" s="18" customFormat="1" ht="12.95" customHeight="1">
      <c r="A36" s="39" t="s">
        <v>62</v>
      </c>
      <c r="B36" s="40" t="s">
        <v>268</v>
      </c>
      <c r="C36" s="41">
        <v>29164</v>
      </c>
      <c r="D36" s="42"/>
      <c r="E36" s="18">
        <f t="shared" si="0"/>
        <v>-375.31939605110341</v>
      </c>
      <c r="F36" s="18">
        <f t="shared" si="1"/>
        <v>-375.5</v>
      </c>
      <c r="G36" s="18">
        <f t="shared" si="2"/>
        <v>12.43999999999869</v>
      </c>
      <c r="I36" s="18">
        <f t="shared" si="5"/>
        <v>12.43999999999869</v>
      </c>
      <c r="O36" s="18">
        <f t="shared" ca="1" si="3"/>
        <v>0.23388997431660874</v>
      </c>
      <c r="Q36" s="43">
        <f t="shared" si="4"/>
        <v>14145.5</v>
      </c>
    </row>
    <row r="37" spans="1:17" s="18" customFormat="1" ht="12.95" customHeight="1">
      <c r="A37" s="39" t="s">
        <v>48</v>
      </c>
      <c r="B37" s="40" t="s">
        <v>268</v>
      </c>
      <c r="C37" s="41">
        <v>29165</v>
      </c>
      <c r="D37" s="42"/>
      <c r="E37" s="18">
        <f t="shared" si="0"/>
        <v>-375.30487804878049</v>
      </c>
      <c r="F37" s="18">
        <f t="shared" si="1"/>
        <v>-375.5</v>
      </c>
      <c r="G37" s="18">
        <f t="shared" si="2"/>
        <v>13.43999999999869</v>
      </c>
      <c r="I37" s="18">
        <f t="shared" si="5"/>
        <v>13.43999999999869</v>
      </c>
      <c r="O37" s="18">
        <f t="shared" ca="1" si="3"/>
        <v>0.23388997431660874</v>
      </c>
      <c r="Q37" s="43">
        <f t="shared" si="4"/>
        <v>14146.5</v>
      </c>
    </row>
    <row r="38" spans="1:17" s="18" customFormat="1" ht="12.95" customHeight="1">
      <c r="A38" s="39" t="s">
        <v>62</v>
      </c>
      <c r="B38" s="40" t="s">
        <v>267</v>
      </c>
      <c r="C38" s="41">
        <v>29373</v>
      </c>
      <c r="D38" s="42"/>
      <c r="E38" s="18">
        <f t="shared" si="0"/>
        <v>-372.28513356562138</v>
      </c>
      <c r="F38" s="18">
        <f t="shared" si="1"/>
        <v>-372.5</v>
      </c>
      <c r="G38" s="18">
        <f t="shared" si="2"/>
        <v>14.799999999999272</v>
      </c>
      <c r="I38" s="18">
        <f t="shared" si="5"/>
        <v>14.799999999999272</v>
      </c>
      <c r="O38" s="18">
        <f t="shared" ca="1" si="3"/>
        <v>0.24386509148438607</v>
      </c>
      <c r="Q38" s="43">
        <f t="shared" si="4"/>
        <v>14354.5</v>
      </c>
    </row>
    <row r="39" spans="1:17" s="18" customFormat="1" ht="12.95" customHeight="1">
      <c r="A39" s="39" t="s">
        <v>62</v>
      </c>
      <c r="B39" s="40" t="s">
        <v>268</v>
      </c>
      <c r="C39" s="41">
        <v>29437</v>
      </c>
      <c r="D39" s="42"/>
      <c r="E39" s="18">
        <f t="shared" si="0"/>
        <v>-371.35598141695704</v>
      </c>
      <c r="F39" s="18">
        <f t="shared" si="1"/>
        <v>-371.5</v>
      </c>
      <c r="G39" s="18">
        <f t="shared" si="2"/>
        <v>9.9199999999982538</v>
      </c>
      <c r="I39" s="18">
        <f t="shared" si="5"/>
        <v>9.9199999999982538</v>
      </c>
      <c r="O39" s="18">
        <f t="shared" ca="1" si="3"/>
        <v>0.24719013054031169</v>
      </c>
      <c r="Q39" s="43">
        <f t="shared" si="4"/>
        <v>14418.5</v>
      </c>
    </row>
    <row r="40" spans="1:17" s="18" customFormat="1" ht="12.95" customHeight="1">
      <c r="A40" s="39" t="s">
        <v>48</v>
      </c>
      <c r="B40" s="40" t="s">
        <v>267</v>
      </c>
      <c r="C40" s="41">
        <v>29515</v>
      </c>
      <c r="D40" s="42"/>
      <c r="E40" s="18">
        <f t="shared" si="0"/>
        <v>-370.22357723577238</v>
      </c>
      <c r="F40" s="18">
        <f t="shared" si="1"/>
        <v>-370</v>
      </c>
      <c r="G40" s="18">
        <f t="shared" si="2"/>
        <v>-15.400000000001455</v>
      </c>
      <c r="I40" s="18">
        <f t="shared" si="5"/>
        <v>-15.400000000001455</v>
      </c>
      <c r="O40" s="18">
        <f t="shared" ca="1" si="3"/>
        <v>0.25217768912420047</v>
      </c>
      <c r="Q40" s="43">
        <f t="shared" si="4"/>
        <v>14496.5</v>
      </c>
    </row>
    <row r="41" spans="1:17" s="18" customFormat="1" ht="12.95" customHeight="1">
      <c r="A41" s="39" t="s">
        <v>62</v>
      </c>
      <c r="B41" s="40" t="s">
        <v>267</v>
      </c>
      <c r="C41" s="41">
        <v>29515</v>
      </c>
      <c r="D41" s="42"/>
      <c r="E41" s="18">
        <f t="shared" si="0"/>
        <v>-370.22357723577238</v>
      </c>
      <c r="F41" s="18">
        <f t="shared" si="1"/>
        <v>-370</v>
      </c>
      <c r="G41" s="18">
        <f t="shared" si="2"/>
        <v>-15.400000000001455</v>
      </c>
      <c r="I41" s="18">
        <f t="shared" si="5"/>
        <v>-15.400000000001455</v>
      </c>
      <c r="O41" s="18">
        <f t="shared" ca="1" si="3"/>
        <v>0.25217768912420047</v>
      </c>
      <c r="Q41" s="43">
        <f t="shared" si="4"/>
        <v>14496.5</v>
      </c>
    </row>
    <row r="42" spans="1:17" s="18" customFormat="1" ht="12.95" customHeight="1">
      <c r="A42" s="39" t="s">
        <v>62</v>
      </c>
      <c r="B42" s="40" t="s">
        <v>268</v>
      </c>
      <c r="C42" s="41">
        <v>29868</v>
      </c>
      <c r="D42" s="42"/>
      <c r="E42" s="18">
        <f t="shared" si="0"/>
        <v>-365.09872241579563</v>
      </c>
      <c r="F42" s="18">
        <f t="shared" si="1"/>
        <v>-365</v>
      </c>
      <c r="G42" s="18">
        <f t="shared" si="2"/>
        <v>-6.8000000000029104</v>
      </c>
      <c r="I42" s="18">
        <f t="shared" si="5"/>
        <v>-6.8000000000029104</v>
      </c>
      <c r="O42" s="18">
        <f t="shared" ca="1" si="3"/>
        <v>0.26880288440382927</v>
      </c>
      <c r="Q42" s="43">
        <f t="shared" si="4"/>
        <v>14849.5</v>
      </c>
    </row>
    <row r="43" spans="1:17" s="18" customFormat="1" ht="12.95" customHeight="1">
      <c r="A43" s="39" t="s">
        <v>62</v>
      </c>
      <c r="B43" s="40" t="s">
        <v>267</v>
      </c>
      <c r="C43" s="41">
        <v>30639</v>
      </c>
      <c r="D43" s="42"/>
      <c r="E43" s="18">
        <f t="shared" si="0"/>
        <v>-353.90534262485482</v>
      </c>
      <c r="F43" s="18">
        <f t="shared" si="1"/>
        <v>-354</v>
      </c>
      <c r="G43" s="18">
        <f t="shared" si="2"/>
        <v>6.5199999999967986</v>
      </c>
      <c r="I43" s="18">
        <f t="shared" si="5"/>
        <v>6.5199999999967986</v>
      </c>
      <c r="O43" s="18">
        <f t="shared" ca="1" si="3"/>
        <v>0.3053783140190125</v>
      </c>
      <c r="Q43" s="43">
        <f t="shared" si="4"/>
        <v>15620.5</v>
      </c>
    </row>
    <row r="44" spans="1:17" s="18" customFormat="1" ht="12.95" customHeight="1">
      <c r="A44" s="39" t="s">
        <v>62</v>
      </c>
      <c r="B44" s="40" t="s">
        <v>268</v>
      </c>
      <c r="C44" s="41">
        <v>30848</v>
      </c>
      <c r="D44" s="42"/>
      <c r="E44" s="18">
        <f t="shared" si="0"/>
        <v>-350.87108013937285</v>
      </c>
      <c r="F44" s="18">
        <f t="shared" si="1"/>
        <v>-351</v>
      </c>
      <c r="G44" s="18">
        <f t="shared" si="2"/>
        <v>8.8799999999973807</v>
      </c>
      <c r="I44" s="18">
        <f t="shared" si="5"/>
        <v>8.8799999999973807</v>
      </c>
      <c r="O44" s="18">
        <f t="shared" ca="1" si="3"/>
        <v>0.31535343118678982</v>
      </c>
      <c r="Q44" s="43">
        <f t="shared" si="4"/>
        <v>15829.5</v>
      </c>
    </row>
    <row r="45" spans="1:17" s="18" customFormat="1" ht="12.95" customHeight="1">
      <c r="A45" s="39" t="s">
        <v>62</v>
      </c>
      <c r="B45" s="40" t="s">
        <v>267</v>
      </c>
      <c r="C45" s="41">
        <v>30930</v>
      </c>
      <c r="D45" s="42"/>
      <c r="E45" s="18">
        <f t="shared" si="0"/>
        <v>-349.68060394889665</v>
      </c>
      <c r="F45" s="18">
        <f t="shared" si="1"/>
        <v>-349.5</v>
      </c>
      <c r="G45" s="18">
        <f t="shared" si="2"/>
        <v>-12.440000000002328</v>
      </c>
      <c r="I45" s="18">
        <f t="shared" si="5"/>
        <v>-12.440000000002328</v>
      </c>
      <c r="O45" s="18">
        <f t="shared" ca="1" si="3"/>
        <v>0.32034098977067837</v>
      </c>
      <c r="Q45" s="43">
        <f t="shared" si="4"/>
        <v>15911.5</v>
      </c>
    </row>
    <row r="46" spans="1:17" s="18" customFormat="1" ht="12.95" customHeight="1">
      <c r="A46" s="39" t="s">
        <v>62</v>
      </c>
      <c r="B46" s="40" t="s">
        <v>268</v>
      </c>
      <c r="C46" s="41">
        <v>30999</v>
      </c>
      <c r="D46" s="42"/>
      <c r="E46" s="18">
        <f t="shared" si="0"/>
        <v>-348.67886178861789</v>
      </c>
      <c r="F46" s="18">
        <f t="shared" si="1"/>
        <v>-348.5</v>
      </c>
      <c r="G46" s="18">
        <f t="shared" si="2"/>
        <v>-12.320000000003347</v>
      </c>
      <c r="I46" s="18">
        <f t="shared" si="5"/>
        <v>-12.320000000003347</v>
      </c>
      <c r="O46" s="18">
        <f t="shared" ca="1" si="3"/>
        <v>0.32366602882660422</v>
      </c>
      <c r="Q46" s="43">
        <f t="shared" si="4"/>
        <v>15980.5</v>
      </c>
    </row>
    <row r="47" spans="1:17" s="18" customFormat="1" ht="12.95" customHeight="1">
      <c r="A47" s="39" t="s">
        <v>62</v>
      </c>
      <c r="B47" s="40" t="s">
        <v>268</v>
      </c>
      <c r="C47" s="41">
        <v>31266</v>
      </c>
      <c r="D47" s="42"/>
      <c r="E47" s="18">
        <f t="shared" si="0"/>
        <v>-344.80255516840884</v>
      </c>
      <c r="F47" s="18">
        <f t="shared" si="1"/>
        <v>-345</v>
      </c>
      <c r="G47" s="18">
        <f t="shared" si="2"/>
        <v>13.599999999998545</v>
      </c>
      <c r="I47" s="18">
        <f t="shared" si="5"/>
        <v>13.599999999998545</v>
      </c>
      <c r="O47" s="18">
        <f t="shared" ca="1" si="3"/>
        <v>0.33530366552234425</v>
      </c>
      <c r="Q47" s="43">
        <f t="shared" si="4"/>
        <v>16247.5</v>
      </c>
    </row>
    <row r="48" spans="1:17" s="18" customFormat="1" ht="12.95" customHeight="1">
      <c r="A48" s="39" t="s">
        <v>62</v>
      </c>
      <c r="B48" s="40" t="s">
        <v>267</v>
      </c>
      <c r="C48" s="41">
        <v>31325</v>
      </c>
      <c r="D48" s="42"/>
      <c r="E48" s="18">
        <f t="shared" si="0"/>
        <v>-343.94599303135891</v>
      </c>
      <c r="F48" s="18">
        <f t="shared" si="1"/>
        <v>-344</v>
      </c>
      <c r="G48" s="18">
        <f t="shared" si="2"/>
        <v>3.7199999999975262</v>
      </c>
      <c r="I48" s="18">
        <f t="shared" si="5"/>
        <v>3.7199999999975262</v>
      </c>
      <c r="O48" s="18">
        <f t="shared" ca="1" si="3"/>
        <v>0.3386287045782701</v>
      </c>
      <c r="Q48" s="43">
        <f t="shared" si="4"/>
        <v>16306.5</v>
      </c>
    </row>
    <row r="49" spans="1:17" s="18" customFormat="1" ht="12.95" customHeight="1">
      <c r="A49" s="39" t="s">
        <v>62</v>
      </c>
      <c r="B49" s="40" t="s">
        <v>268</v>
      </c>
      <c r="C49" s="41">
        <v>31558</v>
      </c>
      <c r="D49" s="42"/>
      <c r="E49" s="18">
        <f t="shared" si="0"/>
        <v>-340.56329849012781</v>
      </c>
      <c r="F49" s="18">
        <f t="shared" si="1"/>
        <v>-340.5</v>
      </c>
      <c r="G49" s="18">
        <f t="shared" si="2"/>
        <v>-4.3600000000005821</v>
      </c>
      <c r="I49" s="18">
        <f t="shared" si="5"/>
        <v>-4.3600000000005821</v>
      </c>
      <c r="O49" s="18">
        <f t="shared" ca="1" si="3"/>
        <v>0.35026634127401035</v>
      </c>
      <c r="Q49" s="43">
        <f t="shared" si="4"/>
        <v>16539.5</v>
      </c>
    </row>
    <row r="50" spans="1:17" s="18" customFormat="1" ht="12.95" customHeight="1">
      <c r="A50" s="39" t="s">
        <v>62</v>
      </c>
      <c r="B50" s="40" t="s">
        <v>268</v>
      </c>
      <c r="C50" s="41">
        <v>32831</v>
      </c>
      <c r="D50" s="42"/>
      <c r="E50" s="18">
        <f t="shared" si="0"/>
        <v>-322.08188153310107</v>
      </c>
      <c r="F50" s="18">
        <f t="shared" si="1"/>
        <v>-322</v>
      </c>
      <c r="G50" s="18">
        <f t="shared" si="2"/>
        <v>-5.6399999999994179</v>
      </c>
      <c r="I50" s="18">
        <f t="shared" si="5"/>
        <v>-5.6399999999994179</v>
      </c>
      <c r="O50" s="18">
        <f t="shared" ca="1" si="3"/>
        <v>0.41177956380863678</v>
      </c>
      <c r="Q50" s="43">
        <f t="shared" si="4"/>
        <v>17812.5</v>
      </c>
    </row>
    <row r="51" spans="1:17" s="18" customFormat="1" ht="12.95" customHeight="1">
      <c r="A51" s="39" t="s">
        <v>62</v>
      </c>
      <c r="B51" s="40" t="s">
        <v>267</v>
      </c>
      <c r="C51" s="41">
        <v>32881</v>
      </c>
      <c r="D51" s="42"/>
      <c r="E51" s="18">
        <f t="shared" si="0"/>
        <v>-321.35598141695704</v>
      </c>
      <c r="F51" s="18">
        <f t="shared" si="1"/>
        <v>-321.5</v>
      </c>
      <c r="G51" s="18">
        <f t="shared" si="2"/>
        <v>9.9199999999982538</v>
      </c>
      <c r="I51" s="18">
        <f t="shared" si="5"/>
        <v>9.9199999999982538</v>
      </c>
      <c r="O51" s="18">
        <f t="shared" ca="1" si="3"/>
        <v>0.41344208333659971</v>
      </c>
      <c r="Q51" s="43">
        <f t="shared" si="4"/>
        <v>17862.5</v>
      </c>
    </row>
    <row r="52" spans="1:17" s="18" customFormat="1" ht="12.95" customHeight="1">
      <c r="A52" s="39" t="s">
        <v>62</v>
      </c>
      <c r="B52" s="40" t="s">
        <v>268</v>
      </c>
      <c r="C52" s="41">
        <v>33094</v>
      </c>
      <c r="D52" s="42"/>
      <c r="E52" s="18">
        <f t="shared" si="0"/>
        <v>-318.26364692218351</v>
      </c>
      <c r="F52" s="18">
        <f t="shared" si="1"/>
        <v>-318.5</v>
      </c>
      <c r="G52" s="18">
        <f t="shared" si="2"/>
        <v>16.279999999998836</v>
      </c>
      <c r="I52" s="18">
        <f t="shared" si="5"/>
        <v>16.279999999998836</v>
      </c>
      <c r="O52" s="18">
        <f t="shared" ca="1" si="3"/>
        <v>0.42341720050437703</v>
      </c>
      <c r="Q52" s="43">
        <f t="shared" si="4"/>
        <v>18075.5</v>
      </c>
    </row>
    <row r="53" spans="1:17" s="18" customFormat="1" ht="12.95" customHeight="1">
      <c r="A53" s="39" t="s">
        <v>62</v>
      </c>
      <c r="B53" s="40" t="s">
        <v>268</v>
      </c>
      <c r="C53" s="41">
        <v>33242</v>
      </c>
      <c r="D53" s="42"/>
      <c r="E53" s="18">
        <f t="shared" ref="E53:E84" si="6">+(C53-C$7)/C$8</f>
        <v>-316.11498257839725</v>
      </c>
      <c r="F53" s="18">
        <f t="shared" ref="F53:F84" si="7">ROUND(2*E53,0)/2</f>
        <v>-316</v>
      </c>
      <c r="G53" s="18">
        <f t="shared" ref="G53:G84" si="8">+C53-(C$7+F53*C$8)</f>
        <v>-7.9199999999982538</v>
      </c>
      <c r="I53" s="18">
        <f t="shared" si="5"/>
        <v>-7.9199999999982538</v>
      </c>
      <c r="O53" s="18">
        <f t="shared" ref="O53:O84" ca="1" si="9">+C$11+C$12*F53</f>
        <v>0.43172979814419143</v>
      </c>
      <c r="Q53" s="43">
        <f t="shared" ref="Q53:Q84" si="10">+C53-15018.5</f>
        <v>18223.5</v>
      </c>
    </row>
    <row r="54" spans="1:17" s="18" customFormat="1" ht="12.95" customHeight="1">
      <c r="A54" s="39" t="s">
        <v>130</v>
      </c>
      <c r="B54" s="40" t="s">
        <v>268</v>
      </c>
      <c r="C54" s="41">
        <v>33795</v>
      </c>
      <c r="D54" s="42"/>
      <c r="E54" s="18">
        <f t="shared" si="6"/>
        <v>-308.08652729384437</v>
      </c>
      <c r="F54" s="18">
        <f t="shared" si="7"/>
        <v>-308</v>
      </c>
      <c r="G54" s="18">
        <f t="shared" si="8"/>
        <v>-5.9600000000064028</v>
      </c>
      <c r="I54" s="18">
        <f t="shared" si="5"/>
        <v>-5.9600000000064028</v>
      </c>
      <c r="O54" s="18">
        <f t="shared" ca="1" si="9"/>
        <v>0.45833011059159756</v>
      </c>
      <c r="Q54" s="43">
        <f t="shared" si="10"/>
        <v>18776.5</v>
      </c>
    </row>
    <row r="55" spans="1:17" s="18" customFormat="1" ht="12.95" customHeight="1">
      <c r="A55" s="39" t="s">
        <v>130</v>
      </c>
      <c r="B55" s="40" t="s">
        <v>267</v>
      </c>
      <c r="C55" s="41">
        <v>33870</v>
      </c>
      <c r="D55" s="42"/>
      <c r="E55" s="18">
        <f t="shared" si="6"/>
        <v>-306.99767711962835</v>
      </c>
      <c r="F55" s="18">
        <f t="shared" si="7"/>
        <v>-307</v>
      </c>
      <c r="G55" s="18">
        <f t="shared" si="8"/>
        <v>0.16000000000349246</v>
      </c>
      <c r="I55" s="18">
        <f t="shared" si="5"/>
        <v>0.16000000000349246</v>
      </c>
      <c r="O55" s="18">
        <f t="shared" ca="1" si="9"/>
        <v>0.46165514964752319</v>
      </c>
      <c r="Q55" s="43">
        <f t="shared" si="10"/>
        <v>18851.5</v>
      </c>
    </row>
    <row r="56" spans="1:17" s="18" customFormat="1" ht="12.95" customHeight="1">
      <c r="A56" s="39" t="s">
        <v>130</v>
      </c>
      <c r="B56" s="40" t="s">
        <v>268</v>
      </c>
      <c r="C56" s="41">
        <v>33950</v>
      </c>
      <c r="D56" s="42"/>
      <c r="E56" s="18">
        <f t="shared" si="6"/>
        <v>-305.83623693379792</v>
      </c>
      <c r="F56" s="18">
        <f t="shared" si="7"/>
        <v>-306</v>
      </c>
      <c r="G56" s="18">
        <f t="shared" si="8"/>
        <v>11.279999999998836</v>
      </c>
      <c r="I56" s="18">
        <f t="shared" ref="I56:I87" si="11">+G56</f>
        <v>11.279999999998836</v>
      </c>
      <c r="O56" s="18">
        <f t="shared" ca="1" si="9"/>
        <v>0.46498018870344904</v>
      </c>
      <c r="Q56" s="43">
        <f t="shared" si="10"/>
        <v>18931.5</v>
      </c>
    </row>
    <row r="57" spans="1:17" s="18" customFormat="1" ht="12.95" customHeight="1">
      <c r="A57" s="39" t="s">
        <v>62</v>
      </c>
      <c r="B57" s="40" t="s">
        <v>267</v>
      </c>
      <c r="C57" s="41">
        <v>34150</v>
      </c>
      <c r="D57" s="42"/>
      <c r="E57" s="18">
        <f t="shared" si="6"/>
        <v>-302.93263646922185</v>
      </c>
      <c r="F57" s="18">
        <f t="shared" si="7"/>
        <v>-303</v>
      </c>
      <c r="G57" s="18">
        <f t="shared" si="8"/>
        <v>4.6399999999994179</v>
      </c>
      <c r="I57" s="18">
        <f t="shared" si="11"/>
        <v>4.6399999999994179</v>
      </c>
      <c r="O57" s="18">
        <f t="shared" ca="1" si="9"/>
        <v>0.47495530587122636</v>
      </c>
      <c r="Q57" s="43">
        <f t="shared" si="10"/>
        <v>19131.5</v>
      </c>
    </row>
    <row r="58" spans="1:17" s="18" customFormat="1" ht="12.95" customHeight="1">
      <c r="A58" s="39" t="s">
        <v>130</v>
      </c>
      <c r="B58" s="40" t="s">
        <v>267</v>
      </c>
      <c r="C58" s="41">
        <v>34160</v>
      </c>
      <c r="D58" s="42"/>
      <c r="E58" s="18">
        <f t="shared" si="6"/>
        <v>-302.78745644599303</v>
      </c>
      <c r="F58" s="18">
        <f t="shared" si="7"/>
        <v>-303</v>
      </c>
      <c r="G58" s="18">
        <f t="shared" si="8"/>
        <v>14.639999999999418</v>
      </c>
      <c r="I58" s="18">
        <f t="shared" si="11"/>
        <v>14.639999999999418</v>
      </c>
      <c r="O58" s="18">
        <f t="shared" ca="1" si="9"/>
        <v>0.47495530587122636</v>
      </c>
      <c r="Q58" s="43">
        <f t="shared" si="10"/>
        <v>19141.5</v>
      </c>
    </row>
    <row r="59" spans="1:17" s="18" customFormat="1" ht="12.95" customHeight="1">
      <c r="A59" s="39" t="s">
        <v>62</v>
      </c>
      <c r="B59" s="40" t="s">
        <v>268</v>
      </c>
      <c r="C59" s="41">
        <v>34232</v>
      </c>
      <c r="D59" s="42"/>
      <c r="E59" s="18">
        <f t="shared" si="6"/>
        <v>-301.74216027874564</v>
      </c>
      <c r="F59" s="18">
        <f t="shared" si="7"/>
        <v>-301.5</v>
      </c>
      <c r="G59" s="18">
        <f t="shared" si="8"/>
        <v>-16.680000000000291</v>
      </c>
      <c r="I59" s="18">
        <f t="shared" si="11"/>
        <v>-16.680000000000291</v>
      </c>
      <c r="O59" s="18">
        <f t="shared" ca="1" si="9"/>
        <v>0.47994286445511491</v>
      </c>
      <c r="Q59" s="43">
        <f t="shared" si="10"/>
        <v>19213.5</v>
      </c>
    </row>
    <row r="60" spans="1:17" s="18" customFormat="1" ht="12.95" customHeight="1">
      <c r="A60" s="39" t="s">
        <v>130</v>
      </c>
      <c r="B60" s="40" t="s">
        <v>268</v>
      </c>
      <c r="C60" s="41">
        <v>34240</v>
      </c>
      <c r="D60" s="42"/>
      <c r="E60" s="18">
        <f t="shared" si="6"/>
        <v>-301.6260162601626</v>
      </c>
      <c r="F60" s="18">
        <f t="shared" si="7"/>
        <v>-301.5</v>
      </c>
      <c r="G60" s="18">
        <f t="shared" si="8"/>
        <v>-8.680000000000291</v>
      </c>
      <c r="I60" s="18">
        <f t="shared" si="11"/>
        <v>-8.680000000000291</v>
      </c>
      <c r="O60" s="18">
        <f t="shared" ca="1" si="9"/>
        <v>0.47994286445511491</v>
      </c>
      <c r="Q60" s="43">
        <f t="shared" si="10"/>
        <v>19221.5</v>
      </c>
    </row>
    <row r="61" spans="1:17" s="18" customFormat="1" ht="12.95" customHeight="1">
      <c r="A61" s="39" t="s">
        <v>130</v>
      </c>
      <c r="B61" s="40" t="s">
        <v>267</v>
      </c>
      <c r="C61" s="41">
        <v>34300</v>
      </c>
      <c r="D61" s="42"/>
      <c r="E61" s="18">
        <f t="shared" si="6"/>
        <v>-300.75493612078981</v>
      </c>
      <c r="F61" s="18">
        <f t="shared" si="7"/>
        <v>-301</v>
      </c>
      <c r="G61" s="18">
        <f t="shared" si="8"/>
        <v>16.879999999997381</v>
      </c>
      <c r="I61" s="18">
        <f t="shared" si="11"/>
        <v>16.879999999997381</v>
      </c>
      <c r="O61" s="18">
        <f t="shared" ca="1" si="9"/>
        <v>0.48160538398307784</v>
      </c>
      <c r="Q61" s="43">
        <f t="shared" si="10"/>
        <v>19281.5</v>
      </c>
    </row>
    <row r="62" spans="1:17" s="18" customFormat="1" ht="12.95" customHeight="1">
      <c r="A62" s="39" t="s">
        <v>62</v>
      </c>
      <c r="B62" s="40" t="s">
        <v>267</v>
      </c>
      <c r="C62" s="41">
        <v>34300</v>
      </c>
      <c r="D62" s="42"/>
      <c r="E62" s="18">
        <f t="shared" si="6"/>
        <v>-300.75493612078981</v>
      </c>
      <c r="F62" s="18">
        <f t="shared" si="7"/>
        <v>-301</v>
      </c>
      <c r="G62" s="18">
        <f t="shared" si="8"/>
        <v>16.879999999997381</v>
      </c>
      <c r="I62" s="18">
        <f t="shared" si="11"/>
        <v>16.879999999997381</v>
      </c>
      <c r="O62" s="18">
        <f t="shared" ca="1" si="9"/>
        <v>0.48160538398307784</v>
      </c>
      <c r="Q62" s="43">
        <f t="shared" si="10"/>
        <v>19281.5</v>
      </c>
    </row>
    <row r="63" spans="1:17" s="18" customFormat="1" ht="12.95" customHeight="1">
      <c r="A63" s="39" t="s">
        <v>130</v>
      </c>
      <c r="B63" s="40" t="s">
        <v>267</v>
      </c>
      <c r="C63" s="41">
        <v>34450</v>
      </c>
      <c r="D63" s="42"/>
      <c r="E63" s="18">
        <f t="shared" si="6"/>
        <v>-298.57723577235777</v>
      </c>
      <c r="F63" s="18">
        <f t="shared" si="7"/>
        <v>-298.5</v>
      </c>
      <c r="G63" s="18">
        <f t="shared" si="8"/>
        <v>-5.319999999999709</v>
      </c>
      <c r="I63" s="18">
        <f t="shared" si="11"/>
        <v>-5.319999999999709</v>
      </c>
      <c r="O63" s="18">
        <f t="shared" ca="1" si="9"/>
        <v>0.48991798162289213</v>
      </c>
      <c r="Q63" s="43">
        <f t="shared" si="10"/>
        <v>19431.5</v>
      </c>
    </row>
    <row r="64" spans="1:17" s="18" customFormat="1" ht="12.95" customHeight="1">
      <c r="A64" s="39" t="s">
        <v>62</v>
      </c>
      <c r="B64" s="40" t="s">
        <v>267</v>
      </c>
      <c r="C64" s="41">
        <v>34455</v>
      </c>
      <c r="D64" s="42"/>
      <c r="E64" s="18">
        <f t="shared" si="6"/>
        <v>-298.50464576074336</v>
      </c>
      <c r="F64" s="18">
        <f t="shared" si="7"/>
        <v>-298.5</v>
      </c>
      <c r="G64" s="18">
        <f t="shared" si="8"/>
        <v>-0.31999999999970896</v>
      </c>
      <c r="I64" s="18">
        <f t="shared" si="11"/>
        <v>-0.31999999999970896</v>
      </c>
      <c r="O64" s="18">
        <f t="shared" ca="1" si="9"/>
        <v>0.48991798162289213</v>
      </c>
      <c r="Q64" s="43">
        <f t="shared" si="10"/>
        <v>19436.5</v>
      </c>
    </row>
    <row r="65" spans="1:17" s="18" customFormat="1" ht="12.95" customHeight="1">
      <c r="A65" s="39" t="s">
        <v>130</v>
      </c>
      <c r="B65" s="40" t="s">
        <v>268</v>
      </c>
      <c r="C65" s="41">
        <v>34515</v>
      </c>
      <c r="D65" s="42"/>
      <c r="E65" s="18">
        <f t="shared" si="6"/>
        <v>-297.63356562137051</v>
      </c>
      <c r="F65" s="18">
        <f t="shared" si="7"/>
        <v>-297.5</v>
      </c>
      <c r="G65" s="18">
        <f t="shared" si="8"/>
        <v>-9.1999999999970896</v>
      </c>
      <c r="I65" s="18">
        <f t="shared" si="11"/>
        <v>-9.1999999999970896</v>
      </c>
      <c r="O65" s="18">
        <f t="shared" ca="1" si="9"/>
        <v>0.49324302067881798</v>
      </c>
      <c r="Q65" s="43">
        <f t="shared" si="10"/>
        <v>19496.5</v>
      </c>
    </row>
    <row r="66" spans="1:17" s="18" customFormat="1" ht="12.95" customHeight="1">
      <c r="A66" s="39" t="s">
        <v>130</v>
      </c>
      <c r="B66" s="40" t="s">
        <v>267</v>
      </c>
      <c r="C66" s="41">
        <v>34588</v>
      </c>
      <c r="D66" s="42"/>
      <c r="E66" s="18">
        <f t="shared" si="6"/>
        <v>-296.57375145180026</v>
      </c>
      <c r="F66" s="18">
        <f t="shared" si="7"/>
        <v>-296.5</v>
      </c>
      <c r="G66" s="18">
        <f t="shared" si="8"/>
        <v>-5.0800000000017462</v>
      </c>
      <c r="I66" s="18">
        <f t="shared" si="11"/>
        <v>-5.0800000000017462</v>
      </c>
      <c r="O66" s="18">
        <f t="shared" ca="1" si="9"/>
        <v>0.49656805973474372</v>
      </c>
      <c r="Q66" s="43">
        <f t="shared" si="10"/>
        <v>19569.5</v>
      </c>
    </row>
    <row r="67" spans="1:17" s="18" customFormat="1" ht="12.95" customHeight="1">
      <c r="A67" s="39" t="s">
        <v>62</v>
      </c>
      <c r="B67" s="40" t="s">
        <v>268</v>
      </c>
      <c r="C67" s="41">
        <v>34658</v>
      </c>
      <c r="D67" s="42"/>
      <c r="E67" s="18">
        <f t="shared" si="6"/>
        <v>-295.55749128919865</v>
      </c>
      <c r="F67" s="18">
        <f t="shared" si="7"/>
        <v>-295.5</v>
      </c>
      <c r="G67" s="18">
        <f t="shared" si="8"/>
        <v>-3.9600000000064028</v>
      </c>
      <c r="I67" s="18">
        <f t="shared" si="11"/>
        <v>-3.9600000000064028</v>
      </c>
      <c r="O67" s="18">
        <f t="shared" ca="1" si="9"/>
        <v>0.49989309879066945</v>
      </c>
      <c r="Q67" s="43">
        <f t="shared" si="10"/>
        <v>19639.5</v>
      </c>
    </row>
    <row r="68" spans="1:17" s="18" customFormat="1" ht="12.95" customHeight="1">
      <c r="A68" s="39" t="s">
        <v>130</v>
      </c>
      <c r="B68" s="40" t="s">
        <v>268</v>
      </c>
      <c r="C68" s="41">
        <v>34780</v>
      </c>
      <c r="D68" s="42"/>
      <c r="E68" s="18">
        <f t="shared" si="6"/>
        <v>-293.78629500580723</v>
      </c>
      <c r="F68" s="18">
        <f t="shared" si="7"/>
        <v>-294</v>
      </c>
      <c r="G68" s="18">
        <f t="shared" si="8"/>
        <v>14.720000000001164</v>
      </c>
      <c r="I68" s="18">
        <f t="shared" si="11"/>
        <v>14.720000000001164</v>
      </c>
      <c r="O68" s="18">
        <f t="shared" ca="1" si="9"/>
        <v>0.50488065737455812</v>
      </c>
      <c r="Q68" s="43">
        <f t="shared" si="10"/>
        <v>19761.5</v>
      </c>
    </row>
    <row r="69" spans="1:17" s="18" customFormat="1" ht="12.95" customHeight="1">
      <c r="A69" s="39" t="s">
        <v>130</v>
      </c>
      <c r="B69" s="40" t="s">
        <v>267</v>
      </c>
      <c r="C69" s="41">
        <v>34855</v>
      </c>
      <c r="D69" s="42"/>
      <c r="E69" s="18">
        <f t="shared" si="6"/>
        <v>-292.69744483159121</v>
      </c>
      <c r="F69" s="18">
        <f t="shared" si="7"/>
        <v>-292.5</v>
      </c>
      <c r="G69" s="18">
        <f t="shared" si="8"/>
        <v>-13.600000000005821</v>
      </c>
      <c r="I69" s="18">
        <f t="shared" si="11"/>
        <v>-13.600000000005821</v>
      </c>
      <c r="O69" s="18">
        <f t="shared" ca="1" si="9"/>
        <v>0.50986821595844678</v>
      </c>
      <c r="Q69" s="43">
        <f t="shared" si="10"/>
        <v>19836.5</v>
      </c>
    </row>
    <row r="70" spans="1:17" s="18" customFormat="1" ht="12.95" customHeight="1">
      <c r="A70" s="39" t="s">
        <v>130</v>
      </c>
      <c r="B70" s="40" t="s">
        <v>268</v>
      </c>
      <c r="C70" s="41">
        <v>35070</v>
      </c>
      <c r="D70" s="42"/>
      <c r="E70" s="18">
        <f t="shared" si="6"/>
        <v>-289.57607433217191</v>
      </c>
      <c r="F70" s="18">
        <f t="shared" si="7"/>
        <v>-289.5</v>
      </c>
      <c r="G70" s="18">
        <f t="shared" si="8"/>
        <v>-5.2400000000052387</v>
      </c>
      <c r="I70" s="18">
        <f t="shared" si="11"/>
        <v>-5.2400000000052387</v>
      </c>
      <c r="O70" s="18">
        <f t="shared" ca="1" si="9"/>
        <v>0.51984333312622399</v>
      </c>
      <c r="Q70" s="43">
        <f t="shared" si="10"/>
        <v>20051.5</v>
      </c>
    </row>
    <row r="71" spans="1:17" s="18" customFormat="1" ht="12.95" customHeight="1">
      <c r="A71" s="39" t="s">
        <v>62</v>
      </c>
      <c r="B71" s="40" t="s">
        <v>267</v>
      </c>
      <c r="C71" s="41">
        <v>35722</v>
      </c>
      <c r="D71" s="42"/>
      <c r="E71" s="18">
        <f t="shared" si="6"/>
        <v>-280.11033681765389</v>
      </c>
      <c r="F71" s="18">
        <f t="shared" si="7"/>
        <v>-280</v>
      </c>
      <c r="G71" s="18">
        <f t="shared" si="8"/>
        <v>-7.6000000000058208</v>
      </c>
      <c r="I71" s="18">
        <f t="shared" si="11"/>
        <v>-7.6000000000058208</v>
      </c>
      <c r="O71" s="18">
        <f t="shared" ca="1" si="9"/>
        <v>0.55143120415751867</v>
      </c>
      <c r="Q71" s="43">
        <f t="shared" si="10"/>
        <v>20703.5</v>
      </c>
    </row>
    <row r="72" spans="1:17" s="18" customFormat="1" ht="12.95" customHeight="1">
      <c r="A72" s="39" t="s">
        <v>130</v>
      </c>
      <c r="B72" s="40" t="s">
        <v>268</v>
      </c>
      <c r="C72" s="41">
        <v>35920</v>
      </c>
      <c r="D72" s="42"/>
      <c r="E72" s="18">
        <f t="shared" si="6"/>
        <v>-277.23577235772359</v>
      </c>
      <c r="F72" s="18">
        <f t="shared" si="7"/>
        <v>-277</v>
      </c>
      <c r="G72" s="18">
        <f t="shared" si="8"/>
        <v>-16.240000000005239</v>
      </c>
      <c r="I72" s="18">
        <f t="shared" si="11"/>
        <v>-16.240000000005239</v>
      </c>
      <c r="O72" s="18">
        <f t="shared" ca="1" si="9"/>
        <v>0.561406321325296</v>
      </c>
      <c r="Q72" s="43">
        <f t="shared" si="10"/>
        <v>20901.5</v>
      </c>
    </row>
    <row r="73" spans="1:17" s="18" customFormat="1" ht="12.95" customHeight="1">
      <c r="A73" s="39" t="s">
        <v>130</v>
      </c>
      <c r="B73" s="40" t="s">
        <v>267</v>
      </c>
      <c r="C73" s="41">
        <v>35980</v>
      </c>
      <c r="D73" s="42"/>
      <c r="E73" s="18">
        <f t="shared" si="6"/>
        <v>-276.3646922183508</v>
      </c>
      <c r="F73" s="18">
        <f t="shared" si="7"/>
        <v>-276.5</v>
      </c>
      <c r="G73" s="18">
        <f t="shared" si="8"/>
        <v>9.319999999999709</v>
      </c>
      <c r="I73" s="18">
        <f t="shared" si="11"/>
        <v>9.319999999999709</v>
      </c>
      <c r="O73" s="18">
        <f t="shared" ca="1" si="9"/>
        <v>0.56306884085325892</v>
      </c>
      <c r="Q73" s="43">
        <f t="shared" si="10"/>
        <v>20961.5</v>
      </c>
    </row>
    <row r="74" spans="1:17" s="18" customFormat="1" ht="12.95" customHeight="1">
      <c r="A74" s="39" t="s">
        <v>62</v>
      </c>
      <c r="B74" s="40" t="s">
        <v>267</v>
      </c>
      <c r="C74" s="41">
        <v>35996</v>
      </c>
      <c r="D74" s="42"/>
      <c r="E74" s="18">
        <f t="shared" si="6"/>
        <v>-276.13240418118471</v>
      </c>
      <c r="F74" s="18">
        <f t="shared" si="7"/>
        <v>-276</v>
      </c>
      <c r="G74" s="18">
        <f t="shared" si="8"/>
        <v>-9.1200000000026193</v>
      </c>
      <c r="I74" s="18">
        <f t="shared" si="11"/>
        <v>-9.1200000000026193</v>
      </c>
      <c r="O74" s="18">
        <f t="shared" ca="1" si="9"/>
        <v>0.56473136038122174</v>
      </c>
      <c r="Q74" s="43">
        <f t="shared" si="10"/>
        <v>20977.5</v>
      </c>
    </row>
    <row r="75" spans="1:17" s="18" customFormat="1" ht="12.95" customHeight="1">
      <c r="A75" s="39" t="s">
        <v>130</v>
      </c>
      <c r="B75" s="40" t="s">
        <v>268</v>
      </c>
      <c r="C75" s="41">
        <v>36060</v>
      </c>
      <c r="D75" s="42"/>
      <c r="E75" s="18">
        <f t="shared" si="6"/>
        <v>-275.20325203252037</v>
      </c>
      <c r="F75" s="18">
        <f t="shared" si="7"/>
        <v>-275</v>
      </c>
      <c r="G75" s="18">
        <f t="shared" si="8"/>
        <v>-14</v>
      </c>
      <c r="I75" s="18">
        <f t="shared" si="11"/>
        <v>-14</v>
      </c>
      <c r="O75" s="18">
        <f t="shared" ca="1" si="9"/>
        <v>0.56805639943714747</v>
      </c>
      <c r="Q75" s="43">
        <f t="shared" si="10"/>
        <v>21041.5</v>
      </c>
    </row>
    <row r="76" spans="1:17" s="18" customFormat="1" ht="12.95" customHeight="1">
      <c r="A76" s="39" t="s">
        <v>62</v>
      </c>
      <c r="B76" s="40" t="s">
        <v>268</v>
      </c>
      <c r="C76" s="41">
        <v>36074</v>
      </c>
      <c r="D76" s="42"/>
      <c r="E76" s="18">
        <f t="shared" si="6"/>
        <v>-275</v>
      </c>
      <c r="F76" s="18">
        <f t="shared" si="7"/>
        <v>-275</v>
      </c>
      <c r="G76" s="18">
        <f t="shared" si="8"/>
        <v>0</v>
      </c>
      <c r="I76" s="18">
        <f t="shared" si="11"/>
        <v>0</v>
      </c>
      <c r="O76" s="18">
        <f t="shared" ca="1" si="9"/>
        <v>0.56805639943714747</v>
      </c>
      <c r="Q76" s="43">
        <f t="shared" si="10"/>
        <v>21055.5</v>
      </c>
    </row>
    <row r="77" spans="1:17" s="18" customFormat="1" ht="12.95" customHeight="1">
      <c r="A77" s="39" t="s">
        <v>130</v>
      </c>
      <c r="B77" s="40" t="s">
        <v>268</v>
      </c>
      <c r="C77" s="41">
        <v>36345</v>
      </c>
      <c r="D77" s="42"/>
      <c r="E77" s="18">
        <f t="shared" si="6"/>
        <v>-271.06562137049946</v>
      </c>
      <c r="F77" s="18">
        <f t="shared" si="7"/>
        <v>-271</v>
      </c>
      <c r="G77" s="18">
        <f t="shared" si="8"/>
        <v>-4.5200000000040745</v>
      </c>
      <c r="I77" s="18">
        <f t="shared" si="11"/>
        <v>-4.5200000000040745</v>
      </c>
      <c r="O77" s="18">
        <f t="shared" ca="1" si="9"/>
        <v>0.58135655566085054</v>
      </c>
      <c r="Q77" s="43">
        <f t="shared" si="10"/>
        <v>21326.5</v>
      </c>
    </row>
    <row r="78" spans="1:17" s="18" customFormat="1" ht="12.95" customHeight="1">
      <c r="A78" s="39" t="s">
        <v>62</v>
      </c>
      <c r="B78" s="40" t="s">
        <v>268</v>
      </c>
      <c r="C78" s="41">
        <v>36482</v>
      </c>
      <c r="D78" s="42"/>
      <c r="E78" s="18">
        <f t="shared" si="6"/>
        <v>-269.07665505226481</v>
      </c>
      <c r="F78" s="18">
        <f t="shared" si="7"/>
        <v>-269</v>
      </c>
      <c r="G78" s="18">
        <f t="shared" si="8"/>
        <v>-5.2799999999988358</v>
      </c>
      <c r="I78" s="18">
        <f t="shared" si="11"/>
        <v>-5.2799999999988358</v>
      </c>
      <c r="O78" s="18">
        <f t="shared" ca="1" si="9"/>
        <v>0.58800663377270213</v>
      </c>
      <c r="Q78" s="43">
        <f t="shared" si="10"/>
        <v>21463.5</v>
      </c>
    </row>
    <row r="79" spans="1:17" s="18" customFormat="1" ht="12.95" customHeight="1">
      <c r="A79" s="39" t="s">
        <v>62</v>
      </c>
      <c r="B79" s="40" t="s">
        <v>267</v>
      </c>
      <c r="C79" s="41">
        <v>36695</v>
      </c>
      <c r="D79" s="42"/>
      <c r="E79" s="18">
        <f t="shared" si="6"/>
        <v>-265.98432055749129</v>
      </c>
      <c r="F79" s="18">
        <f t="shared" si="7"/>
        <v>-266</v>
      </c>
      <c r="G79" s="18">
        <f t="shared" si="8"/>
        <v>1.0800000000017462</v>
      </c>
      <c r="I79" s="18">
        <f t="shared" si="11"/>
        <v>1.0800000000017462</v>
      </c>
      <c r="O79" s="18">
        <f t="shared" ca="1" si="9"/>
        <v>0.59798175094047934</v>
      </c>
      <c r="Q79" s="43">
        <f t="shared" si="10"/>
        <v>21676.5</v>
      </c>
    </row>
    <row r="80" spans="1:17" s="18" customFormat="1" ht="12.95" customHeight="1">
      <c r="A80" s="39" t="s">
        <v>62</v>
      </c>
      <c r="B80" s="40" t="s">
        <v>267</v>
      </c>
      <c r="C80" s="41">
        <v>36838</v>
      </c>
      <c r="D80" s="42"/>
      <c r="E80" s="18">
        <f t="shared" si="6"/>
        <v>-263.90824622531943</v>
      </c>
      <c r="F80" s="18">
        <f t="shared" si="7"/>
        <v>-264</v>
      </c>
      <c r="G80" s="18">
        <f t="shared" si="8"/>
        <v>6.319999999999709</v>
      </c>
      <c r="I80" s="18">
        <f t="shared" si="11"/>
        <v>6.319999999999709</v>
      </c>
      <c r="O80" s="18">
        <f t="shared" ca="1" si="9"/>
        <v>0.60463182905233082</v>
      </c>
      <c r="Q80" s="43">
        <f t="shared" si="10"/>
        <v>21819.5</v>
      </c>
    </row>
    <row r="81" spans="1:29" s="18" customFormat="1" ht="12.95" customHeight="1">
      <c r="A81" s="39" t="s">
        <v>62</v>
      </c>
      <c r="B81" s="40" t="s">
        <v>268</v>
      </c>
      <c r="C81" s="41">
        <v>36900</v>
      </c>
      <c r="D81" s="42"/>
      <c r="E81" s="18">
        <f t="shared" si="6"/>
        <v>-263.00813008130081</v>
      </c>
      <c r="F81" s="18">
        <f t="shared" si="7"/>
        <v>-263</v>
      </c>
      <c r="G81" s="18">
        <f t="shared" si="8"/>
        <v>-0.55999999999767169</v>
      </c>
      <c r="I81" s="18">
        <f t="shared" si="11"/>
        <v>-0.55999999999767169</v>
      </c>
      <c r="O81" s="18">
        <f t="shared" ca="1" si="9"/>
        <v>0.60795686810825667</v>
      </c>
      <c r="Q81" s="43">
        <f t="shared" si="10"/>
        <v>21881.5</v>
      </c>
    </row>
    <row r="82" spans="1:29" s="18" customFormat="1" ht="12.95" customHeight="1">
      <c r="A82" s="39" t="s">
        <v>192</v>
      </c>
      <c r="B82" s="40" t="s">
        <v>268</v>
      </c>
      <c r="C82" s="41">
        <v>44817</v>
      </c>
      <c r="D82" s="42"/>
      <c r="E82" s="18">
        <f t="shared" si="6"/>
        <v>-148.06910569105693</v>
      </c>
      <c r="F82" s="18">
        <f t="shared" si="7"/>
        <v>-148</v>
      </c>
      <c r="G82" s="18">
        <f t="shared" si="8"/>
        <v>-4.7600000000020373</v>
      </c>
      <c r="I82" s="18">
        <f t="shared" si="11"/>
        <v>-4.7600000000020373</v>
      </c>
      <c r="O82" s="18">
        <f t="shared" ca="1" si="9"/>
        <v>0.99033635953971899</v>
      </c>
      <c r="Q82" s="43">
        <f t="shared" si="10"/>
        <v>29798.5</v>
      </c>
    </row>
    <row r="83" spans="1:29" s="18" customFormat="1" ht="12.95" customHeight="1">
      <c r="A83" s="39" t="s">
        <v>192</v>
      </c>
      <c r="B83" s="40" t="s">
        <v>268</v>
      </c>
      <c r="C83" s="41">
        <v>44893</v>
      </c>
      <c r="D83" s="42"/>
      <c r="E83" s="18">
        <f t="shared" si="6"/>
        <v>-146.96573751451803</v>
      </c>
      <c r="F83" s="18">
        <f t="shared" si="7"/>
        <v>-147</v>
      </c>
      <c r="G83" s="18">
        <f t="shared" si="8"/>
        <v>2.3600000000005821</v>
      </c>
      <c r="I83" s="18">
        <f t="shared" si="11"/>
        <v>2.3600000000005821</v>
      </c>
      <c r="O83" s="18">
        <f t="shared" ca="1" si="9"/>
        <v>0.99366139859564473</v>
      </c>
      <c r="Q83" s="43">
        <f t="shared" si="10"/>
        <v>29874.5</v>
      </c>
    </row>
    <row r="84" spans="1:29" s="18" customFormat="1" ht="12.95" customHeight="1">
      <c r="A84" s="39" t="s">
        <v>199</v>
      </c>
      <c r="B84" s="40" t="s">
        <v>268</v>
      </c>
      <c r="C84" s="41">
        <v>45171</v>
      </c>
      <c r="D84" s="42"/>
      <c r="E84" s="18">
        <f t="shared" si="6"/>
        <v>-142.92973286875727</v>
      </c>
      <c r="F84" s="18">
        <f t="shared" si="7"/>
        <v>-143</v>
      </c>
      <c r="G84" s="18">
        <f t="shared" si="8"/>
        <v>4.8399999999965075</v>
      </c>
      <c r="I84" s="18">
        <f t="shared" si="11"/>
        <v>4.8399999999965075</v>
      </c>
      <c r="O84" s="18">
        <f t="shared" ca="1" si="9"/>
        <v>1.0069615548193478</v>
      </c>
      <c r="Q84" s="43">
        <f t="shared" si="10"/>
        <v>30152.5</v>
      </c>
    </row>
    <row r="85" spans="1:29" s="18" customFormat="1" ht="12.95" customHeight="1">
      <c r="A85" s="39" t="s">
        <v>206</v>
      </c>
      <c r="B85" s="40" t="s">
        <v>268</v>
      </c>
      <c r="C85" s="41">
        <v>45236.5</v>
      </c>
      <c r="D85" s="42"/>
      <c r="E85" s="18">
        <f t="shared" ref="E85:E103" si="12">+(C85-C$7)/C$8</f>
        <v>-141.97880371660861</v>
      </c>
      <c r="F85" s="18">
        <f t="shared" ref="F85:F103" si="13">ROUND(2*E85,0)/2</f>
        <v>-142</v>
      </c>
      <c r="G85" s="18">
        <f t="shared" ref="G85:G103" si="14">+C85-(C$7+F85*C$8)</f>
        <v>1.4599999999991269</v>
      </c>
      <c r="I85" s="18">
        <f t="shared" si="11"/>
        <v>1.4599999999991269</v>
      </c>
      <c r="O85" s="18">
        <f t="shared" ref="O85:O103" ca="1" si="15">+C$11+C$12*F85</f>
        <v>1.0102865938752736</v>
      </c>
      <c r="Q85" s="43">
        <f t="shared" ref="Q85:Q103" si="16">+C85-15018.5</f>
        <v>30218</v>
      </c>
    </row>
    <row r="86" spans="1:29" s="18" customFormat="1" ht="12.95" customHeight="1">
      <c r="A86" s="39" t="s">
        <v>206</v>
      </c>
      <c r="B86" s="40" t="s">
        <v>268</v>
      </c>
      <c r="C86" s="41">
        <v>45236.5</v>
      </c>
      <c r="D86" s="42"/>
      <c r="E86" s="18">
        <f t="shared" si="12"/>
        <v>-141.97880371660861</v>
      </c>
      <c r="F86" s="18">
        <f t="shared" si="13"/>
        <v>-142</v>
      </c>
      <c r="G86" s="18">
        <f t="shared" si="14"/>
        <v>1.4599999999991269</v>
      </c>
      <c r="I86" s="18">
        <f t="shared" si="11"/>
        <v>1.4599999999991269</v>
      </c>
      <c r="O86" s="18">
        <f t="shared" ca="1" si="15"/>
        <v>1.0102865938752736</v>
      </c>
      <c r="Q86" s="43">
        <f t="shared" si="16"/>
        <v>30218</v>
      </c>
    </row>
    <row r="87" spans="1:29" s="18" customFormat="1" ht="12.95" customHeight="1">
      <c r="A87" s="39" t="s">
        <v>199</v>
      </c>
      <c r="B87" s="40" t="s">
        <v>268</v>
      </c>
      <c r="C87" s="41">
        <v>45240</v>
      </c>
      <c r="D87" s="42"/>
      <c r="E87" s="18">
        <f t="shared" si="12"/>
        <v>-141.92799070847852</v>
      </c>
      <c r="F87" s="18">
        <f t="shared" si="13"/>
        <v>-142</v>
      </c>
      <c r="G87" s="18">
        <f t="shared" si="14"/>
        <v>4.9599999999991269</v>
      </c>
      <c r="I87" s="18">
        <f t="shared" si="11"/>
        <v>4.9599999999991269</v>
      </c>
      <c r="O87" s="18">
        <f t="shared" ca="1" si="15"/>
        <v>1.0102865938752736</v>
      </c>
      <c r="Q87" s="43">
        <f t="shared" si="16"/>
        <v>30221.5</v>
      </c>
    </row>
    <row r="88" spans="1:29" s="18" customFormat="1" ht="12.95" customHeight="1">
      <c r="A88" s="39" t="s">
        <v>206</v>
      </c>
      <c r="B88" s="40" t="s">
        <v>268</v>
      </c>
      <c r="C88" s="41">
        <v>45309.2</v>
      </c>
      <c r="D88" s="42"/>
      <c r="E88" s="18">
        <f t="shared" si="12"/>
        <v>-140.92334494773525</v>
      </c>
      <c r="F88" s="18">
        <f t="shared" si="13"/>
        <v>-141</v>
      </c>
      <c r="G88" s="18">
        <f t="shared" si="14"/>
        <v>5.2799999999988358</v>
      </c>
      <c r="I88" s="18">
        <f t="shared" ref="I88:I103" si="17">+G88</f>
        <v>5.2799999999988358</v>
      </c>
      <c r="O88" s="18">
        <f t="shared" ca="1" si="15"/>
        <v>1.0136116329311993</v>
      </c>
      <c r="Q88" s="43">
        <f t="shared" si="16"/>
        <v>30290.699999999997</v>
      </c>
    </row>
    <row r="89" spans="1:29" s="18" customFormat="1" ht="12.95" customHeight="1">
      <c r="A89" s="39" t="s">
        <v>199</v>
      </c>
      <c r="B89" s="40" t="s">
        <v>268</v>
      </c>
      <c r="C89" s="41">
        <v>45510</v>
      </c>
      <c r="D89" s="42"/>
      <c r="E89" s="18">
        <f t="shared" si="12"/>
        <v>-138.00813008130083</v>
      </c>
      <c r="F89" s="18">
        <f t="shared" si="13"/>
        <v>-138</v>
      </c>
      <c r="G89" s="18">
        <f t="shared" si="14"/>
        <v>-0.55999999999767169</v>
      </c>
      <c r="I89" s="18">
        <f t="shared" si="17"/>
        <v>-0.55999999999767169</v>
      </c>
      <c r="O89" s="18">
        <f t="shared" ca="1" si="15"/>
        <v>1.0235867500989766</v>
      </c>
      <c r="Q89" s="43">
        <f t="shared" si="16"/>
        <v>30491.5</v>
      </c>
    </row>
    <row r="90" spans="1:29" s="18" customFormat="1" ht="12.95" customHeight="1">
      <c r="A90" s="39" t="s">
        <v>219</v>
      </c>
      <c r="B90" s="40" t="s">
        <v>268</v>
      </c>
      <c r="C90" s="41">
        <v>45516</v>
      </c>
      <c r="D90" s="42"/>
      <c r="E90" s="18">
        <f t="shared" si="12"/>
        <v>-137.92102206736354</v>
      </c>
      <c r="F90" s="18">
        <f t="shared" si="13"/>
        <v>-138</v>
      </c>
      <c r="G90" s="18">
        <f t="shared" si="14"/>
        <v>5.4400000000023283</v>
      </c>
      <c r="I90" s="18">
        <f t="shared" si="17"/>
        <v>5.4400000000023283</v>
      </c>
      <c r="O90" s="18">
        <f t="shared" ca="1" si="15"/>
        <v>1.0235867500989766</v>
      </c>
      <c r="Q90" s="43">
        <f t="shared" si="16"/>
        <v>30497.5</v>
      </c>
    </row>
    <row r="91" spans="1:29" s="18" customFormat="1" ht="12.95" customHeight="1">
      <c r="A91" s="39" t="s">
        <v>219</v>
      </c>
      <c r="B91" s="40" t="s">
        <v>267</v>
      </c>
      <c r="C91" s="41">
        <v>45586.2</v>
      </c>
      <c r="D91" s="42"/>
      <c r="E91" s="18">
        <f t="shared" si="12"/>
        <v>-136.90185830429738</v>
      </c>
      <c r="F91" s="18">
        <f t="shared" si="13"/>
        <v>-137</v>
      </c>
      <c r="G91" s="18">
        <f t="shared" si="14"/>
        <v>6.7599999999947613</v>
      </c>
      <c r="I91" s="18">
        <f t="shared" si="17"/>
        <v>6.7599999999947613</v>
      </c>
      <c r="O91" s="18">
        <f t="shared" ca="1" si="15"/>
        <v>1.0269117891549024</v>
      </c>
      <c r="Q91" s="43">
        <f t="shared" si="16"/>
        <v>30567.699999999997</v>
      </c>
    </row>
    <row r="92" spans="1:29" s="18" customFormat="1" ht="12.95" customHeight="1">
      <c r="A92" s="39" t="s">
        <v>199</v>
      </c>
      <c r="B92" s="40" t="s">
        <v>267</v>
      </c>
      <c r="C92" s="41">
        <v>45587</v>
      </c>
      <c r="D92" s="42"/>
      <c r="E92" s="18">
        <f t="shared" si="12"/>
        <v>-136.89024390243904</v>
      </c>
      <c r="F92" s="18">
        <f t="shared" si="13"/>
        <v>-137</v>
      </c>
      <c r="G92" s="18">
        <f t="shared" si="14"/>
        <v>7.5599999999976717</v>
      </c>
      <c r="I92" s="18">
        <f t="shared" si="17"/>
        <v>7.5599999999976717</v>
      </c>
      <c r="O92" s="18">
        <f t="shared" ca="1" si="15"/>
        <v>1.0269117891549024</v>
      </c>
      <c r="Q92" s="43">
        <f t="shared" si="16"/>
        <v>30568.5</v>
      </c>
    </row>
    <row r="93" spans="1:29" s="18" customFormat="1" ht="12.95" customHeight="1">
      <c r="A93" s="39" t="s">
        <v>219</v>
      </c>
      <c r="B93" s="40" t="s">
        <v>268</v>
      </c>
      <c r="C93" s="41">
        <v>45656.5</v>
      </c>
      <c r="D93" s="42"/>
      <c r="E93" s="18">
        <f t="shared" si="12"/>
        <v>-135.88124274099886</v>
      </c>
      <c r="F93" s="18">
        <f t="shared" si="13"/>
        <v>-136</v>
      </c>
      <c r="G93" s="18">
        <f t="shared" si="14"/>
        <v>8.180000000000291</v>
      </c>
      <c r="I93" s="18">
        <f t="shared" si="17"/>
        <v>8.180000000000291</v>
      </c>
      <c r="O93" s="18">
        <f t="shared" ca="1" si="15"/>
        <v>1.0302368282108281</v>
      </c>
      <c r="Q93" s="43">
        <f t="shared" si="16"/>
        <v>30638</v>
      </c>
    </row>
    <row r="94" spans="1:29" s="18" customFormat="1" ht="12.95" customHeight="1">
      <c r="A94" s="39" t="s">
        <v>232</v>
      </c>
      <c r="B94" s="40" t="s">
        <v>268</v>
      </c>
      <c r="C94" s="41">
        <v>46217</v>
      </c>
      <c r="D94" s="42"/>
      <c r="E94" s="18">
        <f t="shared" si="12"/>
        <v>-127.7439024390244</v>
      </c>
      <c r="F94" s="18">
        <f t="shared" si="13"/>
        <v>-127.5</v>
      </c>
      <c r="G94" s="18">
        <f t="shared" si="14"/>
        <v>-16.80000000000291</v>
      </c>
      <c r="I94" s="18">
        <f t="shared" si="17"/>
        <v>-16.80000000000291</v>
      </c>
      <c r="O94" s="18">
        <f t="shared" ca="1" si="15"/>
        <v>1.0584996601861971</v>
      </c>
      <c r="Q94" s="43">
        <f t="shared" si="16"/>
        <v>31198.5</v>
      </c>
    </row>
    <row r="95" spans="1:29" s="18" customFormat="1" ht="12.95" customHeight="1">
      <c r="A95" s="39" t="s">
        <v>236</v>
      </c>
      <c r="B95" s="40" t="s">
        <v>268</v>
      </c>
      <c r="C95" s="41">
        <v>47807</v>
      </c>
      <c r="D95" s="42"/>
      <c r="E95" s="18">
        <f t="shared" si="12"/>
        <v>-104.6602787456446</v>
      </c>
      <c r="F95" s="18">
        <f t="shared" si="13"/>
        <v>-104.5</v>
      </c>
      <c r="G95" s="18">
        <f t="shared" si="14"/>
        <v>-11.040000000000873</v>
      </c>
      <c r="I95" s="18">
        <f t="shared" si="17"/>
        <v>-11.040000000000873</v>
      </c>
      <c r="O95" s="18">
        <f t="shared" ca="1" si="15"/>
        <v>1.1349755584724894</v>
      </c>
      <c r="Q95" s="43">
        <f t="shared" si="16"/>
        <v>32788.5</v>
      </c>
    </row>
    <row r="96" spans="1:29" s="18" customFormat="1" ht="12.95" customHeight="1">
      <c r="A96" s="18" t="s">
        <v>27</v>
      </c>
      <c r="C96" s="44">
        <v>49464</v>
      </c>
      <c r="D96" s="42"/>
      <c r="E96" s="18">
        <f t="shared" si="12"/>
        <v>-80.603948896631834</v>
      </c>
      <c r="F96" s="18">
        <f t="shared" si="13"/>
        <v>-80.5</v>
      </c>
      <c r="G96" s="18">
        <f t="shared" si="14"/>
        <v>-7.1600000000034925</v>
      </c>
      <c r="I96" s="18">
        <f t="shared" si="17"/>
        <v>-7.1600000000034925</v>
      </c>
      <c r="O96" s="18">
        <f t="shared" ca="1" si="15"/>
        <v>1.2147764958147076</v>
      </c>
      <c r="Q96" s="43">
        <f t="shared" si="16"/>
        <v>34445.5</v>
      </c>
      <c r="AA96" s="18" t="s">
        <v>26</v>
      </c>
      <c r="AC96" s="18" t="s">
        <v>28</v>
      </c>
    </row>
    <row r="97" spans="1:29" s="18" customFormat="1" ht="12.95" customHeight="1">
      <c r="A97" s="18" t="s">
        <v>27</v>
      </c>
      <c r="C97" s="44">
        <v>49534</v>
      </c>
      <c r="D97" s="42"/>
      <c r="E97" s="18">
        <f t="shared" si="12"/>
        <v>-79.587688734030209</v>
      </c>
      <c r="F97" s="18">
        <f t="shared" si="13"/>
        <v>-79.5</v>
      </c>
      <c r="G97" s="18">
        <f t="shared" si="14"/>
        <v>-6.0400000000008731</v>
      </c>
      <c r="I97" s="18">
        <f t="shared" si="17"/>
        <v>-6.0400000000008731</v>
      </c>
      <c r="O97" s="18">
        <f t="shared" ca="1" si="15"/>
        <v>1.2181015348706334</v>
      </c>
      <c r="Q97" s="43">
        <f t="shared" si="16"/>
        <v>34515.5</v>
      </c>
      <c r="AA97" s="18" t="s">
        <v>26</v>
      </c>
      <c r="AC97" s="18" t="s">
        <v>28</v>
      </c>
    </row>
    <row r="98" spans="1:29" s="18" customFormat="1" ht="12.95" customHeight="1">
      <c r="A98" s="39" t="s">
        <v>249</v>
      </c>
      <c r="B98" s="40" t="s">
        <v>268</v>
      </c>
      <c r="C98" s="41">
        <v>50998.2</v>
      </c>
      <c r="D98" s="42"/>
      <c r="E98" s="18">
        <f t="shared" si="12"/>
        <v>-58.330429732868801</v>
      </c>
      <c r="F98" s="18">
        <f t="shared" si="13"/>
        <v>-58.5</v>
      </c>
      <c r="G98" s="18">
        <f t="shared" si="14"/>
        <v>11.679999999993015</v>
      </c>
      <c r="I98" s="18">
        <f t="shared" si="17"/>
        <v>11.679999999993015</v>
      </c>
      <c r="O98" s="18">
        <f t="shared" ca="1" si="15"/>
        <v>1.2879273550450745</v>
      </c>
      <c r="Q98" s="43">
        <f t="shared" si="16"/>
        <v>35979.699999999997</v>
      </c>
    </row>
    <row r="99" spans="1:29" s="18" customFormat="1" ht="12.95" customHeight="1">
      <c r="A99" s="39" t="s">
        <v>249</v>
      </c>
      <c r="B99" s="40" t="s">
        <v>267</v>
      </c>
      <c r="C99" s="41">
        <v>51062.59</v>
      </c>
      <c r="D99" s="42"/>
      <c r="E99" s="18">
        <f t="shared" si="12"/>
        <v>-57.395615563298541</v>
      </c>
      <c r="F99" s="18">
        <f t="shared" si="13"/>
        <v>-57.5</v>
      </c>
      <c r="G99" s="18">
        <f t="shared" si="14"/>
        <v>7.1899999999950523</v>
      </c>
      <c r="I99" s="18">
        <f t="shared" si="17"/>
        <v>7.1899999999950523</v>
      </c>
      <c r="O99" s="18">
        <f t="shared" ca="1" si="15"/>
        <v>1.2912523941010001</v>
      </c>
      <c r="Q99" s="43">
        <f t="shared" si="16"/>
        <v>36044.089999999997</v>
      </c>
    </row>
    <row r="100" spans="1:29" s="18" customFormat="1" ht="12.95" customHeight="1">
      <c r="A100" s="39" t="s">
        <v>256</v>
      </c>
      <c r="B100" s="40" t="s">
        <v>267</v>
      </c>
      <c r="C100" s="41">
        <v>51751.1</v>
      </c>
      <c r="D100" s="42"/>
      <c r="E100" s="18">
        <f t="shared" si="12"/>
        <v>-47.399825783972148</v>
      </c>
      <c r="F100" s="18">
        <f t="shared" si="13"/>
        <v>-47.5</v>
      </c>
      <c r="G100" s="18">
        <f t="shared" si="14"/>
        <v>6.9000000000014552</v>
      </c>
      <c r="I100" s="18">
        <f t="shared" si="17"/>
        <v>6.9000000000014552</v>
      </c>
      <c r="O100" s="18">
        <f t="shared" ca="1" si="15"/>
        <v>1.3245027846602577</v>
      </c>
      <c r="Q100" s="43">
        <f t="shared" si="16"/>
        <v>36732.6</v>
      </c>
    </row>
    <row r="101" spans="1:29" s="18" customFormat="1" ht="12.95" customHeight="1">
      <c r="A101" s="39" t="s">
        <v>256</v>
      </c>
      <c r="B101" s="40" t="s">
        <v>268</v>
      </c>
      <c r="C101" s="41">
        <v>51823.5</v>
      </c>
      <c r="D101" s="42"/>
      <c r="E101" s="18">
        <f t="shared" si="12"/>
        <v>-46.348722415795592</v>
      </c>
      <c r="F101" s="18">
        <f t="shared" si="13"/>
        <v>-46.5</v>
      </c>
      <c r="G101" s="18">
        <f t="shared" si="14"/>
        <v>10.419999999998254</v>
      </c>
      <c r="I101" s="18">
        <f t="shared" si="17"/>
        <v>10.419999999998254</v>
      </c>
      <c r="O101" s="18">
        <f t="shared" ca="1" si="15"/>
        <v>1.3278278237161836</v>
      </c>
      <c r="Q101" s="43">
        <f t="shared" si="16"/>
        <v>36805</v>
      </c>
    </row>
    <row r="102" spans="1:29" s="18" customFormat="1" ht="12.95" customHeight="1">
      <c r="A102" s="39" t="s">
        <v>263</v>
      </c>
      <c r="B102" s="40" t="s">
        <v>267</v>
      </c>
      <c r="C102" s="41">
        <v>52183.9</v>
      </c>
      <c r="D102" s="42"/>
      <c r="E102" s="18">
        <f t="shared" si="12"/>
        <v>-41.116434378629485</v>
      </c>
      <c r="F102" s="18">
        <f t="shared" si="13"/>
        <v>-41</v>
      </c>
      <c r="G102" s="18">
        <f t="shared" si="14"/>
        <v>-8.0199999999967986</v>
      </c>
      <c r="I102" s="18">
        <f t="shared" si="17"/>
        <v>-8.0199999999967986</v>
      </c>
      <c r="O102" s="18">
        <f t="shared" ca="1" si="15"/>
        <v>1.3461155385237753</v>
      </c>
      <c r="Q102" s="43">
        <f t="shared" si="16"/>
        <v>37165.4</v>
      </c>
    </row>
    <row r="103" spans="1:29" s="18" customFormat="1" ht="12.95" customHeight="1">
      <c r="A103" s="39" t="s">
        <v>263</v>
      </c>
      <c r="B103" s="40" t="s">
        <v>268</v>
      </c>
      <c r="C103" s="41">
        <v>52235.499000000003</v>
      </c>
      <c r="D103" s="42"/>
      <c r="E103" s="18">
        <f t="shared" si="12"/>
        <v>-40.367319976771149</v>
      </c>
      <c r="F103" s="18">
        <f t="shared" si="13"/>
        <v>-40.5</v>
      </c>
      <c r="G103" s="18">
        <f t="shared" si="14"/>
        <v>9.1390000000028522</v>
      </c>
      <c r="I103" s="18">
        <f t="shared" si="17"/>
        <v>9.1390000000028522</v>
      </c>
      <c r="O103" s="18">
        <f t="shared" ca="1" si="15"/>
        <v>1.347778058051738</v>
      </c>
      <c r="Q103" s="43">
        <f t="shared" si="16"/>
        <v>37216.999000000003</v>
      </c>
    </row>
    <row r="104" spans="1:29" s="18" customFormat="1" ht="12.95" customHeight="1">
      <c r="B104" s="30"/>
      <c r="C104" s="42"/>
      <c r="D104" s="42"/>
    </row>
    <row r="105" spans="1:29" s="18" customFormat="1" ht="12.95" customHeight="1">
      <c r="B105" s="30"/>
      <c r="C105" s="42"/>
      <c r="D105" s="42"/>
    </row>
    <row r="106" spans="1:29" s="18" customFormat="1" ht="12.95" customHeight="1">
      <c r="B106" s="30"/>
      <c r="C106" s="42"/>
      <c r="D106" s="42"/>
    </row>
    <row r="107" spans="1:29" s="18" customFormat="1" ht="12.95" customHeight="1">
      <c r="B107" s="30"/>
      <c r="C107" s="42"/>
      <c r="D107" s="42"/>
    </row>
    <row r="108" spans="1:29" s="18" customFormat="1" ht="12.95" customHeight="1">
      <c r="B108" s="30"/>
      <c r="C108" s="42"/>
      <c r="D108" s="42"/>
    </row>
    <row r="109" spans="1:29" s="18" customFormat="1" ht="12.95" customHeight="1">
      <c r="B109" s="30"/>
      <c r="C109" s="42"/>
      <c r="D109" s="42"/>
    </row>
    <row r="110" spans="1:29" s="18" customFormat="1" ht="12.95" customHeight="1">
      <c r="B110" s="30"/>
      <c r="C110" s="42"/>
      <c r="D110" s="42"/>
    </row>
    <row r="111" spans="1:29" s="18" customFormat="1" ht="12.95" customHeight="1">
      <c r="B111" s="30"/>
      <c r="C111" s="42"/>
      <c r="D111" s="42"/>
    </row>
    <row r="112" spans="1:29" s="18" customFormat="1" ht="12.95" customHeight="1">
      <c r="B112" s="30"/>
      <c r="C112" s="42"/>
      <c r="D112" s="42"/>
    </row>
    <row r="113" spans="2:4" s="18" customFormat="1" ht="12.95" customHeight="1">
      <c r="B113" s="30"/>
      <c r="C113" s="42"/>
      <c r="D113" s="42"/>
    </row>
    <row r="114" spans="2:4" s="18" customFormat="1" ht="12.95" customHeight="1">
      <c r="B114" s="30"/>
      <c r="C114" s="42"/>
      <c r="D114" s="42"/>
    </row>
    <row r="115" spans="2:4" s="18" customFormat="1" ht="12.95" customHeight="1">
      <c r="B115" s="30"/>
      <c r="C115" s="42"/>
      <c r="D115" s="42"/>
    </row>
    <row r="116" spans="2:4" s="18" customFormat="1" ht="12.95" customHeight="1">
      <c r="B116" s="30"/>
      <c r="C116" s="42"/>
      <c r="D116" s="42"/>
    </row>
    <row r="117" spans="2:4" s="18" customFormat="1" ht="12.95" customHeight="1">
      <c r="B117" s="30"/>
      <c r="C117" s="42"/>
      <c r="D117" s="42"/>
    </row>
    <row r="118" spans="2:4" s="18" customFormat="1" ht="12.95" customHeight="1">
      <c r="B118" s="30"/>
      <c r="C118" s="42"/>
      <c r="D118" s="42"/>
    </row>
    <row r="119" spans="2:4" s="18" customFormat="1" ht="12.95" customHeight="1">
      <c r="B119" s="30"/>
      <c r="C119" s="42"/>
      <c r="D119" s="42"/>
    </row>
    <row r="120" spans="2:4" s="18" customFormat="1" ht="12.95" customHeight="1">
      <c r="B120" s="30"/>
      <c r="C120" s="42"/>
      <c r="D120" s="42"/>
    </row>
    <row r="121" spans="2:4" s="18" customFormat="1" ht="12.95" customHeight="1">
      <c r="B121" s="30"/>
      <c r="C121" s="42"/>
      <c r="D121" s="42"/>
    </row>
    <row r="122" spans="2:4" s="18" customFormat="1" ht="12.95" customHeight="1">
      <c r="B122" s="30"/>
      <c r="C122" s="42"/>
      <c r="D122" s="42"/>
    </row>
    <row r="123" spans="2:4" s="18" customFormat="1" ht="12.95" customHeight="1">
      <c r="B123" s="30"/>
      <c r="C123" s="42"/>
      <c r="D123" s="42"/>
    </row>
    <row r="124" spans="2:4" s="18" customFormat="1" ht="12.95" customHeight="1">
      <c r="B124" s="30"/>
      <c r="C124" s="42"/>
      <c r="D124" s="42"/>
    </row>
    <row r="125" spans="2:4" s="18" customFormat="1" ht="12.95" customHeight="1">
      <c r="B125" s="30"/>
      <c r="C125" s="42"/>
      <c r="D125" s="42"/>
    </row>
    <row r="126" spans="2:4" s="18" customFormat="1" ht="12.95" customHeight="1">
      <c r="B126" s="30"/>
      <c r="C126" s="42"/>
      <c r="D126" s="42"/>
    </row>
    <row r="127" spans="2:4" s="18" customFormat="1" ht="12.95" customHeight="1">
      <c r="B127" s="30"/>
      <c r="C127" s="42"/>
      <c r="D127" s="42"/>
    </row>
    <row r="128" spans="2:4" s="18" customFormat="1" ht="12.95" customHeight="1">
      <c r="B128" s="30"/>
      <c r="C128" s="42"/>
      <c r="D128" s="42"/>
    </row>
    <row r="129" spans="2:4" s="18" customFormat="1" ht="12.95" customHeight="1">
      <c r="B129" s="30"/>
      <c r="C129" s="42"/>
      <c r="D129" s="42"/>
    </row>
    <row r="130" spans="2:4" s="18" customFormat="1" ht="12.95" customHeight="1">
      <c r="B130" s="30"/>
      <c r="C130" s="42"/>
      <c r="D130" s="42"/>
    </row>
    <row r="131" spans="2:4" s="18" customFormat="1" ht="12.95" customHeight="1">
      <c r="B131" s="30"/>
      <c r="C131" s="42"/>
      <c r="D131" s="42"/>
    </row>
    <row r="132" spans="2:4" s="18" customFormat="1" ht="12.95" customHeight="1">
      <c r="B132" s="30"/>
      <c r="C132" s="42"/>
      <c r="D132" s="42"/>
    </row>
    <row r="133" spans="2:4" s="18" customFormat="1" ht="12.95" customHeight="1">
      <c r="B133" s="30"/>
      <c r="C133" s="42"/>
      <c r="D133" s="42"/>
    </row>
    <row r="134" spans="2:4" s="18" customFormat="1" ht="12.95" customHeight="1">
      <c r="B134" s="30"/>
      <c r="C134" s="42"/>
      <c r="D134" s="42"/>
    </row>
    <row r="135" spans="2:4" s="18" customFormat="1" ht="12.95" customHeight="1">
      <c r="B135" s="30"/>
      <c r="C135" s="42"/>
      <c r="D135" s="42"/>
    </row>
    <row r="136" spans="2:4" s="18" customFormat="1" ht="12.95" customHeight="1">
      <c r="B136" s="30"/>
      <c r="C136" s="42"/>
      <c r="D136" s="42"/>
    </row>
    <row r="137" spans="2:4" s="18" customFormat="1" ht="12.95" customHeight="1">
      <c r="B137" s="30"/>
      <c r="C137" s="42"/>
      <c r="D137" s="42"/>
    </row>
    <row r="138" spans="2:4" s="18" customFormat="1" ht="12.95" customHeight="1">
      <c r="B138" s="30"/>
      <c r="C138" s="42"/>
      <c r="D138" s="42"/>
    </row>
    <row r="139" spans="2:4" s="18" customFormat="1" ht="12.95" customHeight="1">
      <c r="B139" s="30"/>
      <c r="C139" s="42"/>
      <c r="D139" s="42"/>
    </row>
    <row r="140" spans="2:4" s="18" customFormat="1" ht="12.95" customHeight="1">
      <c r="C140" s="42"/>
      <c r="D140" s="42"/>
    </row>
    <row r="141" spans="2:4" s="18" customFormat="1" ht="12.95" customHeight="1">
      <c r="C141" s="42"/>
      <c r="D141" s="42"/>
    </row>
    <row r="142" spans="2:4" s="18" customFormat="1" ht="12.95" customHeight="1">
      <c r="C142" s="42"/>
      <c r="D142" s="42"/>
    </row>
    <row r="143" spans="2:4" s="18" customFormat="1" ht="12.95" customHeight="1">
      <c r="C143" s="42"/>
      <c r="D143" s="42"/>
    </row>
    <row r="144" spans="2:4" s="18" customFormat="1" ht="12.95" customHeight="1">
      <c r="C144" s="42"/>
      <c r="D144" s="42"/>
    </row>
    <row r="145" spans="3:4" s="18" customFormat="1" ht="12.95" customHeight="1">
      <c r="C145" s="42"/>
      <c r="D145" s="42"/>
    </row>
    <row r="146" spans="3:4" s="18" customFormat="1" ht="12.95" customHeight="1">
      <c r="C146" s="42"/>
      <c r="D146" s="42"/>
    </row>
    <row r="147" spans="3:4" s="18" customFormat="1" ht="12.95" customHeight="1">
      <c r="C147" s="42"/>
      <c r="D147" s="42"/>
    </row>
    <row r="148" spans="3:4" s="18" customFormat="1" ht="12.95" customHeight="1">
      <c r="C148" s="42"/>
      <c r="D148" s="42"/>
    </row>
    <row r="149" spans="3:4" s="18" customFormat="1" ht="12.95" customHeight="1">
      <c r="C149" s="42"/>
      <c r="D149" s="42"/>
    </row>
    <row r="150" spans="3:4" s="18" customFormat="1" ht="12.95" customHeight="1">
      <c r="C150" s="42"/>
      <c r="D150" s="42"/>
    </row>
    <row r="151" spans="3:4" s="18" customFormat="1" ht="12.95" customHeight="1">
      <c r="C151" s="42"/>
      <c r="D151" s="42"/>
    </row>
    <row r="152" spans="3:4" s="18" customFormat="1" ht="12.95" customHeight="1">
      <c r="C152" s="42"/>
      <c r="D152" s="42"/>
    </row>
    <row r="153" spans="3:4" s="18" customFormat="1" ht="12.95" customHeight="1">
      <c r="C153" s="42"/>
      <c r="D153" s="42"/>
    </row>
    <row r="154" spans="3:4" s="18" customFormat="1" ht="12.95" customHeight="1">
      <c r="C154" s="42"/>
      <c r="D154" s="42"/>
    </row>
    <row r="155" spans="3:4" s="18" customFormat="1" ht="12.95" customHeight="1">
      <c r="C155" s="42"/>
      <c r="D155" s="42"/>
    </row>
    <row r="156" spans="3:4" s="18" customFormat="1" ht="12.95" customHeight="1">
      <c r="C156" s="42"/>
      <c r="D156" s="42"/>
    </row>
    <row r="157" spans="3:4" s="18" customFormat="1" ht="12.95" customHeight="1">
      <c r="C157" s="42"/>
      <c r="D157" s="42"/>
    </row>
    <row r="158" spans="3:4" s="18" customFormat="1" ht="12.95" customHeight="1">
      <c r="C158" s="42"/>
      <c r="D158" s="42"/>
    </row>
    <row r="159" spans="3:4" s="18" customFormat="1" ht="12.95" customHeight="1">
      <c r="C159" s="42"/>
      <c r="D159" s="42"/>
    </row>
    <row r="160" spans="3:4" s="18" customFormat="1" ht="12.95" customHeight="1">
      <c r="C160" s="42"/>
      <c r="D160" s="42"/>
    </row>
    <row r="161" spans="3:4" s="18" customFormat="1" ht="12.95" customHeight="1">
      <c r="C161" s="42"/>
      <c r="D161" s="42"/>
    </row>
    <row r="162" spans="3:4" s="18" customFormat="1" ht="12.95" customHeight="1">
      <c r="C162" s="42"/>
      <c r="D162" s="42"/>
    </row>
    <row r="163" spans="3:4" s="18" customFormat="1" ht="12.95" customHeight="1">
      <c r="C163" s="42"/>
      <c r="D163" s="42"/>
    </row>
    <row r="164" spans="3:4" s="18" customFormat="1" ht="12.95" customHeight="1">
      <c r="C164" s="42"/>
      <c r="D164" s="42"/>
    </row>
    <row r="165" spans="3:4" s="18" customFormat="1" ht="12.95" customHeight="1">
      <c r="C165" s="42"/>
      <c r="D165" s="42"/>
    </row>
    <row r="166" spans="3:4" s="18" customFormat="1" ht="12.95" customHeight="1">
      <c r="C166" s="42"/>
      <c r="D166" s="42"/>
    </row>
    <row r="167" spans="3:4" s="18" customFormat="1" ht="12.95" customHeight="1">
      <c r="C167" s="42"/>
      <c r="D167" s="42"/>
    </row>
    <row r="168" spans="3:4" s="18" customFormat="1" ht="12.95" customHeight="1">
      <c r="C168" s="42"/>
      <c r="D168" s="42"/>
    </row>
    <row r="169" spans="3:4" s="18" customFormat="1" ht="12.95" customHeight="1">
      <c r="C169" s="42"/>
      <c r="D169" s="42"/>
    </row>
    <row r="170" spans="3:4" s="18" customFormat="1" ht="12.95" customHeight="1">
      <c r="C170" s="42"/>
      <c r="D170" s="42"/>
    </row>
    <row r="171" spans="3:4" s="18" customFormat="1" ht="12.95" customHeight="1">
      <c r="C171" s="42"/>
      <c r="D171" s="42"/>
    </row>
    <row r="172" spans="3:4" s="18" customFormat="1" ht="12.95" customHeight="1">
      <c r="C172" s="42"/>
      <c r="D172" s="42"/>
    </row>
    <row r="173" spans="3:4" s="18" customFormat="1" ht="12.95" customHeight="1">
      <c r="C173" s="42"/>
      <c r="D173" s="42"/>
    </row>
    <row r="174" spans="3:4" s="18" customFormat="1" ht="12.95" customHeight="1">
      <c r="C174" s="42"/>
      <c r="D174" s="42"/>
    </row>
    <row r="175" spans="3:4" s="18" customFormat="1" ht="12.95" customHeight="1">
      <c r="C175" s="42"/>
      <c r="D175" s="42"/>
    </row>
    <row r="176" spans="3:4" s="18" customFormat="1" ht="12.95" customHeight="1">
      <c r="C176" s="42"/>
      <c r="D176" s="42"/>
    </row>
    <row r="177" spans="3:4" s="18" customFormat="1" ht="12.95" customHeight="1">
      <c r="C177" s="42"/>
      <c r="D177" s="42"/>
    </row>
    <row r="178" spans="3:4" s="18" customFormat="1" ht="12.95" customHeight="1">
      <c r="C178" s="42"/>
      <c r="D178" s="42"/>
    </row>
    <row r="179" spans="3:4" s="18" customFormat="1" ht="12.95" customHeight="1">
      <c r="C179" s="42"/>
      <c r="D179" s="42"/>
    </row>
    <row r="180" spans="3:4" s="18" customFormat="1" ht="12.95" customHeight="1">
      <c r="C180" s="42"/>
      <c r="D180" s="42"/>
    </row>
    <row r="181" spans="3:4" s="18" customFormat="1" ht="12.95" customHeight="1">
      <c r="C181" s="42"/>
      <c r="D181" s="42"/>
    </row>
    <row r="182" spans="3:4" s="18" customFormat="1" ht="12.95" customHeight="1">
      <c r="C182" s="42"/>
      <c r="D182" s="42"/>
    </row>
    <row r="183" spans="3:4" s="18" customFormat="1" ht="12.95" customHeight="1">
      <c r="C183" s="42"/>
      <c r="D183" s="42"/>
    </row>
    <row r="184" spans="3:4" s="18" customFormat="1" ht="12.95" customHeight="1">
      <c r="C184" s="42"/>
      <c r="D184" s="42"/>
    </row>
    <row r="185" spans="3:4" s="18" customFormat="1" ht="12.95" customHeight="1">
      <c r="C185" s="42"/>
      <c r="D185" s="42"/>
    </row>
    <row r="186" spans="3:4" s="18" customFormat="1" ht="12.95" customHeight="1">
      <c r="C186" s="42"/>
      <c r="D186" s="42"/>
    </row>
    <row r="187" spans="3:4" s="18" customFormat="1" ht="12.95" customHeight="1">
      <c r="C187" s="42"/>
      <c r="D187" s="42"/>
    </row>
    <row r="188" spans="3:4" s="18" customFormat="1" ht="12.95" customHeight="1">
      <c r="C188" s="42"/>
      <c r="D188" s="42"/>
    </row>
    <row r="189" spans="3:4" s="18" customFormat="1" ht="12.95" customHeight="1">
      <c r="C189" s="42"/>
      <c r="D189" s="42"/>
    </row>
    <row r="190" spans="3:4" s="18" customFormat="1" ht="12.95" customHeight="1">
      <c r="C190" s="42"/>
      <c r="D190" s="42"/>
    </row>
    <row r="191" spans="3:4" s="18" customFormat="1" ht="12.95" customHeight="1">
      <c r="C191" s="42"/>
      <c r="D191" s="42"/>
    </row>
    <row r="192" spans="3:4" s="18" customFormat="1" ht="12.95" customHeight="1">
      <c r="C192" s="42"/>
      <c r="D192" s="42"/>
    </row>
    <row r="193" spans="3:4" s="18" customFormat="1" ht="12.95" customHeight="1">
      <c r="C193" s="42"/>
      <c r="D193" s="42"/>
    </row>
    <row r="194" spans="3:4" s="18" customFormat="1" ht="12.95" customHeight="1">
      <c r="C194" s="42"/>
      <c r="D194" s="42"/>
    </row>
    <row r="195" spans="3:4" s="18" customFormat="1" ht="12.95" customHeight="1">
      <c r="C195" s="42"/>
      <c r="D195" s="42"/>
    </row>
    <row r="196" spans="3:4" s="18" customFormat="1" ht="12.95" customHeight="1">
      <c r="C196" s="42"/>
      <c r="D196" s="42"/>
    </row>
    <row r="197" spans="3:4" s="18" customFormat="1" ht="12.95" customHeight="1">
      <c r="C197" s="42"/>
      <c r="D197" s="42"/>
    </row>
    <row r="198" spans="3:4" s="18" customFormat="1" ht="12.95" customHeight="1">
      <c r="C198" s="42"/>
      <c r="D198" s="42"/>
    </row>
    <row r="199" spans="3:4" s="18" customFormat="1" ht="12.95" customHeight="1">
      <c r="C199" s="42"/>
      <c r="D199" s="42"/>
    </row>
    <row r="200" spans="3:4" s="18" customFormat="1" ht="12.95" customHeight="1">
      <c r="C200" s="42"/>
      <c r="D200" s="42"/>
    </row>
    <row r="201" spans="3:4" s="18" customFormat="1" ht="12.95" customHeight="1">
      <c r="C201" s="42"/>
      <c r="D201" s="42"/>
    </row>
    <row r="202" spans="3:4" s="18" customFormat="1" ht="12.95" customHeight="1">
      <c r="C202" s="42"/>
      <c r="D202" s="42"/>
    </row>
    <row r="203" spans="3:4" s="18" customFormat="1" ht="12.95" customHeight="1">
      <c r="C203" s="42"/>
      <c r="D203" s="42"/>
    </row>
    <row r="204" spans="3:4" s="18" customFormat="1" ht="12.95" customHeight="1">
      <c r="C204" s="42"/>
      <c r="D204" s="42"/>
    </row>
    <row r="205" spans="3:4" s="18" customFormat="1" ht="12.95" customHeight="1">
      <c r="C205" s="42"/>
      <c r="D205" s="42"/>
    </row>
    <row r="206" spans="3:4" s="18" customFormat="1" ht="12.95" customHeight="1">
      <c r="C206" s="42"/>
      <c r="D206" s="42"/>
    </row>
    <row r="207" spans="3:4" s="18" customFormat="1" ht="12.95" customHeight="1">
      <c r="C207" s="42"/>
      <c r="D207" s="42"/>
    </row>
    <row r="208" spans="3:4" s="18" customFormat="1" ht="12.95" customHeight="1">
      <c r="C208" s="42"/>
      <c r="D208" s="42"/>
    </row>
    <row r="209" spans="3:4" s="18" customFormat="1" ht="12.95" customHeight="1">
      <c r="C209" s="42"/>
      <c r="D209" s="42"/>
    </row>
    <row r="210" spans="3:4" s="18" customFormat="1" ht="12.95" customHeight="1">
      <c r="C210" s="42"/>
      <c r="D210" s="42"/>
    </row>
    <row r="211" spans="3:4" s="18" customFormat="1" ht="12.95" customHeight="1">
      <c r="C211" s="42"/>
      <c r="D211" s="42"/>
    </row>
    <row r="212" spans="3:4" s="18" customFormat="1" ht="12.95" customHeight="1">
      <c r="C212" s="42"/>
      <c r="D212" s="42"/>
    </row>
    <row r="213" spans="3:4" s="18" customFormat="1" ht="12.95" customHeight="1">
      <c r="C213" s="42"/>
      <c r="D213" s="42"/>
    </row>
    <row r="214" spans="3:4" s="18" customFormat="1" ht="12.95" customHeight="1">
      <c r="C214" s="42"/>
      <c r="D214" s="42"/>
    </row>
    <row r="215" spans="3:4" s="18" customFormat="1" ht="12.95" customHeight="1">
      <c r="C215" s="42"/>
      <c r="D215" s="42"/>
    </row>
    <row r="216" spans="3:4" s="18" customFormat="1" ht="12.95" customHeight="1">
      <c r="C216" s="42"/>
      <c r="D216" s="42"/>
    </row>
    <row r="217" spans="3:4" s="18" customFormat="1" ht="12.95" customHeight="1">
      <c r="C217" s="42"/>
      <c r="D217" s="42"/>
    </row>
    <row r="218" spans="3:4" s="18" customFormat="1" ht="12.95" customHeight="1">
      <c r="C218" s="42"/>
      <c r="D218" s="42"/>
    </row>
    <row r="219" spans="3:4" s="18" customFormat="1" ht="12.95" customHeight="1">
      <c r="C219" s="42"/>
      <c r="D219" s="42"/>
    </row>
    <row r="220" spans="3:4" s="18" customFormat="1" ht="12.95" customHeight="1">
      <c r="C220" s="42"/>
      <c r="D220" s="42"/>
    </row>
    <row r="221" spans="3:4" s="18" customFormat="1" ht="12.95" customHeight="1">
      <c r="C221" s="42"/>
      <c r="D221" s="42"/>
    </row>
    <row r="222" spans="3:4" s="18" customFormat="1" ht="12.95" customHeight="1">
      <c r="C222" s="42"/>
      <c r="D222" s="42"/>
    </row>
    <row r="223" spans="3:4" s="18" customFormat="1" ht="12.95" customHeight="1">
      <c r="C223" s="42"/>
      <c r="D223" s="42"/>
    </row>
    <row r="224" spans="3:4" s="18" customFormat="1" ht="12.95" customHeight="1">
      <c r="C224" s="42"/>
      <c r="D224" s="42"/>
    </row>
    <row r="225" spans="3:4" s="18" customFormat="1" ht="12.95" customHeight="1">
      <c r="C225" s="42"/>
      <c r="D225" s="42"/>
    </row>
    <row r="226" spans="3:4" s="18" customFormat="1" ht="12.95" customHeight="1">
      <c r="C226" s="42"/>
      <c r="D226" s="42"/>
    </row>
    <row r="227" spans="3:4" s="18" customFormat="1" ht="12.95" customHeight="1">
      <c r="C227" s="42"/>
      <c r="D227" s="42"/>
    </row>
    <row r="228" spans="3:4" s="18" customFormat="1" ht="12.95" customHeight="1">
      <c r="C228" s="42"/>
      <c r="D228" s="42"/>
    </row>
    <row r="229" spans="3:4" s="18" customFormat="1" ht="12.95" customHeight="1">
      <c r="C229" s="42"/>
      <c r="D229" s="42"/>
    </row>
    <row r="230" spans="3:4" s="18" customFormat="1" ht="12.95" customHeight="1">
      <c r="C230" s="42"/>
      <c r="D230" s="42"/>
    </row>
    <row r="231" spans="3:4" s="18" customFormat="1" ht="12.95" customHeight="1">
      <c r="C231" s="42"/>
      <c r="D231" s="42"/>
    </row>
    <row r="232" spans="3:4" s="18" customFormat="1" ht="12.95" customHeight="1">
      <c r="C232" s="42"/>
      <c r="D232" s="42"/>
    </row>
    <row r="233" spans="3:4" s="18" customFormat="1" ht="12.95" customHeight="1">
      <c r="C233" s="42"/>
      <c r="D233" s="42"/>
    </row>
    <row r="234" spans="3:4" s="18" customFormat="1" ht="12.95" customHeight="1">
      <c r="C234" s="42"/>
      <c r="D234" s="42"/>
    </row>
    <row r="235" spans="3:4" s="18" customFormat="1" ht="12.95" customHeight="1">
      <c r="C235" s="42"/>
      <c r="D235" s="42"/>
    </row>
    <row r="236" spans="3:4" s="18" customFormat="1" ht="12.95" customHeight="1">
      <c r="C236" s="42"/>
      <c r="D236" s="42"/>
    </row>
    <row r="237" spans="3:4" s="18" customFormat="1" ht="12.95" customHeight="1">
      <c r="C237" s="42"/>
      <c r="D237" s="42"/>
    </row>
    <row r="238" spans="3:4" s="18" customFormat="1" ht="12.95" customHeight="1">
      <c r="C238" s="42"/>
      <c r="D238" s="42"/>
    </row>
    <row r="239" spans="3:4" s="18" customFormat="1" ht="12.95" customHeight="1">
      <c r="C239" s="42"/>
      <c r="D239" s="42"/>
    </row>
    <row r="240" spans="3:4" s="18" customFormat="1" ht="12.95" customHeight="1">
      <c r="C240" s="42"/>
      <c r="D240" s="42"/>
    </row>
    <row r="241" spans="3:4" s="18" customFormat="1" ht="12.95" customHeight="1">
      <c r="C241" s="42"/>
      <c r="D241" s="42"/>
    </row>
    <row r="242" spans="3:4" s="18" customFormat="1" ht="12.95" customHeight="1">
      <c r="C242" s="42"/>
      <c r="D242" s="42"/>
    </row>
    <row r="243" spans="3:4" s="18" customFormat="1" ht="12.95" customHeight="1">
      <c r="C243" s="42"/>
      <c r="D243" s="42"/>
    </row>
    <row r="244" spans="3:4" s="18" customFormat="1" ht="12.95" customHeight="1">
      <c r="C244" s="42"/>
      <c r="D244" s="42"/>
    </row>
    <row r="245" spans="3:4" s="18" customFormat="1" ht="12.95" customHeight="1">
      <c r="C245" s="42"/>
      <c r="D245" s="42"/>
    </row>
    <row r="246" spans="3:4" s="18" customFormat="1" ht="12.95" customHeight="1">
      <c r="C246" s="42"/>
      <c r="D246" s="42"/>
    </row>
    <row r="247" spans="3:4" s="18" customFormat="1" ht="12.95" customHeight="1">
      <c r="C247" s="42"/>
      <c r="D247" s="42"/>
    </row>
    <row r="248" spans="3:4" s="18" customFormat="1" ht="12.95" customHeight="1">
      <c r="C248" s="42"/>
      <c r="D248" s="42"/>
    </row>
    <row r="249" spans="3:4" s="18" customFormat="1" ht="12.95" customHeight="1">
      <c r="C249" s="42"/>
      <c r="D249" s="42"/>
    </row>
    <row r="250" spans="3:4" s="18" customFormat="1" ht="12.95" customHeight="1">
      <c r="C250" s="42"/>
      <c r="D250" s="42"/>
    </row>
    <row r="251" spans="3:4" s="18" customFormat="1" ht="12.95" customHeight="1">
      <c r="C251" s="42"/>
      <c r="D251" s="42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8"/>
  <sheetViews>
    <sheetView topLeftCell="A45" workbookViewId="0">
      <selection activeCell="A13" sqref="A13:C92"/>
    </sheetView>
  </sheetViews>
  <sheetFormatPr defaultRowHeight="12.75"/>
  <cols>
    <col min="1" max="1" width="19.7109375" style="3" customWidth="1"/>
    <col min="2" max="2" width="4.42578125" style="5" customWidth="1"/>
    <col min="3" max="3" width="12.7109375" style="3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3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>
      <c r="A1" s="4" t="s">
        <v>32</v>
      </c>
      <c r="I1" s="6" t="s">
        <v>33</v>
      </c>
      <c r="J1" s="7" t="s">
        <v>34</v>
      </c>
    </row>
    <row r="2" spans="1:16">
      <c r="I2" s="8" t="s">
        <v>35</v>
      </c>
      <c r="J2" s="9" t="s">
        <v>36</v>
      </c>
    </row>
    <row r="3" spans="1:16">
      <c r="A3" s="10" t="s">
        <v>37</v>
      </c>
      <c r="I3" s="8" t="s">
        <v>38</v>
      </c>
      <c r="J3" s="9" t="s">
        <v>39</v>
      </c>
    </row>
    <row r="4" spans="1:16">
      <c r="I4" s="8" t="s">
        <v>40</v>
      </c>
      <c r="J4" s="9" t="s">
        <v>39</v>
      </c>
    </row>
    <row r="5" spans="1:16" ht="13.5" thickBot="1">
      <c r="I5" s="11" t="s">
        <v>41</v>
      </c>
      <c r="J5" s="12" t="s">
        <v>42</v>
      </c>
    </row>
    <row r="10" spans="1:16" ht="13.5" thickBot="1"/>
    <row r="11" spans="1:16" ht="12.75" customHeight="1" thickBot="1">
      <c r="A11" s="3" t="str">
        <f t="shared" ref="A11:A42" si="0">P11</f>
        <v>BAVM 93 </v>
      </c>
      <c r="B11" s="2" t="str">
        <f t="shared" ref="B11:B42" si="1">IF(H11=INT(H11),"I","II")</f>
        <v>I</v>
      </c>
      <c r="C11" s="3">
        <f t="shared" ref="C11:C42" si="2">1*G11</f>
        <v>49464</v>
      </c>
      <c r="D11" s="5" t="str">
        <f t="shared" ref="D11:D42" si="3">VLOOKUP(F11,I$1:J$5,2,FALSE)</f>
        <v>vis</v>
      </c>
      <c r="E11" s="13">
        <f>VLOOKUP(C11,Active!C$21:E$973,3,FALSE)</f>
        <v>-80.603948896631834</v>
      </c>
      <c r="F11" s="2" t="s">
        <v>41</v>
      </c>
      <c r="G11" s="5" t="str">
        <f t="shared" ref="G11:G42" si="4">MID(I11,3,LEN(I11)-3)</f>
        <v>49464.0</v>
      </c>
      <c r="H11" s="3">
        <f t="shared" ref="H11:H42" si="5">1*K11</f>
        <v>160</v>
      </c>
      <c r="I11" s="14" t="s">
        <v>237</v>
      </c>
      <c r="J11" s="15" t="s">
        <v>238</v>
      </c>
      <c r="K11" s="14">
        <v>160</v>
      </c>
      <c r="L11" s="14" t="s">
        <v>239</v>
      </c>
      <c r="M11" s="15" t="s">
        <v>190</v>
      </c>
      <c r="N11" s="15"/>
      <c r="O11" s="16" t="s">
        <v>240</v>
      </c>
      <c r="P11" s="17" t="s">
        <v>241</v>
      </c>
    </row>
    <row r="12" spans="1:16" ht="12.75" customHeight="1" thickBot="1">
      <c r="A12" s="3" t="str">
        <f t="shared" si="0"/>
        <v>BAVM 93 </v>
      </c>
      <c r="B12" s="2" t="str">
        <f t="shared" si="1"/>
        <v>II</v>
      </c>
      <c r="C12" s="3">
        <f t="shared" si="2"/>
        <v>49534</v>
      </c>
      <c r="D12" s="5" t="str">
        <f t="shared" si="3"/>
        <v>vis</v>
      </c>
      <c r="E12" s="13">
        <f>VLOOKUP(C12,Active!C$21:E$973,3,FALSE)</f>
        <v>-79.587688734030209</v>
      </c>
      <c r="F12" s="2" t="s">
        <v>41</v>
      </c>
      <c r="G12" s="5" t="str">
        <f t="shared" si="4"/>
        <v>49534.0</v>
      </c>
      <c r="H12" s="3">
        <f t="shared" si="5"/>
        <v>160.5</v>
      </c>
      <c r="I12" s="14" t="s">
        <v>242</v>
      </c>
      <c r="J12" s="15" t="s">
        <v>243</v>
      </c>
      <c r="K12" s="14">
        <v>160.5</v>
      </c>
      <c r="L12" s="14" t="s">
        <v>244</v>
      </c>
      <c r="M12" s="15" t="s">
        <v>190</v>
      </c>
      <c r="N12" s="15"/>
      <c r="O12" s="16" t="s">
        <v>240</v>
      </c>
      <c r="P12" s="17" t="s">
        <v>241</v>
      </c>
    </row>
    <row r="13" spans="1:16" ht="12.75" customHeight="1" thickBot="1">
      <c r="A13" s="3" t="str">
        <f t="shared" si="0"/>
        <v> AN 276.177 </v>
      </c>
      <c r="B13" s="2" t="str">
        <f t="shared" si="1"/>
        <v>II</v>
      </c>
      <c r="C13" s="3">
        <f t="shared" si="2"/>
        <v>26415</v>
      </c>
      <c r="D13" s="5" t="str">
        <f t="shared" si="3"/>
        <v>vis</v>
      </c>
      <c r="E13" s="13">
        <f>VLOOKUP(C13,Active!C$21:E$973,3,FALSE)</f>
        <v>-415.22938443670154</v>
      </c>
      <c r="F13" s="2" t="s">
        <v>41</v>
      </c>
      <c r="G13" s="5" t="str">
        <f t="shared" si="4"/>
        <v>26415</v>
      </c>
      <c r="H13" s="3">
        <f t="shared" si="5"/>
        <v>-3.5</v>
      </c>
      <c r="I13" s="14" t="s">
        <v>43</v>
      </c>
      <c r="J13" s="15" t="s">
        <v>44</v>
      </c>
      <c r="K13" s="14">
        <v>-3.5</v>
      </c>
      <c r="L13" s="14" t="s">
        <v>45</v>
      </c>
      <c r="M13" s="15" t="s">
        <v>46</v>
      </c>
      <c r="N13" s="15"/>
      <c r="O13" s="16" t="s">
        <v>47</v>
      </c>
      <c r="P13" s="16" t="s">
        <v>48</v>
      </c>
    </row>
    <row r="14" spans="1:16" ht="12.75" customHeight="1" thickBot="1">
      <c r="A14" s="3" t="str">
        <f t="shared" si="0"/>
        <v> AN 276.177 </v>
      </c>
      <c r="B14" s="2" t="str">
        <f t="shared" si="1"/>
        <v>II</v>
      </c>
      <c r="C14" s="3">
        <f t="shared" si="2"/>
        <v>26850</v>
      </c>
      <c r="D14" s="5" t="str">
        <f t="shared" si="3"/>
        <v>vis</v>
      </c>
      <c r="E14" s="13">
        <f>VLOOKUP(C14,Active!C$21:E$973,3,FALSE)</f>
        <v>-408.91405342624859</v>
      </c>
      <c r="F14" s="2" t="s">
        <v>41</v>
      </c>
      <c r="G14" s="5" t="str">
        <f t="shared" si="4"/>
        <v>26850</v>
      </c>
      <c r="H14" s="3">
        <f t="shared" si="5"/>
        <v>-0.5</v>
      </c>
      <c r="I14" s="14" t="s">
        <v>49</v>
      </c>
      <c r="J14" s="15" t="s">
        <v>50</v>
      </c>
      <c r="K14" s="14">
        <v>-0.5</v>
      </c>
      <c r="L14" s="14" t="s">
        <v>51</v>
      </c>
      <c r="M14" s="15" t="s">
        <v>46</v>
      </c>
      <c r="N14" s="15"/>
      <c r="O14" s="16" t="s">
        <v>47</v>
      </c>
      <c r="P14" s="16" t="s">
        <v>48</v>
      </c>
    </row>
    <row r="15" spans="1:16" ht="12.75" customHeight="1" thickBot="1">
      <c r="A15" s="3" t="str">
        <f t="shared" si="0"/>
        <v> AN 276.177 </v>
      </c>
      <c r="B15" s="2" t="str">
        <f t="shared" si="1"/>
        <v>I</v>
      </c>
      <c r="C15" s="3">
        <f t="shared" si="2"/>
        <v>26914</v>
      </c>
      <c r="D15" s="5" t="str">
        <f t="shared" si="3"/>
        <v>vis</v>
      </c>
      <c r="E15" s="13">
        <f>VLOOKUP(C15,Active!C$21:E$973,3,FALSE)</f>
        <v>-407.98490127758424</v>
      </c>
      <c r="F15" s="2" t="s">
        <v>41</v>
      </c>
      <c r="G15" s="5" t="str">
        <f t="shared" si="4"/>
        <v>26914</v>
      </c>
      <c r="H15" s="3">
        <f t="shared" si="5"/>
        <v>0</v>
      </c>
      <c r="I15" s="14" t="s">
        <v>52</v>
      </c>
      <c r="J15" s="15" t="s">
        <v>53</v>
      </c>
      <c r="K15" s="14">
        <v>0</v>
      </c>
      <c r="L15" s="14" t="s">
        <v>54</v>
      </c>
      <c r="M15" s="15" t="s">
        <v>46</v>
      </c>
      <c r="N15" s="15"/>
      <c r="O15" s="16" t="s">
        <v>47</v>
      </c>
      <c r="P15" s="16" t="s">
        <v>48</v>
      </c>
    </row>
    <row r="16" spans="1:16" ht="12.75" customHeight="1" thickBot="1">
      <c r="A16" s="3" t="str">
        <f t="shared" si="0"/>
        <v> AN 276.177 </v>
      </c>
      <c r="B16" s="2" t="str">
        <f t="shared" si="1"/>
        <v>I</v>
      </c>
      <c r="C16" s="3">
        <f t="shared" si="2"/>
        <v>27187</v>
      </c>
      <c r="D16" s="5" t="str">
        <f t="shared" si="3"/>
        <v>vis</v>
      </c>
      <c r="E16" s="13">
        <f>VLOOKUP(C16,Active!C$21:E$973,3,FALSE)</f>
        <v>-404.02148664343787</v>
      </c>
      <c r="F16" s="2" t="s">
        <v>41</v>
      </c>
      <c r="G16" s="5" t="str">
        <f t="shared" si="4"/>
        <v>27187</v>
      </c>
      <c r="H16" s="3">
        <f t="shared" si="5"/>
        <v>2</v>
      </c>
      <c r="I16" s="14" t="s">
        <v>55</v>
      </c>
      <c r="J16" s="15" t="s">
        <v>56</v>
      </c>
      <c r="K16" s="14">
        <v>2</v>
      </c>
      <c r="L16" s="14" t="s">
        <v>57</v>
      </c>
      <c r="M16" s="15" t="s">
        <v>46</v>
      </c>
      <c r="N16" s="15"/>
      <c r="O16" s="16" t="s">
        <v>47</v>
      </c>
      <c r="P16" s="16" t="s">
        <v>48</v>
      </c>
    </row>
    <row r="17" spans="1:16" ht="12.75" customHeight="1" thickBot="1">
      <c r="A17" s="3" t="str">
        <f t="shared" si="0"/>
        <v> MVS 500 </v>
      </c>
      <c r="B17" s="2" t="str">
        <f t="shared" si="1"/>
        <v>II</v>
      </c>
      <c r="C17" s="3">
        <f t="shared" si="2"/>
        <v>27397</v>
      </c>
      <c r="D17" s="5" t="str">
        <f t="shared" si="3"/>
        <v>vis</v>
      </c>
      <c r="E17" s="13">
        <f>VLOOKUP(C17,Active!C$21:E$973,3,FALSE)</f>
        <v>-400.97270615563303</v>
      </c>
      <c r="F17" s="2" t="s">
        <v>41</v>
      </c>
      <c r="G17" s="5" t="str">
        <f t="shared" si="4"/>
        <v>27397</v>
      </c>
      <c r="H17" s="3">
        <f t="shared" si="5"/>
        <v>3.5</v>
      </c>
      <c r="I17" s="14" t="s">
        <v>58</v>
      </c>
      <c r="J17" s="15" t="s">
        <v>59</v>
      </c>
      <c r="K17" s="14">
        <v>3.5</v>
      </c>
      <c r="L17" s="14" t="s">
        <v>60</v>
      </c>
      <c r="M17" s="15" t="s">
        <v>46</v>
      </c>
      <c r="N17" s="15"/>
      <c r="O17" s="16" t="s">
        <v>61</v>
      </c>
      <c r="P17" s="16" t="s">
        <v>62</v>
      </c>
    </row>
    <row r="18" spans="1:16" ht="12.75" customHeight="1" thickBot="1">
      <c r="A18" s="3" t="str">
        <f t="shared" si="0"/>
        <v> AN 276.177 </v>
      </c>
      <c r="B18" s="2" t="str">
        <f t="shared" si="1"/>
        <v>II</v>
      </c>
      <c r="C18" s="3">
        <f t="shared" si="2"/>
        <v>27685</v>
      </c>
      <c r="D18" s="5" t="str">
        <f t="shared" si="3"/>
        <v>vis</v>
      </c>
      <c r="E18" s="13">
        <f>VLOOKUP(C18,Active!C$21:E$973,3,FALSE)</f>
        <v>-396.79152148664349</v>
      </c>
      <c r="F18" s="2" t="s">
        <v>41</v>
      </c>
      <c r="G18" s="5" t="str">
        <f t="shared" si="4"/>
        <v>27685</v>
      </c>
      <c r="H18" s="3">
        <f t="shared" si="5"/>
        <v>5.5</v>
      </c>
      <c r="I18" s="14" t="s">
        <v>63</v>
      </c>
      <c r="J18" s="15" t="s">
        <v>64</v>
      </c>
      <c r="K18" s="14">
        <v>5.5</v>
      </c>
      <c r="L18" s="14" t="s">
        <v>65</v>
      </c>
      <c r="M18" s="15" t="s">
        <v>46</v>
      </c>
      <c r="N18" s="15"/>
      <c r="O18" s="16" t="s">
        <v>47</v>
      </c>
      <c r="P18" s="16" t="s">
        <v>48</v>
      </c>
    </row>
    <row r="19" spans="1:16" ht="12.75" customHeight="1" thickBot="1">
      <c r="A19" s="3" t="str">
        <f t="shared" si="0"/>
        <v> MVS 500 </v>
      </c>
      <c r="B19" s="2" t="str">
        <f t="shared" si="1"/>
        <v>II</v>
      </c>
      <c r="C19" s="3">
        <f t="shared" si="2"/>
        <v>28370</v>
      </c>
      <c r="D19" s="5" t="str">
        <f t="shared" si="3"/>
        <v>vis</v>
      </c>
      <c r="E19" s="13">
        <f>VLOOKUP(C19,Active!C$21:E$973,3,FALSE)</f>
        <v>-386.84668989547043</v>
      </c>
      <c r="F19" s="2" t="s">
        <v>41</v>
      </c>
      <c r="G19" s="5" t="str">
        <f t="shared" si="4"/>
        <v>28370</v>
      </c>
      <c r="H19" s="3">
        <f t="shared" si="5"/>
        <v>10.5</v>
      </c>
      <c r="I19" s="14" t="s">
        <v>66</v>
      </c>
      <c r="J19" s="15" t="s">
        <v>67</v>
      </c>
      <c r="K19" s="14">
        <v>10.5</v>
      </c>
      <c r="L19" s="14" t="s">
        <v>68</v>
      </c>
      <c r="M19" s="15" t="s">
        <v>46</v>
      </c>
      <c r="N19" s="15"/>
      <c r="O19" s="16" t="s">
        <v>61</v>
      </c>
      <c r="P19" s="16" t="s">
        <v>62</v>
      </c>
    </row>
    <row r="20" spans="1:16" ht="12.75" customHeight="1" thickBot="1">
      <c r="A20" s="3" t="str">
        <f t="shared" si="0"/>
        <v> MVS 500 </v>
      </c>
      <c r="B20" s="2" t="str">
        <f t="shared" si="1"/>
        <v>I</v>
      </c>
      <c r="C20" s="3">
        <f t="shared" si="2"/>
        <v>28460</v>
      </c>
      <c r="D20" s="5" t="str">
        <f t="shared" si="3"/>
        <v>vis</v>
      </c>
      <c r="E20" s="13">
        <f>VLOOKUP(C20,Active!C$21:E$973,3,FALSE)</f>
        <v>-385.54006968641119</v>
      </c>
      <c r="F20" s="2" t="s">
        <v>41</v>
      </c>
      <c r="G20" s="5" t="str">
        <f t="shared" si="4"/>
        <v>28460</v>
      </c>
      <c r="H20" s="3">
        <f t="shared" si="5"/>
        <v>11</v>
      </c>
      <c r="I20" s="14" t="s">
        <v>69</v>
      </c>
      <c r="J20" s="15" t="s">
        <v>70</v>
      </c>
      <c r="K20" s="14">
        <v>11</v>
      </c>
      <c r="L20" s="14" t="s">
        <v>71</v>
      </c>
      <c r="M20" s="15" t="s">
        <v>46</v>
      </c>
      <c r="N20" s="15"/>
      <c r="O20" s="16" t="s">
        <v>61</v>
      </c>
      <c r="P20" s="16" t="s">
        <v>62</v>
      </c>
    </row>
    <row r="21" spans="1:16" ht="12.75" customHeight="1" thickBot="1">
      <c r="A21" s="3" t="str">
        <f t="shared" si="0"/>
        <v> MVS 500 </v>
      </c>
      <c r="B21" s="2" t="str">
        <f t="shared" si="1"/>
        <v>II</v>
      </c>
      <c r="C21" s="3">
        <f t="shared" si="2"/>
        <v>28661</v>
      </c>
      <c r="D21" s="5" t="str">
        <f t="shared" si="3"/>
        <v>vis</v>
      </c>
      <c r="E21" s="13">
        <f>VLOOKUP(C21,Active!C$21:E$973,3,FALSE)</f>
        <v>-382.6219512195122</v>
      </c>
      <c r="F21" s="2" t="s">
        <v>41</v>
      </c>
      <c r="G21" s="5" t="str">
        <f t="shared" si="4"/>
        <v>28661</v>
      </c>
      <c r="H21" s="3">
        <f t="shared" si="5"/>
        <v>12.5</v>
      </c>
      <c r="I21" s="14" t="s">
        <v>72</v>
      </c>
      <c r="J21" s="15" t="s">
        <v>73</v>
      </c>
      <c r="K21" s="14">
        <v>12.5</v>
      </c>
      <c r="L21" s="14" t="s">
        <v>74</v>
      </c>
      <c r="M21" s="15" t="s">
        <v>46</v>
      </c>
      <c r="N21" s="15"/>
      <c r="O21" s="16" t="s">
        <v>61</v>
      </c>
      <c r="P21" s="16" t="s">
        <v>62</v>
      </c>
    </row>
    <row r="22" spans="1:16" ht="12.75" customHeight="1" thickBot="1">
      <c r="A22" s="3" t="str">
        <f t="shared" si="0"/>
        <v> AN 276.177 </v>
      </c>
      <c r="B22" s="2" t="str">
        <f t="shared" si="1"/>
        <v>I</v>
      </c>
      <c r="C22" s="3">
        <f t="shared" si="2"/>
        <v>28729</v>
      </c>
      <c r="D22" s="5" t="str">
        <f t="shared" si="3"/>
        <v>vis</v>
      </c>
      <c r="E22" s="13">
        <f>VLOOKUP(C22,Active!C$21:E$973,3,FALSE)</f>
        <v>-381.63472706155636</v>
      </c>
      <c r="F22" s="2" t="s">
        <v>41</v>
      </c>
      <c r="G22" s="5" t="str">
        <f t="shared" si="4"/>
        <v>28729</v>
      </c>
      <c r="H22" s="3">
        <f t="shared" si="5"/>
        <v>13</v>
      </c>
      <c r="I22" s="14" t="s">
        <v>75</v>
      </c>
      <c r="J22" s="15" t="s">
        <v>76</v>
      </c>
      <c r="K22" s="14">
        <v>13</v>
      </c>
      <c r="L22" s="14" t="s">
        <v>77</v>
      </c>
      <c r="M22" s="15" t="s">
        <v>46</v>
      </c>
      <c r="N22" s="15"/>
      <c r="O22" s="16" t="s">
        <v>47</v>
      </c>
      <c r="P22" s="16" t="s">
        <v>48</v>
      </c>
    </row>
    <row r="23" spans="1:16" ht="12.75" customHeight="1" thickBot="1">
      <c r="A23" s="3" t="str">
        <f t="shared" si="0"/>
        <v> MVS 500 </v>
      </c>
      <c r="B23" s="2" t="str">
        <f t="shared" si="1"/>
        <v>II</v>
      </c>
      <c r="C23" s="3">
        <f t="shared" si="2"/>
        <v>28807</v>
      </c>
      <c r="D23" s="5" t="str">
        <f t="shared" si="3"/>
        <v>vis</v>
      </c>
      <c r="E23" s="13">
        <f>VLOOKUP(C23,Active!C$21:E$973,3,FALSE)</f>
        <v>-380.50232288037171</v>
      </c>
      <c r="F23" s="2" t="s">
        <v>41</v>
      </c>
      <c r="G23" s="5" t="str">
        <f t="shared" si="4"/>
        <v>28807</v>
      </c>
      <c r="H23" s="3">
        <f t="shared" si="5"/>
        <v>13.5</v>
      </c>
      <c r="I23" s="14" t="s">
        <v>78</v>
      </c>
      <c r="J23" s="15" t="s">
        <v>79</v>
      </c>
      <c r="K23" s="14">
        <v>13.5</v>
      </c>
      <c r="L23" s="14" t="s">
        <v>80</v>
      </c>
      <c r="M23" s="15" t="s">
        <v>46</v>
      </c>
      <c r="N23" s="15"/>
      <c r="O23" s="16" t="s">
        <v>61</v>
      </c>
      <c r="P23" s="16" t="s">
        <v>62</v>
      </c>
    </row>
    <row r="24" spans="1:16" ht="12.75" customHeight="1" thickBot="1">
      <c r="A24" s="3" t="str">
        <f t="shared" si="0"/>
        <v> AN 276.177 </v>
      </c>
      <c r="B24" s="2" t="str">
        <f t="shared" si="1"/>
        <v>I</v>
      </c>
      <c r="C24" s="3">
        <f t="shared" si="2"/>
        <v>29023</v>
      </c>
      <c r="D24" s="5" t="str">
        <f t="shared" si="3"/>
        <v>vis</v>
      </c>
      <c r="E24" s="13">
        <f>VLOOKUP(C24,Active!C$21:E$973,3,FALSE)</f>
        <v>-377.36643437862955</v>
      </c>
      <c r="F24" s="2" t="s">
        <v>41</v>
      </c>
      <c r="G24" s="5" t="str">
        <f t="shared" si="4"/>
        <v>29023</v>
      </c>
      <c r="H24" s="3">
        <f t="shared" si="5"/>
        <v>15</v>
      </c>
      <c r="I24" s="14" t="s">
        <v>81</v>
      </c>
      <c r="J24" s="15" t="s">
        <v>82</v>
      </c>
      <c r="K24" s="14">
        <v>15</v>
      </c>
      <c r="L24" s="14" t="s">
        <v>71</v>
      </c>
      <c r="M24" s="15" t="s">
        <v>46</v>
      </c>
      <c r="N24" s="15"/>
      <c r="O24" s="16" t="s">
        <v>47</v>
      </c>
      <c r="P24" s="16" t="s">
        <v>48</v>
      </c>
    </row>
    <row r="25" spans="1:16" ht="12.75" customHeight="1" thickBot="1">
      <c r="A25" s="3" t="str">
        <f t="shared" si="0"/>
        <v> MVS 500 </v>
      </c>
      <c r="B25" s="2" t="str">
        <f t="shared" si="1"/>
        <v>I</v>
      </c>
      <c r="C25" s="3">
        <f t="shared" si="2"/>
        <v>29023</v>
      </c>
      <c r="D25" s="5" t="str">
        <f t="shared" si="3"/>
        <v>vis</v>
      </c>
      <c r="E25" s="13">
        <f>VLOOKUP(C25,Active!C$21:E$973,3,FALSE)</f>
        <v>-377.36643437862955</v>
      </c>
      <c r="F25" s="2" t="s">
        <v>41</v>
      </c>
      <c r="G25" s="5" t="str">
        <f t="shared" si="4"/>
        <v>29023</v>
      </c>
      <c r="H25" s="3">
        <f t="shared" si="5"/>
        <v>15</v>
      </c>
      <c r="I25" s="14" t="s">
        <v>81</v>
      </c>
      <c r="J25" s="15" t="s">
        <v>82</v>
      </c>
      <c r="K25" s="14">
        <v>15</v>
      </c>
      <c r="L25" s="14" t="s">
        <v>71</v>
      </c>
      <c r="M25" s="15" t="s">
        <v>46</v>
      </c>
      <c r="N25" s="15"/>
      <c r="O25" s="16" t="s">
        <v>61</v>
      </c>
      <c r="P25" s="16" t="s">
        <v>62</v>
      </c>
    </row>
    <row r="26" spans="1:16" ht="12.75" customHeight="1" thickBot="1">
      <c r="A26" s="3" t="str">
        <f t="shared" si="0"/>
        <v> MVS 500 </v>
      </c>
      <c r="B26" s="2" t="str">
        <f t="shared" si="1"/>
        <v>II</v>
      </c>
      <c r="C26" s="3">
        <f t="shared" si="2"/>
        <v>29086</v>
      </c>
      <c r="D26" s="5" t="str">
        <f t="shared" si="3"/>
        <v>vis</v>
      </c>
      <c r="E26" s="13">
        <f>VLOOKUP(C26,Active!C$21:E$973,3,FALSE)</f>
        <v>-376.45180023228806</v>
      </c>
      <c r="F26" s="2" t="s">
        <v>41</v>
      </c>
      <c r="G26" s="5" t="str">
        <f t="shared" si="4"/>
        <v>29086</v>
      </c>
      <c r="H26" s="3">
        <f t="shared" si="5"/>
        <v>15.5</v>
      </c>
      <c r="I26" s="14" t="s">
        <v>83</v>
      </c>
      <c r="J26" s="15" t="s">
        <v>84</v>
      </c>
      <c r="K26" s="14">
        <v>15.5</v>
      </c>
      <c r="L26" s="14" t="s">
        <v>60</v>
      </c>
      <c r="M26" s="15" t="s">
        <v>46</v>
      </c>
      <c r="N26" s="15"/>
      <c r="O26" s="16" t="s">
        <v>61</v>
      </c>
      <c r="P26" s="16" t="s">
        <v>62</v>
      </c>
    </row>
    <row r="27" spans="1:16" ht="12.75" customHeight="1" thickBot="1">
      <c r="A27" s="3" t="str">
        <f t="shared" si="0"/>
        <v> MVS 500 </v>
      </c>
      <c r="B27" s="2" t="str">
        <f t="shared" si="1"/>
        <v>I</v>
      </c>
      <c r="C27" s="3">
        <f t="shared" si="2"/>
        <v>29164</v>
      </c>
      <c r="D27" s="5" t="str">
        <f t="shared" si="3"/>
        <v>vis</v>
      </c>
      <c r="E27" s="13">
        <f>VLOOKUP(C27,Active!C$21:E$973,3,FALSE)</f>
        <v>-375.31939605110341</v>
      </c>
      <c r="F27" s="2" t="s">
        <v>41</v>
      </c>
      <c r="G27" s="5" t="str">
        <f t="shared" si="4"/>
        <v>29164</v>
      </c>
      <c r="H27" s="3">
        <f t="shared" si="5"/>
        <v>16</v>
      </c>
      <c r="I27" s="14" t="s">
        <v>85</v>
      </c>
      <c r="J27" s="15" t="s">
        <v>86</v>
      </c>
      <c r="K27" s="14">
        <v>16</v>
      </c>
      <c r="L27" s="14" t="s">
        <v>71</v>
      </c>
      <c r="M27" s="15" t="s">
        <v>46</v>
      </c>
      <c r="N27" s="15"/>
      <c r="O27" s="16" t="s">
        <v>61</v>
      </c>
      <c r="P27" s="16" t="s">
        <v>62</v>
      </c>
    </row>
    <row r="28" spans="1:16" ht="12.75" customHeight="1" thickBot="1">
      <c r="A28" s="3" t="str">
        <f t="shared" si="0"/>
        <v> AN 276.177 </v>
      </c>
      <c r="B28" s="2" t="str">
        <f t="shared" si="1"/>
        <v>I</v>
      </c>
      <c r="C28" s="3">
        <f t="shared" si="2"/>
        <v>29165</v>
      </c>
      <c r="D28" s="5" t="str">
        <f t="shared" si="3"/>
        <v>vis</v>
      </c>
      <c r="E28" s="13">
        <f>VLOOKUP(C28,Active!C$21:E$973,3,FALSE)</f>
        <v>-375.30487804878049</v>
      </c>
      <c r="F28" s="2" t="s">
        <v>41</v>
      </c>
      <c r="G28" s="5" t="str">
        <f t="shared" si="4"/>
        <v>29165</v>
      </c>
      <c r="H28" s="3">
        <f t="shared" si="5"/>
        <v>16</v>
      </c>
      <c r="I28" s="14" t="s">
        <v>87</v>
      </c>
      <c r="J28" s="15" t="s">
        <v>88</v>
      </c>
      <c r="K28" s="14">
        <v>16</v>
      </c>
      <c r="L28" s="14" t="s">
        <v>89</v>
      </c>
      <c r="M28" s="15" t="s">
        <v>46</v>
      </c>
      <c r="N28" s="15"/>
      <c r="O28" s="16" t="s">
        <v>47</v>
      </c>
      <c r="P28" s="16" t="s">
        <v>48</v>
      </c>
    </row>
    <row r="29" spans="1:16" ht="12.75" customHeight="1" thickBot="1">
      <c r="A29" s="3" t="str">
        <f t="shared" si="0"/>
        <v> MVS 500 </v>
      </c>
      <c r="B29" s="2" t="str">
        <f t="shared" si="1"/>
        <v>II</v>
      </c>
      <c r="C29" s="3">
        <f t="shared" si="2"/>
        <v>29373</v>
      </c>
      <c r="D29" s="5" t="str">
        <f t="shared" si="3"/>
        <v>vis</v>
      </c>
      <c r="E29" s="13">
        <f>VLOOKUP(C29,Active!C$21:E$973,3,FALSE)</f>
        <v>-372.28513356562138</v>
      </c>
      <c r="F29" s="2" t="s">
        <v>41</v>
      </c>
      <c r="G29" s="5" t="str">
        <f t="shared" si="4"/>
        <v>29373</v>
      </c>
      <c r="H29" s="3">
        <f t="shared" si="5"/>
        <v>17.5</v>
      </c>
      <c r="I29" s="14" t="s">
        <v>90</v>
      </c>
      <c r="J29" s="15" t="s">
        <v>91</v>
      </c>
      <c r="K29" s="14">
        <v>17.5</v>
      </c>
      <c r="L29" s="14" t="s">
        <v>92</v>
      </c>
      <c r="M29" s="15" t="s">
        <v>46</v>
      </c>
      <c r="N29" s="15"/>
      <c r="O29" s="16" t="s">
        <v>61</v>
      </c>
      <c r="P29" s="16" t="s">
        <v>62</v>
      </c>
    </row>
    <row r="30" spans="1:16" ht="12.75" customHeight="1" thickBot="1">
      <c r="A30" s="3" t="str">
        <f t="shared" si="0"/>
        <v> MVS 500 </v>
      </c>
      <c r="B30" s="2" t="str">
        <f t="shared" si="1"/>
        <v>I</v>
      </c>
      <c r="C30" s="3">
        <f t="shared" si="2"/>
        <v>29437</v>
      </c>
      <c r="D30" s="5" t="str">
        <f t="shared" si="3"/>
        <v>vis</v>
      </c>
      <c r="E30" s="13">
        <f>VLOOKUP(C30,Active!C$21:E$973,3,FALSE)</f>
        <v>-371.35598141695704</v>
      </c>
      <c r="F30" s="2" t="s">
        <v>41</v>
      </c>
      <c r="G30" s="5" t="str">
        <f t="shared" si="4"/>
        <v>29437</v>
      </c>
      <c r="H30" s="3">
        <f t="shared" si="5"/>
        <v>18</v>
      </c>
      <c r="I30" s="14" t="s">
        <v>93</v>
      </c>
      <c r="J30" s="15" t="s">
        <v>94</v>
      </c>
      <c r="K30" s="14">
        <v>18</v>
      </c>
      <c r="L30" s="14" t="s">
        <v>95</v>
      </c>
      <c r="M30" s="15" t="s">
        <v>46</v>
      </c>
      <c r="N30" s="15"/>
      <c r="O30" s="16" t="s">
        <v>61</v>
      </c>
      <c r="P30" s="16" t="s">
        <v>62</v>
      </c>
    </row>
    <row r="31" spans="1:16" ht="12.75" customHeight="1" thickBot="1">
      <c r="A31" s="3" t="str">
        <f t="shared" si="0"/>
        <v> AN 276.177 </v>
      </c>
      <c r="B31" s="2" t="str">
        <f t="shared" si="1"/>
        <v>II</v>
      </c>
      <c r="C31" s="3">
        <f t="shared" si="2"/>
        <v>29515</v>
      </c>
      <c r="D31" s="5" t="str">
        <f t="shared" si="3"/>
        <v>vis</v>
      </c>
      <c r="E31" s="13">
        <f>VLOOKUP(C31,Active!C$21:E$973,3,FALSE)</f>
        <v>-370.22357723577238</v>
      </c>
      <c r="F31" s="2" t="s">
        <v>41</v>
      </c>
      <c r="G31" s="5" t="str">
        <f t="shared" si="4"/>
        <v>29515</v>
      </c>
      <c r="H31" s="3">
        <f t="shared" si="5"/>
        <v>18.5</v>
      </c>
      <c r="I31" s="14" t="s">
        <v>96</v>
      </c>
      <c r="J31" s="15" t="s">
        <v>97</v>
      </c>
      <c r="K31" s="14">
        <v>18.5</v>
      </c>
      <c r="L31" s="14" t="s">
        <v>65</v>
      </c>
      <c r="M31" s="15" t="s">
        <v>46</v>
      </c>
      <c r="N31" s="15"/>
      <c r="O31" s="16" t="s">
        <v>47</v>
      </c>
      <c r="P31" s="16" t="s">
        <v>48</v>
      </c>
    </row>
    <row r="32" spans="1:16" ht="12.75" customHeight="1" thickBot="1">
      <c r="A32" s="3" t="str">
        <f t="shared" si="0"/>
        <v> MVS 500 </v>
      </c>
      <c r="B32" s="2" t="str">
        <f t="shared" si="1"/>
        <v>II</v>
      </c>
      <c r="C32" s="3">
        <f t="shared" si="2"/>
        <v>29515</v>
      </c>
      <c r="D32" s="5" t="str">
        <f t="shared" si="3"/>
        <v>vis</v>
      </c>
      <c r="E32" s="13">
        <f>VLOOKUP(C32,Active!C$21:E$973,3,FALSE)</f>
        <v>-370.22357723577238</v>
      </c>
      <c r="F32" s="2" t="s">
        <v>41</v>
      </c>
      <c r="G32" s="5" t="str">
        <f t="shared" si="4"/>
        <v>29515</v>
      </c>
      <c r="H32" s="3">
        <f t="shared" si="5"/>
        <v>18.5</v>
      </c>
      <c r="I32" s="14" t="s">
        <v>96</v>
      </c>
      <c r="J32" s="15" t="s">
        <v>97</v>
      </c>
      <c r="K32" s="14">
        <v>18.5</v>
      </c>
      <c r="L32" s="14" t="s">
        <v>65</v>
      </c>
      <c r="M32" s="15" t="s">
        <v>46</v>
      </c>
      <c r="N32" s="15"/>
      <c r="O32" s="16" t="s">
        <v>61</v>
      </c>
      <c r="P32" s="16" t="s">
        <v>62</v>
      </c>
    </row>
    <row r="33" spans="1:16" ht="12.75" customHeight="1" thickBot="1">
      <c r="A33" s="3" t="str">
        <f t="shared" si="0"/>
        <v> MVS 500 </v>
      </c>
      <c r="B33" s="2" t="str">
        <f t="shared" si="1"/>
        <v>I</v>
      </c>
      <c r="C33" s="3">
        <f t="shared" si="2"/>
        <v>29868</v>
      </c>
      <c r="D33" s="5" t="str">
        <f t="shared" si="3"/>
        <v>vis</v>
      </c>
      <c r="E33" s="13">
        <f>VLOOKUP(C33,Active!C$21:E$973,3,FALSE)</f>
        <v>-365.09872241579563</v>
      </c>
      <c r="F33" s="2" t="s">
        <v>41</v>
      </c>
      <c r="G33" s="5" t="str">
        <f t="shared" si="4"/>
        <v>29868</v>
      </c>
      <c r="H33" s="3">
        <f t="shared" si="5"/>
        <v>21</v>
      </c>
      <c r="I33" s="14" t="s">
        <v>98</v>
      </c>
      <c r="J33" s="15" t="s">
        <v>99</v>
      </c>
      <c r="K33" s="14">
        <v>21</v>
      </c>
      <c r="L33" s="14" t="s">
        <v>71</v>
      </c>
      <c r="M33" s="15" t="s">
        <v>46</v>
      </c>
      <c r="N33" s="15"/>
      <c r="O33" s="16" t="s">
        <v>61</v>
      </c>
      <c r="P33" s="16" t="s">
        <v>62</v>
      </c>
    </row>
    <row r="34" spans="1:16" ht="12.75" customHeight="1" thickBot="1">
      <c r="A34" s="3" t="str">
        <f t="shared" si="0"/>
        <v> MVS 500 </v>
      </c>
      <c r="B34" s="2" t="str">
        <f t="shared" si="1"/>
        <v>II</v>
      </c>
      <c r="C34" s="3">
        <f t="shared" si="2"/>
        <v>30639</v>
      </c>
      <c r="D34" s="5" t="str">
        <f t="shared" si="3"/>
        <v>vis</v>
      </c>
      <c r="E34" s="13">
        <f>VLOOKUP(C34,Active!C$21:E$973,3,FALSE)</f>
        <v>-353.90534262485482</v>
      </c>
      <c r="F34" s="2" t="s">
        <v>41</v>
      </c>
      <c r="G34" s="5" t="str">
        <f t="shared" si="4"/>
        <v>30639</v>
      </c>
      <c r="H34" s="3">
        <f t="shared" si="5"/>
        <v>26.5</v>
      </c>
      <c r="I34" s="14" t="s">
        <v>100</v>
      </c>
      <c r="J34" s="15" t="s">
        <v>101</v>
      </c>
      <c r="K34" s="14">
        <v>26.5</v>
      </c>
      <c r="L34" s="14" t="s">
        <v>102</v>
      </c>
      <c r="M34" s="15" t="s">
        <v>46</v>
      </c>
      <c r="N34" s="15"/>
      <c r="O34" s="16" t="s">
        <v>61</v>
      </c>
      <c r="P34" s="16" t="s">
        <v>62</v>
      </c>
    </row>
    <row r="35" spans="1:16" ht="12.75" customHeight="1" thickBot="1">
      <c r="A35" s="3" t="str">
        <f t="shared" si="0"/>
        <v> MVS 500 </v>
      </c>
      <c r="B35" s="2" t="str">
        <f t="shared" si="1"/>
        <v>I</v>
      </c>
      <c r="C35" s="3">
        <f t="shared" si="2"/>
        <v>30848</v>
      </c>
      <c r="D35" s="5" t="str">
        <f t="shared" si="3"/>
        <v>vis</v>
      </c>
      <c r="E35" s="13">
        <f>VLOOKUP(C35,Active!C$21:E$973,3,FALSE)</f>
        <v>-350.87108013937285</v>
      </c>
      <c r="F35" s="2" t="s">
        <v>41</v>
      </c>
      <c r="G35" s="5" t="str">
        <f t="shared" si="4"/>
        <v>30848</v>
      </c>
      <c r="H35" s="3">
        <f t="shared" si="5"/>
        <v>28</v>
      </c>
      <c r="I35" s="14" t="s">
        <v>103</v>
      </c>
      <c r="J35" s="15" t="s">
        <v>104</v>
      </c>
      <c r="K35" s="14">
        <v>28</v>
      </c>
      <c r="L35" s="14" t="s">
        <v>80</v>
      </c>
      <c r="M35" s="15" t="s">
        <v>46</v>
      </c>
      <c r="N35" s="15"/>
      <c r="O35" s="16" t="s">
        <v>61</v>
      </c>
      <c r="P35" s="16" t="s">
        <v>62</v>
      </c>
    </row>
    <row r="36" spans="1:16" ht="12.75" customHeight="1" thickBot="1">
      <c r="A36" s="3" t="str">
        <f t="shared" si="0"/>
        <v> MVS 500 </v>
      </c>
      <c r="B36" s="2" t="str">
        <f t="shared" si="1"/>
        <v>II</v>
      </c>
      <c r="C36" s="3">
        <f t="shared" si="2"/>
        <v>30930</v>
      </c>
      <c r="D36" s="5" t="str">
        <f t="shared" si="3"/>
        <v>vis</v>
      </c>
      <c r="E36" s="13">
        <f>VLOOKUP(C36,Active!C$21:E$973,3,FALSE)</f>
        <v>-349.68060394889665</v>
      </c>
      <c r="F36" s="2" t="s">
        <v>41</v>
      </c>
      <c r="G36" s="5" t="str">
        <f t="shared" si="4"/>
        <v>30930</v>
      </c>
      <c r="H36" s="3">
        <f t="shared" si="5"/>
        <v>28.5</v>
      </c>
      <c r="I36" s="14" t="s">
        <v>105</v>
      </c>
      <c r="J36" s="15" t="s">
        <v>106</v>
      </c>
      <c r="K36" s="14">
        <v>28.5</v>
      </c>
      <c r="L36" s="14" t="s">
        <v>107</v>
      </c>
      <c r="M36" s="15" t="s">
        <v>46</v>
      </c>
      <c r="N36" s="15"/>
      <c r="O36" s="16" t="s">
        <v>61</v>
      </c>
      <c r="P36" s="16" t="s">
        <v>62</v>
      </c>
    </row>
    <row r="37" spans="1:16" ht="12.75" customHeight="1" thickBot="1">
      <c r="A37" s="3" t="str">
        <f t="shared" si="0"/>
        <v> MVS 500 </v>
      </c>
      <c r="B37" s="2" t="str">
        <f t="shared" si="1"/>
        <v>I</v>
      </c>
      <c r="C37" s="3">
        <f t="shared" si="2"/>
        <v>30999</v>
      </c>
      <c r="D37" s="5" t="str">
        <f t="shared" si="3"/>
        <v>vis</v>
      </c>
      <c r="E37" s="13">
        <f>VLOOKUP(C37,Active!C$21:E$973,3,FALSE)</f>
        <v>-348.67886178861789</v>
      </c>
      <c r="F37" s="2" t="s">
        <v>41</v>
      </c>
      <c r="G37" s="5" t="str">
        <f t="shared" si="4"/>
        <v>30999</v>
      </c>
      <c r="H37" s="3">
        <f t="shared" si="5"/>
        <v>29</v>
      </c>
      <c r="I37" s="14" t="s">
        <v>108</v>
      </c>
      <c r="J37" s="15" t="s">
        <v>109</v>
      </c>
      <c r="K37" s="14">
        <v>29</v>
      </c>
      <c r="L37" s="14" t="s">
        <v>110</v>
      </c>
      <c r="M37" s="15" t="s">
        <v>46</v>
      </c>
      <c r="N37" s="15"/>
      <c r="O37" s="16" t="s">
        <v>61</v>
      </c>
      <c r="P37" s="16" t="s">
        <v>62</v>
      </c>
    </row>
    <row r="38" spans="1:16" ht="12.75" customHeight="1" thickBot="1">
      <c r="A38" s="3" t="str">
        <f t="shared" si="0"/>
        <v> MVS 500 </v>
      </c>
      <c r="B38" s="2" t="str">
        <f t="shared" si="1"/>
        <v>I</v>
      </c>
      <c r="C38" s="3">
        <f t="shared" si="2"/>
        <v>31266</v>
      </c>
      <c r="D38" s="5" t="str">
        <f t="shared" si="3"/>
        <v>vis</v>
      </c>
      <c r="E38" s="13">
        <f>VLOOKUP(C38,Active!C$21:E$973,3,FALSE)</f>
        <v>-344.80255516840884</v>
      </c>
      <c r="F38" s="2" t="s">
        <v>41</v>
      </c>
      <c r="G38" s="5" t="str">
        <f t="shared" si="4"/>
        <v>31266</v>
      </c>
      <c r="H38" s="3">
        <f t="shared" si="5"/>
        <v>31</v>
      </c>
      <c r="I38" s="14" t="s">
        <v>111</v>
      </c>
      <c r="J38" s="15" t="s">
        <v>112</v>
      </c>
      <c r="K38" s="14">
        <v>31</v>
      </c>
      <c r="L38" s="14" t="s">
        <v>95</v>
      </c>
      <c r="M38" s="15" t="s">
        <v>46</v>
      </c>
      <c r="N38" s="15"/>
      <c r="O38" s="16" t="s">
        <v>61</v>
      </c>
      <c r="P38" s="16" t="s">
        <v>62</v>
      </c>
    </row>
    <row r="39" spans="1:16" ht="12.75" customHeight="1" thickBot="1">
      <c r="A39" s="3" t="str">
        <f t="shared" si="0"/>
        <v> MVS 500 </v>
      </c>
      <c r="B39" s="2" t="str">
        <f t="shared" si="1"/>
        <v>II</v>
      </c>
      <c r="C39" s="3">
        <f t="shared" si="2"/>
        <v>31325</v>
      </c>
      <c r="D39" s="5" t="str">
        <f t="shared" si="3"/>
        <v>vis</v>
      </c>
      <c r="E39" s="13">
        <f>VLOOKUP(C39,Active!C$21:E$973,3,FALSE)</f>
        <v>-343.94599303135891</v>
      </c>
      <c r="F39" s="2" t="s">
        <v>41</v>
      </c>
      <c r="G39" s="5" t="str">
        <f t="shared" si="4"/>
        <v>31325</v>
      </c>
      <c r="H39" s="3">
        <f t="shared" si="5"/>
        <v>31.5</v>
      </c>
      <c r="I39" s="14" t="s">
        <v>113</v>
      </c>
      <c r="J39" s="15" t="s">
        <v>114</v>
      </c>
      <c r="K39" s="14">
        <v>31.5</v>
      </c>
      <c r="L39" s="14" t="s">
        <v>115</v>
      </c>
      <c r="M39" s="15" t="s">
        <v>46</v>
      </c>
      <c r="N39" s="15"/>
      <c r="O39" s="16" t="s">
        <v>61</v>
      </c>
      <c r="P39" s="16" t="s">
        <v>62</v>
      </c>
    </row>
    <row r="40" spans="1:16" ht="12.75" customHeight="1" thickBot="1">
      <c r="A40" s="3" t="str">
        <f t="shared" si="0"/>
        <v> MVS 500 </v>
      </c>
      <c r="B40" s="2" t="str">
        <f t="shared" si="1"/>
        <v>I</v>
      </c>
      <c r="C40" s="3">
        <f t="shared" si="2"/>
        <v>31558</v>
      </c>
      <c r="D40" s="5" t="str">
        <f t="shared" si="3"/>
        <v>vis</v>
      </c>
      <c r="E40" s="13">
        <f>VLOOKUP(C40,Active!C$21:E$973,3,FALSE)</f>
        <v>-340.56329849012781</v>
      </c>
      <c r="F40" s="2" t="s">
        <v>41</v>
      </c>
      <c r="G40" s="5" t="str">
        <f t="shared" si="4"/>
        <v>31558</v>
      </c>
      <c r="H40" s="3">
        <f t="shared" si="5"/>
        <v>33</v>
      </c>
      <c r="I40" s="14" t="s">
        <v>116</v>
      </c>
      <c r="J40" s="15" t="s">
        <v>117</v>
      </c>
      <c r="K40" s="14">
        <v>33</v>
      </c>
      <c r="L40" s="14" t="s">
        <v>89</v>
      </c>
      <c r="M40" s="15" t="s">
        <v>46</v>
      </c>
      <c r="N40" s="15"/>
      <c r="O40" s="16" t="s">
        <v>61</v>
      </c>
      <c r="P40" s="16" t="s">
        <v>62</v>
      </c>
    </row>
    <row r="41" spans="1:16" ht="12.75" customHeight="1" thickBot="1">
      <c r="A41" s="3" t="str">
        <f t="shared" si="0"/>
        <v> MVS 500 </v>
      </c>
      <c r="B41" s="2" t="str">
        <f t="shared" si="1"/>
        <v>I</v>
      </c>
      <c r="C41" s="3">
        <f t="shared" si="2"/>
        <v>32831</v>
      </c>
      <c r="D41" s="5" t="str">
        <f t="shared" si="3"/>
        <v>vis</v>
      </c>
      <c r="E41" s="13">
        <f>VLOOKUP(C41,Active!C$21:E$973,3,FALSE)</f>
        <v>-322.08188153310107</v>
      </c>
      <c r="F41" s="2" t="s">
        <v>41</v>
      </c>
      <c r="G41" s="5" t="str">
        <f t="shared" si="4"/>
        <v>32831</v>
      </c>
      <c r="H41" s="3">
        <f t="shared" si="5"/>
        <v>42</v>
      </c>
      <c r="I41" s="14" t="s">
        <v>118</v>
      </c>
      <c r="J41" s="15" t="s">
        <v>119</v>
      </c>
      <c r="K41" s="14">
        <v>42</v>
      </c>
      <c r="L41" s="14" t="s">
        <v>51</v>
      </c>
      <c r="M41" s="15" t="s">
        <v>46</v>
      </c>
      <c r="N41" s="15"/>
      <c r="O41" s="16" t="s">
        <v>61</v>
      </c>
      <c r="P41" s="16" t="s">
        <v>62</v>
      </c>
    </row>
    <row r="42" spans="1:16" ht="12.75" customHeight="1" thickBot="1">
      <c r="A42" s="3" t="str">
        <f t="shared" si="0"/>
        <v> MVS 500 </v>
      </c>
      <c r="B42" s="2" t="str">
        <f t="shared" si="1"/>
        <v>II</v>
      </c>
      <c r="C42" s="3">
        <f t="shared" si="2"/>
        <v>32881</v>
      </c>
      <c r="D42" s="5" t="str">
        <f t="shared" si="3"/>
        <v>vis</v>
      </c>
      <c r="E42" s="13">
        <f>VLOOKUP(C42,Active!C$21:E$973,3,FALSE)</f>
        <v>-321.35598141695704</v>
      </c>
      <c r="F42" s="2" t="s">
        <v>41</v>
      </c>
      <c r="G42" s="5" t="str">
        <f t="shared" si="4"/>
        <v>32881</v>
      </c>
      <c r="H42" s="3">
        <f t="shared" si="5"/>
        <v>42.5</v>
      </c>
      <c r="I42" s="14" t="s">
        <v>120</v>
      </c>
      <c r="J42" s="15" t="s">
        <v>121</v>
      </c>
      <c r="K42" s="14">
        <v>42.5</v>
      </c>
      <c r="L42" s="14" t="s">
        <v>77</v>
      </c>
      <c r="M42" s="15" t="s">
        <v>46</v>
      </c>
      <c r="N42" s="15"/>
      <c r="O42" s="16" t="s">
        <v>61</v>
      </c>
      <c r="P42" s="16" t="s">
        <v>62</v>
      </c>
    </row>
    <row r="43" spans="1:16" ht="12.75" customHeight="1" thickBot="1">
      <c r="A43" s="3" t="str">
        <f t="shared" ref="A43:A74" si="6">P43</f>
        <v> MVS 500 </v>
      </c>
      <c r="B43" s="2" t="str">
        <f t="shared" ref="B43:B74" si="7">IF(H43=INT(H43),"I","II")</f>
        <v>I</v>
      </c>
      <c r="C43" s="3">
        <f t="shared" ref="C43:C74" si="8">1*G43</f>
        <v>33094</v>
      </c>
      <c r="D43" s="5" t="str">
        <f t="shared" ref="D43:D74" si="9">VLOOKUP(F43,I$1:J$5,2,FALSE)</f>
        <v>vis</v>
      </c>
      <c r="E43" s="13">
        <f>VLOOKUP(C43,Active!C$21:E$973,3,FALSE)</f>
        <v>-318.26364692218351</v>
      </c>
      <c r="F43" s="2" t="s">
        <v>41</v>
      </c>
      <c r="G43" s="5" t="str">
        <f t="shared" ref="G43:G74" si="10">MID(I43,3,LEN(I43)-3)</f>
        <v>33094</v>
      </c>
      <c r="H43" s="3">
        <f t="shared" ref="H43:H74" si="11">1*K43</f>
        <v>44</v>
      </c>
      <c r="I43" s="14" t="s">
        <v>122</v>
      </c>
      <c r="J43" s="15" t="s">
        <v>123</v>
      </c>
      <c r="K43" s="14">
        <v>44</v>
      </c>
      <c r="L43" s="14" t="s">
        <v>124</v>
      </c>
      <c r="M43" s="15" t="s">
        <v>46</v>
      </c>
      <c r="N43" s="15"/>
      <c r="O43" s="16" t="s">
        <v>61</v>
      </c>
      <c r="P43" s="16" t="s">
        <v>62</v>
      </c>
    </row>
    <row r="44" spans="1:16" ht="12.75" customHeight="1" thickBot="1">
      <c r="A44" s="3" t="str">
        <f t="shared" si="6"/>
        <v> MVS 500 </v>
      </c>
      <c r="B44" s="2" t="str">
        <f t="shared" si="7"/>
        <v>I</v>
      </c>
      <c r="C44" s="3">
        <f t="shared" si="8"/>
        <v>33242</v>
      </c>
      <c r="D44" s="5" t="str">
        <f t="shared" si="9"/>
        <v>vis</v>
      </c>
      <c r="E44" s="13">
        <f>VLOOKUP(C44,Active!C$21:E$973,3,FALSE)</f>
        <v>-316.11498257839725</v>
      </c>
      <c r="F44" s="2" t="s">
        <v>41</v>
      </c>
      <c r="G44" s="5" t="str">
        <f t="shared" si="10"/>
        <v>33242</v>
      </c>
      <c r="H44" s="3">
        <f t="shared" si="11"/>
        <v>45</v>
      </c>
      <c r="I44" s="14" t="s">
        <v>125</v>
      </c>
      <c r="J44" s="15" t="s">
        <v>126</v>
      </c>
      <c r="K44" s="14">
        <v>45</v>
      </c>
      <c r="L44" s="14" t="s">
        <v>45</v>
      </c>
      <c r="M44" s="15" t="s">
        <v>46</v>
      </c>
      <c r="N44" s="15"/>
      <c r="O44" s="16" t="s">
        <v>61</v>
      </c>
      <c r="P44" s="16" t="s">
        <v>62</v>
      </c>
    </row>
    <row r="45" spans="1:16" ht="12.75" customHeight="1" thickBot="1">
      <c r="A45" s="3" t="str">
        <f t="shared" si="6"/>
        <v> MVS 499 </v>
      </c>
      <c r="B45" s="2" t="str">
        <f t="shared" si="7"/>
        <v>I</v>
      </c>
      <c r="C45" s="3">
        <f t="shared" si="8"/>
        <v>33795</v>
      </c>
      <c r="D45" s="5" t="str">
        <f t="shared" si="9"/>
        <v>vis</v>
      </c>
      <c r="E45" s="13">
        <f>VLOOKUP(C45,Active!C$21:E$973,3,FALSE)</f>
        <v>-308.08652729384437</v>
      </c>
      <c r="F45" s="2" t="s">
        <v>41</v>
      </c>
      <c r="G45" s="5" t="str">
        <f t="shared" si="10"/>
        <v>33795</v>
      </c>
      <c r="H45" s="3">
        <f t="shared" si="11"/>
        <v>49</v>
      </c>
      <c r="I45" s="14" t="s">
        <v>127</v>
      </c>
      <c r="J45" s="15" t="s">
        <v>128</v>
      </c>
      <c r="K45" s="14">
        <v>49</v>
      </c>
      <c r="L45" s="14" t="s">
        <v>129</v>
      </c>
      <c r="M45" s="15" t="s">
        <v>46</v>
      </c>
      <c r="N45" s="15"/>
      <c r="O45" s="16" t="s">
        <v>61</v>
      </c>
      <c r="P45" s="16" t="s">
        <v>130</v>
      </c>
    </row>
    <row r="46" spans="1:16" ht="12.75" customHeight="1" thickBot="1">
      <c r="A46" s="3" t="str">
        <f t="shared" si="6"/>
        <v> MVS 499 </v>
      </c>
      <c r="B46" s="2" t="str">
        <f t="shared" si="7"/>
        <v>II</v>
      </c>
      <c r="C46" s="3">
        <f t="shared" si="8"/>
        <v>33870</v>
      </c>
      <c r="D46" s="5" t="str">
        <f t="shared" si="9"/>
        <v>vis</v>
      </c>
      <c r="E46" s="13">
        <f>VLOOKUP(C46,Active!C$21:E$973,3,FALSE)</f>
        <v>-306.99767711962835</v>
      </c>
      <c r="F46" s="2" t="s">
        <v>41</v>
      </c>
      <c r="G46" s="5" t="str">
        <f t="shared" si="10"/>
        <v>33870</v>
      </c>
      <c r="H46" s="3">
        <f t="shared" si="11"/>
        <v>49.5</v>
      </c>
      <c r="I46" s="14" t="s">
        <v>131</v>
      </c>
      <c r="J46" s="15" t="s">
        <v>132</v>
      </c>
      <c r="K46" s="14">
        <v>49.5</v>
      </c>
      <c r="L46" s="14" t="s">
        <v>95</v>
      </c>
      <c r="M46" s="15" t="s">
        <v>46</v>
      </c>
      <c r="N46" s="15"/>
      <c r="O46" s="16" t="s">
        <v>61</v>
      </c>
      <c r="P46" s="16" t="s">
        <v>130</v>
      </c>
    </row>
    <row r="47" spans="1:16" ht="12.75" customHeight="1" thickBot="1">
      <c r="A47" s="3" t="str">
        <f t="shared" si="6"/>
        <v> MVS 499 </v>
      </c>
      <c r="B47" s="2" t="str">
        <f t="shared" si="7"/>
        <v>I</v>
      </c>
      <c r="C47" s="3">
        <f t="shared" si="8"/>
        <v>33950</v>
      </c>
      <c r="D47" s="5" t="str">
        <f t="shared" si="9"/>
        <v>vis</v>
      </c>
      <c r="E47" s="13">
        <f>VLOOKUP(C47,Active!C$21:E$973,3,FALSE)</f>
        <v>-305.83623693379792</v>
      </c>
      <c r="F47" s="2" t="s">
        <v>41</v>
      </c>
      <c r="G47" s="5" t="str">
        <f t="shared" si="10"/>
        <v>33950</v>
      </c>
      <c r="H47" s="3">
        <f t="shared" si="11"/>
        <v>50</v>
      </c>
      <c r="I47" s="14" t="s">
        <v>133</v>
      </c>
      <c r="J47" s="15" t="s">
        <v>134</v>
      </c>
      <c r="K47" s="14">
        <v>50</v>
      </c>
      <c r="L47" s="14" t="s">
        <v>89</v>
      </c>
      <c r="M47" s="15" t="s">
        <v>46</v>
      </c>
      <c r="N47" s="15"/>
      <c r="O47" s="16" t="s">
        <v>61</v>
      </c>
      <c r="P47" s="16" t="s">
        <v>130</v>
      </c>
    </row>
    <row r="48" spans="1:16" ht="12.75" customHeight="1" thickBot="1">
      <c r="A48" s="3" t="str">
        <f t="shared" si="6"/>
        <v> MVS 500 </v>
      </c>
      <c r="B48" s="2" t="str">
        <f t="shared" si="7"/>
        <v>II</v>
      </c>
      <c r="C48" s="3">
        <f t="shared" si="8"/>
        <v>34150</v>
      </c>
      <c r="D48" s="5" t="str">
        <f t="shared" si="9"/>
        <v>vis</v>
      </c>
      <c r="E48" s="13">
        <f>VLOOKUP(C48,Active!C$21:E$973,3,FALSE)</f>
        <v>-302.93263646922185</v>
      </c>
      <c r="F48" s="2" t="s">
        <v>41</v>
      </c>
      <c r="G48" s="5" t="str">
        <f t="shared" si="10"/>
        <v>34150</v>
      </c>
      <c r="H48" s="3">
        <f t="shared" si="11"/>
        <v>51.5</v>
      </c>
      <c r="I48" s="14" t="s">
        <v>135</v>
      </c>
      <c r="J48" s="15" t="s">
        <v>136</v>
      </c>
      <c r="K48" s="14">
        <v>51.5</v>
      </c>
      <c r="L48" s="14" t="s">
        <v>124</v>
      </c>
      <c r="M48" s="15" t="s">
        <v>46</v>
      </c>
      <c r="N48" s="15"/>
      <c r="O48" s="16" t="s">
        <v>61</v>
      </c>
      <c r="P48" s="16" t="s">
        <v>62</v>
      </c>
    </row>
    <row r="49" spans="1:16" ht="12.75" customHeight="1" thickBot="1">
      <c r="A49" s="3" t="str">
        <f t="shared" si="6"/>
        <v> MVS 499 </v>
      </c>
      <c r="B49" s="2" t="str">
        <f t="shared" si="7"/>
        <v>II</v>
      </c>
      <c r="C49" s="3">
        <f t="shared" si="8"/>
        <v>34160</v>
      </c>
      <c r="D49" s="5" t="str">
        <f t="shared" si="9"/>
        <v>vis</v>
      </c>
      <c r="E49" s="13">
        <f>VLOOKUP(C49,Active!C$21:E$973,3,FALSE)</f>
        <v>-302.78745644599303</v>
      </c>
      <c r="F49" s="2" t="s">
        <v>41</v>
      </c>
      <c r="G49" s="5" t="str">
        <f t="shared" si="10"/>
        <v>34160</v>
      </c>
      <c r="H49" s="3">
        <f t="shared" si="11"/>
        <v>51.5</v>
      </c>
      <c r="I49" s="14" t="s">
        <v>137</v>
      </c>
      <c r="J49" s="15" t="s">
        <v>138</v>
      </c>
      <c r="K49" s="14">
        <v>51.5</v>
      </c>
      <c r="L49" s="14" t="s">
        <v>65</v>
      </c>
      <c r="M49" s="15" t="s">
        <v>46</v>
      </c>
      <c r="N49" s="15"/>
      <c r="O49" s="16" t="s">
        <v>61</v>
      </c>
      <c r="P49" s="16" t="s">
        <v>130</v>
      </c>
    </row>
    <row r="50" spans="1:16" ht="12.75" customHeight="1" thickBot="1">
      <c r="A50" s="3" t="str">
        <f t="shared" si="6"/>
        <v> MVS 500 </v>
      </c>
      <c r="B50" s="2" t="str">
        <f t="shared" si="7"/>
        <v>I</v>
      </c>
      <c r="C50" s="3">
        <f t="shared" si="8"/>
        <v>34232</v>
      </c>
      <c r="D50" s="5" t="str">
        <f t="shared" si="9"/>
        <v>vis</v>
      </c>
      <c r="E50" s="13">
        <f>VLOOKUP(C50,Active!C$21:E$973,3,FALSE)</f>
        <v>-301.74216027874564</v>
      </c>
      <c r="F50" s="2" t="s">
        <v>41</v>
      </c>
      <c r="G50" s="5" t="str">
        <f t="shared" si="10"/>
        <v>34232</v>
      </c>
      <c r="H50" s="3">
        <f t="shared" si="11"/>
        <v>52</v>
      </c>
      <c r="I50" s="14" t="s">
        <v>139</v>
      </c>
      <c r="J50" s="15" t="s">
        <v>140</v>
      </c>
      <c r="K50" s="14">
        <v>52</v>
      </c>
      <c r="L50" s="14" t="s">
        <v>89</v>
      </c>
      <c r="M50" s="15" t="s">
        <v>46</v>
      </c>
      <c r="N50" s="15"/>
      <c r="O50" s="16" t="s">
        <v>61</v>
      </c>
      <c r="P50" s="16" t="s">
        <v>62</v>
      </c>
    </row>
    <row r="51" spans="1:16" ht="12.75" customHeight="1" thickBot="1">
      <c r="A51" s="3" t="str">
        <f t="shared" si="6"/>
        <v> MVS 499 </v>
      </c>
      <c r="B51" s="2" t="str">
        <f t="shared" si="7"/>
        <v>I</v>
      </c>
      <c r="C51" s="3">
        <f t="shared" si="8"/>
        <v>34240</v>
      </c>
      <c r="D51" s="5" t="str">
        <f t="shared" si="9"/>
        <v>vis</v>
      </c>
      <c r="E51" s="13">
        <f>VLOOKUP(C51,Active!C$21:E$973,3,FALSE)</f>
        <v>-301.6260162601626</v>
      </c>
      <c r="F51" s="2" t="s">
        <v>41</v>
      </c>
      <c r="G51" s="5" t="str">
        <f t="shared" si="10"/>
        <v>34240</v>
      </c>
      <c r="H51" s="3">
        <f t="shared" si="11"/>
        <v>52</v>
      </c>
      <c r="I51" s="14" t="s">
        <v>141</v>
      </c>
      <c r="J51" s="15" t="s">
        <v>142</v>
      </c>
      <c r="K51" s="14">
        <v>52</v>
      </c>
      <c r="L51" s="14" t="s">
        <v>143</v>
      </c>
      <c r="M51" s="15" t="s">
        <v>46</v>
      </c>
      <c r="N51" s="15"/>
      <c r="O51" s="16" t="s">
        <v>61</v>
      </c>
      <c r="P51" s="16" t="s">
        <v>130</v>
      </c>
    </row>
    <row r="52" spans="1:16" ht="12.75" customHeight="1" thickBot="1">
      <c r="A52" s="3" t="str">
        <f t="shared" si="6"/>
        <v> MVS 499 </v>
      </c>
      <c r="B52" s="2" t="str">
        <f t="shared" si="7"/>
        <v>II</v>
      </c>
      <c r="C52" s="3">
        <f t="shared" si="8"/>
        <v>34300</v>
      </c>
      <c r="D52" s="5" t="str">
        <f t="shared" si="9"/>
        <v>vis</v>
      </c>
      <c r="E52" s="13">
        <f>VLOOKUP(C52,Active!C$21:E$973,3,FALSE)</f>
        <v>-300.75493612078981</v>
      </c>
      <c r="F52" s="2" t="s">
        <v>41</v>
      </c>
      <c r="G52" s="5" t="str">
        <f t="shared" si="10"/>
        <v>34300</v>
      </c>
      <c r="H52" s="3">
        <f t="shared" si="11"/>
        <v>52.5</v>
      </c>
      <c r="I52" s="14" t="s">
        <v>144</v>
      </c>
      <c r="J52" s="15" t="s">
        <v>145</v>
      </c>
      <c r="K52" s="14">
        <v>52.5</v>
      </c>
      <c r="L52" s="14" t="s">
        <v>65</v>
      </c>
      <c r="M52" s="15" t="s">
        <v>46</v>
      </c>
      <c r="N52" s="15"/>
      <c r="O52" s="16" t="s">
        <v>61</v>
      </c>
      <c r="P52" s="16" t="s">
        <v>130</v>
      </c>
    </row>
    <row r="53" spans="1:16" ht="12.75" customHeight="1" thickBot="1">
      <c r="A53" s="3" t="str">
        <f t="shared" si="6"/>
        <v> MVS 500 </v>
      </c>
      <c r="B53" s="2" t="str">
        <f t="shared" si="7"/>
        <v>II</v>
      </c>
      <c r="C53" s="3">
        <f t="shared" si="8"/>
        <v>34300</v>
      </c>
      <c r="D53" s="5" t="str">
        <f t="shared" si="9"/>
        <v>vis</v>
      </c>
      <c r="E53" s="13">
        <f>VLOOKUP(C53,Active!C$21:E$973,3,FALSE)</f>
        <v>-300.75493612078981</v>
      </c>
      <c r="F53" s="2" t="s">
        <v>41</v>
      </c>
      <c r="G53" s="5" t="str">
        <f t="shared" si="10"/>
        <v>34300</v>
      </c>
      <c r="H53" s="3">
        <f t="shared" si="11"/>
        <v>52.5</v>
      </c>
      <c r="I53" s="14" t="s">
        <v>144</v>
      </c>
      <c r="J53" s="15" t="s">
        <v>145</v>
      </c>
      <c r="K53" s="14">
        <v>52.5</v>
      </c>
      <c r="L53" s="14" t="s">
        <v>65</v>
      </c>
      <c r="M53" s="15" t="s">
        <v>46</v>
      </c>
      <c r="N53" s="15"/>
      <c r="O53" s="16" t="s">
        <v>61</v>
      </c>
      <c r="P53" s="16" t="s">
        <v>62</v>
      </c>
    </row>
    <row r="54" spans="1:16" ht="12.75" customHeight="1" thickBot="1">
      <c r="A54" s="3" t="str">
        <f t="shared" si="6"/>
        <v> MVS 499 </v>
      </c>
      <c r="B54" s="2" t="str">
        <f t="shared" si="7"/>
        <v>II</v>
      </c>
      <c r="C54" s="3">
        <f t="shared" si="8"/>
        <v>34450</v>
      </c>
      <c r="D54" s="5" t="str">
        <f t="shared" si="9"/>
        <v>vis</v>
      </c>
      <c r="E54" s="13">
        <f>VLOOKUP(C54,Active!C$21:E$973,3,FALSE)</f>
        <v>-298.57723577235777</v>
      </c>
      <c r="F54" s="2" t="s">
        <v>41</v>
      </c>
      <c r="G54" s="5" t="str">
        <f t="shared" si="10"/>
        <v>34450</v>
      </c>
      <c r="H54" s="3">
        <f t="shared" si="11"/>
        <v>53.5</v>
      </c>
      <c r="I54" s="14" t="s">
        <v>146</v>
      </c>
      <c r="J54" s="15" t="s">
        <v>147</v>
      </c>
      <c r="K54" s="14">
        <v>53.5</v>
      </c>
      <c r="L54" s="14" t="s">
        <v>51</v>
      </c>
      <c r="M54" s="15" t="s">
        <v>46</v>
      </c>
      <c r="N54" s="15"/>
      <c r="O54" s="16" t="s">
        <v>61</v>
      </c>
      <c r="P54" s="16" t="s">
        <v>130</v>
      </c>
    </row>
    <row r="55" spans="1:16" ht="12.75" customHeight="1" thickBot="1">
      <c r="A55" s="3" t="str">
        <f t="shared" si="6"/>
        <v> MVS 500 </v>
      </c>
      <c r="B55" s="2" t="str">
        <f t="shared" si="7"/>
        <v>II</v>
      </c>
      <c r="C55" s="3">
        <f t="shared" si="8"/>
        <v>34455</v>
      </c>
      <c r="D55" s="5" t="str">
        <f t="shared" si="9"/>
        <v>vis</v>
      </c>
      <c r="E55" s="13">
        <f>VLOOKUP(C55,Active!C$21:E$973,3,FALSE)</f>
        <v>-298.50464576074336</v>
      </c>
      <c r="F55" s="2" t="s">
        <v>41</v>
      </c>
      <c r="G55" s="5" t="str">
        <f t="shared" si="10"/>
        <v>34455</v>
      </c>
      <c r="H55" s="3">
        <f t="shared" si="11"/>
        <v>53.5</v>
      </c>
      <c r="I55" s="14" t="s">
        <v>148</v>
      </c>
      <c r="J55" s="15" t="s">
        <v>149</v>
      </c>
      <c r="K55" s="14">
        <v>53.5</v>
      </c>
      <c r="L55" s="14" t="s">
        <v>150</v>
      </c>
      <c r="M55" s="15" t="s">
        <v>46</v>
      </c>
      <c r="N55" s="15"/>
      <c r="O55" s="16" t="s">
        <v>61</v>
      </c>
      <c r="P55" s="16" t="s">
        <v>62</v>
      </c>
    </row>
    <row r="56" spans="1:16" ht="12.75" customHeight="1" thickBot="1">
      <c r="A56" s="3" t="str">
        <f t="shared" si="6"/>
        <v> MVS 499 </v>
      </c>
      <c r="B56" s="2" t="str">
        <f t="shared" si="7"/>
        <v>I</v>
      </c>
      <c r="C56" s="3">
        <f t="shared" si="8"/>
        <v>34515</v>
      </c>
      <c r="D56" s="5" t="str">
        <f t="shared" si="9"/>
        <v>vis</v>
      </c>
      <c r="E56" s="13">
        <f>VLOOKUP(C56,Active!C$21:E$973,3,FALSE)</f>
        <v>-297.63356562137051</v>
      </c>
      <c r="F56" s="2" t="s">
        <v>41</v>
      </c>
      <c r="G56" s="5" t="str">
        <f t="shared" si="10"/>
        <v>34515</v>
      </c>
      <c r="H56" s="3">
        <f t="shared" si="11"/>
        <v>54</v>
      </c>
      <c r="I56" s="14" t="s">
        <v>151</v>
      </c>
      <c r="J56" s="15" t="s">
        <v>152</v>
      </c>
      <c r="K56" s="14">
        <v>54</v>
      </c>
      <c r="L56" s="14" t="s">
        <v>54</v>
      </c>
      <c r="M56" s="15" t="s">
        <v>46</v>
      </c>
      <c r="N56" s="15"/>
      <c r="O56" s="16" t="s">
        <v>61</v>
      </c>
      <c r="P56" s="16" t="s">
        <v>130</v>
      </c>
    </row>
    <row r="57" spans="1:16" ht="12.75" customHeight="1" thickBot="1">
      <c r="A57" s="3" t="str">
        <f t="shared" si="6"/>
        <v> MVS 499 </v>
      </c>
      <c r="B57" s="2" t="str">
        <f t="shared" si="7"/>
        <v>II</v>
      </c>
      <c r="C57" s="3">
        <f t="shared" si="8"/>
        <v>34588</v>
      </c>
      <c r="D57" s="5" t="str">
        <f t="shared" si="9"/>
        <v>vis</v>
      </c>
      <c r="E57" s="13">
        <f>VLOOKUP(C57,Active!C$21:E$973,3,FALSE)</f>
        <v>-296.57375145180026</v>
      </c>
      <c r="F57" s="2" t="s">
        <v>41</v>
      </c>
      <c r="G57" s="5" t="str">
        <f t="shared" si="10"/>
        <v>34588</v>
      </c>
      <c r="H57" s="3">
        <f t="shared" si="11"/>
        <v>54.5</v>
      </c>
      <c r="I57" s="14" t="s">
        <v>153</v>
      </c>
      <c r="J57" s="15" t="s">
        <v>154</v>
      </c>
      <c r="K57" s="14">
        <v>54.5</v>
      </c>
      <c r="L57" s="14" t="s">
        <v>110</v>
      </c>
      <c r="M57" s="15" t="s">
        <v>46</v>
      </c>
      <c r="N57" s="15"/>
      <c r="O57" s="16" t="s">
        <v>61</v>
      </c>
      <c r="P57" s="16" t="s">
        <v>130</v>
      </c>
    </row>
    <row r="58" spans="1:16" ht="12.75" customHeight="1" thickBot="1">
      <c r="A58" s="3" t="str">
        <f t="shared" si="6"/>
        <v> MVS 500 </v>
      </c>
      <c r="B58" s="2" t="str">
        <f t="shared" si="7"/>
        <v>I</v>
      </c>
      <c r="C58" s="3">
        <f t="shared" si="8"/>
        <v>34658</v>
      </c>
      <c r="D58" s="5" t="str">
        <f t="shared" si="9"/>
        <v>vis</v>
      </c>
      <c r="E58" s="13">
        <f>VLOOKUP(C58,Active!C$21:E$973,3,FALSE)</f>
        <v>-295.55749128919865</v>
      </c>
      <c r="F58" s="2" t="s">
        <v>41</v>
      </c>
      <c r="G58" s="5" t="str">
        <f t="shared" si="10"/>
        <v>34658</v>
      </c>
      <c r="H58" s="3">
        <f t="shared" si="11"/>
        <v>55</v>
      </c>
      <c r="I58" s="14" t="s">
        <v>155</v>
      </c>
      <c r="J58" s="15" t="s">
        <v>156</v>
      </c>
      <c r="K58" s="14">
        <v>55</v>
      </c>
      <c r="L58" s="14" t="s">
        <v>110</v>
      </c>
      <c r="M58" s="15" t="s">
        <v>46</v>
      </c>
      <c r="N58" s="15"/>
      <c r="O58" s="16" t="s">
        <v>61</v>
      </c>
      <c r="P58" s="16" t="s">
        <v>62</v>
      </c>
    </row>
    <row r="59" spans="1:16" ht="12.75" customHeight="1" thickBot="1">
      <c r="A59" s="3" t="str">
        <f t="shared" si="6"/>
        <v> MVS 499 </v>
      </c>
      <c r="B59" s="2" t="str">
        <f t="shared" si="7"/>
        <v>I</v>
      </c>
      <c r="C59" s="3">
        <f t="shared" si="8"/>
        <v>34780</v>
      </c>
      <c r="D59" s="5" t="str">
        <f t="shared" si="9"/>
        <v>vis</v>
      </c>
      <c r="E59" s="13">
        <f>VLOOKUP(C59,Active!C$21:E$973,3,FALSE)</f>
        <v>-293.78629500580723</v>
      </c>
      <c r="F59" s="2" t="s">
        <v>41</v>
      </c>
      <c r="G59" s="5" t="str">
        <f t="shared" si="10"/>
        <v>34780</v>
      </c>
      <c r="H59" s="3">
        <f t="shared" si="11"/>
        <v>56</v>
      </c>
      <c r="I59" s="14" t="s">
        <v>157</v>
      </c>
      <c r="J59" s="15" t="s">
        <v>158</v>
      </c>
      <c r="K59" s="14">
        <v>56</v>
      </c>
      <c r="L59" s="14" t="s">
        <v>129</v>
      </c>
      <c r="M59" s="15" t="s">
        <v>46</v>
      </c>
      <c r="N59" s="15"/>
      <c r="O59" s="16" t="s">
        <v>61</v>
      </c>
      <c r="P59" s="16" t="s">
        <v>130</v>
      </c>
    </row>
    <row r="60" spans="1:16" ht="12.75" customHeight="1" thickBot="1">
      <c r="A60" s="3" t="str">
        <f t="shared" si="6"/>
        <v> MVS 499 </v>
      </c>
      <c r="B60" s="2" t="str">
        <f t="shared" si="7"/>
        <v>II</v>
      </c>
      <c r="C60" s="3">
        <f t="shared" si="8"/>
        <v>34855</v>
      </c>
      <c r="D60" s="5" t="str">
        <f t="shared" si="9"/>
        <v>vis</v>
      </c>
      <c r="E60" s="13">
        <f>VLOOKUP(C60,Active!C$21:E$973,3,FALSE)</f>
        <v>-292.69744483159121</v>
      </c>
      <c r="F60" s="2" t="s">
        <v>41</v>
      </c>
      <c r="G60" s="5" t="str">
        <f t="shared" si="10"/>
        <v>34855</v>
      </c>
      <c r="H60" s="3">
        <f t="shared" si="11"/>
        <v>56.5</v>
      </c>
      <c r="I60" s="14" t="s">
        <v>159</v>
      </c>
      <c r="J60" s="15" t="s">
        <v>160</v>
      </c>
      <c r="K60" s="14">
        <v>56.5</v>
      </c>
      <c r="L60" s="14" t="s">
        <v>95</v>
      </c>
      <c r="M60" s="15" t="s">
        <v>46</v>
      </c>
      <c r="N60" s="15"/>
      <c r="O60" s="16" t="s">
        <v>61</v>
      </c>
      <c r="P60" s="16" t="s">
        <v>130</v>
      </c>
    </row>
    <row r="61" spans="1:16" ht="12.75" customHeight="1" thickBot="1">
      <c r="A61" s="3" t="str">
        <f t="shared" si="6"/>
        <v> MVS 499 </v>
      </c>
      <c r="B61" s="2" t="str">
        <f t="shared" si="7"/>
        <v>I</v>
      </c>
      <c r="C61" s="3">
        <f t="shared" si="8"/>
        <v>35070</v>
      </c>
      <c r="D61" s="5" t="str">
        <f t="shared" si="9"/>
        <v>vis</v>
      </c>
      <c r="E61" s="13">
        <f>VLOOKUP(C61,Active!C$21:E$973,3,FALSE)</f>
        <v>-289.57607433217191</v>
      </c>
      <c r="F61" s="2" t="s">
        <v>41</v>
      </c>
      <c r="G61" s="5" t="str">
        <f t="shared" si="10"/>
        <v>35070</v>
      </c>
      <c r="H61" s="3">
        <f t="shared" si="11"/>
        <v>58</v>
      </c>
      <c r="I61" s="14" t="s">
        <v>161</v>
      </c>
      <c r="J61" s="15" t="s">
        <v>162</v>
      </c>
      <c r="K61" s="14">
        <v>58</v>
      </c>
      <c r="L61" s="14" t="s">
        <v>57</v>
      </c>
      <c r="M61" s="15" t="s">
        <v>46</v>
      </c>
      <c r="N61" s="15"/>
      <c r="O61" s="16" t="s">
        <v>61</v>
      </c>
      <c r="P61" s="16" t="s">
        <v>130</v>
      </c>
    </row>
    <row r="62" spans="1:16" ht="12.75" customHeight="1" thickBot="1">
      <c r="A62" s="3" t="str">
        <f t="shared" si="6"/>
        <v> MVS 500 </v>
      </c>
      <c r="B62" s="2" t="str">
        <f t="shared" si="7"/>
        <v>II</v>
      </c>
      <c r="C62" s="3">
        <f t="shared" si="8"/>
        <v>35722</v>
      </c>
      <c r="D62" s="5" t="str">
        <f t="shared" si="9"/>
        <v>vis</v>
      </c>
      <c r="E62" s="13">
        <f>VLOOKUP(C62,Active!C$21:E$973,3,FALSE)</f>
        <v>-280.11033681765389</v>
      </c>
      <c r="F62" s="2" t="s">
        <v>41</v>
      </c>
      <c r="G62" s="5" t="str">
        <f t="shared" si="10"/>
        <v>35722</v>
      </c>
      <c r="H62" s="3">
        <f t="shared" si="11"/>
        <v>62.5</v>
      </c>
      <c r="I62" s="14" t="s">
        <v>163</v>
      </c>
      <c r="J62" s="15" t="s">
        <v>164</v>
      </c>
      <c r="K62" s="14">
        <v>62.5</v>
      </c>
      <c r="L62" s="14" t="s">
        <v>150</v>
      </c>
      <c r="M62" s="15" t="s">
        <v>46</v>
      </c>
      <c r="N62" s="15"/>
      <c r="O62" s="16" t="s">
        <v>61</v>
      </c>
      <c r="P62" s="16" t="s">
        <v>62</v>
      </c>
    </row>
    <row r="63" spans="1:16" ht="12.75" customHeight="1" thickBot="1">
      <c r="A63" s="3" t="str">
        <f t="shared" si="6"/>
        <v> MVS 499 </v>
      </c>
      <c r="B63" s="2" t="str">
        <f t="shared" si="7"/>
        <v>I</v>
      </c>
      <c r="C63" s="3">
        <f t="shared" si="8"/>
        <v>35920</v>
      </c>
      <c r="D63" s="5" t="str">
        <f t="shared" si="9"/>
        <v>vis</v>
      </c>
      <c r="E63" s="13">
        <f>VLOOKUP(C63,Active!C$21:E$973,3,FALSE)</f>
        <v>-277.23577235772359</v>
      </c>
      <c r="F63" s="2" t="s">
        <v>41</v>
      </c>
      <c r="G63" s="5" t="str">
        <f t="shared" si="10"/>
        <v>35920</v>
      </c>
      <c r="H63" s="3">
        <f t="shared" si="11"/>
        <v>64</v>
      </c>
      <c r="I63" s="14" t="s">
        <v>165</v>
      </c>
      <c r="J63" s="15" t="s">
        <v>166</v>
      </c>
      <c r="K63" s="14">
        <v>64</v>
      </c>
      <c r="L63" s="14" t="s">
        <v>71</v>
      </c>
      <c r="M63" s="15" t="s">
        <v>46</v>
      </c>
      <c r="N63" s="15"/>
      <c r="O63" s="16" t="s">
        <v>61</v>
      </c>
      <c r="P63" s="16" t="s">
        <v>130</v>
      </c>
    </row>
    <row r="64" spans="1:16" ht="12.75" customHeight="1" thickBot="1">
      <c r="A64" s="3" t="str">
        <f t="shared" si="6"/>
        <v> MVS 499 </v>
      </c>
      <c r="B64" s="2" t="str">
        <f t="shared" si="7"/>
        <v>II</v>
      </c>
      <c r="C64" s="3">
        <f t="shared" si="8"/>
        <v>35980</v>
      </c>
      <c r="D64" s="5" t="str">
        <f t="shared" si="9"/>
        <v>vis</v>
      </c>
      <c r="E64" s="13">
        <f>VLOOKUP(C64,Active!C$21:E$973,3,FALSE)</f>
        <v>-276.3646922183508</v>
      </c>
      <c r="F64" s="2" t="s">
        <v>41</v>
      </c>
      <c r="G64" s="5" t="str">
        <f t="shared" si="10"/>
        <v>35980</v>
      </c>
      <c r="H64" s="3">
        <f t="shared" si="11"/>
        <v>64.5</v>
      </c>
      <c r="I64" s="14" t="s">
        <v>167</v>
      </c>
      <c r="J64" s="15" t="s">
        <v>168</v>
      </c>
      <c r="K64" s="14">
        <v>64.5</v>
      </c>
      <c r="L64" s="14" t="s">
        <v>74</v>
      </c>
      <c r="M64" s="15" t="s">
        <v>46</v>
      </c>
      <c r="N64" s="15"/>
      <c r="O64" s="16" t="s">
        <v>61</v>
      </c>
      <c r="P64" s="16" t="s">
        <v>130</v>
      </c>
    </row>
    <row r="65" spans="1:16" ht="12.75" customHeight="1" thickBot="1">
      <c r="A65" s="3" t="str">
        <f t="shared" si="6"/>
        <v> MVS 500 </v>
      </c>
      <c r="B65" s="2" t="str">
        <f t="shared" si="7"/>
        <v>II</v>
      </c>
      <c r="C65" s="3">
        <f t="shared" si="8"/>
        <v>35996</v>
      </c>
      <c r="D65" s="5" t="str">
        <f t="shared" si="9"/>
        <v>vis</v>
      </c>
      <c r="E65" s="13">
        <f>VLOOKUP(C65,Active!C$21:E$973,3,FALSE)</f>
        <v>-276.13240418118471</v>
      </c>
      <c r="F65" s="2" t="s">
        <v>41</v>
      </c>
      <c r="G65" s="5" t="str">
        <f t="shared" si="10"/>
        <v>35996</v>
      </c>
      <c r="H65" s="3">
        <f t="shared" si="11"/>
        <v>64.5</v>
      </c>
      <c r="I65" s="14" t="s">
        <v>169</v>
      </c>
      <c r="J65" s="15" t="s">
        <v>170</v>
      </c>
      <c r="K65" s="14">
        <v>64.5</v>
      </c>
      <c r="L65" s="14" t="s">
        <v>171</v>
      </c>
      <c r="M65" s="15" t="s">
        <v>46</v>
      </c>
      <c r="N65" s="15"/>
      <c r="O65" s="16" t="s">
        <v>61</v>
      </c>
      <c r="P65" s="16" t="s">
        <v>62</v>
      </c>
    </row>
    <row r="66" spans="1:16" ht="12.75" customHeight="1" thickBot="1">
      <c r="A66" s="3" t="str">
        <f t="shared" si="6"/>
        <v> MVS 499 </v>
      </c>
      <c r="B66" s="2" t="str">
        <f t="shared" si="7"/>
        <v>I</v>
      </c>
      <c r="C66" s="3">
        <f t="shared" si="8"/>
        <v>36060</v>
      </c>
      <c r="D66" s="5" t="str">
        <f t="shared" si="9"/>
        <v>vis</v>
      </c>
      <c r="E66" s="13">
        <f>VLOOKUP(C66,Active!C$21:E$973,3,FALSE)</f>
        <v>-275.20325203252037</v>
      </c>
      <c r="F66" s="2" t="s">
        <v>41</v>
      </c>
      <c r="G66" s="5" t="str">
        <f t="shared" si="10"/>
        <v>36060</v>
      </c>
      <c r="H66" s="3">
        <f t="shared" si="11"/>
        <v>65</v>
      </c>
      <c r="I66" s="14" t="s">
        <v>172</v>
      </c>
      <c r="J66" s="15" t="s">
        <v>173</v>
      </c>
      <c r="K66" s="14">
        <v>65</v>
      </c>
      <c r="L66" s="14" t="s">
        <v>65</v>
      </c>
      <c r="M66" s="15" t="s">
        <v>46</v>
      </c>
      <c r="N66" s="15"/>
      <c r="O66" s="16" t="s">
        <v>61</v>
      </c>
      <c r="P66" s="16" t="s">
        <v>130</v>
      </c>
    </row>
    <row r="67" spans="1:16" ht="12.75" customHeight="1" thickBot="1">
      <c r="A67" s="3" t="str">
        <f t="shared" si="6"/>
        <v> MVS 500 </v>
      </c>
      <c r="B67" s="2" t="str">
        <f t="shared" si="7"/>
        <v>I</v>
      </c>
      <c r="C67" s="3">
        <f t="shared" si="8"/>
        <v>36074</v>
      </c>
      <c r="D67" s="5" t="str">
        <f t="shared" si="9"/>
        <v>vis</v>
      </c>
      <c r="E67" s="13">
        <f>VLOOKUP(C67,Active!C$21:E$973,3,FALSE)</f>
        <v>-275</v>
      </c>
      <c r="F67" s="2" t="s">
        <v>41</v>
      </c>
      <c r="G67" s="5" t="str">
        <f t="shared" si="10"/>
        <v>36074</v>
      </c>
      <c r="H67" s="3">
        <f t="shared" si="11"/>
        <v>65</v>
      </c>
      <c r="I67" s="14" t="s">
        <v>174</v>
      </c>
      <c r="J67" s="15" t="s">
        <v>175</v>
      </c>
      <c r="K67" s="14">
        <v>65</v>
      </c>
      <c r="L67" s="14" t="s">
        <v>150</v>
      </c>
      <c r="M67" s="15" t="s">
        <v>46</v>
      </c>
      <c r="N67" s="15"/>
      <c r="O67" s="16" t="s">
        <v>61</v>
      </c>
      <c r="P67" s="16" t="s">
        <v>62</v>
      </c>
    </row>
    <row r="68" spans="1:16" ht="12.75" customHeight="1" thickBot="1">
      <c r="A68" s="3" t="str">
        <f t="shared" si="6"/>
        <v> MVS 499 </v>
      </c>
      <c r="B68" s="2" t="str">
        <f t="shared" si="7"/>
        <v>I</v>
      </c>
      <c r="C68" s="3">
        <f t="shared" si="8"/>
        <v>36345</v>
      </c>
      <c r="D68" s="5" t="str">
        <f t="shared" si="9"/>
        <v>vis</v>
      </c>
      <c r="E68" s="13">
        <f>VLOOKUP(C68,Active!C$21:E$973,3,FALSE)</f>
        <v>-271.06562137049946</v>
      </c>
      <c r="F68" s="2" t="s">
        <v>41</v>
      </c>
      <c r="G68" s="5" t="str">
        <f t="shared" si="10"/>
        <v>36345</v>
      </c>
      <c r="H68" s="3">
        <f t="shared" si="11"/>
        <v>67</v>
      </c>
      <c r="I68" s="14" t="s">
        <v>176</v>
      </c>
      <c r="J68" s="15" t="s">
        <v>177</v>
      </c>
      <c r="K68" s="14">
        <v>67</v>
      </c>
      <c r="L68" s="14" t="s">
        <v>178</v>
      </c>
      <c r="M68" s="15" t="s">
        <v>46</v>
      </c>
      <c r="N68" s="15"/>
      <c r="O68" s="16" t="s">
        <v>61</v>
      </c>
      <c r="P68" s="16" t="s">
        <v>130</v>
      </c>
    </row>
    <row r="69" spans="1:16" ht="12.75" customHeight="1" thickBot="1">
      <c r="A69" s="3" t="str">
        <f t="shared" si="6"/>
        <v> MVS 500 </v>
      </c>
      <c r="B69" s="2" t="str">
        <f t="shared" si="7"/>
        <v>I</v>
      </c>
      <c r="C69" s="3">
        <f t="shared" si="8"/>
        <v>36482</v>
      </c>
      <c r="D69" s="5" t="str">
        <f t="shared" si="9"/>
        <v>vis</v>
      </c>
      <c r="E69" s="13">
        <f>VLOOKUP(C69,Active!C$21:E$973,3,FALSE)</f>
        <v>-269.07665505226481</v>
      </c>
      <c r="F69" s="2" t="s">
        <v>41</v>
      </c>
      <c r="G69" s="5" t="str">
        <f t="shared" si="10"/>
        <v>36482</v>
      </c>
      <c r="H69" s="3">
        <f t="shared" si="11"/>
        <v>68</v>
      </c>
      <c r="I69" s="14" t="s">
        <v>179</v>
      </c>
      <c r="J69" s="15" t="s">
        <v>180</v>
      </c>
      <c r="K69" s="14">
        <v>68</v>
      </c>
      <c r="L69" s="14" t="s">
        <v>65</v>
      </c>
      <c r="M69" s="15" t="s">
        <v>46</v>
      </c>
      <c r="N69" s="15"/>
      <c r="O69" s="16" t="s">
        <v>61</v>
      </c>
      <c r="P69" s="16" t="s">
        <v>62</v>
      </c>
    </row>
    <row r="70" spans="1:16" ht="12.75" customHeight="1" thickBot="1">
      <c r="A70" s="3" t="str">
        <f t="shared" si="6"/>
        <v> MVS 500 </v>
      </c>
      <c r="B70" s="2" t="str">
        <f t="shared" si="7"/>
        <v>II</v>
      </c>
      <c r="C70" s="3">
        <f t="shared" si="8"/>
        <v>36695</v>
      </c>
      <c r="D70" s="5" t="str">
        <f t="shared" si="9"/>
        <v>vis</v>
      </c>
      <c r="E70" s="13">
        <f>VLOOKUP(C70,Active!C$21:E$973,3,FALSE)</f>
        <v>-265.98432055749129</v>
      </c>
      <c r="F70" s="2" t="s">
        <v>41</v>
      </c>
      <c r="G70" s="5" t="str">
        <f t="shared" si="10"/>
        <v>36695</v>
      </c>
      <c r="H70" s="3">
        <f t="shared" si="11"/>
        <v>69.5</v>
      </c>
      <c r="I70" s="14" t="s">
        <v>181</v>
      </c>
      <c r="J70" s="15" t="s">
        <v>182</v>
      </c>
      <c r="K70" s="14">
        <v>69.5</v>
      </c>
      <c r="L70" s="14" t="s">
        <v>89</v>
      </c>
      <c r="M70" s="15" t="s">
        <v>46</v>
      </c>
      <c r="N70" s="15"/>
      <c r="O70" s="16" t="s">
        <v>61</v>
      </c>
      <c r="P70" s="16" t="s">
        <v>62</v>
      </c>
    </row>
    <row r="71" spans="1:16" ht="12.75" customHeight="1" thickBot="1">
      <c r="A71" s="3" t="str">
        <f t="shared" si="6"/>
        <v> MVS 500 </v>
      </c>
      <c r="B71" s="2" t="str">
        <f t="shared" si="7"/>
        <v>II</v>
      </c>
      <c r="C71" s="3">
        <f t="shared" si="8"/>
        <v>36838</v>
      </c>
      <c r="D71" s="5" t="str">
        <f t="shared" si="9"/>
        <v>vis</v>
      </c>
      <c r="E71" s="13">
        <f>VLOOKUP(C71,Active!C$21:E$973,3,FALSE)</f>
        <v>-263.90824622531943</v>
      </c>
      <c r="F71" s="2" t="s">
        <v>41</v>
      </c>
      <c r="G71" s="5" t="str">
        <f t="shared" si="10"/>
        <v>36838</v>
      </c>
      <c r="H71" s="3">
        <f t="shared" si="11"/>
        <v>70.5</v>
      </c>
      <c r="I71" s="14" t="s">
        <v>183</v>
      </c>
      <c r="J71" s="15" t="s">
        <v>184</v>
      </c>
      <c r="K71" s="14">
        <v>70.5</v>
      </c>
      <c r="L71" s="14" t="s">
        <v>178</v>
      </c>
      <c r="M71" s="15" t="s">
        <v>46</v>
      </c>
      <c r="N71" s="15"/>
      <c r="O71" s="16" t="s">
        <v>61</v>
      </c>
      <c r="P71" s="16" t="s">
        <v>62</v>
      </c>
    </row>
    <row r="72" spans="1:16" ht="12.75" customHeight="1" thickBot="1">
      <c r="A72" s="3" t="str">
        <f t="shared" si="6"/>
        <v> MVS 500 </v>
      </c>
      <c r="B72" s="2" t="str">
        <f t="shared" si="7"/>
        <v>I</v>
      </c>
      <c r="C72" s="3">
        <f t="shared" si="8"/>
        <v>36900</v>
      </c>
      <c r="D72" s="5" t="str">
        <f t="shared" si="9"/>
        <v>vis</v>
      </c>
      <c r="E72" s="13">
        <f>VLOOKUP(C72,Active!C$21:E$973,3,FALSE)</f>
        <v>-263.00813008130081</v>
      </c>
      <c r="F72" s="2" t="s">
        <v>41</v>
      </c>
      <c r="G72" s="5" t="str">
        <f t="shared" si="10"/>
        <v>36900</v>
      </c>
      <c r="H72" s="3">
        <f t="shared" si="11"/>
        <v>71</v>
      </c>
      <c r="I72" s="14" t="s">
        <v>185</v>
      </c>
      <c r="J72" s="15" t="s">
        <v>186</v>
      </c>
      <c r="K72" s="14">
        <v>71</v>
      </c>
      <c r="L72" s="14" t="s">
        <v>80</v>
      </c>
      <c r="M72" s="15" t="s">
        <v>46</v>
      </c>
      <c r="N72" s="15"/>
      <c r="O72" s="16" t="s">
        <v>61</v>
      </c>
      <c r="P72" s="16" t="s">
        <v>62</v>
      </c>
    </row>
    <row r="73" spans="1:16" ht="12.75" customHeight="1" thickBot="1">
      <c r="A73" s="3" t="str">
        <f t="shared" si="6"/>
        <v> VSSC 59.18 </v>
      </c>
      <c r="B73" s="2" t="str">
        <f t="shared" si="7"/>
        <v>I</v>
      </c>
      <c r="C73" s="3">
        <f t="shared" si="8"/>
        <v>44817</v>
      </c>
      <c r="D73" s="5" t="str">
        <f t="shared" si="9"/>
        <v>vis</v>
      </c>
      <c r="E73" s="13">
        <f>VLOOKUP(C73,Active!C$21:E$973,3,FALSE)</f>
        <v>-148.06910569105693</v>
      </c>
      <c r="F73" s="2" t="s">
        <v>41</v>
      </c>
      <c r="G73" s="5" t="str">
        <f t="shared" si="10"/>
        <v>44817</v>
      </c>
      <c r="H73" s="3">
        <f t="shared" si="11"/>
        <v>127</v>
      </c>
      <c r="I73" s="14" t="s">
        <v>187</v>
      </c>
      <c r="J73" s="15" t="s">
        <v>188</v>
      </c>
      <c r="K73" s="14">
        <v>127</v>
      </c>
      <c r="L73" s="14" t="s">
        <v>189</v>
      </c>
      <c r="M73" s="15" t="s">
        <v>190</v>
      </c>
      <c r="N73" s="15"/>
      <c r="O73" s="16" t="s">
        <v>191</v>
      </c>
      <c r="P73" s="16" t="s">
        <v>192</v>
      </c>
    </row>
    <row r="74" spans="1:16" ht="12.75" customHeight="1" thickBot="1">
      <c r="A74" s="3" t="str">
        <f t="shared" si="6"/>
        <v> VSSC 59.18 </v>
      </c>
      <c r="B74" s="2" t="str">
        <f t="shared" si="7"/>
        <v>I</v>
      </c>
      <c r="C74" s="3">
        <f t="shared" si="8"/>
        <v>44893</v>
      </c>
      <c r="D74" s="5" t="str">
        <f t="shared" si="9"/>
        <v>vis</v>
      </c>
      <c r="E74" s="13">
        <f>VLOOKUP(C74,Active!C$21:E$973,3,FALSE)</f>
        <v>-146.96573751451803</v>
      </c>
      <c r="F74" s="2" t="s">
        <v>41</v>
      </c>
      <c r="G74" s="5" t="str">
        <f t="shared" si="10"/>
        <v>44893</v>
      </c>
      <c r="H74" s="3">
        <f t="shared" si="11"/>
        <v>128</v>
      </c>
      <c r="I74" s="14" t="s">
        <v>193</v>
      </c>
      <c r="J74" s="15" t="s">
        <v>194</v>
      </c>
      <c r="K74" s="14">
        <v>128</v>
      </c>
      <c r="L74" s="14" t="s">
        <v>195</v>
      </c>
      <c r="M74" s="15" t="s">
        <v>190</v>
      </c>
      <c r="N74" s="15"/>
      <c r="O74" s="16" t="s">
        <v>191</v>
      </c>
      <c r="P74" s="16" t="s">
        <v>192</v>
      </c>
    </row>
    <row r="75" spans="1:16" ht="12.75" customHeight="1" thickBot="1">
      <c r="A75" s="3" t="str">
        <f t="shared" ref="A75:A92" si="12">P75</f>
        <v> VSSC 60.21 </v>
      </c>
      <c r="B75" s="2" t="str">
        <f t="shared" ref="B75:B92" si="13">IF(H75=INT(H75),"I","II")</f>
        <v>I</v>
      </c>
      <c r="C75" s="3">
        <f t="shared" ref="C75:C92" si="14">1*G75</f>
        <v>45171</v>
      </c>
      <c r="D75" s="5" t="str">
        <f t="shared" ref="D75:D92" si="15">VLOOKUP(F75,I$1:J$5,2,FALSE)</f>
        <v>vis</v>
      </c>
      <c r="E75" s="13">
        <f>VLOOKUP(C75,Active!C$21:E$973,3,FALSE)</f>
        <v>-142.92973286875727</v>
      </c>
      <c r="F75" s="2" t="s">
        <v>41</v>
      </c>
      <c r="G75" s="5" t="str">
        <f t="shared" ref="G75:G92" si="16">MID(I75,3,LEN(I75)-3)</f>
        <v>45171</v>
      </c>
      <c r="H75" s="3">
        <f t="shared" ref="H75:H92" si="17">1*K75</f>
        <v>130</v>
      </c>
      <c r="I75" s="14" t="s">
        <v>196</v>
      </c>
      <c r="J75" s="15" t="s">
        <v>197</v>
      </c>
      <c r="K75" s="14">
        <v>130</v>
      </c>
      <c r="L75" s="14" t="s">
        <v>198</v>
      </c>
      <c r="M75" s="15" t="s">
        <v>190</v>
      </c>
      <c r="N75" s="15"/>
      <c r="O75" s="16" t="s">
        <v>191</v>
      </c>
      <c r="P75" s="16" t="s">
        <v>199</v>
      </c>
    </row>
    <row r="76" spans="1:16" ht="12.75" customHeight="1" thickBot="1">
      <c r="A76" s="3" t="str">
        <f t="shared" si="12"/>
        <v>BAVM 36 </v>
      </c>
      <c r="B76" s="2" t="str">
        <f t="shared" si="13"/>
        <v>I</v>
      </c>
      <c r="C76" s="3">
        <f t="shared" si="14"/>
        <v>45236.5</v>
      </c>
      <c r="D76" s="5" t="str">
        <f t="shared" si="15"/>
        <v>vis</v>
      </c>
      <c r="E76" s="13">
        <f>VLOOKUP(C76,Active!C$21:E$973,3,FALSE)</f>
        <v>-141.97880371660861</v>
      </c>
      <c r="F76" s="2" t="s">
        <v>41</v>
      </c>
      <c r="G76" s="5" t="str">
        <f t="shared" si="16"/>
        <v>45236.50</v>
      </c>
      <c r="H76" s="3">
        <f t="shared" si="17"/>
        <v>130</v>
      </c>
      <c r="I76" s="14" t="s">
        <v>200</v>
      </c>
      <c r="J76" s="15" t="s">
        <v>201</v>
      </c>
      <c r="K76" s="14">
        <v>130</v>
      </c>
      <c r="L76" s="14" t="s">
        <v>202</v>
      </c>
      <c r="M76" s="15" t="s">
        <v>203</v>
      </c>
      <c r="N76" s="15" t="s">
        <v>204</v>
      </c>
      <c r="O76" s="16" t="s">
        <v>205</v>
      </c>
      <c r="P76" s="17" t="s">
        <v>206</v>
      </c>
    </row>
    <row r="77" spans="1:16" ht="12.75" customHeight="1" thickBot="1">
      <c r="A77" s="3" t="str">
        <f t="shared" si="12"/>
        <v>BAVM 36 </v>
      </c>
      <c r="B77" s="2" t="str">
        <f t="shared" si="13"/>
        <v>I</v>
      </c>
      <c r="C77" s="3">
        <f t="shared" si="14"/>
        <v>45236.5</v>
      </c>
      <c r="D77" s="5" t="str">
        <f t="shared" si="15"/>
        <v>vis</v>
      </c>
      <c r="E77" s="13">
        <f>VLOOKUP(C77,Active!C$21:E$973,3,FALSE)</f>
        <v>-141.97880371660861</v>
      </c>
      <c r="F77" s="2" t="s">
        <v>41</v>
      </c>
      <c r="G77" s="5" t="str">
        <f t="shared" si="16"/>
        <v>45236.50</v>
      </c>
      <c r="H77" s="3">
        <f t="shared" si="17"/>
        <v>130</v>
      </c>
      <c r="I77" s="14" t="s">
        <v>200</v>
      </c>
      <c r="J77" s="15" t="s">
        <v>201</v>
      </c>
      <c r="K77" s="14">
        <v>130</v>
      </c>
      <c r="L77" s="14" t="s">
        <v>202</v>
      </c>
      <c r="M77" s="15" t="s">
        <v>203</v>
      </c>
      <c r="N77" s="15" t="s">
        <v>207</v>
      </c>
      <c r="O77" s="16" t="s">
        <v>205</v>
      </c>
      <c r="P77" s="17" t="s">
        <v>206</v>
      </c>
    </row>
    <row r="78" spans="1:16" ht="12.75" customHeight="1" thickBot="1">
      <c r="A78" s="3" t="str">
        <f t="shared" si="12"/>
        <v> VSSC 60.21 </v>
      </c>
      <c r="B78" s="2" t="str">
        <f t="shared" si="13"/>
        <v>I</v>
      </c>
      <c r="C78" s="3">
        <f t="shared" si="14"/>
        <v>45240</v>
      </c>
      <c r="D78" s="5" t="str">
        <f t="shared" si="15"/>
        <v>vis</v>
      </c>
      <c r="E78" s="13">
        <f>VLOOKUP(C78,Active!C$21:E$973,3,FALSE)</f>
        <v>-141.92799070847852</v>
      </c>
      <c r="F78" s="2" t="s">
        <v>41</v>
      </c>
      <c r="G78" s="5" t="str">
        <f t="shared" si="16"/>
        <v>45240</v>
      </c>
      <c r="H78" s="3">
        <f t="shared" si="17"/>
        <v>130</v>
      </c>
      <c r="I78" s="14" t="s">
        <v>208</v>
      </c>
      <c r="J78" s="15" t="s">
        <v>209</v>
      </c>
      <c r="K78" s="14">
        <v>130</v>
      </c>
      <c r="L78" s="14" t="s">
        <v>189</v>
      </c>
      <c r="M78" s="15" t="s">
        <v>190</v>
      </c>
      <c r="N78" s="15"/>
      <c r="O78" s="16" t="s">
        <v>191</v>
      </c>
      <c r="P78" s="16" t="s">
        <v>199</v>
      </c>
    </row>
    <row r="79" spans="1:16" ht="12.75" customHeight="1" thickBot="1">
      <c r="A79" s="3" t="str">
        <f t="shared" si="12"/>
        <v>BAVM 36 </v>
      </c>
      <c r="B79" s="2" t="str">
        <f t="shared" si="13"/>
        <v>I</v>
      </c>
      <c r="C79" s="3">
        <f t="shared" si="14"/>
        <v>45309.2</v>
      </c>
      <c r="D79" s="5" t="str">
        <f t="shared" si="15"/>
        <v>vis</v>
      </c>
      <c r="E79" s="13">
        <f>VLOOKUP(C79,Active!C$21:E$973,3,FALSE)</f>
        <v>-140.92334494773525</v>
      </c>
      <c r="F79" s="2" t="s">
        <v>41</v>
      </c>
      <c r="G79" s="5" t="str">
        <f t="shared" si="16"/>
        <v>45309.20</v>
      </c>
      <c r="H79" s="3">
        <f t="shared" si="17"/>
        <v>131</v>
      </c>
      <c r="I79" s="14" t="s">
        <v>210</v>
      </c>
      <c r="J79" s="15" t="s">
        <v>211</v>
      </c>
      <c r="K79" s="14">
        <v>131</v>
      </c>
      <c r="L79" s="14" t="s">
        <v>212</v>
      </c>
      <c r="M79" s="15" t="s">
        <v>203</v>
      </c>
      <c r="N79" s="15" t="s">
        <v>204</v>
      </c>
      <c r="O79" s="16" t="s">
        <v>205</v>
      </c>
      <c r="P79" s="17" t="s">
        <v>206</v>
      </c>
    </row>
    <row r="80" spans="1:16" ht="12.75" customHeight="1" thickBot="1">
      <c r="A80" s="3" t="str">
        <f t="shared" si="12"/>
        <v> VSSC 60.21 </v>
      </c>
      <c r="B80" s="2" t="str">
        <f t="shared" si="13"/>
        <v>I</v>
      </c>
      <c r="C80" s="3">
        <f t="shared" si="14"/>
        <v>45510</v>
      </c>
      <c r="D80" s="5" t="str">
        <f t="shared" si="15"/>
        <v>vis</v>
      </c>
      <c r="E80" s="13">
        <f>VLOOKUP(C80,Active!C$21:E$973,3,FALSE)</f>
        <v>-138.00813008130083</v>
      </c>
      <c r="F80" s="2" t="str">
        <f>LEFT(M80,1)</f>
        <v>V</v>
      </c>
      <c r="G80" s="5" t="str">
        <f t="shared" si="16"/>
        <v>45510</v>
      </c>
      <c r="H80" s="3">
        <f t="shared" si="17"/>
        <v>132</v>
      </c>
      <c r="I80" s="14" t="s">
        <v>213</v>
      </c>
      <c r="J80" s="15" t="s">
        <v>214</v>
      </c>
      <c r="K80" s="14">
        <v>132</v>
      </c>
      <c r="L80" s="14" t="s">
        <v>215</v>
      </c>
      <c r="M80" s="15" t="s">
        <v>190</v>
      </c>
      <c r="N80" s="15"/>
      <c r="O80" s="16" t="s">
        <v>191</v>
      </c>
      <c r="P80" s="16" t="s">
        <v>199</v>
      </c>
    </row>
    <row r="81" spans="1:16" ht="12.75" customHeight="1" thickBot="1">
      <c r="A81" s="3" t="str">
        <f t="shared" si="12"/>
        <v>BAVM 38 </v>
      </c>
      <c r="B81" s="2" t="str">
        <f t="shared" si="13"/>
        <v>I</v>
      </c>
      <c r="C81" s="3">
        <f t="shared" si="14"/>
        <v>45516</v>
      </c>
      <c r="D81" s="5" t="str">
        <f t="shared" si="15"/>
        <v>PE</v>
      </c>
      <c r="E81" s="13">
        <f>VLOOKUP(C81,Active!C$21:E$973,3,FALSE)</f>
        <v>-137.92102206736354</v>
      </c>
      <c r="F81" s="2" t="str">
        <f>LEFT(M81,1)</f>
        <v>E</v>
      </c>
      <c r="G81" s="5" t="str">
        <f t="shared" si="16"/>
        <v>45516.0</v>
      </c>
      <c r="H81" s="3">
        <f t="shared" si="17"/>
        <v>132</v>
      </c>
      <c r="I81" s="14" t="s">
        <v>216</v>
      </c>
      <c r="J81" s="15" t="s">
        <v>217</v>
      </c>
      <c r="K81" s="14">
        <v>132</v>
      </c>
      <c r="L81" s="14" t="s">
        <v>218</v>
      </c>
      <c r="M81" s="15" t="s">
        <v>203</v>
      </c>
      <c r="N81" s="15" t="s">
        <v>41</v>
      </c>
      <c r="O81" s="16" t="s">
        <v>205</v>
      </c>
      <c r="P81" s="17" t="s">
        <v>219</v>
      </c>
    </row>
    <row r="82" spans="1:16" ht="12.75" customHeight="1" thickBot="1">
      <c r="A82" s="3" t="str">
        <f t="shared" si="12"/>
        <v>BAVM 38 </v>
      </c>
      <c r="B82" s="2" t="str">
        <f t="shared" si="13"/>
        <v>II</v>
      </c>
      <c r="C82" s="3">
        <f t="shared" si="14"/>
        <v>45586.2</v>
      </c>
      <c r="D82" s="5" t="str">
        <f t="shared" si="15"/>
        <v>PE</v>
      </c>
      <c r="E82" s="13">
        <f>VLOOKUP(C82,Active!C$21:E$973,3,FALSE)</f>
        <v>-136.90185830429738</v>
      </c>
      <c r="F82" s="2" t="str">
        <f>LEFT(M82,1)</f>
        <v>E</v>
      </c>
      <c r="G82" s="5" t="str">
        <f t="shared" si="16"/>
        <v>45586.2</v>
      </c>
      <c r="H82" s="3">
        <f t="shared" si="17"/>
        <v>132.5</v>
      </c>
      <c r="I82" s="14" t="s">
        <v>220</v>
      </c>
      <c r="J82" s="15" t="s">
        <v>221</v>
      </c>
      <c r="K82" s="14">
        <v>132.5</v>
      </c>
      <c r="L82" s="14" t="s">
        <v>222</v>
      </c>
      <c r="M82" s="15" t="s">
        <v>203</v>
      </c>
      <c r="N82" s="15" t="s">
        <v>41</v>
      </c>
      <c r="O82" s="16" t="s">
        <v>205</v>
      </c>
      <c r="P82" s="17" t="s">
        <v>219</v>
      </c>
    </row>
    <row r="83" spans="1:16" ht="12.75" customHeight="1" thickBot="1">
      <c r="A83" s="3" t="str">
        <f t="shared" si="12"/>
        <v> VSSC 60.21 </v>
      </c>
      <c r="B83" s="2" t="str">
        <f t="shared" si="13"/>
        <v>II</v>
      </c>
      <c r="C83" s="3">
        <f t="shared" si="14"/>
        <v>45587</v>
      </c>
      <c r="D83" s="5" t="str">
        <f t="shared" si="15"/>
        <v>vis</v>
      </c>
      <c r="E83" s="13">
        <f>VLOOKUP(C83,Active!C$21:E$973,3,FALSE)</f>
        <v>-136.89024390243904</v>
      </c>
      <c r="F83" s="2" t="str">
        <f>LEFT(M83,1)</f>
        <v>V</v>
      </c>
      <c r="G83" s="5" t="str">
        <f t="shared" si="16"/>
        <v>45587</v>
      </c>
      <c r="H83" s="3">
        <f t="shared" si="17"/>
        <v>132.5</v>
      </c>
      <c r="I83" s="14" t="s">
        <v>223</v>
      </c>
      <c r="J83" s="15" t="s">
        <v>224</v>
      </c>
      <c r="K83" s="14">
        <v>132.5</v>
      </c>
      <c r="L83" s="14" t="s">
        <v>225</v>
      </c>
      <c r="M83" s="15" t="s">
        <v>190</v>
      </c>
      <c r="N83" s="15"/>
      <c r="O83" s="16" t="s">
        <v>191</v>
      </c>
      <c r="P83" s="16" t="s">
        <v>199</v>
      </c>
    </row>
    <row r="84" spans="1:16" ht="12.75" customHeight="1" thickBot="1">
      <c r="A84" s="3" t="str">
        <f t="shared" si="12"/>
        <v>BAVM 38 </v>
      </c>
      <c r="B84" s="2" t="str">
        <f t="shared" si="13"/>
        <v>I</v>
      </c>
      <c r="C84" s="3">
        <f t="shared" si="14"/>
        <v>45656.5</v>
      </c>
      <c r="D84" s="5" t="str">
        <f t="shared" si="15"/>
        <v>PE</v>
      </c>
      <c r="E84" s="13">
        <f>VLOOKUP(C84,Active!C$21:E$973,3,FALSE)</f>
        <v>-135.88124274099886</v>
      </c>
      <c r="F84" s="2" t="str">
        <f>LEFT(M84,1)</f>
        <v>E</v>
      </c>
      <c r="G84" s="5" t="str">
        <f t="shared" si="16"/>
        <v>45656.5</v>
      </c>
      <c r="H84" s="3">
        <f t="shared" si="17"/>
        <v>133</v>
      </c>
      <c r="I84" s="14" t="s">
        <v>226</v>
      </c>
      <c r="J84" s="15" t="s">
        <v>227</v>
      </c>
      <c r="K84" s="14">
        <v>133</v>
      </c>
      <c r="L84" s="14" t="s">
        <v>228</v>
      </c>
      <c r="M84" s="15" t="s">
        <v>203</v>
      </c>
      <c r="N84" s="15" t="s">
        <v>41</v>
      </c>
      <c r="O84" s="16" t="s">
        <v>205</v>
      </c>
      <c r="P84" s="17" t="s">
        <v>219</v>
      </c>
    </row>
    <row r="85" spans="1:16" ht="12.75" customHeight="1" thickBot="1">
      <c r="A85" s="3" t="str">
        <f t="shared" si="12"/>
        <v> VSSC 64.24 </v>
      </c>
      <c r="B85" s="2" t="str">
        <f t="shared" si="13"/>
        <v>I</v>
      </c>
      <c r="C85" s="3">
        <f t="shared" si="14"/>
        <v>46217</v>
      </c>
      <c r="D85" s="5" t="str">
        <f t="shared" si="15"/>
        <v>vis</v>
      </c>
      <c r="E85" s="13">
        <f>VLOOKUP(C85,Active!C$21:E$973,3,FALSE)</f>
        <v>-127.7439024390244</v>
      </c>
      <c r="F85" s="2" t="s">
        <v>41</v>
      </c>
      <c r="G85" s="5" t="str">
        <f t="shared" si="16"/>
        <v>46217</v>
      </c>
      <c r="H85" s="3">
        <f t="shared" si="17"/>
        <v>137</v>
      </c>
      <c r="I85" s="14" t="s">
        <v>229</v>
      </c>
      <c r="J85" s="15" t="s">
        <v>230</v>
      </c>
      <c r="K85" s="14">
        <v>137</v>
      </c>
      <c r="L85" s="14" t="s">
        <v>231</v>
      </c>
      <c r="M85" s="15" t="s">
        <v>190</v>
      </c>
      <c r="N85" s="15"/>
      <c r="O85" s="16" t="s">
        <v>191</v>
      </c>
      <c r="P85" s="16" t="s">
        <v>232</v>
      </c>
    </row>
    <row r="86" spans="1:16" ht="12.75" customHeight="1" thickBot="1">
      <c r="A86" s="3" t="str">
        <f t="shared" si="12"/>
        <v> VSSC 73 </v>
      </c>
      <c r="B86" s="2" t="str">
        <f t="shared" si="13"/>
        <v>I</v>
      </c>
      <c r="C86" s="3">
        <f t="shared" si="14"/>
        <v>47807</v>
      </c>
      <c r="D86" s="5" t="str">
        <f t="shared" si="15"/>
        <v>vis</v>
      </c>
      <c r="E86" s="13">
        <f>VLOOKUP(C86,Active!C$21:E$973,3,FALSE)</f>
        <v>-104.6602787456446</v>
      </c>
      <c r="F86" s="2" t="s">
        <v>41</v>
      </c>
      <c r="G86" s="5" t="str">
        <f t="shared" si="16"/>
        <v>47807</v>
      </c>
      <c r="H86" s="3">
        <f t="shared" si="17"/>
        <v>148</v>
      </c>
      <c r="I86" s="14" t="s">
        <v>233</v>
      </c>
      <c r="J86" s="15" t="s">
        <v>234</v>
      </c>
      <c r="K86" s="14">
        <v>148</v>
      </c>
      <c r="L86" s="14" t="s">
        <v>235</v>
      </c>
      <c r="M86" s="15" t="s">
        <v>190</v>
      </c>
      <c r="N86" s="15"/>
      <c r="O86" s="16" t="s">
        <v>191</v>
      </c>
      <c r="P86" s="16" t="s">
        <v>236</v>
      </c>
    </row>
    <row r="87" spans="1:16" ht="12.75" customHeight="1" thickBot="1">
      <c r="A87" s="3" t="str">
        <f t="shared" si="12"/>
        <v>BAVM 122 </v>
      </c>
      <c r="B87" s="2" t="str">
        <f t="shared" si="13"/>
        <v>I</v>
      </c>
      <c r="C87" s="3">
        <f t="shared" si="14"/>
        <v>50998.2</v>
      </c>
      <c r="D87" s="5" t="str">
        <f t="shared" si="15"/>
        <v>vis</v>
      </c>
      <c r="E87" s="13">
        <f>VLOOKUP(C87,Active!C$21:E$973,3,FALSE)</f>
        <v>-58.330429732868801</v>
      </c>
      <c r="F87" s="2" t="s">
        <v>41</v>
      </c>
      <c r="G87" s="5" t="str">
        <f t="shared" si="16"/>
        <v>50998.20</v>
      </c>
      <c r="H87" s="3">
        <f t="shared" si="17"/>
        <v>171</v>
      </c>
      <c r="I87" s="14" t="s">
        <v>245</v>
      </c>
      <c r="J87" s="15" t="s">
        <v>246</v>
      </c>
      <c r="K87" s="14">
        <v>171</v>
      </c>
      <c r="L87" s="14" t="s">
        <v>247</v>
      </c>
      <c r="M87" s="15" t="s">
        <v>190</v>
      </c>
      <c r="N87" s="15"/>
      <c r="O87" s="16" t="s">
        <v>248</v>
      </c>
      <c r="P87" s="17" t="s">
        <v>249</v>
      </c>
    </row>
    <row r="88" spans="1:16" ht="12.75" customHeight="1" thickBot="1">
      <c r="A88" s="3" t="str">
        <f t="shared" si="12"/>
        <v>BAVM 122 </v>
      </c>
      <c r="B88" s="2" t="str">
        <f t="shared" si="13"/>
        <v>II</v>
      </c>
      <c r="C88" s="3">
        <f t="shared" si="14"/>
        <v>51062.59</v>
      </c>
      <c r="D88" s="5" t="str">
        <f t="shared" si="15"/>
        <v>vis</v>
      </c>
      <c r="E88" s="13">
        <f>VLOOKUP(C88,Active!C$21:E$973,3,FALSE)</f>
        <v>-57.395615563298541</v>
      </c>
      <c r="F88" s="2" t="s">
        <v>41</v>
      </c>
      <c r="G88" s="5" t="str">
        <f t="shared" si="16"/>
        <v>51062.59</v>
      </c>
      <c r="H88" s="3">
        <f t="shared" si="17"/>
        <v>171.5</v>
      </c>
      <c r="I88" s="14" t="s">
        <v>250</v>
      </c>
      <c r="J88" s="15" t="s">
        <v>251</v>
      </c>
      <c r="K88" s="14">
        <v>171.5</v>
      </c>
      <c r="L88" s="14" t="s">
        <v>252</v>
      </c>
      <c r="M88" s="15" t="s">
        <v>190</v>
      </c>
      <c r="N88" s="15"/>
      <c r="O88" s="16" t="s">
        <v>248</v>
      </c>
      <c r="P88" s="17" t="s">
        <v>249</v>
      </c>
    </row>
    <row r="89" spans="1:16" ht="12.75" customHeight="1" thickBot="1">
      <c r="A89" s="3" t="str">
        <f t="shared" si="12"/>
        <v>BAVM 143 </v>
      </c>
      <c r="B89" s="2" t="str">
        <f t="shared" si="13"/>
        <v>II</v>
      </c>
      <c r="C89" s="3">
        <f t="shared" si="14"/>
        <v>51751.1</v>
      </c>
      <c r="D89" s="5" t="str">
        <f t="shared" si="15"/>
        <v>vis</v>
      </c>
      <c r="E89" s="13">
        <f>VLOOKUP(C89,Active!C$21:E$973,3,FALSE)</f>
        <v>-47.399825783972148</v>
      </c>
      <c r="F89" s="2" t="s">
        <v>41</v>
      </c>
      <c r="G89" s="5" t="str">
        <f t="shared" si="16"/>
        <v>51751.10</v>
      </c>
      <c r="H89" s="3">
        <f t="shared" si="17"/>
        <v>176.5</v>
      </c>
      <c r="I89" s="14" t="s">
        <v>253</v>
      </c>
      <c r="J89" s="15" t="s">
        <v>254</v>
      </c>
      <c r="K89" s="14">
        <v>176.5</v>
      </c>
      <c r="L89" s="14" t="s">
        <v>255</v>
      </c>
      <c r="M89" s="15" t="s">
        <v>190</v>
      </c>
      <c r="N89" s="15"/>
      <c r="O89" s="16" t="s">
        <v>248</v>
      </c>
      <c r="P89" s="17" t="s">
        <v>256</v>
      </c>
    </row>
    <row r="90" spans="1:16" ht="12.75" customHeight="1" thickBot="1">
      <c r="A90" s="3" t="str">
        <f t="shared" si="12"/>
        <v>BAVM 143 </v>
      </c>
      <c r="B90" s="2" t="str">
        <f t="shared" si="13"/>
        <v>I</v>
      </c>
      <c r="C90" s="3">
        <f t="shared" si="14"/>
        <v>51823.5</v>
      </c>
      <c r="D90" s="5" t="str">
        <f t="shared" si="15"/>
        <v>vis</v>
      </c>
      <c r="E90" s="13">
        <f>VLOOKUP(C90,Active!C$21:E$973,3,FALSE)</f>
        <v>-46.348722415795592</v>
      </c>
      <c r="F90" s="2" t="s">
        <v>41</v>
      </c>
      <c r="G90" s="5" t="str">
        <f t="shared" si="16"/>
        <v>51823.50</v>
      </c>
      <c r="H90" s="3">
        <f t="shared" si="17"/>
        <v>177</v>
      </c>
      <c r="I90" s="14" t="s">
        <v>257</v>
      </c>
      <c r="J90" s="15" t="s">
        <v>258</v>
      </c>
      <c r="K90" s="14">
        <v>177</v>
      </c>
      <c r="L90" s="14" t="s">
        <v>259</v>
      </c>
      <c r="M90" s="15" t="s">
        <v>190</v>
      </c>
      <c r="N90" s="15"/>
      <c r="O90" s="16" t="s">
        <v>248</v>
      </c>
      <c r="P90" s="17" t="s">
        <v>256</v>
      </c>
    </row>
    <row r="91" spans="1:16" ht="12.75" customHeight="1" thickBot="1">
      <c r="A91" s="3" t="str">
        <f t="shared" si="12"/>
        <v>BAVM 154 </v>
      </c>
      <c r="B91" s="2" t="str">
        <f t="shared" si="13"/>
        <v>II</v>
      </c>
      <c r="C91" s="3">
        <f t="shared" si="14"/>
        <v>52183.9</v>
      </c>
      <c r="D91" s="5" t="str">
        <f t="shared" si="15"/>
        <v>vis</v>
      </c>
      <c r="E91" s="13">
        <f>VLOOKUP(C91,Active!C$21:E$973,3,FALSE)</f>
        <v>-41.116434378629485</v>
      </c>
      <c r="F91" s="2" t="s">
        <v>41</v>
      </c>
      <c r="G91" s="5" t="str">
        <f t="shared" si="16"/>
        <v>52183.9</v>
      </c>
      <c r="H91" s="3">
        <f t="shared" si="17"/>
        <v>179.5</v>
      </c>
      <c r="I91" s="14" t="s">
        <v>260</v>
      </c>
      <c r="J91" s="15" t="s">
        <v>261</v>
      </c>
      <c r="K91" s="14">
        <v>179.5</v>
      </c>
      <c r="L91" s="14" t="s">
        <v>262</v>
      </c>
      <c r="M91" s="15" t="s">
        <v>190</v>
      </c>
      <c r="N91" s="15"/>
      <c r="O91" s="16" t="s">
        <v>248</v>
      </c>
      <c r="P91" s="17" t="s">
        <v>263</v>
      </c>
    </row>
    <row r="92" spans="1:16" ht="12.75" customHeight="1" thickBot="1">
      <c r="A92" s="3" t="str">
        <f t="shared" si="12"/>
        <v>BAVM 154 </v>
      </c>
      <c r="B92" s="2" t="str">
        <f t="shared" si="13"/>
        <v>I</v>
      </c>
      <c r="C92" s="3">
        <f t="shared" si="14"/>
        <v>52235.499000000003</v>
      </c>
      <c r="D92" s="5" t="str">
        <f t="shared" si="15"/>
        <v>vis</v>
      </c>
      <c r="E92" s="13">
        <f>VLOOKUP(C92,Active!C$21:E$973,3,FALSE)</f>
        <v>-40.367319976771149</v>
      </c>
      <c r="F92" s="2" t="s">
        <v>41</v>
      </c>
      <c r="G92" s="5" t="str">
        <f t="shared" si="16"/>
        <v>52235.499</v>
      </c>
      <c r="H92" s="3">
        <f t="shared" si="17"/>
        <v>180</v>
      </c>
      <c r="I92" s="14" t="s">
        <v>264</v>
      </c>
      <c r="J92" s="15" t="s">
        <v>265</v>
      </c>
      <c r="K92" s="14">
        <v>180</v>
      </c>
      <c r="L92" s="14" t="s">
        <v>266</v>
      </c>
      <c r="M92" s="15" t="s">
        <v>190</v>
      </c>
      <c r="N92" s="15"/>
      <c r="O92" s="16" t="s">
        <v>248</v>
      </c>
      <c r="P92" s="17" t="s">
        <v>263</v>
      </c>
    </row>
    <row r="93" spans="1:16">
      <c r="B93" s="2"/>
      <c r="F93" s="2"/>
    </row>
    <row r="94" spans="1:16">
      <c r="B94" s="2"/>
      <c r="F94" s="2"/>
    </row>
    <row r="95" spans="1:16">
      <c r="B95" s="2"/>
      <c r="F95" s="2"/>
    </row>
    <row r="96" spans="1:1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  <row r="863" spans="2:6">
      <c r="B863" s="2"/>
      <c r="F863" s="2"/>
    </row>
    <row r="864" spans="2:6">
      <c r="B864" s="2"/>
      <c r="F864" s="2"/>
    </row>
    <row r="865" spans="2:6">
      <c r="B865" s="2"/>
      <c r="F865" s="2"/>
    </row>
    <row r="866" spans="2:6">
      <c r="B866" s="2"/>
      <c r="F866" s="2"/>
    </row>
    <row r="867" spans="2:6">
      <c r="B867" s="2"/>
      <c r="F867" s="2"/>
    </row>
    <row r="868" spans="2:6">
      <c r="B868" s="2"/>
      <c r="F868" s="2"/>
    </row>
    <row r="869" spans="2:6">
      <c r="B869" s="2"/>
      <c r="F869" s="2"/>
    </row>
    <row r="870" spans="2:6">
      <c r="B870" s="2"/>
      <c r="F870" s="2"/>
    </row>
    <row r="871" spans="2:6">
      <c r="B871" s="2"/>
      <c r="F871" s="2"/>
    </row>
    <row r="872" spans="2:6">
      <c r="B872" s="2"/>
      <c r="F872" s="2"/>
    </row>
    <row r="873" spans="2:6">
      <c r="B873" s="2"/>
      <c r="F873" s="2"/>
    </row>
    <row r="874" spans="2:6">
      <c r="B874" s="2"/>
      <c r="F874" s="2"/>
    </row>
    <row r="875" spans="2:6">
      <c r="B875" s="2"/>
      <c r="F875" s="2"/>
    </row>
    <row r="876" spans="2:6">
      <c r="B876" s="2"/>
      <c r="F876" s="2"/>
    </row>
    <row r="877" spans="2:6">
      <c r="B877" s="2"/>
      <c r="F877" s="2"/>
    </row>
    <row r="878" spans="2:6">
      <c r="B878" s="2"/>
      <c r="F878" s="2"/>
    </row>
  </sheetData>
  <phoneticPr fontId="8" type="noConversion"/>
  <hyperlinks>
    <hyperlink ref="P76" r:id="rId1" display="http://www.bav-astro.de/sfs/BAVM_link.php?BAVMnr=36" xr:uid="{00000000-0004-0000-0100-000000000000}"/>
    <hyperlink ref="P77" r:id="rId2" display="http://www.bav-astro.de/sfs/BAVM_link.php?BAVMnr=36" xr:uid="{00000000-0004-0000-0100-000001000000}"/>
    <hyperlink ref="P79" r:id="rId3" display="http://www.bav-astro.de/sfs/BAVM_link.php?BAVMnr=36" xr:uid="{00000000-0004-0000-0100-000002000000}"/>
    <hyperlink ref="P81" r:id="rId4" display="http://www.bav-astro.de/sfs/BAVM_link.php?BAVMnr=38" xr:uid="{00000000-0004-0000-0100-000003000000}"/>
    <hyperlink ref="P82" r:id="rId5" display="http://www.bav-astro.de/sfs/BAVM_link.php?BAVMnr=38" xr:uid="{00000000-0004-0000-0100-000004000000}"/>
    <hyperlink ref="P84" r:id="rId6" display="http://www.bav-astro.de/sfs/BAVM_link.php?BAVMnr=38" xr:uid="{00000000-0004-0000-0100-000005000000}"/>
    <hyperlink ref="P11" r:id="rId7" display="http://www.bav-astro.de/sfs/BAVM_link.php?BAVMnr=93" xr:uid="{00000000-0004-0000-0100-000006000000}"/>
    <hyperlink ref="P12" r:id="rId8" display="http://www.bav-astro.de/sfs/BAVM_link.php?BAVMnr=93" xr:uid="{00000000-0004-0000-0100-000007000000}"/>
    <hyperlink ref="P87" r:id="rId9" display="http://www.bav-astro.de/sfs/BAVM_link.php?BAVMnr=122" xr:uid="{00000000-0004-0000-0100-000008000000}"/>
    <hyperlink ref="P88" r:id="rId10" display="http://www.bav-astro.de/sfs/BAVM_link.php?BAVMnr=122" xr:uid="{00000000-0004-0000-0100-000009000000}"/>
    <hyperlink ref="P89" r:id="rId11" display="http://www.bav-astro.de/sfs/BAVM_link.php?BAVMnr=143" xr:uid="{00000000-0004-0000-0100-00000A000000}"/>
    <hyperlink ref="P90" r:id="rId12" display="http://www.bav-astro.de/sfs/BAVM_link.php?BAVMnr=143" xr:uid="{00000000-0004-0000-0100-00000B000000}"/>
    <hyperlink ref="P91" r:id="rId13" display="http://www.bav-astro.de/sfs/BAVM_link.php?BAVMnr=154" xr:uid="{00000000-0004-0000-0100-00000C000000}"/>
    <hyperlink ref="P92" r:id="rId14" display="http://www.bav-astro.de/sfs/BAVM_link.php?BAVMnr=154" xr:uid="{00000000-0004-0000-01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2024-02-19T04:07:43Z</dcterms:modified>
</cp:coreProperties>
</file>