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CE89339-345F-49F0-80BC-D50886E7260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G11" i="1"/>
  <c r="F11" i="1"/>
  <c r="C7" i="1"/>
  <c r="E23" i="1"/>
  <c r="F23" i="1"/>
  <c r="C8" i="1"/>
  <c r="E21" i="1"/>
  <c r="F21" i="1"/>
  <c r="E15" i="1"/>
  <c r="C17" i="1"/>
  <c r="Q21" i="1"/>
  <c r="E22" i="1"/>
  <c r="F22" i="1"/>
  <c r="G22" i="1"/>
  <c r="I22" i="1"/>
  <c r="G23" i="1"/>
  <c r="I23" i="1"/>
  <c r="G21" i="1"/>
  <c r="H21" i="1"/>
  <c r="C12" i="1"/>
  <c r="C11" i="1"/>
  <c r="O23" i="1" l="1"/>
  <c r="C15" i="1"/>
  <c r="O21" i="1"/>
  <c r="O22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<sst xmlns="http://schemas.openxmlformats.org/spreadsheetml/2006/main" count="47" uniqueCount="43">
  <si>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</si>
  <si>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</si>
  <si>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</si>
  <si>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</si>
  <si>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</si>
  <si>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</si>
  <si>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</si>
  <si>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</si>
  <si>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</si>
  <si>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</si>
  <si>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</si>
  <si>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</si>
  <si>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</si>
  <si>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</si>
  <si>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</si>
  <si>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</si>
  <si>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</si>
  <si>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</si>
  <si>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</si>
  <si>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</si>
  <si>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</si>
  <si>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</si>
  <si>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</si>
  <si>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</si>
  <si>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</si>
  <si>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</si>
  <si>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</si>
  <si>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</si>
  <si>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</si>
  <si>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</si>
  <si>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</si>
  <si>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</si>
  <si>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</si>
  <si>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</si>
  <si>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</si>
  <si>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</si>
  <si>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</si>
  <si>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</si>
  <si>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IY Lyr / GSC 2624-0524</t>
  </si>
  <si>
    <t>OEJV 0094</t>
  </si>
  <si>
    <t>I</t>
  </si>
  <si>
    <t>EW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</si>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</sst>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Lyr - O-C Diagr.</a:t>
            </a:r>
          </a:p>
        </c:rich>
      </c:tx>
      <c:layout>
        <c:manualLayout>
          <c:xMode val="edge"/>
          <c:yMode val="edge"/>
          <c:x val="0.3954887218045112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38143.5</c:v>
                </c:pt>
                <c:pt idx="2">
                  <c:v>38157.5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0A-4205-B537-B933FA3428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38143.5</c:v>
                </c:pt>
                <c:pt idx="2">
                  <c:v>38157.5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-0.11831009999878006</c:v>
                </c:pt>
                <c:pt idx="2">
                  <c:v>-0.14422449999983655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0A-4205-B537-B933FA3428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38143.5</c:v>
                </c:pt>
                <c:pt idx="2">
                  <c:v>38157.5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0A-4205-B537-B933FA3428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38143.5</c:v>
                </c:pt>
                <c:pt idx="2">
                  <c:v>38157.5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0A-4205-B537-B933FA3428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38143.5</c:v>
                </c:pt>
                <c:pt idx="2">
                  <c:v>38157.5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0A-4205-B537-B933FA3428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38143.5</c:v>
                </c:pt>
                <c:pt idx="2">
                  <c:v>38157.5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0A-4205-B537-B933FA3428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38143.5</c:v>
                </c:pt>
                <c:pt idx="2">
                  <c:v>38157.5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0A-4205-B537-B933FA3428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38143.5</c:v>
                </c:pt>
                <c:pt idx="2">
                  <c:v>38157.5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4.7460344094057971E-6</c:v>
                </c:pt>
                <c:pt idx="1">
                  <c:v>-0.13124558628283045</c:v>
                </c:pt>
                <c:pt idx="2">
                  <c:v>-0.13129375975019558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0A-4205-B537-B933FA34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913600"/>
        <c:axId val="1"/>
      </c:scatterChart>
      <c:valAx>
        <c:axId val="86091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91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3684210526315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BB101D-2F1A-2469-CAFE-45B91C353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s="3" customFormat="1" ht="12.95" customHeight="1" x14ac:dyDescent="0.2">
      <c r="A2" s="3" t="s">
        <v>25</v>
      </c>
      <c r="B2" s="3" t="s">
        <v>41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>
        <v>29670.68</v>
      </c>
      <c r="D4" s="7">
        <v>0.65316459999999998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f>+C4</f>
        <v>29670.68</v>
      </c>
    </row>
    <row r="8" spans="1:7" s="3" customFormat="1" ht="12.95" customHeight="1" x14ac:dyDescent="0.2">
      <c r="A8" s="3" t="s">
        <v>3</v>
      </c>
      <c r="C8" s="3">
        <f>+D4</f>
        <v>0.65316459999999998</v>
      </c>
    </row>
    <row r="9" spans="1:7" s="3" customFormat="1" ht="12.95" customHeight="1" x14ac:dyDescent="0.2">
      <c r="A9" s="8" t="s">
        <v>31</v>
      </c>
      <c r="C9" s="9">
        <v>-9.5</v>
      </c>
      <c r="D9" s="3" t="s">
        <v>32</v>
      </c>
    </row>
    <row r="10" spans="1:7" s="3" customFormat="1" ht="12.95" customHeight="1" thickBot="1" x14ac:dyDescent="0.25">
      <c r="C10" s="10" t="s">
        <v>21</v>
      </c>
      <c r="D10" s="10" t="s">
        <v>22</v>
      </c>
    </row>
    <row r="11" spans="1:7" s="3" customFormat="1" ht="12.95" customHeight="1" x14ac:dyDescent="0.2">
      <c r="A11" s="3" t="s">
        <v>16</v>
      </c>
      <c r="C11" s="11">
        <f ca="1">INTERCEPT(INDIRECT($G$11):G992,INDIRECT($F$11):F992)</f>
        <v>4.7460344094057971E-6</v>
      </c>
      <c r="D11" s="4"/>
      <c r="F11" s="12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17</v>
      </c>
      <c r="C12" s="11">
        <f ca="1">SLOPE(INDIRECT($G$11):G992,INDIRECT($F$11):F992)</f>
        <v>-3.4409619546512472E-6</v>
      </c>
      <c r="D12" s="4"/>
    </row>
    <row r="13" spans="1:7" s="3" customFormat="1" ht="12.95" customHeight="1" x14ac:dyDescent="0.2">
      <c r="A13" s="3" t="s">
        <v>20</v>
      </c>
      <c r="C13" s="4" t="s">
        <v>14</v>
      </c>
      <c r="D13" s="4"/>
    </row>
    <row r="14" spans="1:7" s="3" customFormat="1" ht="12.95" customHeight="1" x14ac:dyDescent="0.2"/>
    <row r="15" spans="1:7" s="3" customFormat="1" ht="12.95" customHeight="1" x14ac:dyDescent="0.2">
      <c r="A15" s="13" t="s">
        <v>18</v>
      </c>
      <c r="C15" s="14">
        <f ca="1">(C7+C11)+(C8+C12)*INT(MAX(F21:F3533))</f>
        <v>54593.350350160734</v>
      </c>
      <c r="D15" s="15" t="s">
        <v>33</v>
      </c>
      <c r="E15" s="16">
        <f ca="1">TODAY()+15018.5-B9/24</f>
        <v>60359.5</v>
      </c>
    </row>
    <row r="16" spans="1:7" s="3" customFormat="1" ht="12.95" customHeight="1" x14ac:dyDescent="0.2">
      <c r="A16" s="5" t="s">
        <v>4</v>
      </c>
      <c r="C16" s="17">
        <f ca="1">+C8+C12</f>
        <v>0.65316115903804528</v>
      </c>
      <c r="D16" s="15" t="s">
        <v>34</v>
      </c>
      <c r="E16" s="16">
        <f ca="1">ROUND(2*(E15-C15)/C16,0)/2+1</f>
        <v>8829</v>
      </c>
    </row>
    <row r="17" spans="1:17" s="3" customFormat="1" ht="12.95" customHeight="1" thickBot="1" x14ac:dyDescent="0.25">
      <c r="A17" s="15" t="s">
        <v>30</v>
      </c>
      <c r="C17" s="3">
        <f>COUNT(C21:C2191)</f>
        <v>3</v>
      </c>
      <c r="D17" s="15" t="s">
        <v>35</v>
      </c>
      <c r="E17" s="18">
        <f ca="1">+C15+C16*E16-15018.5-C9/24</f>
        <v>45342.006056640974</v>
      </c>
    </row>
    <row r="18" spans="1:17" s="3" customFormat="1" ht="12.95" customHeight="1" thickTop="1" thickBot="1" x14ac:dyDescent="0.25">
      <c r="A18" s="5" t="s">
        <v>5</v>
      </c>
      <c r="C18" s="19">
        <f ca="1">+C15</f>
        <v>54593.350350160734</v>
      </c>
      <c r="D18" s="20">
        <f ca="1">+C16</f>
        <v>0.65316115903804528</v>
      </c>
      <c r="E18" s="21" t="s">
        <v>36</v>
      </c>
    </row>
    <row r="19" spans="1:17" s="3" customFormat="1" ht="12.95" customHeight="1" thickTop="1" x14ac:dyDescent="0.2">
      <c r="A19" s="22" t="s">
        <v>37</v>
      </c>
      <c r="E19" s="23">
        <v>21</v>
      </c>
    </row>
    <row r="20" spans="1:17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4" t="s">
        <v>12</v>
      </c>
      <c r="I20" s="24" t="s">
        <v>42</v>
      </c>
      <c r="J20" s="24" t="s">
        <v>19</v>
      </c>
      <c r="K20" s="24" t="s">
        <v>26</v>
      </c>
      <c r="L20" s="24" t="s">
        <v>27</v>
      </c>
      <c r="M20" s="24" t="s">
        <v>28</v>
      </c>
      <c r="N20" s="24" t="s">
        <v>29</v>
      </c>
      <c r="O20" s="24" t="s">
        <v>24</v>
      </c>
      <c r="P20" s="25" t="s">
        <v>23</v>
      </c>
      <c r="Q20" s="10" t="s">
        <v>15</v>
      </c>
    </row>
    <row r="21" spans="1:17" s="3" customFormat="1" ht="12.95" customHeight="1" x14ac:dyDescent="0.2">
      <c r="A21" s="3" t="s">
        <v>12</v>
      </c>
      <c r="C21" s="26">
        <v>29670.68</v>
      </c>
      <c r="D21" s="26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4.7460344094057971E-6</v>
      </c>
      <c r="Q21" s="27">
        <f>+C21-15018.5</f>
        <v>14652.18</v>
      </c>
    </row>
    <row r="22" spans="1:17" s="3" customFormat="1" ht="12.95" customHeight="1" x14ac:dyDescent="0.2">
      <c r="A22" s="28" t="s">
        <v>39</v>
      </c>
      <c r="B22" s="29" t="s">
        <v>40</v>
      </c>
      <c r="C22" s="28">
        <v>54584.545610000001</v>
      </c>
      <c r="D22" s="28">
        <v>2.9999999999999997E-4</v>
      </c>
      <c r="E22" s="3">
        <f>+(C22-C$7)/C$8</f>
        <v>38143.318866331705</v>
      </c>
      <c r="F22" s="3">
        <f>ROUND(2*E22,0)/2</f>
        <v>38143.5</v>
      </c>
      <c r="G22" s="3">
        <f>+C22-(C$7+F22*C$8)</f>
        <v>-0.11831009999878006</v>
      </c>
      <c r="I22" s="3">
        <f>+G22</f>
        <v>-0.11831009999878006</v>
      </c>
      <c r="O22" s="3">
        <f ca="1">+C$11+C$12*$F22</f>
        <v>-0.13124558628283045</v>
      </c>
      <c r="Q22" s="27">
        <f>+C22-15018.5</f>
        <v>39566.045610000001</v>
      </c>
    </row>
    <row r="23" spans="1:17" s="3" customFormat="1" ht="12.95" customHeight="1" x14ac:dyDescent="0.2">
      <c r="A23" s="28" t="s">
        <v>39</v>
      </c>
      <c r="B23" s="29" t="s">
        <v>40</v>
      </c>
      <c r="C23" s="28">
        <v>54593.663999999997</v>
      </c>
      <c r="D23" s="28">
        <v>5.9999999999999995E-4</v>
      </c>
      <c r="E23" s="3">
        <f>+(C23-C$7)/C$8</f>
        <v>38157.279191187023</v>
      </c>
      <c r="F23" s="3">
        <f>ROUND(2*E23,0)/2</f>
        <v>38157.5</v>
      </c>
      <c r="G23" s="3">
        <f>+C23-(C$7+F23*C$8)</f>
        <v>-0.14422449999983655</v>
      </c>
      <c r="I23" s="3">
        <f>+G23</f>
        <v>-0.14422449999983655</v>
      </c>
      <c r="O23" s="3">
        <f ca="1">+C$11+C$12*$F23</f>
        <v>-0.13129375975019558</v>
      </c>
      <c r="Q23" s="27">
        <f>+C23-15018.5</f>
        <v>39575.163999999997</v>
      </c>
    </row>
    <row r="24" spans="1:17" s="3" customFormat="1" ht="12.95" customHeight="1" x14ac:dyDescent="0.2">
      <c r="C24" s="26"/>
      <c r="D24" s="26"/>
      <c r="Q24" s="27"/>
    </row>
    <row r="25" spans="1:17" s="3" customFormat="1" ht="12.95" customHeight="1" x14ac:dyDescent="0.2">
      <c r="C25" s="26"/>
      <c r="D25" s="26"/>
      <c r="Q25" s="27"/>
    </row>
    <row r="26" spans="1:17" s="3" customFormat="1" ht="12.95" customHeight="1" x14ac:dyDescent="0.2">
      <c r="C26" s="26"/>
      <c r="D26" s="26"/>
      <c r="Q26" s="27"/>
    </row>
    <row r="27" spans="1:17" s="3" customFormat="1" ht="12.95" customHeight="1" x14ac:dyDescent="0.2">
      <c r="C27" s="26"/>
      <c r="D27" s="26"/>
      <c r="Q27" s="27"/>
    </row>
    <row r="28" spans="1:17" s="3" customFormat="1" ht="12.95" customHeight="1" x14ac:dyDescent="0.2">
      <c r="C28" s="26"/>
      <c r="D28" s="26"/>
      <c r="Q28" s="27"/>
    </row>
    <row r="29" spans="1:17" s="3" customFormat="1" ht="12.95" customHeight="1" x14ac:dyDescent="0.2">
      <c r="C29" s="26"/>
      <c r="D29" s="26"/>
      <c r="Q29" s="27"/>
    </row>
    <row r="30" spans="1:17" s="3" customFormat="1" ht="12.95" customHeight="1" x14ac:dyDescent="0.2">
      <c r="C30" s="26"/>
      <c r="D30" s="26"/>
      <c r="Q30" s="27"/>
    </row>
    <row r="31" spans="1:17" s="3" customFormat="1" ht="12.95" customHeight="1" x14ac:dyDescent="0.2">
      <c r="C31" s="26"/>
      <c r="D31" s="26"/>
      <c r="Q31" s="27"/>
    </row>
    <row r="32" spans="1:17" s="3" customFormat="1" ht="12.95" customHeight="1" x14ac:dyDescent="0.2">
      <c r="C32" s="26"/>
      <c r="D32" s="26"/>
      <c r="Q32" s="27"/>
    </row>
    <row r="33" spans="3:17" s="3" customFormat="1" ht="12.95" customHeight="1" x14ac:dyDescent="0.2">
      <c r="C33" s="26"/>
      <c r="D33" s="26"/>
      <c r="Q33" s="27"/>
    </row>
    <row r="34" spans="3:17" s="3" customFormat="1" ht="12.95" customHeight="1" x14ac:dyDescent="0.2">
      <c r="C34" s="26"/>
      <c r="D34" s="26"/>
    </row>
    <row r="35" spans="3:17" s="3" customFormat="1" ht="12.95" customHeight="1" x14ac:dyDescent="0.2">
      <c r="C35" s="26"/>
      <c r="D35" s="26"/>
    </row>
    <row r="36" spans="3:17" s="3" customFormat="1" ht="12.95" customHeight="1" x14ac:dyDescent="0.2">
      <c r="C36" s="26"/>
      <c r="D36" s="26"/>
    </row>
    <row r="37" spans="3:17" s="3" customFormat="1" ht="12.95" customHeight="1" x14ac:dyDescent="0.2">
      <c r="C37" s="26"/>
      <c r="D37" s="26"/>
    </row>
    <row r="38" spans="3:17" s="3" customFormat="1" ht="12.95" customHeight="1" x14ac:dyDescent="0.2">
      <c r="C38" s="26"/>
      <c r="D38" s="26"/>
    </row>
    <row r="39" spans="3:17" s="3" customFormat="1" ht="12.95" customHeight="1" x14ac:dyDescent="0.2">
      <c r="C39" s="26"/>
      <c r="D39" s="26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2024-02-19T04:09:37Z</dcterms:modified>
</cp:coreProperties>
</file>