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AAAE6D38-D029-4366-A3AF-AE1648328497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C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O23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<sst xmlns="http://schemas.openxmlformats.org/spreadsheetml/2006/main" count="59" uniqueCount="53">
  <si>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</si>
  <si>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</si>
  <si>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</si>
  <si>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</si>
  <si>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</si>
  <si>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</si>
  <si>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</si>
  <si>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</si>
  <si>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</si>
  <si>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</si>
  <si>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</si>
  <si>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</si>
  <si>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</si>
  <si>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</si>
  <si>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</si>
  <si>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</si>
  <si>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</si>
  <si>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</si>
  <si>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</si>
  <si>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</si>
  <si>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</si>
  <si>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</si>
  <si>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</si>
  <si>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</si>
  <si>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</si>
  <si>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</si>
  <si>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</si>
  <si>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</si>
  <si>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</si>
  <si>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</si>
  <si>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</si>
  <si>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</si>
  <si>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</si>
  <si>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</si>
  <si>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</si>
  <si>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</si>
  <si>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</si>
  <si>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</si>
  <si>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</si>
  <si>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</si>
  <si>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</si>
  <si>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</si>
  <si>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</si>
  <si>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</si>
  <si>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</si>
  <si>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</si>
  <si>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EA</t>
  </si>
  <si>
    <t>VSX</t>
  </si>
  <si>
    <t>14.28-14.76</t>
  </si>
  <si>
    <t>KELT KC11C001175 Lyr</t>
  </si>
  <si>
    <t>BAV102 Feb 2025</t>
  </si>
  <si>
    <t>I</t>
  </si>
  <si>
    <t>VSX : Detail for KELT KC11C001175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</si>
</sst>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8" applyNumberFormat="1" applyFont="1" applyFill="1" applyBorder="1" applyAlignment="1">
      <alignment horizontal="left"/>
    </xf>
    <xf numFmtId="166" fontId="18" fillId="0" borderId="0" xfId="0" applyNumberFormat="1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KELT KC11C001175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1.4350000128615648E-4</c:v>
                </c:pt>
                <c:pt idx="2">
                  <c:v>1.2550000246847048E-4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2.5695859842139875E-6</c:v>
                </c:pt>
                <c:pt idx="1">
                  <c:v>1.2400015926079062E-4</c:v>
                </c:pt>
                <c:pt idx="2">
                  <c:v>1.4243025850962235E-4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2451</c:v>
                      </c:pt>
                      <c:pt idx="2">
                        <c:v>2823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KELT KC11C001175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1.4350000128615648E-4</c:v>
                </c:pt>
                <c:pt idx="2">
                  <c:v>1.2550000246847048E-4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2.5695859842139875E-6</c:v>
                </c:pt>
                <c:pt idx="1">
                  <c:v>1.2400015926079062E-4</c:v>
                </c:pt>
                <c:pt idx="2">
                  <c:v>1.4243025850962235E-4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2451</c:v>
                </c:pt>
                <c:pt idx="2">
                  <c:v>2823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22130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6.285156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49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50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55096.356099999997</v>
      </c>
      <c r="D7" s="13" t="s">
        <v>47</v>
      </c>
    </row>
    <row r="8" spans="1:15" ht="12.95" customHeight="1" x14ac:dyDescent="0.2">
      <c r="A8" s="20" t="s">
        <v>3</v>
      </c>
      <c r="C8" s="28">
        <v>1.9249814999999999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2.5695859842139875E-6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4.9543277550622868E-8</v>
      </c>
      <c r="D12" s="21"/>
      <c r="E12" s="35" t="s">
        <v>45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60838.784431365741</v>
      </c>
    </row>
    <row r="15" spans="1:15" ht="12.95" customHeight="1" x14ac:dyDescent="0.2">
      <c r="A15" s="17" t="s">
        <v>17</v>
      </c>
      <c r="C15" s="18">
        <f ca="1">(C7+C11)+(C8+C12)*INT(MAX(F21:F3533))</f>
        <v>60530.579016930256</v>
      </c>
      <c r="E15" s="37" t="s">
        <v>33</v>
      </c>
      <c r="F15" s="39">
        <f ca="1">ROUND(2*(F14-$C$7)/$C$8,0)/2+F13</f>
        <v>2984</v>
      </c>
    </row>
    <row r="16" spans="1:15" ht="12.95" customHeight="1" x14ac:dyDescent="0.2">
      <c r="A16" s="17" t="s">
        <v>4</v>
      </c>
      <c r="C16" s="18">
        <f ca="1">+C8+C12</f>
        <v>1.9249815495432774</v>
      </c>
      <c r="E16" s="37" t="s">
        <v>34</v>
      </c>
      <c r="F16" s="39">
        <f ca="1">ROUND(2*(F14-$C$15)/$C$16,0)/2+F13</f>
        <v>161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45822.396879740059</v>
      </c>
    </row>
    <row r="18" spans="1:21" ht="12.95" customHeight="1" thickTop="1" thickBot="1" x14ac:dyDescent="0.25">
      <c r="A18" s="17" t="s">
        <v>5</v>
      </c>
      <c r="C18" s="24">
        <f ca="1">+C15</f>
        <v>60530.579016930256</v>
      </c>
      <c r="D18" s="25">
        <f ca="1">+C16</f>
        <v>1.9249815495432774</v>
      </c>
      <c r="E18" s="42" t="s">
        <v>44</v>
      </c>
      <c r="F18" s="41">
        <f ca="1">+($C$15+$C$16*$F$16)-($C$16/2)-15018.5-$C$5/24</f>
        <v>45821.434388965288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47</v>
      </c>
      <c r="B21" s="21"/>
      <c r="C21" s="22">
        <f>$C$7</f>
        <v>55096.356099999997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2.5695859842139875E-6</v>
      </c>
      <c r="Q21" s="26">
        <f>+C21-15018.5</f>
        <v>40077.856099999997</v>
      </c>
    </row>
    <row r="22" spans="1:21" ht="12.95" customHeight="1" x14ac:dyDescent="0.2">
      <c r="A22" s="48" t="s">
        <v>50</v>
      </c>
      <c r="B22" s="46" t="s">
        <v>51</v>
      </c>
      <c r="C22" s="49">
        <v>59814.4859</v>
      </c>
      <c r="D22" s="47">
        <v>3.5000000000000001E-3</v>
      </c>
      <c r="E22" s="20">
        <f t="shared" ref="E22:E23" si="0">+(C22-C$7)/C$8</f>
        <v>2451.0000745461725</v>
      </c>
      <c r="F22" s="20">
        <f t="shared" ref="F22:F23" si="1">ROUND(2*E22,0)/2</f>
        <v>2451</v>
      </c>
      <c r="G22" s="20">
        <f t="shared" ref="G22:G23" si="2">+C22-(C$7+F22*C$8)</f>
        <v>1.4350000128615648E-4</v>
      </c>
      <c r="K22" s="20">
        <f t="shared" ref="K22:K23" si="3">+G22</f>
        <v>1.4350000128615648E-4</v>
      </c>
      <c r="O22" s="20">
        <f t="shared" ref="O22:O23" ca="1" si="4">+C$11+C$12*$F22</f>
        <v>1.2400015926079062E-4</v>
      </c>
      <c r="Q22" s="26">
        <f t="shared" ref="Q22:Q23" si="5">+C22-15018.5</f>
        <v>44795.9859</v>
      </c>
    </row>
    <row r="23" spans="1:21" ht="12.95" customHeight="1" x14ac:dyDescent="0.2">
      <c r="A23" s="45" t="s">
        <v>50</v>
      </c>
      <c r="B23" s="46" t="s">
        <v>51</v>
      </c>
      <c r="C23" s="49">
        <v>60530.578999999998</v>
      </c>
      <c r="D23" s="47">
        <v>3.5000000000000001E-3</v>
      </c>
      <c r="E23" s="20">
        <f t="shared" si="0"/>
        <v>2823.0000651954324</v>
      </c>
      <c r="F23" s="20">
        <f t="shared" si="1"/>
        <v>2823</v>
      </c>
      <c r="G23" s="20">
        <f t="shared" si="2"/>
        <v>1.2550000246847048E-4</v>
      </c>
      <c r="K23" s="20">
        <f t="shared" si="3"/>
        <v>1.2550000246847048E-4</v>
      </c>
      <c r="O23" s="20">
        <f t="shared" ca="1" si="4"/>
        <v>1.4243025850962235E-4</v>
      </c>
      <c r="Q23" s="26">
        <f t="shared" si="5"/>
        <v>45512.078999999998</v>
      </c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2213091" xr:uid="{04EC4486-5879-4125-9950-0637607185B3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2025-06-12T06:49:34Z</dcterms:modified>
</cp:coreProperties>
</file>