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DDFAD6F-F41B-4854-AB82-CFCC59066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C23" i="1"/>
  <c r="A23" i="1"/>
  <c r="G11" i="1"/>
  <c r="F11" i="1"/>
  <c r="B2" i="1"/>
  <c r="F14" i="1"/>
  <c r="F15" i="1" s="1"/>
  <c r="E23" i="1" l="1"/>
  <c r="F23" i="1" s="1"/>
  <c r="G23" i="1" s="1"/>
  <c r="C17" i="1"/>
  <c r="Q23" i="1"/>
  <c r="C11" i="1"/>
  <c r="C12" i="1"/>
  <c r="O21" i="1" l="1"/>
  <c r="O22" i="1"/>
  <c r="O26" i="1"/>
  <c r="O25" i="1"/>
  <c r="O27" i="1"/>
  <c r="O24" i="1"/>
  <c r="C16" i="1"/>
  <c r="D18" i="1" s="1"/>
  <c r="C15" i="1"/>
  <c r="O23" i="1"/>
  <c r="K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<sst xmlns="http://schemas.openxmlformats.org/spreadsheetml/2006/main" count="63" uniqueCount="53">
  <si>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</si>
  <si>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</si>
  <si>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</si>
  <si>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</si>
  <si>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</si>
  <si>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</si>
  <si>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</si>
  <si>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</si>
  <si>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</si>
  <si>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</si>
  <si>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</si>
  <si>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</si>
  <si>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</si>
  <si>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</si>
  <si>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</si>
  <si>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</si>
  <si>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</si>
  <si>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</si>
  <si>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</si>
  <si>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</si>
  <si>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</si>
  <si>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</si>
  <si>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</si>
  <si>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</si>
  <si>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</si>
  <si>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</si>
  <si>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</si>
  <si>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</si>
  <si>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</si>
  <si>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</si>
  <si>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</si>
  <si>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</si>
  <si>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</si>
  <si>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</si>
  <si>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</si>
  <si>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</si>
  <si>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</si>
  <si>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</si>
  <si>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</si>
  <si>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</si>
  <si>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</si>
  <si>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</si>
  <si>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</si>
  <si>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</si>
  <si>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</si>
  <si>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UCAC4 598-070955 Lyr</t>
  </si>
  <si>
    <t>JBAV, 76</t>
  </si>
  <si>
    <t>II</t>
  </si>
  <si>
    <t>I</t>
  </si>
  <si>
    <t>Artificial</t>
  </si>
  <si>
    <t>Velden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</si>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</sst>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UCAC4 598-070955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3.2800000000861473E-2</c:v>
                </c:pt>
                <c:pt idx="1">
                  <c:v>9.1500000002270099E-2</c:v>
                </c:pt>
                <c:pt idx="2">
                  <c:v>0</c:v>
                </c:pt>
                <c:pt idx="3">
                  <c:v>0</c:v>
                </c:pt>
                <c:pt idx="4">
                  <c:v>7.4300000000221189E-2</c:v>
                </c:pt>
                <c:pt idx="5">
                  <c:v>-2.9599999994388781E-2</c:v>
                </c:pt>
                <c:pt idx="6">
                  <c:v>0.22980000000097789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2.6413427586844795E-2</c:v>
                </c:pt>
                <c:pt idx="1">
                  <c:v>2.7332914134684697E-2</c:v>
                </c:pt>
                <c:pt idx="2">
                  <c:v>2.82524006825246E-2</c:v>
                </c:pt>
                <c:pt idx="3">
                  <c:v>2.82524006825246E-2</c:v>
                </c:pt>
                <c:pt idx="4">
                  <c:v>2.8753938799528183E-2</c:v>
                </c:pt>
                <c:pt idx="5">
                  <c:v>3.1094450012211571E-2</c:v>
                </c:pt>
                <c:pt idx="6">
                  <c:v>0.22870046811162342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-22</c:v>
                      </c:pt>
                      <c:pt idx="1">
                        <c:v>-11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34</c:v>
                      </c:pt>
                      <c:pt idx="6">
                        <c:v>2398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UCAC4 598-070955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3.2800000000861473E-2</c:v>
                </c:pt>
                <c:pt idx="1">
                  <c:v>9.1500000002270099E-2</c:v>
                </c:pt>
                <c:pt idx="2">
                  <c:v>0</c:v>
                </c:pt>
                <c:pt idx="3">
                  <c:v>0</c:v>
                </c:pt>
                <c:pt idx="4">
                  <c:v>7.4300000000221189E-2</c:v>
                </c:pt>
                <c:pt idx="5">
                  <c:v>-2.9599999994388781E-2</c:v>
                </c:pt>
                <c:pt idx="6">
                  <c:v>0.22980000000097789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6.8999999999999999E-3</c:v>
                  </c:pt>
                  <c:pt idx="2">
                    <c:v>0</c:v>
                  </c:pt>
                  <c:pt idx="3">
                    <c:v>6.3E-3</c:v>
                  </c:pt>
                  <c:pt idx="4">
                    <c:v>6.8999999999999999E-3</c:v>
                  </c:pt>
                  <c:pt idx="5">
                    <c:v>6.8999999999999999E-3</c:v>
                  </c:pt>
                  <c:pt idx="6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2.6413427586844795E-2</c:v>
                </c:pt>
                <c:pt idx="1">
                  <c:v>2.7332914134684697E-2</c:v>
                </c:pt>
                <c:pt idx="2">
                  <c:v>2.82524006825246E-2</c:v>
                </c:pt>
                <c:pt idx="3">
                  <c:v>2.82524006825246E-2</c:v>
                </c:pt>
                <c:pt idx="4">
                  <c:v>2.8753938799528183E-2</c:v>
                </c:pt>
                <c:pt idx="5">
                  <c:v>3.1094450012211571E-2</c:v>
                </c:pt>
                <c:pt idx="6">
                  <c:v>0.22870046811162342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-22</c:v>
                </c:pt>
                <c:pt idx="1">
                  <c:v>-11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2398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5.8554687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3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56590.267999999996</v>
      </c>
      <c r="D7" s="13" t="s">
        <v>50</v>
      </c>
    </row>
    <row r="8" spans="1:15" ht="12.95" customHeight="1" x14ac:dyDescent="0.2">
      <c r="A8" s="21" t="s">
        <v>3</v>
      </c>
      <c r="C8" s="29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2.82524006825246E-2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8.3589686167263893E-5</v>
      </c>
      <c r="D12" s="22"/>
      <c r="E12" s="38" t="s">
        <v>51</v>
      </c>
      <c r="F12" s="39"/>
    </row>
    <row r="13" spans="1:15" ht="12.95" customHeight="1" x14ac:dyDescent="0.2">
      <c r="A13" s="21" t="s">
        <v>18</v>
      </c>
      <c r="C13" s="22" t="s">
        <v>13</v>
      </c>
      <c r="E13" s="40" t="s">
        <v>32</v>
      </c>
      <c r="F13" s="41">
        <v>1</v>
      </c>
    </row>
    <row r="14" spans="1:15" ht="12.95" customHeight="1" x14ac:dyDescent="0.2">
      <c r="E14" s="40" t="s">
        <v>30</v>
      </c>
      <c r="F14" s="42">
        <f ca="1">NOW()+15018.5+$C$5/24</f>
        <v>60547.76010879629</v>
      </c>
    </row>
    <row r="15" spans="1:15" ht="12.95" customHeight="1" x14ac:dyDescent="0.2">
      <c r="A15" s="18" t="s">
        <v>17</v>
      </c>
      <c r="C15" s="19">
        <f ca="1">(C7+C11)+(C8+C12)*INT(MAX(F21:F3533))</f>
        <v>58988.496700468109</v>
      </c>
      <c r="E15" s="40" t="s">
        <v>33</v>
      </c>
      <c r="F15" s="43">
        <f ca="1">ROUND(2*(F14-$C$7)/$C$8,0)/2+F13</f>
        <v>3958.5</v>
      </c>
    </row>
    <row r="16" spans="1:15" ht="12.95" customHeight="1" x14ac:dyDescent="0.2">
      <c r="A16" s="18" t="s">
        <v>4</v>
      </c>
      <c r="C16" s="19">
        <f ca="1">+C8+C12</f>
        <v>1.0000835896861673</v>
      </c>
      <c r="E16" s="40" t="s">
        <v>34</v>
      </c>
      <c r="F16" s="43">
        <f ca="1">ROUND(2*(F14-$C$15)/$C$16,0)/2+F13</f>
        <v>1560</v>
      </c>
    </row>
    <row r="17" spans="1:21" ht="12.95" customHeight="1" thickBot="1" x14ac:dyDescent="0.25">
      <c r="A17" s="17" t="s">
        <v>27</v>
      </c>
      <c r="C17" s="21">
        <f>COUNT(C21:C2191)</f>
        <v>7</v>
      </c>
      <c r="E17" s="40" t="s">
        <v>43</v>
      </c>
      <c r="F17" s="44">
        <f ca="1">+$C$15+$C$16*$F$16-15018.5-$C$5/24</f>
        <v>45530.522933711865</v>
      </c>
    </row>
    <row r="18" spans="1:21" ht="12.95" customHeight="1" thickTop="1" thickBot="1" x14ac:dyDescent="0.25">
      <c r="A18" s="18" t="s">
        <v>5</v>
      </c>
      <c r="C18" s="25">
        <f ca="1">+C15</f>
        <v>58988.496700468109</v>
      </c>
      <c r="D18" s="26">
        <f ca="1">+C16</f>
        <v>1.0000835896861673</v>
      </c>
      <c r="E18" s="46" t="s">
        <v>44</v>
      </c>
      <c r="F18" s="45">
        <f ca="1">+($C$15+$C$16*$F$16)-($C$16/2)-15018.5-$C$5/24</f>
        <v>45530.022891917026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47" t="s">
        <v>52</v>
      </c>
      <c r="B21" s="48" t="s">
        <v>48</v>
      </c>
      <c r="C21" s="47">
        <v>56568.300799999997</v>
      </c>
      <c r="D21" s="47">
        <v>6.8999999999999999E-3</v>
      </c>
      <c r="E21" s="21">
        <f>+(C21-C$7)/C$8</f>
        <v>-21.967199999999139</v>
      </c>
      <c r="F21" s="21">
        <f>ROUND(2*E21,0)/2</f>
        <v>-22</v>
      </c>
      <c r="G21" s="21">
        <f>+C21-(C$7+F21*C$8)</f>
        <v>3.2800000000861473E-2</v>
      </c>
      <c r="K21" s="21">
        <f>+G21</f>
        <v>3.2800000000861473E-2</v>
      </c>
      <c r="O21" s="21">
        <f ca="1">+C$11+C$12*$F21</f>
        <v>2.6413427586844795E-2</v>
      </c>
      <c r="Q21" s="27">
        <f>+C21-15018.5</f>
        <v>41549.800799999997</v>
      </c>
    </row>
    <row r="22" spans="1:21" ht="12.95" customHeight="1" x14ac:dyDescent="0.2">
      <c r="A22" s="47" t="s">
        <v>52</v>
      </c>
      <c r="B22" s="48" t="s">
        <v>48</v>
      </c>
      <c r="C22" s="47">
        <v>56579.359499999999</v>
      </c>
      <c r="D22" s="47">
        <v>6.8999999999999999E-3</v>
      </c>
      <c r="E22" s="21">
        <f>+(C22-C$7)/C$8</f>
        <v>-10.90849999999773</v>
      </c>
      <c r="F22" s="21">
        <f>ROUND(2*E22,0)/2</f>
        <v>-11</v>
      </c>
      <c r="G22" s="21">
        <f>+C22-(C$7+F22*C$8)</f>
        <v>9.1500000002270099E-2</v>
      </c>
      <c r="K22" s="21">
        <f>+G22</f>
        <v>9.1500000002270099E-2</v>
      </c>
      <c r="O22" s="21">
        <f ca="1">+C$11+C$12*$F22</f>
        <v>2.7332914134684697E-2</v>
      </c>
      <c r="Q22" s="27">
        <f>+C22-15018.5</f>
        <v>41560.859499999999</v>
      </c>
    </row>
    <row r="23" spans="1:21" ht="12.95" customHeight="1" x14ac:dyDescent="0.2">
      <c r="A23" s="23" t="str">
        <f>$D$7</f>
        <v>Velden</v>
      </c>
      <c r="B23" s="22"/>
      <c r="C23" s="23">
        <f>$C$7</f>
        <v>56590.267999999996</v>
      </c>
      <c r="D23" s="35" t="s">
        <v>13</v>
      </c>
      <c r="E23" s="21">
        <f>+(C23-C$7)/C$8</f>
        <v>0</v>
      </c>
      <c r="F23" s="21">
        <f>ROUND(2*E23,0)/2</f>
        <v>0</v>
      </c>
      <c r="G23" s="21">
        <f>+C23-(C$7+F23*C$8)</f>
        <v>0</v>
      </c>
      <c r="K23" s="21">
        <f>+G23</f>
        <v>0</v>
      </c>
      <c r="O23" s="21">
        <f ca="1">+C$11+C$12*$F23</f>
        <v>2.82524006825246E-2</v>
      </c>
      <c r="Q23" s="27">
        <f>+C23-15018.5</f>
        <v>41571.767999999996</v>
      </c>
    </row>
    <row r="24" spans="1:21" ht="12.95" customHeight="1" x14ac:dyDescent="0.2">
      <c r="A24" s="37" t="s">
        <v>46</v>
      </c>
      <c r="B24" s="31" t="s">
        <v>47</v>
      </c>
      <c r="C24" s="34">
        <v>56590.267999999996</v>
      </c>
      <c r="D24" s="36">
        <v>6.3E-3</v>
      </c>
      <c r="E24" s="21">
        <f>+(C24-C$7)/C$8</f>
        <v>0</v>
      </c>
      <c r="F24" s="21">
        <f>ROUND(2*E24,0)/2</f>
        <v>0</v>
      </c>
      <c r="G24" s="21">
        <f>+C24-(C$7+F24*C$8)</f>
        <v>0</v>
      </c>
      <c r="K24" s="21">
        <f>+G24</f>
        <v>0</v>
      </c>
      <c r="O24" s="21">
        <f ca="1">+C$11+C$12*$F24</f>
        <v>2.82524006825246E-2</v>
      </c>
      <c r="Q24" s="27">
        <f>+C24-15018.5</f>
        <v>41571.767999999996</v>
      </c>
    </row>
    <row r="25" spans="1:21" ht="12.95" customHeight="1" x14ac:dyDescent="0.2">
      <c r="A25" s="37" t="s">
        <v>46</v>
      </c>
      <c r="B25" s="31" t="s">
        <v>47</v>
      </c>
      <c r="C25" s="34">
        <v>56596.342299999997</v>
      </c>
      <c r="D25" s="36">
        <v>6.8999999999999999E-3</v>
      </c>
      <c r="E25" s="21">
        <f>+(C25-C$7)/C$8</f>
        <v>6.0743000000002212</v>
      </c>
      <c r="F25" s="21">
        <f>ROUND(2*E25,0)/2</f>
        <v>6</v>
      </c>
      <c r="G25" s="21">
        <f>+C25-(C$7+F25*C$8)</f>
        <v>7.4300000000221189E-2</v>
      </c>
      <c r="K25" s="21">
        <f>+G25</f>
        <v>7.4300000000221189E-2</v>
      </c>
      <c r="O25" s="21">
        <f ca="1">+C$11+C$12*$F25</f>
        <v>2.8753938799528183E-2</v>
      </c>
      <c r="Q25" s="27">
        <f>+C25-15018.5</f>
        <v>41577.842299999997</v>
      </c>
    </row>
    <row r="26" spans="1:21" ht="12.95" customHeight="1" x14ac:dyDescent="0.2">
      <c r="A26" s="37" t="s">
        <v>46</v>
      </c>
      <c r="B26" s="31" t="s">
        <v>48</v>
      </c>
      <c r="C26" s="34">
        <v>56624.238400000002</v>
      </c>
      <c r="D26" s="36">
        <v>6.8999999999999999E-3</v>
      </c>
      <c r="E26" s="21">
        <f>+(C26-C$7)/C$8</f>
        <v>33.970400000005611</v>
      </c>
      <c r="F26" s="21">
        <f>ROUND(2*E26,0)/2</f>
        <v>34</v>
      </c>
      <c r="G26" s="21">
        <f>+C26-(C$7+F26*C$8)</f>
        <v>-2.9599999994388781E-2</v>
      </c>
      <c r="K26" s="21">
        <f>+G26</f>
        <v>-2.9599999994388781E-2</v>
      </c>
      <c r="O26" s="21">
        <f ca="1">+C$11+C$12*$F26</f>
        <v>3.1094450012211571E-2</v>
      </c>
      <c r="Q26" s="27">
        <f>+C26-15018.5</f>
        <v>41605.738400000002</v>
      </c>
    </row>
    <row r="27" spans="1:21" ht="12.95" customHeight="1" x14ac:dyDescent="0.2">
      <c r="A27" s="37" t="s">
        <v>46</v>
      </c>
      <c r="B27" s="31" t="s">
        <v>48</v>
      </c>
      <c r="C27" s="34">
        <v>58988.497799999997</v>
      </c>
      <c r="D27" s="36">
        <v>6.8999999999999999E-3</v>
      </c>
      <c r="E27" s="21">
        <f>+(C27-C$7)/C$8</f>
        <v>2398.229800000001</v>
      </c>
      <c r="F27" s="21">
        <f>ROUND(2*E27,0)/2</f>
        <v>2398</v>
      </c>
      <c r="G27" s="21">
        <f>+C27-(C$7+F27*C$8)</f>
        <v>0.22980000000097789</v>
      </c>
      <c r="K27" s="21">
        <f>+G27</f>
        <v>0.22980000000097789</v>
      </c>
      <c r="O27" s="21">
        <f ca="1">+C$11+C$12*$F27</f>
        <v>0.22870046811162342</v>
      </c>
      <c r="Q27" s="27">
        <f>+C27-15018.5</f>
        <v>43969.997799999997</v>
      </c>
    </row>
    <row r="28" spans="1:21" ht="12.95" customHeight="1" x14ac:dyDescent="0.2">
      <c r="A28" s="37"/>
      <c r="B28" s="31"/>
      <c r="C28" s="32"/>
      <c r="D28" s="36"/>
      <c r="Q28" s="27"/>
    </row>
    <row r="29" spans="1:21" ht="12.95" customHeight="1" x14ac:dyDescent="0.2">
      <c r="A29" s="37"/>
      <c r="B29" s="31"/>
      <c r="C29" s="32"/>
      <c r="D29" s="36"/>
      <c r="Q29" s="27"/>
    </row>
    <row r="30" spans="1:21" ht="12.95" customHeight="1" x14ac:dyDescent="0.2">
      <c r="A30" s="37"/>
      <c r="B30" s="31"/>
      <c r="C30" s="32"/>
      <c r="D30" s="36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sortState xmlns:xlrd2="http://schemas.microsoft.com/office/spreadsheetml/2017/richdata2" ref="A21:W34">
    <sortCondition ref="C21:C34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2024-08-25T06:14:33Z</dcterms:modified>
</cp:coreProperties>
</file>