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84C8724-0E53-4493-B817-E63766D018AE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3" i="1"/>
  <c r="F23" i="1"/>
  <c r="G23" i="1"/>
  <c r="I23" i="1"/>
  <c r="E24" i="1"/>
  <c r="F24" i="1"/>
  <c r="G24" i="1"/>
  <c r="I24" i="1"/>
  <c r="E25" i="1"/>
  <c r="F25" i="1"/>
  <c r="G25" i="1"/>
  <c r="I25" i="1"/>
  <c r="E27" i="1"/>
  <c r="F27" i="1"/>
  <c r="G27" i="1"/>
  <c r="I27" i="1"/>
  <c r="E28" i="1"/>
  <c r="F28" i="1"/>
  <c r="G28" i="1"/>
  <c r="I28" i="1"/>
  <c r="E22" i="1"/>
  <c r="F22" i="1"/>
  <c r="G22" i="1"/>
  <c r="I22" i="1"/>
  <c r="E26" i="1"/>
  <c r="F26" i="1"/>
  <c r="G26" i="1"/>
  <c r="I26" i="1"/>
  <c r="D9" i="1"/>
  <c r="C9" i="1"/>
  <c r="Q21" i="1"/>
  <c r="Q23" i="1"/>
  <c r="Q24" i="1"/>
  <c r="Q25" i="1"/>
  <c r="Q27" i="1"/>
  <c r="Q28" i="1"/>
  <c r="Q22" i="1"/>
  <c r="F16" i="1"/>
  <c r="F17" i="1" s="1"/>
  <c r="C17" i="1"/>
  <c r="Q26" i="1"/>
  <c r="C11" i="1"/>
  <c r="C12" i="1"/>
  <c r="C16" i="1" l="1"/>
  <c r="D18" i="1" s="1"/>
  <c r="O25" i="1"/>
  <c r="O26" i="1"/>
  <c r="O28" i="1"/>
  <c r="C15" i="1"/>
  <c r="O21" i="1"/>
  <c r="O23" i="1"/>
  <c r="O27" i="1"/>
  <c r="O24" i="1"/>
  <c r="O22" i="1"/>
  <c r="C18" i="1" l="1"/>
  <c r="F18" i="1"/>
  <c r="F19" i="1" s="1"/>
</calcChain>
</file>

<file path=xl/sharedStrings.xml><?xml version="1.0" encoding="utf-8"?>
<sst xmlns="http://schemas.openxmlformats.org/spreadsheetml/2006/main" count="74" uniqueCount="58">
  <si>
    <t>IBVS 6244</t>
  </si>
  <si>
    <t>OEJV 0191</t>
  </si>
  <si>
    <t>VSB-66</t>
  </si>
  <si>
    <t>V0426 Lyr / GSC na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</si>
  <si>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</si>
  <si>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</si>
  <si>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</si>
  <si>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</si>
  <si>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</si>
  <si>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</si>
  <si>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</si>
  <si>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</si>
  <si>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</si>
  <si>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</si>
  <si>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</si>
  <si>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</si>
  <si>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</si>
  <si>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</si>
  <si>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</si>
  <si>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</si>
  <si>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</si>
  <si>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</si>
  <si>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</si>
  <si>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</si>
  <si>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</si>
  <si>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</si>
  <si>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</si>
  <si>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</si>
  <si>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</si>
  <si>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</si>
  <si>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</si>
  <si>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</si>
  <si>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</si>
  <si>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</si>
  <si>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</si>
  <si>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</si>
  <si>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</si>
  <si>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</si>
  <si>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</si>
  <si>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</si>
  <si>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</si>
  <si>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</si>
  <si>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</si>
  <si>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</si>
  <si>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</si>
  <si>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</si>
  <si>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</si>
  <si>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</si>
  <si>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V0426 Lyr</t>
  </si>
  <si>
    <t>2019G</t>
  </si>
  <si>
    <t>G-</t>
  </si>
  <si>
    <t>EA</t>
  </si>
  <si>
    <t>pr_</t>
  </si>
  <si>
    <t>V04</t>
  </si>
  <si>
    <t>Lyr</t>
  </si>
  <si>
    <t>as of 2019-07-06</t>
  </si>
  <si>
    <t>VSX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</si>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</sst>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vertical="center" wrapText="1"/>
    </xf>
    <xf numFmtId="0" fontId="8" fillId="0" borderId="0" xfId="41" applyFont="1" applyAlignment="1">
      <alignment horizontal="left" vertical="center"/>
    </xf>
    <xf numFmtId="0" fontId="8" fillId="0" borderId="0" xfId="41" applyFont="1" applyAlignment="1">
      <alignment horizontal="center" vertical="center"/>
    </xf>
    <xf numFmtId="0" fontId="33" fillId="0" borderId="0" xfId="41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V0426 Lyr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23308270676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27-417E-AB9F-8A8CB9A44745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-2.9898250000042026</c:v>
                </c:pt>
                <c:pt idx="2">
                  <c:v>-2.0500000005995389E-2</c:v>
                </c:pt>
                <c:pt idx="3">
                  <c:v>2.3186249999998836</c:v>
                </c:pt>
                <c:pt idx="4">
                  <c:v>2.2291250000416767</c:v>
                </c:pt>
                <c:pt idx="5">
                  <c:v>2.230425000161631</c:v>
                </c:pt>
                <c:pt idx="6">
                  <c:v>2.232624999989639</c:v>
                </c:pt>
                <c:pt idx="7">
                  <c:v>2.7999999292660505E-3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27-417E-AB9F-8A8CB9A44745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27-417E-AB9F-8A8CB9A44745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27-417E-AB9F-8A8CB9A44745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27-417E-AB9F-8A8CB9A44745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27-417E-AB9F-8A8CB9A44745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27-417E-AB9F-8A8CB9A44745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-92.06582879294794</c:v>
                </c:pt>
                <c:pt idx="1">
                  <c:v>-1.9442681488435767</c:v>
                </c:pt>
                <c:pt idx="2">
                  <c:v>-0.22738985436434689</c:v>
                </c:pt>
                <c:pt idx="3">
                  <c:v>0.32550315572217414</c:v>
                </c:pt>
                <c:pt idx="4">
                  <c:v>1.8386840254326842</c:v>
                </c:pt>
                <c:pt idx="5">
                  <c:v>1.8386840254326842</c:v>
                </c:pt>
                <c:pt idx="6">
                  <c:v>2.0714810823112231</c:v>
                </c:pt>
                <c:pt idx="7">
                  <c:v>2.1005807144210422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27-417E-AB9F-8A8CB9A44745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27-417E-AB9F-8A8CB9A44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752560"/>
        <c:axId val="1"/>
      </c:scatterChart>
      <c:valAx>
        <c:axId val="665752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752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V0426 Lyr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23308270676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64-46CD-A1FA-2DD22E0A5A76}"/>
            </c:ext>
          </c:extLst>
        </c:ser>
        <c:ser>
          <c:idx val="1"/>
          <c:order val="1"/>
          <c:tx>
            <c:strRef>
              <c:f>A!$I$20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-2.9898250000042026</c:v>
                </c:pt>
                <c:pt idx="2">
                  <c:v>-2.0500000005995389E-2</c:v>
                </c:pt>
                <c:pt idx="3">
                  <c:v>2.3186249999998836</c:v>
                </c:pt>
                <c:pt idx="4">
                  <c:v>2.2291250000416767</c:v>
                </c:pt>
                <c:pt idx="5">
                  <c:v>2.230425000161631</c:v>
                </c:pt>
                <c:pt idx="6">
                  <c:v>2.232624999989639</c:v>
                </c:pt>
                <c:pt idx="7">
                  <c:v>2.7999999292660505E-3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64-46CD-A1FA-2DD22E0A5A76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64-46CD-A1FA-2DD22E0A5A76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64-46CD-A1FA-2DD22E0A5A76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64-46CD-A1FA-2DD22E0A5A76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64-46CD-A1FA-2DD22E0A5A76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5.9999999999999995E-4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64-46CD-A1FA-2DD22E0A5A76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-92.06582879294794</c:v>
                </c:pt>
                <c:pt idx="1">
                  <c:v>-1.9442681488435767</c:v>
                </c:pt>
                <c:pt idx="2">
                  <c:v>-0.22738985436434689</c:v>
                </c:pt>
                <c:pt idx="3">
                  <c:v>0.32550315572217414</c:v>
                </c:pt>
                <c:pt idx="4">
                  <c:v>1.8386840254326842</c:v>
                </c:pt>
                <c:pt idx="5">
                  <c:v>1.8386840254326842</c:v>
                </c:pt>
                <c:pt idx="6">
                  <c:v>2.0714810823112231</c:v>
                </c:pt>
                <c:pt idx="7">
                  <c:v>2.1005807144210422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64-46CD-A1FA-2DD22E0A5A76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  <c:pt idx="2">
                  <c:v>1578</c:v>
                </c:pt>
                <c:pt idx="3">
                  <c:v>1587.5</c:v>
                </c:pt>
                <c:pt idx="4">
                  <c:v>1613.5</c:v>
                </c:pt>
                <c:pt idx="5">
                  <c:v>1613.5</c:v>
                </c:pt>
                <c:pt idx="6">
                  <c:v>1617.5</c:v>
                </c:pt>
                <c:pt idx="7">
                  <c:v>1618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64-46CD-A1FA-2DD22E0A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752560"/>
        <c:axId val="1"/>
      </c:scatterChart>
      <c:valAx>
        <c:axId val="665752560"/>
        <c:scaling>
          <c:orientation val="minMax"/>
          <c:min val="1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752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9E1C513-C162-57EF-3627-E95966DB8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0</xdr:row>
      <xdr:rowOff>0</xdr:rowOff>
    </xdr:from>
    <xdr:to>
      <xdr:col>26</xdr:col>
      <xdr:colOff>390525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B9B25C-06F7-4373-BB32-6D7D87D63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3</v>
      </c>
      <c r="F1" s="3" t="s">
        <v>48</v>
      </c>
      <c r="G1" s="4" t="s">
        <v>49</v>
      </c>
      <c r="H1" s="5"/>
      <c r="I1" s="6" t="s">
        <v>50</v>
      </c>
      <c r="J1" s="7" t="s">
        <v>48</v>
      </c>
      <c r="K1" s="8">
        <v>19.131699999999999</v>
      </c>
      <c r="L1" s="9">
        <v>26.594899999999999</v>
      </c>
      <c r="M1" s="10">
        <v>58358.524300000165</v>
      </c>
      <c r="N1" s="10">
        <v>12.687250000000001</v>
      </c>
      <c r="O1" s="11" t="s">
        <v>51</v>
      </c>
      <c r="P1">
        <v>14.3</v>
      </c>
      <c r="Q1">
        <v>15</v>
      </c>
      <c r="R1" t="s">
        <v>52</v>
      </c>
      <c r="S1" t="s">
        <v>19</v>
      </c>
      <c r="T1" t="s">
        <v>53</v>
      </c>
      <c r="V1" t="s">
        <v>54</v>
      </c>
    </row>
    <row r="2" spans="1:22" s="12" customFormat="1" ht="12.95" customHeight="1" x14ac:dyDescent="0.2">
      <c r="A2" s="12" t="s">
        <v>29</v>
      </c>
      <c r="B2" s="12" t="s">
        <v>51</v>
      </c>
      <c r="C2" s="13"/>
      <c r="D2" s="14"/>
    </row>
    <row r="3" spans="1:22" s="12" customFormat="1" ht="12.95" customHeight="1" thickBot="1" x14ac:dyDescent="0.25"/>
    <row r="4" spans="1:22" s="12" customFormat="1" ht="12.95" customHeight="1" thickTop="1" thickBot="1" x14ac:dyDescent="0.25">
      <c r="A4" s="15" t="s">
        <v>6</v>
      </c>
      <c r="C4" s="16">
        <v>37885.415999999997</v>
      </c>
      <c r="D4" s="17" t="s">
        <v>43</v>
      </c>
      <c r="E4" s="18" t="s">
        <v>55</v>
      </c>
    </row>
    <row r="5" spans="1:22" s="12" customFormat="1" ht="12.95" customHeight="1" thickTop="1" x14ac:dyDescent="0.2">
      <c r="A5" s="19" t="s">
        <v>34</v>
      </c>
      <c r="C5" s="20">
        <v>-9.5</v>
      </c>
      <c r="D5" s="12" t="s">
        <v>35</v>
      </c>
    </row>
    <row r="6" spans="1:22" s="12" customFormat="1" ht="12.95" customHeight="1" x14ac:dyDescent="0.2">
      <c r="A6" s="15" t="s">
        <v>7</v>
      </c>
    </row>
    <row r="7" spans="1:22" s="12" customFormat="1" ht="12.95" customHeight="1" x14ac:dyDescent="0.2">
      <c r="A7" s="12" t="s">
        <v>8</v>
      </c>
      <c r="C7" s="47">
        <v>37885.415999999997</v>
      </c>
      <c r="D7" s="22" t="s">
        <v>57</v>
      </c>
    </row>
    <row r="8" spans="1:22" s="12" customFormat="1" ht="12.95" customHeight="1" x14ac:dyDescent="0.2">
      <c r="A8" s="12" t="s">
        <v>9</v>
      </c>
      <c r="C8" s="47">
        <v>12.687250000000001</v>
      </c>
      <c r="D8" s="22" t="s">
        <v>56</v>
      </c>
    </row>
    <row r="9" spans="1:22" s="12" customFormat="1" ht="12.95" customHeight="1" x14ac:dyDescent="0.2">
      <c r="A9" s="23" t="s">
        <v>38</v>
      </c>
      <c r="B9" s="24">
        <v>22</v>
      </c>
      <c r="C9" s="25" t="str">
        <f>"F"&amp;B9</f>
        <v>F22</v>
      </c>
      <c r="D9" s="26" t="str">
        <f>"G"&amp;B9</f>
        <v>G22</v>
      </c>
    </row>
    <row r="10" spans="1:22" s="12" customFormat="1" ht="12.95" customHeight="1" thickBot="1" x14ac:dyDescent="0.25">
      <c r="C10" s="27" t="s">
        <v>25</v>
      </c>
      <c r="D10" s="27" t="s">
        <v>26</v>
      </c>
    </row>
    <row r="11" spans="1:22" s="12" customFormat="1" ht="12.95" customHeight="1" x14ac:dyDescent="0.2">
      <c r="A11" s="12" t="s">
        <v>21</v>
      </c>
      <c r="C11" s="26">
        <f ca="1">INTERCEPT(INDIRECT($D$9):G992,INDIRECT($C$9):F992)</f>
        <v>-92.06582879294794</v>
      </c>
      <c r="D11" s="14"/>
    </row>
    <row r="12" spans="1:22" s="12" customFormat="1" ht="12.95" customHeight="1" x14ac:dyDescent="0.2">
      <c r="A12" s="12" t="s">
        <v>22</v>
      </c>
      <c r="C12" s="26">
        <f ca="1">SLOPE(INDIRECT($D$9):G992,INDIRECT($C$9):F992)</f>
        <v>5.8199264219634721E-2</v>
      </c>
      <c r="D12" s="14"/>
    </row>
    <row r="13" spans="1:22" s="12" customFormat="1" ht="12.95" customHeight="1" x14ac:dyDescent="0.2">
      <c r="A13" s="12" t="s">
        <v>24</v>
      </c>
      <c r="C13" s="14" t="s">
        <v>19</v>
      </c>
    </row>
    <row r="14" spans="1:22" s="12" customFormat="1" ht="12.95" customHeight="1" x14ac:dyDescent="0.2"/>
    <row r="15" spans="1:22" s="12" customFormat="1" ht="12.95" customHeight="1" x14ac:dyDescent="0.2">
      <c r="A15" s="28" t="s">
        <v>23</v>
      </c>
      <c r="C15" s="29">
        <f ca="1">(C7+C11)+(C8+C12)*INT(MAX(F21:F3533))</f>
        <v>58415.487080714418</v>
      </c>
      <c r="E15" s="30" t="s">
        <v>40</v>
      </c>
      <c r="F15" s="31">
        <v>1</v>
      </c>
    </row>
    <row r="16" spans="1:22" s="12" customFormat="1" ht="12.95" customHeight="1" x14ac:dyDescent="0.2">
      <c r="A16" s="15" t="s">
        <v>10</v>
      </c>
      <c r="C16" s="32">
        <f ca="1">+C8+C12</f>
        <v>12.745449264219635</v>
      </c>
      <c r="E16" s="30" t="s">
        <v>36</v>
      </c>
      <c r="F16" s="32">
        <f ca="1">NOW()+15018.5+$C$5/24</f>
        <v>60359.763965972219</v>
      </c>
    </row>
    <row r="17" spans="1:21" s="12" customFormat="1" ht="12.95" customHeight="1" thickBot="1" x14ac:dyDescent="0.25">
      <c r="A17" s="30" t="s">
        <v>33</v>
      </c>
      <c r="C17" s="12">
        <f>COUNT(C21:C2191)</f>
        <v>8</v>
      </c>
      <c r="E17" s="30" t="s">
        <v>41</v>
      </c>
      <c r="F17" s="33">
        <f ca="1">ROUND(2*(F16-$C$7)/$C$8,0)/2+F15</f>
        <v>1772.5</v>
      </c>
    </row>
    <row r="18" spans="1:21" s="12" customFormat="1" ht="12.95" customHeight="1" thickTop="1" thickBot="1" x14ac:dyDescent="0.25">
      <c r="A18" s="15" t="s">
        <v>11</v>
      </c>
      <c r="C18" s="34">
        <f ca="1">+C15</f>
        <v>58415.487080714418</v>
      </c>
      <c r="D18" s="35">
        <f ca="1">+C16</f>
        <v>12.745449264219635</v>
      </c>
      <c r="E18" s="30" t="s">
        <v>42</v>
      </c>
      <c r="F18" s="26">
        <f ca="1">ROUND(2*(F16-$C$15)/$C$16,0)/2+F15</f>
        <v>153.5</v>
      </c>
    </row>
    <row r="19" spans="1:21" s="12" customFormat="1" ht="12.95" customHeight="1" thickTop="1" x14ac:dyDescent="0.2">
      <c r="E19" s="30" t="s">
        <v>37</v>
      </c>
      <c r="F19" s="36">
        <f ca="1">+$C$15+$C$16*F18-15018.5-$C$5/24</f>
        <v>45353.80937610547</v>
      </c>
    </row>
    <row r="20" spans="1:21" s="12" customFormat="1" ht="12.95" customHeight="1" thickBot="1" x14ac:dyDescent="0.25">
      <c r="A20" s="27" t="s">
        <v>12</v>
      </c>
      <c r="B20" s="27" t="s">
        <v>13</v>
      </c>
      <c r="C20" s="27" t="s">
        <v>14</v>
      </c>
      <c r="D20" s="27" t="s">
        <v>18</v>
      </c>
      <c r="E20" s="27" t="s">
        <v>15</v>
      </c>
      <c r="F20" s="27" t="s">
        <v>16</v>
      </c>
      <c r="G20" s="27" t="s">
        <v>17</v>
      </c>
      <c r="H20" s="37" t="s">
        <v>44</v>
      </c>
      <c r="I20" s="37" t="s">
        <v>45</v>
      </c>
      <c r="J20" s="37" t="s">
        <v>46</v>
      </c>
      <c r="K20" s="37" t="s">
        <v>47</v>
      </c>
      <c r="L20" s="37" t="s">
        <v>30</v>
      </c>
      <c r="M20" s="37" t="s">
        <v>31</v>
      </c>
      <c r="N20" s="37" t="s">
        <v>32</v>
      </c>
      <c r="O20" s="37" t="s">
        <v>28</v>
      </c>
      <c r="P20" s="38" t="s">
        <v>27</v>
      </c>
      <c r="Q20" s="27" t="s">
        <v>20</v>
      </c>
      <c r="U20" s="39" t="s">
        <v>39</v>
      </c>
    </row>
    <row r="21" spans="1:21" s="12" customFormat="1" ht="12.95" customHeight="1" x14ac:dyDescent="0.2">
      <c r="A21" s="12" t="s">
        <v>57</v>
      </c>
      <c r="C21" s="21">
        <v>37885.415999999997</v>
      </c>
      <c r="D21" s="21"/>
      <c r="E21" s="12">
        <f t="shared" ref="E21:E28" si="0">+(C21-C$7)/C$8</f>
        <v>0</v>
      </c>
      <c r="F21" s="12">
        <f t="shared" ref="F21:F28" si="1">ROUND(2*E21,0)/2</f>
        <v>0</v>
      </c>
      <c r="G21" s="12">
        <f t="shared" ref="G21:G28" si="2">+C21-(C$7+F21*C$8)</f>
        <v>0</v>
      </c>
      <c r="I21" s="12">
        <f t="shared" ref="I21:I28" si="3">+G21</f>
        <v>0</v>
      </c>
      <c r="O21" s="12">
        <f t="shared" ref="O21:O28" ca="1" si="4">+C$11+C$12*$F21</f>
        <v>-92.06582879294794</v>
      </c>
      <c r="Q21" s="40">
        <f t="shared" ref="Q21:Q28" si="5">+C21-15018.5</f>
        <v>22866.915999999997</v>
      </c>
    </row>
    <row r="22" spans="1:21" s="12" customFormat="1" ht="12.95" customHeight="1" x14ac:dyDescent="0.2">
      <c r="A22" s="41" t="s">
        <v>0</v>
      </c>
      <c r="B22" s="42" t="s">
        <v>4</v>
      </c>
      <c r="C22" s="43">
        <v>57528.632799999999</v>
      </c>
      <c r="D22" s="43">
        <v>5.9999999999999995E-4</v>
      </c>
      <c r="E22" s="12">
        <f t="shared" si="0"/>
        <v>1548.2643441250075</v>
      </c>
      <c r="F22" s="12">
        <f t="shared" si="1"/>
        <v>1548.5</v>
      </c>
      <c r="G22" s="12">
        <f t="shared" si="2"/>
        <v>-2.9898250000042026</v>
      </c>
      <c r="I22" s="12">
        <f t="shared" si="3"/>
        <v>-2.9898250000042026</v>
      </c>
      <c r="O22" s="12">
        <f t="shared" ca="1" si="4"/>
        <v>-1.9442681488435767</v>
      </c>
      <c r="Q22" s="40">
        <f t="shared" si="5"/>
        <v>42510.132799999999</v>
      </c>
    </row>
    <row r="23" spans="1:21" s="12" customFormat="1" ht="12.95" customHeight="1" x14ac:dyDescent="0.2">
      <c r="A23" s="44" t="s">
        <v>1</v>
      </c>
      <c r="B23" s="45" t="s">
        <v>4</v>
      </c>
      <c r="C23" s="41">
        <v>57905.875999999997</v>
      </c>
      <c r="D23" s="41">
        <v>0.02</v>
      </c>
      <c r="E23" s="12">
        <f t="shared" si="0"/>
        <v>1577.9983842046147</v>
      </c>
      <c r="F23" s="12">
        <f t="shared" si="1"/>
        <v>1578</v>
      </c>
      <c r="G23" s="12">
        <f t="shared" si="2"/>
        <v>-2.0500000005995389E-2</v>
      </c>
      <c r="I23" s="12">
        <f t="shared" si="3"/>
        <v>-2.0500000005995389E-2</v>
      </c>
      <c r="O23" s="12">
        <f t="shared" ca="1" si="4"/>
        <v>-0.22738985436434689</v>
      </c>
      <c r="Q23" s="40">
        <f t="shared" si="5"/>
        <v>42887.375999999997</v>
      </c>
    </row>
    <row r="24" spans="1:21" s="12" customFormat="1" ht="12.95" customHeight="1" x14ac:dyDescent="0.2">
      <c r="A24" s="44" t="s">
        <v>1</v>
      </c>
      <c r="B24" s="45" t="s">
        <v>5</v>
      </c>
      <c r="C24" s="41">
        <v>58028.743999999999</v>
      </c>
      <c r="D24" s="41">
        <v>0.02</v>
      </c>
      <c r="E24" s="12">
        <f t="shared" si="0"/>
        <v>1587.6827523695049</v>
      </c>
      <c r="F24" s="12">
        <f t="shared" si="1"/>
        <v>1587.5</v>
      </c>
      <c r="G24" s="12">
        <f t="shared" si="2"/>
        <v>2.3186249999998836</v>
      </c>
      <c r="I24" s="12">
        <f t="shared" si="3"/>
        <v>2.3186249999998836</v>
      </c>
      <c r="O24" s="12">
        <f t="shared" ca="1" si="4"/>
        <v>0.32550315572217414</v>
      </c>
      <c r="Q24" s="40">
        <f t="shared" si="5"/>
        <v>43010.243999999999</v>
      </c>
    </row>
    <row r="25" spans="1:21" s="12" customFormat="1" ht="12.95" customHeight="1" x14ac:dyDescent="0.2">
      <c r="A25" s="41" t="s">
        <v>2</v>
      </c>
      <c r="B25" s="46" t="s">
        <v>4</v>
      </c>
      <c r="C25" s="41">
        <v>58358.523000000045</v>
      </c>
      <c r="D25" s="41" t="s">
        <v>19</v>
      </c>
      <c r="E25" s="12">
        <f t="shared" si="0"/>
        <v>1613.6756980433149</v>
      </c>
      <c r="F25" s="12">
        <f t="shared" si="1"/>
        <v>1613.5</v>
      </c>
      <c r="G25" s="12">
        <f t="shared" si="2"/>
        <v>2.2291250000416767</v>
      </c>
      <c r="I25" s="12">
        <f t="shared" si="3"/>
        <v>2.2291250000416767</v>
      </c>
      <c r="O25" s="12">
        <f t="shared" ca="1" si="4"/>
        <v>1.8386840254326842</v>
      </c>
      <c r="Q25" s="40">
        <f t="shared" si="5"/>
        <v>43340.023000000045</v>
      </c>
    </row>
    <row r="26" spans="1:21" s="12" customFormat="1" ht="12.95" customHeight="1" x14ac:dyDescent="0.2">
      <c r="A26" s="12" t="s">
        <v>56</v>
      </c>
      <c r="C26" s="21">
        <v>58358.524300000165</v>
      </c>
      <c r="D26" s="21" t="s">
        <v>19</v>
      </c>
      <c r="E26" s="12">
        <f t="shared" si="0"/>
        <v>1613.6758005083975</v>
      </c>
      <c r="F26" s="12">
        <f t="shared" si="1"/>
        <v>1613.5</v>
      </c>
      <c r="G26" s="12">
        <f t="shared" si="2"/>
        <v>2.230425000161631</v>
      </c>
      <c r="I26" s="12">
        <f t="shared" si="3"/>
        <v>2.230425000161631</v>
      </c>
      <c r="O26" s="12">
        <f t="shared" ca="1" si="4"/>
        <v>1.8386840254326842</v>
      </c>
      <c r="Q26" s="40">
        <f t="shared" si="5"/>
        <v>43340.024300000165</v>
      </c>
    </row>
    <row r="27" spans="1:21" s="12" customFormat="1" ht="12.95" customHeight="1" x14ac:dyDescent="0.2">
      <c r="A27" s="41" t="s">
        <v>2</v>
      </c>
      <c r="B27" s="46" t="s">
        <v>4</v>
      </c>
      <c r="C27" s="41">
        <v>58409.275499999989</v>
      </c>
      <c r="D27" s="41" t="s">
        <v>19</v>
      </c>
      <c r="E27" s="12">
        <f t="shared" si="0"/>
        <v>1617.6759739108152</v>
      </c>
      <c r="F27" s="12">
        <f t="shared" si="1"/>
        <v>1617.5</v>
      </c>
      <c r="G27" s="12">
        <f t="shared" si="2"/>
        <v>2.232624999989639</v>
      </c>
      <c r="I27" s="12">
        <f t="shared" si="3"/>
        <v>2.232624999989639</v>
      </c>
      <c r="O27" s="12">
        <f t="shared" ca="1" si="4"/>
        <v>2.0714810823112231</v>
      </c>
      <c r="Q27" s="40">
        <f t="shared" si="5"/>
        <v>43390.775499999989</v>
      </c>
    </row>
    <row r="28" spans="1:21" s="12" customFormat="1" ht="12.95" customHeight="1" x14ac:dyDescent="0.2">
      <c r="A28" s="41" t="s">
        <v>2</v>
      </c>
      <c r="B28" s="46" t="s">
        <v>4</v>
      </c>
      <c r="C28" s="41">
        <v>58413.389299999923</v>
      </c>
      <c r="D28" s="41" t="s">
        <v>19</v>
      </c>
      <c r="E28" s="12">
        <f t="shared" si="0"/>
        <v>1618.0002206939978</v>
      </c>
      <c r="F28" s="12">
        <f t="shared" si="1"/>
        <v>1618</v>
      </c>
      <c r="G28" s="12">
        <f t="shared" si="2"/>
        <v>2.7999999292660505E-3</v>
      </c>
      <c r="I28" s="12">
        <f t="shared" si="3"/>
        <v>2.7999999292660505E-3</v>
      </c>
      <c r="O28" s="12">
        <f t="shared" ca="1" si="4"/>
        <v>2.1005807144210422</v>
      </c>
      <c r="Q28" s="40">
        <f t="shared" si="5"/>
        <v>43394.889299999923</v>
      </c>
    </row>
    <row r="29" spans="1:21" s="12" customFormat="1" ht="12.95" customHeight="1" x14ac:dyDescent="0.2">
      <c r="C29" s="21"/>
      <c r="D29" s="21"/>
      <c r="Q29" s="40"/>
    </row>
    <row r="30" spans="1:21" s="12" customFormat="1" ht="12.95" customHeight="1" x14ac:dyDescent="0.2">
      <c r="C30" s="21"/>
      <c r="D30" s="21"/>
      <c r="Q30" s="40"/>
    </row>
    <row r="31" spans="1:21" s="12" customFormat="1" ht="12.95" customHeight="1" x14ac:dyDescent="0.2">
      <c r="C31" s="21"/>
      <c r="D31" s="21"/>
      <c r="Q31" s="40"/>
    </row>
    <row r="32" spans="1:21" s="12" customFormat="1" ht="12.95" customHeight="1" x14ac:dyDescent="0.2">
      <c r="C32" s="21"/>
      <c r="D32" s="21"/>
      <c r="Q32" s="40"/>
    </row>
    <row r="33" spans="3:17" s="12" customFormat="1" ht="12.95" customHeight="1" x14ac:dyDescent="0.2">
      <c r="C33" s="21"/>
      <c r="D33" s="21"/>
      <c r="Q33" s="40"/>
    </row>
    <row r="34" spans="3:17" s="12" customFormat="1" ht="12.95" customHeight="1" x14ac:dyDescent="0.2">
      <c r="C34" s="21"/>
      <c r="D34" s="21"/>
    </row>
    <row r="35" spans="3:17" s="12" customFormat="1" ht="12.95" customHeight="1" x14ac:dyDescent="0.2">
      <c r="C35" s="21"/>
      <c r="D35" s="21"/>
    </row>
    <row r="36" spans="3:17" s="12" customFormat="1" ht="12.95" customHeight="1" x14ac:dyDescent="0.2">
      <c r="C36" s="21"/>
      <c r="D36" s="21"/>
    </row>
    <row r="37" spans="3:17" s="12" customFormat="1" ht="12.95" customHeight="1" x14ac:dyDescent="0.2">
      <c r="C37" s="21"/>
      <c r="D37" s="21"/>
    </row>
    <row r="38" spans="3:17" s="12" customFormat="1" ht="12.95" customHeight="1" x14ac:dyDescent="0.2">
      <c r="C38" s="21"/>
      <c r="D38" s="21"/>
    </row>
    <row r="39" spans="3:17" s="12" customFormat="1" ht="12.95" customHeight="1" x14ac:dyDescent="0.2">
      <c r="C39" s="21"/>
      <c r="D39" s="21"/>
    </row>
    <row r="40" spans="3:17" s="12" customFormat="1" ht="12.95" customHeight="1" x14ac:dyDescent="0.2">
      <c r="C40" s="21"/>
      <c r="D40" s="21"/>
    </row>
    <row r="41" spans="3:17" s="12" customFormat="1" ht="12.95" customHeight="1" x14ac:dyDescent="0.2">
      <c r="C41" s="21"/>
      <c r="D41" s="21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hyperlinks>
    <hyperlink ref="H63753" r:id="rId1" display="http://vsolj.cetus-net.org/bulletin.html"/>
    <hyperlink ref="H63746" r:id="rId2" display="https://www.aavso.org/ejaavso"/>
    <hyperlink ref="I63753" r:id="rId3" display="http://vsolj.cetus-net.org/bulletin.html"/>
    <hyperlink ref="AQ57404" r:id="rId4" display="http://cdsbib.u-strasbg.fr/cgi-bin/cdsbib?1990RMxAA..21..381G"/>
    <hyperlink ref="H63750" r:id="rId5" display="https://www.aavso.org/ejaavso"/>
    <hyperlink ref="AP4768" r:id="rId6" display="http://cdsbib.u-strasbg.fr/cgi-bin/cdsbib?1990RMxAA..21..381G"/>
    <hyperlink ref="AP4771" r:id="rId7" display="http://cdsbib.u-strasbg.fr/cgi-bin/cdsbib?1990RMxAA..21..381G"/>
    <hyperlink ref="AP4769" r:id="rId8" display="http://cdsbib.u-strasbg.fr/cgi-bin/cdsbib?1990RMxAA..21..381G"/>
    <hyperlink ref="AP4753" r:id="rId9" display="http://cdsbib.u-strasbg.fr/cgi-bin/cdsbib?1990RMxAA..21..381G"/>
    <hyperlink ref="AQ4982" r:id="rId10" display="http://cdsbib.u-strasbg.fr/cgi-bin/cdsbib?1990RMxAA..21..381G"/>
    <hyperlink ref="AQ4986" r:id="rId11" display="http://cdsbib.u-strasbg.fr/cgi-bin/cdsbib?1990RMxAA..21..381G"/>
    <hyperlink ref="AQ64666" r:id="rId12" display="http://cdsbib.u-strasbg.fr/cgi-bin/cdsbib?1990RMxAA..21..381G"/>
    <hyperlink ref="I1874" r:id="rId13" display="http://vsolj.cetus-net.org/bulletin.html"/>
    <hyperlink ref="H1874" r:id="rId14" display="http://vsolj.cetus-net.org/bulletin.html"/>
    <hyperlink ref="AQ65327" r:id="rId15" display="http://cdsbib.u-strasbg.fr/cgi-bin/cdsbib?1990RMxAA..21..381G"/>
    <hyperlink ref="AQ65326" r:id="rId16" display="http://cdsbib.u-strasbg.fr/cgi-bin/cdsbib?1990RMxAA..21..381G"/>
    <hyperlink ref="AP3044" r:id="rId17" display="http://cdsbib.u-strasbg.fr/cgi-bin/cdsbib?1990RMxAA..21..381G"/>
    <hyperlink ref="AP3062" r:id="rId18" display="http://cdsbib.u-strasbg.fr/cgi-bin/cdsbib?1990RMxAA..21..381G"/>
    <hyperlink ref="AP3063" r:id="rId19" display="http://cdsbib.u-strasbg.fr/cgi-bin/cdsbib?1990RMxAA..21..381G"/>
    <hyperlink ref="AP305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2024-02-19T05:20:06Z</dcterms:modified>
</cp:coreProperties>
</file>