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894306A-7DC0-48AE-865C-13928BF8D5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C25" i="1"/>
  <c r="C19" i="1" s="1"/>
  <c r="A25" i="1"/>
  <c r="F15" i="1"/>
  <c r="F16" i="1" s="1"/>
  <c r="E22" i="1"/>
  <c r="F22" i="1" s="1"/>
  <c r="E23" i="1"/>
  <c r="F23" i="1"/>
  <c r="G23" i="1" s="1"/>
  <c r="E24" i="1"/>
  <c r="F24" i="1"/>
  <c r="G24" i="1" s="1"/>
  <c r="I24" i="1" s="1"/>
  <c r="E21" i="1"/>
  <c r="F21" i="1" s="1"/>
  <c r="Q22" i="1"/>
  <c r="Q23" i="1"/>
  <c r="Q24" i="1"/>
  <c r="Q21" i="1"/>
  <c r="C11" i="1" l="1"/>
  <c r="C12" i="1"/>
  <c r="C16" i="1" s="1"/>
  <c r="D18" i="1" s="1"/>
  <c r="N23" i="1"/>
  <c r="O25" i="1" l="1"/>
  <c r="O24" i="1"/>
  <c r="O22" i="1"/>
  <c r="O21" i="1"/>
  <c r="C15" i="1"/>
  <c r="O23" i="1"/>
  <c r="C18" i="1" l="1"/>
  <c r="F17" i="1"/>
  <c r="F18" i="1" s="1"/>
</calcChain>
</file>

<file path=xl/sharedStrings.xml><?xml version="1.0" encoding="utf-8"?>
<sst xmlns="http://schemas.openxmlformats.org/spreadsheetml/2006/main" count="51" uniqueCount="46">
  <si>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</si>
  <si>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</si>
  <si>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</si>
  <si>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</si>
  <si>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</si>
  <si>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</si>
  <si>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</si>
  <si>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</si>
  <si>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</si>
  <si>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</si>
  <si>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</si>
  <si>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</si>
  <si>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</si>
  <si>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</si>
  <si>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</si>
  <si>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</si>
  <si>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</si>
  <si>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</si>
  <si>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</si>
  <si>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</si>
  <si>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</si>
  <si>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</si>
  <si>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</si>
  <si>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</si>
  <si>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</si>
  <si>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</si>
  <si>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</si>
  <si>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</si>
  <si>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</si>
  <si>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</si>
  <si>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NOTE:  Hipparcos data indicates a displaced secondary eclipse at approx phase of 0.4685</t>
  </si>
  <si>
    <t>Hipparcos</t>
  </si>
  <si>
    <t>Dallaporta</t>
  </si>
  <si>
    <t>IBVS 5592</t>
  </si>
  <si>
    <t>E:</t>
  </si>
  <si>
    <t>not avail.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</si>
  <si>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</si>
  <si>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</si>
  <si>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</si>
  <si>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</si>
  <si>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</si>
  <si>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</si>
  <si>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</si>
  <si>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V0531 Lyr / GSC 02636-00915</t>
  </si>
  <si>
    <t>CCD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</si>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</sst>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3" formatCode="0.00000000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2" applyNumberFormat="0" applyFont="0" applyFill="0" applyAlignment="0" applyProtection="0"/>
  </cellStyleXfs>
  <cellXfs count="27">
    <xf numFmtId="0" fontId="0" fillId="0" borderId="0" xfId="0" applyAlignment="1"/>
    <xf numFmtId="0" fontId="0" fillId="0" borderId="0" xfId="0" applyAlignment="1">
      <alignment horizontal="center"/>
    </xf>
    <xf numFmtId="0" fontId="14" fillId="0" borderId="0" xfId="0" applyFont="1" applyAlignme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3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V0531 Lyr - O-C Diagr.</a:t>
            </a:r>
          </a:p>
        </c:rich>
      </c:tx>
      <c:layout>
        <c:manualLayout>
          <c:xMode val="edge"/>
          <c:yMode val="edge"/>
          <c:x val="0.3683363650626062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906854902912253"/>
          <c:w val="0.8190636509425255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Hipparcos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-280.5</c:v>
                </c:pt>
                <c:pt idx="1">
                  <c:v>-271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6.9407824994414113E-2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81-43D4-B4C2-8BC2CDC61F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-280.5</c:v>
                </c:pt>
                <c:pt idx="1">
                  <c:v>-271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1.3699999981326982E-3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81-43D4-B4C2-8BC2CDC61F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-280.5</c:v>
                </c:pt>
                <c:pt idx="1">
                  <c:v>-271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81-43D4-B4C2-8BC2CDC61F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-280.5</c:v>
                </c:pt>
                <c:pt idx="1">
                  <c:v>-271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81-43D4-B4C2-8BC2CDC61F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-280.5</c:v>
                </c:pt>
                <c:pt idx="1">
                  <c:v>-271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81-43D4-B4C2-8BC2CDC61F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-280.5</c:v>
                </c:pt>
                <c:pt idx="1">
                  <c:v>-271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81-43D4-B4C2-8BC2CDC61F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-280.5</c:v>
                </c:pt>
                <c:pt idx="1">
                  <c:v>-271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">
                  <c:v>-9.8000004072673619E-5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81-43D4-B4C2-8BC2CDC61F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-280.5</c:v>
                </c:pt>
                <c:pt idx="1">
                  <c:v>-271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-6.3998871261109367E-3</c:v>
                </c:pt>
                <c:pt idx="1">
                  <c:v>-6.159935512245752E-3</c:v>
                </c:pt>
                <c:pt idx="2">
                  <c:v>-9.800000407267351E-5</c:v>
                </c:pt>
                <c:pt idx="3">
                  <c:v>6.8499999906634912E-4</c:v>
                </c:pt>
                <c:pt idx="4">
                  <c:v>6.8499999906634912E-4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81-43D4-B4C2-8BC2CDC6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529168"/>
        <c:axId val="1"/>
      </c:scatterChart>
      <c:valAx>
        <c:axId val="83552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52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371647607054"/>
          <c:y val="0.91925596256989606"/>
          <c:w val="0.73990357828857822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38100</xdr:rowOff>
    </xdr:from>
    <xdr:to>
      <xdr:col>16</xdr:col>
      <xdr:colOff>476250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11E335A-170E-B801-4487-E79DE33E1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4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" t="s">
        <v>43</v>
      </c>
    </row>
    <row r="2" spans="1:6" s="3" customFormat="1" ht="12.95" customHeight="1" x14ac:dyDescent="0.2">
      <c r="A2" s="3" t="s">
        <v>24</v>
      </c>
      <c r="B2" s="4" t="s">
        <v>34</v>
      </c>
      <c r="C2" s="3" t="s">
        <v>30</v>
      </c>
    </row>
    <row r="3" spans="1:6" s="3" customFormat="1" ht="12.95" customHeight="1" x14ac:dyDescent="0.2"/>
    <row r="4" spans="1:6" s="3" customFormat="1" ht="12.95" customHeight="1" x14ac:dyDescent="0.2">
      <c r="A4" s="5" t="s">
        <v>0</v>
      </c>
      <c r="C4" s="6" t="s">
        <v>35</v>
      </c>
      <c r="D4" s="7" t="s">
        <v>35</v>
      </c>
    </row>
    <row r="5" spans="1:6" s="3" customFormat="1" ht="12.95" customHeight="1" x14ac:dyDescent="0.2">
      <c r="A5" s="8" t="s">
        <v>42</v>
      </c>
      <c r="C5" s="9">
        <v>-9.5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3">
        <v>52921.148730000001</v>
      </c>
      <c r="D7" s="25" t="s">
        <v>45</v>
      </c>
    </row>
    <row r="8" spans="1:6" s="3" customFormat="1" ht="12.95" customHeight="1" x14ac:dyDescent="0.2">
      <c r="A8" s="3" t="s">
        <v>3</v>
      </c>
      <c r="C8" s="10">
        <v>15.402872</v>
      </c>
      <c r="D8" s="25" t="s">
        <v>45</v>
      </c>
    </row>
    <row r="9" spans="1:6" s="3" customFormat="1" ht="12.95" customHeight="1" x14ac:dyDescent="0.2"/>
    <row r="10" spans="1:6" s="3" customFormat="1" ht="12.95" customHeight="1" thickBot="1" x14ac:dyDescent="0.25">
      <c r="C10" s="11" t="s">
        <v>19</v>
      </c>
      <c r="D10" s="11" t="s">
        <v>20</v>
      </c>
    </row>
    <row r="11" spans="1:6" s="3" customFormat="1" ht="12.95" customHeight="1" x14ac:dyDescent="0.2">
      <c r="A11" s="3" t="s">
        <v>15</v>
      </c>
      <c r="C11" s="3">
        <f>INTERCEPT(G21:G999,$F21:$F999)</f>
        <v>6.8499999906634912E-4</v>
      </c>
      <c r="D11" s="12"/>
    </row>
    <row r="12" spans="1:6" s="3" customFormat="1" ht="12.95" customHeight="1" x14ac:dyDescent="0.2">
      <c r="A12" s="3" t="s">
        <v>16</v>
      </c>
      <c r="C12" s="3">
        <f>SLOPE(G21:G999,$F21:$F999)</f>
        <v>2.5258064617387827E-5</v>
      </c>
      <c r="D12" s="12"/>
    </row>
    <row r="13" spans="1:6" s="3" customFormat="1" ht="12.95" customHeight="1" x14ac:dyDescent="0.2">
      <c r="A13" s="3" t="s">
        <v>18</v>
      </c>
      <c r="C13" s="12" t="s">
        <v>13</v>
      </c>
      <c r="D13" s="12"/>
    </row>
    <row r="14" spans="1:6" s="3" customFormat="1" ht="12.95" customHeight="1" x14ac:dyDescent="0.2">
      <c r="A14" s="3" t="s">
        <v>23</v>
      </c>
      <c r="E14" s="13" t="s">
        <v>36</v>
      </c>
      <c r="F14" s="14">
        <v>1</v>
      </c>
    </row>
    <row r="15" spans="1:6" s="3" customFormat="1" ht="12.95" customHeight="1" x14ac:dyDescent="0.2">
      <c r="A15" s="8" t="s">
        <v>17</v>
      </c>
      <c r="C15" s="15">
        <f>(C7+C11)+(C8+C12)*INT(MAX(F21:F3533))</f>
        <v>52921.149415</v>
      </c>
      <c r="E15" s="13" t="s">
        <v>37</v>
      </c>
      <c r="F15" s="15">
        <f ca="1">NOW()+15018.5+$C$5/24</f>
        <v>60359.775097106482</v>
      </c>
    </row>
    <row r="16" spans="1:6" s="3" customFormat="1" ht="12.95" customHeight="1" x14ac:dyDescent="0.2">
      <c r="A16" s="5" t="s">
        <v>4</v>
      </c>
      <c r="C16" s="16">
        <f>+C8+C12</f>
        <v>15.402897258064618</v>
      </c>
      <c r="E16" s="13" t="s">
        <v>38</v>
      </c>
      <c r="F16" s="17">
        <f ca="1">ROUND(2*(F15-$C$7)/$C$8,0)/2+F14</f>
        <v>484</v>
      </c>
    </row>
    <row r="17" spans="1:17" s="3" customFormat="1" ht="12.95" customHeight="1" thickBot="1" x14ac:dyDescent="0.25">
      <c r="E17" s="13" t="s">
        <v>39</v>
      </c>
      <c r="F17" s="17">
        <f ca="1">ROUND(2*(F15-$C$15)/$C$16,0)/2+F14</f>
        <v>484</v>
      </c>
    </row>
    <row r="18" spans="1:17" s="3" customFormat="1" ht="12.95" customHeight="1" x14ac:dyDescent="0.2">
      <c r="A18" s="5" t="s">
        <v>5</v>
      </c>
      <c r="C18" s="18">
        <f>+C15</f>
        <v>52921.149415</v>
      </c>
      <c r="D18" s="19">
        <f>+C16</f>
        <v>15.402897258064618</v>
      </c>
      <c r="E18" s="13" t="s">
        <v>40</v>
      </c>
      <c r="F18" s="20">
        <f ca="1">+$C$15+$C$16*F17-15018.5-$C$5/24</f>
        <v>45358.047521236607</v>
      </c>
    </row>
    <row r="19" spans="1:17" s="3" customFormat="1" ht="12.95" customHeight="1" thickTop="1" x14ac:dyDescent="0.2">
      <c r="C19" s="3">
        <f>COUNT(C21:C2191)</f>
        <v>5</v>
      </c>
      <c r="F19" s="21" t="s">
        <v>41</v>
      </c>
    </row>
    <row r="20" spans="1:17" s="3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12</v>
      </c>
      <c r="E20" s="11" t="s">
        <v>9</v>
      </c>
      <c r="F20" s="11" t="s">
        <v>10</v>
      </c>
      <c r="G20" s="11" t="s">
        <v>11</v>
      </c>
      <c r="H20" s="22" t="s">
        <v>31</v>
      </c>
      <c r="I20" s="22" t="s">
        <v>29</v>
      </c>
      <c r="J20" s="22" t="s">
        <v>44</v>
      </c>
      <c r="K20" s="22" t="s">
        <v>25</v>
      </c>
      <c r="L20" s="22" t="s">
        <v>26</v>
      </c>
      <c r="M20" s="22" t="s">
        <v>27</v>
      </c>
      <c r="N20" s="22" t="s">
        <v>28</v>
      </c>
      <c r="O20" s="22" t="s">
        <v>22</v>
      </c>
      <c r="P20" s="23" t="s">
        <v>21</v>
      </c>
      <c r="Q20" s="11" t="s">
        <v>14</v>
      </c>
    </row>
    <row r="21" spans="1:17" s="3" customFormat="1" ht="12.95" customHeight="1" x14ac:dyDescent="0.2">
      <c r="A21" s="3" t="s">
        <v>31</v>
      </c>
      <c r="C21" s="26">
        <v>48600.634467175005</v>
      </c>
      <c r="D21" s="26"/>
      <c r="E21" s="3">
        <f>+(C21-C$7)/C$8</f>
        <v>-280.5005626759085</v>
      </c>
      <c r="F21" s="3">
        <f>ROUND(2*E21,0)/2</f>
        <v>-280.5</v>
      </c>
      <c r="H21" s="3">
        <v>0</v>
      </c>
      <c r="O21" s="3">
        <f>+C$11+C$12*$F21</f>
        <v>-6.3998871261109367E-3</v>
      </c>
      <c r="Q21" s="24">
        <f>+C21-15018.5</f>
        <v>33582.134467175005</v>
      </c>
    </row>
    <row r="22" spans="1:17" s="3" customFormat="1" ht="12.95" customHeight="1" x14ac:dyDescent="0.2">
      <c r="A22" s="3" t="s">
        <v>31</v>
      </c>
      <c r="C22" s="26">
        <v>48747.03</v>
      </c>
      <c r="D22" s="26"/>
      <c r="E22" s="3">
        <f>+(C22-C$7)/C$8</f>
        <v>-270.99613176036274</v>
      </c>
      <c r="F22" s="3">
        <f>ROUND(2*E22,0)/2</f>
        <v>-271</v>
      </c>
      <c r="H22" s="3">
        <v>6.9407824994414113E-2</v>
      </c>
      <c r="O22" s="3">
        <f>+C$11+C$12*$F22</f>
        <v>-6.159935512245752E-3</v>
      </c>
      <c r="Q22" s="24">
        <f>+C22-15018.5</f>
        <v>33728.53</v>
      </c>
    </row>
    <row r="23" spans="1:17" s="3" customFormat="1" ht="12.95" customHeight="1" x14ac:dyDescent="0.2">
      <c r="A23" s="3" t="s">
        <v>32</v>
      </c>
      <c r="C23" s="26">
        <v>52443.659599999999</v>
      </c>
      <c r="D23" s="26" t="s">
        <v>13</v>
      </c>
      <c r="E23" s="3">
        <f>+(C23-C$7)/C$8</f>
        <v>-31.00000636244992</v>
      </c>
      <c r="F23" s="3">
        <f>ROUND(2*E23,0)/2</f>
        <v>-31</v>
      </c>
      <c r="G23" s="3">
        <f>+C23-(C$7+F23*C$8)</f>
        <v>-9.8000004072673619E-5</v>
      </c>
      <c r="N23" s="3">
        <f>+G23</f>
        <v>-9.8000004072673619E-5</v>
      </c>
      <c r="O23" s="3">
        <f>+C$11+C$12*$F23</f>
        <v>-9.800000407267351E-5</v>
      </c>
      <c r="Q23" s="24">
        <f>+C23-15018.5</f>
        <v>37425.159599999999</v>
      </c>
    </row>
    <row r="24" spans="1:17" s="3" customFormat="1" ht="12.95" customHeight="1" x14ac:dyDescent="0.2">
      <c r="A24" s="3" t="s">
        <v>33</v>
      </c>
      <c r="C24" s="26">
        <v>52921.150099999999</v>
      </c>
      <c r="D24" s="26">
        <v>2.5000000000000001E-3</v>
      </c>
      <c r="E24" s="3">
        <f>+(C24-C$7)/C$8</f>
        <v>8.8944451277183774E-5</v>
      </c>
      <c r="F24" s="3">
        <f>ROUND(2*E24,0)/2</f>
        <v>0</v>
      </c>
      <c r="G24" s="3">
        <f>+C24-(C$7+F24*C$8)</f>
        <v>1.3699999981326982E-3</v>
      </c>
      <c r="I24" s="3">
        <f>+G24</f>
        <v>1.3699999981326982E-3</v>
      </c>
      <c r="O24" s="3">
        <f>+C$11+C$12*$F24</f>
        <v>6.8499999906634912E-4</v>
      </c>
      <c r="Q24" s="24">
        <f>+C24-15018.5</f>
        <v>37902.650099999999</v>
      </c>
    </row>
    <row r="25" spans="1:17" s="3" customFormat="1" ht="12.95" customHeight="1" x14ac:dyDescent="0.2">
      <c r="A25" s="3" t="str">
        <f>$D$7</f>
        <v>VSX</v>
      </c>
      <c r="C25" s="26">
        <f>$C$7</f>
        <v>52921.148730000001</v>
      </c>
      <c r="D25" s="26"/>
      <c r="E25" s="3">
        <f>+(C25-C$7)/C$8</f>
        <v>0</v>
      </c>
      <c r="F25" s="3">
        <f>ROUND(2*E25,0)/2</f>
        <v>0</v>
      </c>
      <c r="G25" s="3">
        <f>+C25-(C$7+F25*C$8)</f>
        <v>0</v>
      </c>
      <c r="I25" s="3">
        <f>+G25</f>
        <v>0</v>
      </c>
      <c r="O25" s="3">
        <f>+C$11+C$12*$F25</f>
        <v>6.8499999906634912E-4</v>
      </c>
      <c r="Q25" s="24">
        <f>+C25-15018.5</f>
        <v>37902.648730000001</v>
      </c>
    </row>
    <row r="26" spans="1:17" s="3" customFormat="1" ht="12.95" customHeight="1" x14ac:dyDescent="0.2">
      <c r="C26" s="26"/>
      <c r="D26" s="26"/>
      <c r="Q26" s="24"/>
    </row>
    <row r="27" spans="1:17" s="3" customFormat="1" ht="12.95" customHeight="1" x14ac:dyDescent="0.2">
      <c r="C27" s="26"/>
      <c r="D27" s="26"/>
      <c r="Q27" s="24"/>
    </row>
    <row r="28" spans="1:17" s="3" customFormat="1" ht="12.95" customHeight="1" x14ac:dyDescent="0.2">
      <c r="C28" s="26"/>
      <c r="D28" s="26"/>
      <c r="Q28" s="24"/>
    </row>
    <row r="29" spans="1:17" s="3" customFormat="1" ht="12.95" customHeight="1" x14ac:dyDescent="0.2">
      <c r="C29" s="26"/>
      <c r="D29" s="26"/>
      <c r="Q29" s="24"/>
    </row>
    <row r="30" spans="1:17" s="3" customFormat="1" ht="12.95" customHeight="1" x14ac:dyDescent="0.2">
      <c r="C30" s="26"/>
      <c r="D30" s="26"/>
      <c r="Q30" s="24"/>
    </row>
    <row r="31" spans="1:17" s="3" customFormat="1" ht="12.95" customHeight="1" x14ac:dyDescent="0.2">
      <c r="C31" s="26"/>
      <c r="D31" s="26"/>
      <c r="Q31" s="24"/>
    </row>
    <row r="32" spans="1:17" s="3" customFormat="1" ht="12.95" customHeight="1" x14ac:dyDescent="0.2">
      <c r="C32" s="26"/>
      <c r="D32" s="26"/>
      <c r="Q32" s="24"/>
    </row>
    <row r="33" spans="3:17" s="3" customFormat="1" ht="12.95" customHeight="1" x14ac:dyDescent="0.2">
      <c r="C33" s="26"/>
      <c r="D33" s="26"/>
      <c r="Q33" s="24"/>
    </row>
    <row r="34" spans="3:17" s="3" customFormat="1" ht="12.95" customHeight="1" x14ac:dyDescent="0.2">
      <c r="C34" s="26"/>
      <c r="D34" s="26"/>
    </row>
    <row r="35" spans="3:17" s="3" customFormat="1" ht="12.95" customHeight="1" x14ac:dyDescent="0.2">
      <c r="C35" s="26"/>
      <c r="D35" s="26"/>
    </row>
    <row r="36" spans="3:17" s="3" customFormat="1" ht="12.95" customHeight="1" x14ac:dyDescent="0.2">
      <c r="C36" s="26"/>
      <c r="D36" s="26"/>
    </row>
    <row r="37" spans="3:17" s="3" customFormat="1" ht="12.95" customHeight="1" x14ac:dyDescent="0.2">
      <c r="C37" s="26"/>
      <c r="D37" s="26"/>
    </row>
    <row r="38" spans="3:17" s="3" customFormat="1" ht="12.95" customHeight="1" x14ac:dyDescent="0.2">
      <c r="C38" s="26"/>
      <c r="D38" s="26"/>
    </row>
    <row r="39" spans="3:17" s="3" customFormat="1" ht="12.95" customHeight="1" x14ac:dyDescent="0.2">
      <c r="C39" s="26"/>
      <c r="D39" s="26"/>
    </row>
    <row r="40" spans="3:17" x14ac:dyDescent="0.2">
      <c r="D40" s="1"/>
    </row>
    <row r="41" spans="3:17" x14ac:dyDescent="0.2">
      <c r="D41" s="1"/>
    </row>
    <row r="42" spans="3:17" x14ac:dyDescent="0.2">
      <c r="D42" s="1"/>
    </row>
    <row r="43" spans="3:17" x14ac:dyDescent="0.2">
      <c r="D43" s="1"/>
    </row>
    <row r="44" spans="3:17" x14ac:dyDescent="0.2">
      <c r="D44" s="1"/>
    </row>
    <row r="45" spans="3:17" x14ac:dyDescent="0.2">
      <c r="D45" s="1"/>
    </row>
    <row r="46" spans="3:17" x14ac:dyDescent="0.2">
      <c r="D46" s="1"/>
    </row>
    <row r="47" spans="3:17" x14ac:dyDescent="0.2">
      <c r="D47" s="1"/>
    </row>
    <row r="48" spans="3:17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2024-02-19T05:36:08Z</dcterms:modified>
</cp:coreProperties>
</file>