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111F96F-C650-4E1A-BA84-E086E7C9D60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4" i="1" l="1"/>
  <c r="F16" i="1" s="1"/>
  <c r="F17" i="1" s="1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C17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I34" i="1"/>
  <c r="E35" i="1"/>
  <c r="F35" i="1"/>
  <c r="G35" i="1"/>
  <c r="I35" i="1"/>
  <c r="E36" i="1"/>
  <c r="F36" i="1"/>
  <c r="G36" i="1"/>
  <c r="I36" i="1"/>
  <c r="E37" i="1"/>
  <c r="F37" i="1"/>
  <c r="G37" i="1"/>
  <c r="I37" i="1"/>
  <c r="E38" i="1"/>
  <c r="F38" i="1"/>
  <c r="G38" i="1"/>
  <c r="I38" i="1"/>
  <c r="E39" i="1"/>
  <c r="F39" i="1"/>
  <c r="G39" i="1"/>
  <c r="I39" i="1"/>
  <c r="E40" i="1"/>
  <c r="F40" i="1"/>
  <c r="G40" i="1"/>
  <c r="I40" i="1"/>
  <c r="E41" i="1"/>
  <c r="F41" i="1"/>
  <c r="G41" i="1"/>
  <c r="I41" i="1"/>
  <c r="E42" i="1"/>
  <c r="F42" i="1"/>
  <c r="G42" i="1"/>
  <c r="I42" i="1"/>
  <c r="E43" i="1"/>
  <c r="F43" i="1"/>
  <c r="G43" i="1"/>
  <c r="I43" i="1"/>
  <c r="E44" i="1"/>
  <c r="F44" i="1"/>
  <c r="G44" i="1"/>
  <c r="I44" i="1"/>
  <c r="E45" i="1"/>
  <c r="F45" i="1"/>
  <c r="G45" i="1"/>
  <c r="I45" i="1"/>
  <c r="E46" i="1"/>
  <c r="F46" i="1"/>
  <c r="G46" i="1"/>
  <c r="I46" i="1"/>
  <c r="E47" i="1"/>
  <c r="F47" i="1"/>
  <c r="G47" i="1"/>
  <c r="I47" i="1"/>
  <c r="E48" i="1"/>
  <c r="F48" i="1"/>
  <c r="G48" i="1"/>
  <c r="I48" i="1"/>
  <c r="E49" i="1"/>
  <c r="F49" i="1"/>
  <c r="G49" i="1"/>
  <c r="I49" i="1"/>
  <c r="E50" i="1"/>
  <c r="F50" i="1"/>
  <c r="G50" i="1"/>
  <c r="I50" i="1"/>
  <c r="E51" i="1"/>
  <c r="F51" i="1"/>
  <c r="G51" i="1"/>
  <c r="I51" i="1"/>
  <c r="E52" i="1"/>
  <c r="F52" i="1"/>
  <c r="G52" i="1"/>
  <c r="I52" i="1"/>
  <c r="E53" i="1"/>
  <c r="F53" i="1"/>
  <c r="G53" i="1"/>
  <c r="I53" i="1"/>
  <c r="E54" i="1"/>
  <c r="F54" i="1"/>
  <c r="G54" i="1"/>
  <c r="I54" i="1"/>
  <c r="E55" i="1"/>
  <c r="F55" i="1"/>
  <c r="G55" i="1"/>
  <c r="H55" i="1"/>
  <c r="E56" i="1"/>
  <c r="F56" i="1"/>
  <c r="G56" i="1"/>
  <c r="I56" i="1"/>
  <c r="E57" i="1"/>
  <c r="F57" i="1"/>
  <c r="G57" i="1"/>
  <c r="I57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22" i="1"/>
  <c r="Q23" i="1"/>
  <c r="E22" i="1"/>
  <c r="F22" i="1"/>
  <c r="G22" i="1"/>
  <c r="I22" i="1"/>
  <c r="E23" i="1"/>
  <c r="F23" i="1"/>
  <c r="G23" i="1"/>
  <c r="I23" i="1"/>
  <c r="E21" i="1"/>
  <c r="F21" i="1"/>
  <c r="G21" i="1"/>
  <c r="Q21" i="1"/>
  <c r="C11" i="1"/>
  <c r="C12" i="1"/>
  <c r="C16" i="1"/>
  <c r="D18" i="1"/>
  <c r="N21" i="1"/>
  <c r="O31" i="1"/>
  <c r="O39" i="1"/>
  <c r="O47" i="1"/>
  <c r="O55" i="1"/>
  <c r="O22" i="1"/>
  <c r="O26" i="1"/>
  <c r="O34" i="1"/>
  <c r="O42" i="1"/>
  <c r="O50" i="1"/>
  <c r="O29" i="1"/>
  <c r="C15" i="1"/>
  <c r="C18" i="1"/>
  <c r="O24" i="1"/>
  <c r="O32" i="1"/>
  <c r="O40" i="1"/>
  <c r="O48" i="1"/>
  <c r="O56" i="1"/>
  <c r="O43" i="1"/>
  <c r="O44" i="1"/>
  <c r="O21" i="1"/>
  <c r="O45" i="1"/>
  <c r="O23" i="1"/>
  <c r="O27" i="1"/>
  <c r="O35" i="1"/>
  <c r="O51" i="1"/>
  <c r="O36" i="1"/>
  <c r="O37" i="1"/>
  <c r="O53" i="1"/>
  <c r="O30" i="1"/>
  <c r="O38" i="1"/>
  <c r="O46" i="1"/>
  <c r="O54" i="1"/>
  <c r="O33" i="1"/>
  <c r="O25" i="1"/>
  <c r="O41" i="1"/>
  <c r="O49" i="1"/>
  <c r="O57" i="1"/>
  <c r="O28" i="1"/>
  <c r="O52" i="1"/>
  <c r="F15" i="1" l="1"/>
</calcChain>
</file>

<file path=xl/sharedStrings.xml><?xml version="1.0" encoding="utf-8"?>
<sst xmlns="http://schemas.openxmlformats.org/spreadsheetml/2006/main" count="327" uniqueCount="160">
  <si>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</si>
  <si>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</si>
  <si>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</si>
  <si>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</si>
  <si>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</si>
  <si>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</si>
  <si>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</si>
  <si>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</si>
  <si>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</si>
  <si>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</si>
  <si>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</si>
  <si>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</si>
  <si>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</si>
  <si>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</si>
  <si>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</si>
  <si>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</si>
  <si>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</si>
  <si>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</si>
  <si>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</si>
  <si>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</si>
  <si>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</si>
  <si>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</si>
  <si>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</si>
  <si>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</si>
  <si>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</si>
  <si>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</si>
  <si>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</si>
  <si>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</si>
  <si>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Misc</t>
  </si>
  <si>
    <t>not avail.</t>
  </si>
  <si>
    <t>not avail</t>
  </si>
  <si>
    <t>RHO</t>
  </si>
  <si>
    <t>IBVS 5022</t>
  </si>
  <si>
    <t>ROTSE</t>
  </si>
  <si>
    <t>Krajci estimate</t>
  </si>
  <si>
    <t>eyeball</t>
  </si>
  <si>
    <t># of data points: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</si>
  <si>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</si>
  <si>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</si>
  <si>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</si>
  <si>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</si>
  <si>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</si>
  <si>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</si>
  <si>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</si>
  <si>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</si>
  <si>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</si>
  <si>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</si>
  <si>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</si>
  <si>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2426919.590 </t>
  </si>
  <si>
    <t> 31.07.1932 02:09 </t>
  </si>
  <si>
    <t> 0.529 </t>
  </si>
  <si>
    <t>P </t>
  </si>
  <si>
    <t> P.Guilbault </t>
  </si>
  <si>
    <t>BAVM 134 </t>
  </si>
  <si>
    <t>2428056.617 </t>
  </si>
  <si>
    <t> 11.09.1935 02:48 </t>
  </si>
  <si>
    <t> 0.496 </t>
  </si>
  <si>
    <t>2429812.640 </t>
  </si>
  <si>
    <t> 02.07.1940 03:21 </t>
  </si>
  <si>
    <t> 0.268 </t>
  </si>
  <si>
    <t>2430251.547 </t>
  </si>
  <si>
    <t> 14.09.1941 01:07 </t>
  </si>
  <si>
    <t> 0.113 </t>
  </si>
  <si>
    <t>2435779.286 </t>
  </si>
  <si>
    <t> 01.11.1956 18:51 </t>
  </si>
  <si>
    <t> 0.164 </t>
  </si>
  <si>
    <t> T.Berthold </t>
  </si>
  <si>
    <t>2436792.425 </t>
  </si>
  <si>
    <t> 11.08.1959 22:12 </t>
  </si>
  <si>
    <t> 0.081 </t>
  </si>
  <si>
    <t>2436837.357 </t>
  </si>
  <si>
    <t> 25.09.1959 20:34 </t>
  </si>
  <si>
    <t> -0.019 </t>
  </si>
  <si>
    <t>2437028.617 </t>
  </si>
  <si>
    <t> 04.04.1960 02:48 </t>
  </si>
  <si>
    <t> -0.145 </t>
  </si>
  <si>
    <t>2437659.230 </t>
  </si>
  <si>
    <t> 25.12.1961 17:31 </t>
  </si>
  <si>
    <t> 0.018 </t>
  </si>
  <si>
    <t>2438503.584 </t>
  </si>
  <si>
    <t> 18.04.1964 02:00 </t>
  </si>
  <si>
    <t> 0.021 </t>
  </si>
  <si>
    <t>2439021.359 </t>
  </si>
  <si>
    <t> 17.09.1965 20:36 </t>
  </si>
  <si>
    <t> -0.073 </t>
  </si>
  <si>
    <t>2439055.319 </t>
  </si>
  <si>
    <t> 21.10.1965 19:39 </t>
  </si>
  <si>
    <t>2440023.462 </t>
  </si>
  <si>
    <t> 15.06.1968 23:05 </t>
  </si>
  <si>
    <t> 0.066 </t>
  </si>
  <si>
    <t>2440383.468 </t>
  </si>
  <si>
    <t> 10.06.1969 23:13 </t>
  </si>
  <si>
    <t> -0.184 </t>
  </si>
  <si>
    <t>2440507.326 </t>
  </si>
  <si>
    <t> 12.10.1969 19:49 </t>
  </si>
  <si>
    <t> -0.165 </t>
  </si>
  <si>
    <t>2441982.314 </t>
  </si>
  <si>
    <t> 26.10.1973 19:32 </t>
  </si>
  <si>
    <t> 0.023 </t>
  </si>
  <si>
    <t>2443659.742 </t>
  </si>
  <si>
    <t> 31.05.1978 05:48 </t>
  </si>
  <si>
    <t> 0.006 </t>
  </si>
  <si>
    <t>2443670.744 </t>
  </si>
  <si>
    <t> 11.06.1978 05:51 </t>
  </si>
  <si>
    <t> -0.250 </t>
  </si>
  <si>
    <t>2444346.554 </t>
  </si>
  <si>
    <t> 17.04.1980 01:17 </t>
  </si>
  <si>
    <t> 0.079 </t>
  </si>
  <si>
    <t>2445089.755 </t>
  </si>
  <si>
    <t> 30.04.1982 06:07 </t>
  </si>
  <si>
    <t> 0.250 </t>
  </si>
  <si>
    <t>2445494.698 </t>
  </si>
  <si>
    <t> 09.06.1983 04:45 </t>
  </si>
  <si>
    <t> -0.096 </t>
  </si>
  <si>
    <t>2445618.490 </t>
  </si>
  <si>
    <t> 10.10.1983 23:45 </t>
  </si>
  <si>
    <t> -0.142 </t>
  </si>
  <si>
    <t>2445911.425 </t>
  </si>
  <si>
    <t> 29.07.1984 22:12 </t>
  </si>
  <si>
    <t> 0.085 </t>
  </si>
  <si>
    <t>2445990.285 </t>
  </si>
  <si>
    <t> 16.10.1984 18:50 </t>
  </si>
  <si>
    <t> 0.139 </t>
  </si>
  <si>
    <t>2446001.271 </t>
  </si>
  <si>
    <t> 27.10.1984 18:30 </t>
  </si>
  <si>
    <t> -0.133 </t>
  </si>
  <si>
    <t>2446237.742 </t>
  </si>
  <si>
    <t> 21.06.1985 05:48 </t>
  </si>
  <si>
    <t> -0.081 </t>
  </si>
  <si>
    <t>2446260.459 </t>
  </si>
  <si>
    <t> 13.07.1985 23:00 </t>
  </si>
  <si>
    <t> 0.120 </t>
  </si>
  <si>
    <t>2446316.628 </t>
  </si>
  <si>
    <t> 08.09.1985 03:04 </t>
  </si>
  <si>
    <t> -0.001 </t>
  </si>
  <si>
    <t>2446699.545 </t>
  </si>
  <si>
    <t> 26.09.1986 01:04 </t>
  </si>
  <si>
    <t> 0.143 </t>
  </si>
  <si>
    <t>2446733.468 </t>
  </si>
  <si>
    <t> 29.10.1986 23:13 </t>
  </si>
  <si>
    <t> 0.292 </t>
  </si>
  <si>
    <t>2448095.440 </t>
  </si>
  <si>
    <t> 22.07.1990 22:33 </t>
  </si>
  <si>
    <t> 0.044 </t>
  </si>
  <si>
    <t>2450279.445 </t>
  </si>
  <si>
    <t> 14.07.1996 22:40 </t>
  </si>
  <si>
    <t> -0.007 </t>
  </si>
  <si>
    <t>2451101.310 </t>
  </si>
  <si>
    <t> 14.10.1998 19:26 </t>
  </si>
  <si>
    <t> L.Dahlmark </t>
  </si>
  <si>
    <t>IBVS 4898 </t>
  </si>
  <si>
    <t>Add cycle</t>
  </si>
  <si>
    <t>JD today</t>
  </si>
  <si>
    <t>Old Cycle</t>
  </si>
  <si>
    <t>New Cycle</t>
  </si>
  <si>
    <t>Next ToM</t>
  </si>
  <si>
    <t>Local time</t>
  </si>
  <si>
    <t>My time zone &gt;&gt;&gt;&gt;&gt;&gt;&gt;</t>
  </si>
  <si>
    <t>vis?</t>
  </si>
  <si>
    <t>V0583 Lyr / GSC 03120-01794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</si>
</sst>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0"/>
    <numFmt numFmtId="173" formatCode="0.0000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1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>
      <alignment vertical="top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3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3" fillId="2" borderId="12" xfId="7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72" fontId="0" fillId="0" borderId="0" xfId="0" applyNumberFormat="1" applyAlignment="1">
      <alignment vertical="center"/>
    </xf>
    <xf numFmtId="173" fontId="0" fillId="0" borderId="0" xfId="0" applyNumberForma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2" fontId="0" fillId="0" borderId="0" xfId="0" applyNumberFormat="1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17" fillId="0" borderId="0" xfId="0" applyFont="1" applyAlignme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V0583 Lyr - O-C Diagr.</a:t>
            </a:r>
          </a:p>
        </c:rich>
      </c:tx>
      <c:layout>
        <c:manualLayout>
          <c:xMode val="edge"/>
          <c:yMode val="edge"/>
          <c:x val="0.36833636506260625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5632293164609"/>
          <c:y val="0.14906854902912253"/>
          <c:w val="0.82067916110217554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-1134</c:v>
                </c:pt>
                <c:pt idx="1">
                  <c:v>-2163</c:v>
                </c:pt>
                <c:pt idx="2">
                  <c:v>-2062</c:v>
                </c:pt>
                <c:pt idx="3">
                  <c:v>-1906</c:v>
                </c:pt>
                <c:pt idx="4">
                  <c:v>-1867</c:v>
                </c:pt>
                <c:pt idx="5">
                  <c:v>-1376</c:v>
                </c:pt>
                <c:pt idx="6">
                  <c:v>-1286</c:v>
                </c:pt>
                <c:pt idx="7">
                  <c:v>-1282</c:v>
                </c:pt>
                <c:pt idx="8">
                  <c:v>-1265</c:v>
                </c:pt>
                <c:pt idx="9">
                  <c:v>-1209</c:v>
                </c:pt>
                <c:pt idx="10">
                  <c:v>-1134</c:v>
                </c:pt>
                <c:pt idx="11">
                  <c:v>-1088</c:v>
                </c:pt>
                <c:pt idx="12">
                  <c:v>-1085</c:v>
                </c:pt>
                <c:pt idx="13">
                  <c:v>-999</c:v>
                </c:pt>
                <c:pt idx="14">
                  <c:v>-967</c:v>
                </c:pt>
                <c:pt idx="15">
                  <c:v>-956</c:v>
                </c:pt>
                <c:pt idx="16">
                  <c:v>-825</c:v>
                </c:pt>
                <c:pt idx="17">
                  <c:v>-676</c:v>
                </c:pt>
                <c:pt idx="18">
                  <c:v>-675</c:v>
                </c:pt>
                <c:pt idx="19">
                  <c:v>-615</c:v>
                </c:pt>
                <c:pt idx="20">
                  <c:v>-549</c:v>
                </c:pt>
                <c:pt idx="21">
                  <c:v>-513</c:v>
                </c:pt>
                <c:pt idx="22">
                  <c:v>-502</c:v>
                </c:pt>
                <c:pt idx="23">
                  <c:v>-476</c:v>
                </c:pt>
                <c:pt idx="24">
                  <c:v>-469</c:v>
                </c:pt>
                <c:pt idx="25">
                  <c:v>-468</c:v>
                </c:pt>
                <c:pt idx="26">
                  <c:v>-447</c:v>
                </c:pt>
                <c:pt idx="27">
                  <c:v>-445</c:v>
                </c:pt>
                <c:pt idx="28">
                  <c:v>-440</c:v>
                </c:pt>
                <c:pt idx="29">
                  <c:v>-406</c:v>
                </c:pt>
                <c:pt idx="30">
                  <c:v>-403</c:v>
                </c:pt>
                <c:pt idx="31">
                  <c:v>-282</c:v>
                </c:pt>
                <c:pt idx="32">
                  <c:v>-88</c:v>
                </c:pt>
                <c:pt idx="33">
                  <c:v>-15</c:v>
                </c:pt>
                <c:pt idx="34">
                  <c:v>0</c:v>
                </c:pt>
                <c:pt idx="35">
                  <c:v>177</c:v>
                </c:pt>
                <c:pt idx="36">
                  <c:v>180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3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EF-489B-9735-A5074952C32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-1134</c:v>
                </c:pt>
                <c:pt idx="1">
                  <c:v>-2163</c:v>
                </c:pt>
                <c:pt idx="2">
                  <c:v>-2062</c:v>
                </c:pt>
                <c:pt idx="3">
                  <c:v>-1906</c:v>
                </c:pt>
                <c:pt idx="4">
                  <c:v>-1867</c:v>
                </c:pt>
                <c:pt idx="5">
                  <c:v>-1376</c:v>
                </c:pt>
                <c:pt idx="6">
                  <c:v>-1286</c:v>
                </c:pt>
                <c:pt idx="7">
                  <c:v>-1282</c:v>
                </c:pt>
                <c:pt idx="8">
                  <c:v>-1265</c:v>
                </c:pt>
                <c:pt idx="9">
                  <c:v>-1209</c:v>
                </c:pt>
                <c:pt idx="10">
                  <c:v>-1134</c:v>
                </c:pt>
                <c:pt idx="11">
                  <c:v>-1088</c:v>
                </c:pt>
                <c:pt idx="12">
                  <c:v>-1085</c:v>
                </c:pt>
                <c:pt idx="13">
                  <c:v>-999</c:v>
                </c:pt>
                <c:pt idx="14">
                  <c:v>-967</c:v>
                </c:pt>
                <c:pt idx="15">
                  <c:v>-956</c:v>
                </c:pt>
                <c:pt idx="16">
                  <c:v>-825</c:v>
                </c:pt>
                <c:pt idx="17">
                  <c:v>-676</c:v>
                </c:pt>
                <c:pt idx="18">
                  <c:v>-675</c:v>
                </c:pt>
                <c:pt idx="19">
                  <c:v>-615</c:v>
                </c:pt>
                <c:pt idx="20">
                  <c:v>-549</c:v>
                </c:pt>
                <c:pt idx="21">
                  <c:v>-513</c:v>
                </c:pt>
                <c:pt idx="22">
                  <c:v>-502</c:v>
                </c:pt>
                <c:pt idx="23">
                  <c:v>-476</c:v>
                </c:pt>
                <c:pt idx="24">
                  <c:v>-469</c:v>
                </c:pt>
                <c:pt idx="25">
                  <c:v>-468</c:v>
                </c:pt>
                <c:pt idx="26">
                  <c:v>-447</c:v>
                </c:pt>
                <c:pt idx="27">
                  <c:v>-445</c:v>
                </c:pt>
                <c:pt idx="28">
                  <c:v>-440</c:v>
                </c:pt>
                <c:pt idx="29">
                  <c:v>-406</c:v>
                </c:pt>
                <c:pt idx="30">
                  <c:v>-403</c:v>
                </c:pt>
                <c:pt idx="31">
                  <c:v>-282</c:v>
                </c:pt>
                <c:pt idx="32">
                  <c:v>-88</c:v>
                </c:pt>
                <c:pt idx="33">
                  <c:v>-15</c:v>
                </c:pt>
                <c:pt idx="34">
                  <c:v>0</c:v>
                </c:pt>
                <c:pt idx="35">
                  <c:v>177</c:v>
                </c:pt>
                <c:pt idx="36">
                  <c:v>180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0.34627080000427668</c:v>
                </c:pt>
                <c:pt idx="2">
                  <c:v>0.32823920000009821</c:v>
                </c:pt>
                <c:pt idx="3">
                  <c:v>0.12326960000063991</c:v>
                </c:pt>
                <c:pt idx="4">
                  <c:v>-2.6722799997514812E-2</c:v>
                </c:pt>
                <c:pt idx="5">
                  <c:v>9.7321600005670916E-2</c:v>
                </c:pt>
                <c:pt idx="6">
                  <c:v>2.7877600005012937E-2</c:v>
                </c:pt>
                <c:pt idx="7">
                  <c:v>-7.1608799989917316E-2</c:v>
                </c:pt>
                <c:pt idx="8">
                  <c:v>-0.19542599999840604</c:v>
                </c:pt>
                <c:pt idx="9">
                  <c:v>-2.3235599997860845E-2</c:v>
                </c:pt>
                <c:pt idx="10">
                  <c:v>-9.60559999657562E-3</c:v>
                </c:pt>
                <c:pt idx="11">
                  <c:v>-9.669920000305865E-2</c:v>
                </c:pt>
                <c:pt idx="12">
                  <c:v>8.9686000006622635E-2</c:v>
                </c:pt>
                <c:pt idx="13">
                  <c:v>5.5728400002408307E-2</c:v>
                </c:pt>
                <c:pt idx="14">
                  <c:v>-0.19016279999777908</c:v>
                </c:pt>
                <c:pt idx="15">
                  <c:v>-0.16875040000013541</c:v>
                </c:pt>
                <c:pt idx="16">
                  <c:v>3.8070000002335291E-2</c:v>
                </c:pt>
                <c:pt idx="17">
                  <c:v>4.3201599997701123E-2</c:v>
                </c:pt>
                <c:pt idx="18">
                  <c:v>-0.21267000000079861</c:v>
                </c:pt>
                <c:pt idx="19">
                  <c:v>0.1250339999969583</c:v>
                </c:pt>
                <c:pt idx="20">
                  <c:v>0.30650839999725576</c:v>
                </c:pt>
                <c:pt idx="21">
                  <c:v>-3.3869200000481214E-2</c:v>
                </c:pt>
                <c:pt idx="22">
                  <c:v>-7.8456800001731608E-2</c:v>
                </c:pt>
                <c:pt idx="23">
                  <c:v>0.15188160000252537</c:v>
                </c:pt>
                <c:pt idx="24">
                  <c:v>0.20678040000348119</c:v>
                </c:pt>
                <c:pt idx="25">
                  <c:v>-6.5091199998278171E-2</c:v>
                </c:pt>
                <c:pt idx="26">
                  <c:v>-9.3947999994270504E-3</c:v>
                </c:pt>
                <c:pt idx="27">
                  <c:v>0.19186200000694953</c:v>
                </c:pt>
                <c:pt idx="28">
                  <c:v>7.1503999999549706E-2</c:v>
                </c:pt>
                <c:pt idx="29">
                  <c:v>0.22086960000160616</c:v>
                </c:pt>
                <c:pt idx="30">
                  <c:v>0.37025480000738753</c:v>
                </c:pt>
                <c:pt idx="31">
                  <c:v>0.13979120000294643</c:v>
                </c:pt>
                <c:pt idx="32">
                  <c:v>0.11770080000133021</c:v>
                </c:pt>
                <c:pt idx="33">
                  <c:v>0.15807399999903282</c:v>
                </c:pt>
                <c:pt idx="35">
                  <c:v>-4.3273199997202028E-2</c:v>
                </c:pt>
                <c:pt idx="36">
                  <c:v>-3.6887999995087739E-2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EF-489B-9735-A5074952C32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-1134</c:v>
                </c:pt>
                <c:pt idx="1">
                  <c:v>-2163</c:v>
                </c:pt>
                <c:pt idx="2">
                  <c:v>-2062</c:v>
                </c:pt>
                <c:pt idx="3">
                  <c:v>-1906</c:v>
                </c:pt>
                <c:pt idx="4">
                  <c:v>-1867</c:v>
                </c:pt>
                <c:pt idx="5">
                  <c:v>-1376</c:v>
                </c:pt>
                <c:pt idx="6">
                  <c:v>-1286</c:v>
                </c:pt>
                <c:pt idx="7">
                  <c:v>-1282</c:v>
                </c:pt>
                <c:pt idx="8">
                  <c:v>-1265</c:v>
                </c:pt>
                <c:pt idx="9">
                  <c:v>-1209</c:v>
                </c:pt>
                <c:pt idx="10">
                  <c:v>-1134</c:v>
                </c:pt>
                <c:pt idx="11">
                  <c:v>-1088</c:v>
                </c:pt>
                <c:pt idx="12">
                  <c:v>-1085</c:v>
                </c:pt>
                <c:pt idx="13">
                  <c:v>-999</c:v>
                </c:pt>
                <c:pt idx="14">
                  <c:v>-967</c:v>
                </c:pt>
                <c:pt idx="15">
                  <c:v>-956</c:v>
                </c:pt>
                <c:pt idx="16">
                  <c:v>-825</c:v>
                </c:pt>
                <c:pt idx="17">
                  <c:v>-676</c:v>
                </c:pt>
                <c:pt idx="18">
                  <c:v>-675</c:v>
                </c:pt>
                <c:pt idx="19">
                  <c:v>-615</c:v>
                </c:pt>
                <c:pt idx="20">
                  <c:v>-549</c:v>
                </c:pt>
                <c:pt idx="21">
                  <c:v>-513</c:v>
                </c:pt>
                <c:pt idx="22">
                  <c:v>-502</c:v>
                </c:pt>
                <c:pt idx="23">
                  <c:v>-476</c:v>
                </c:pt>
                <c:pt idx="24">
                  <c:v>-469</c:v>
                </c:pt>
                <c:pt idx="25">
                  <c:v>-468</c:v>
                </c:pt>
                <c:pt idx="26">
                  <c:v>-447</c:v>
                </c:pt>
                <c:pt idx="27">
                  <c:v>-445</c:v>
                </c:pt>
                <c:pt idx="28">
                  <c:v>-440</c:v>
                </c:pt>
                <c:pt idx="29">
                  <c:v>-406</c:v>
                </c:pt>
                <c:pt idx="30">
                  <c:v>-403</c:v>
                </c:pt>
                <c:pt idx="31">
                  <c:v>-282</c:v>
                </c:pt>
                <c:pt idx="32">
                  <c:v>-88</c:v>
                </c:pt>
                <c:pt idx="33">
                  <c:v>-15</c:v>
                </c:pt>
                <c:pt idx="34">
                  <c:v>0</c:v>
                </c:pt>
                <c:pt idx="35">
                  <c:v>177</c:v>
                </c:pt>
                <c:pt idx="36">
                  <c:v>180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EF-489B-9735-A5074952C32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-1134</c:v>
                </c:pt>
                <c:pt idx="1">
                  <c:v>-2163</c:v>
                </c:pt>
                <c:pt idx="2">
                  <c:v>-2062</c:v>
                </c:pt>
                <c:pt idx="3">
                  <c:v>-1906</c:v>
                </c:pt>
                <c:pt idx="4">
                  <c:v>-1867</c:v>
                </c:pt>
                <c:pt idx="5">
                  <c:v>-1376</c:v>
                </c:pt>
                <c:pt idx="6">
                  <c:v>-1286</c:v>
                </c:pt>
                <c:pt idx="7">
                  <c:v>-1282</c:v>
                </c:pt>
                <c:pt idx="8">
                  <c:v>-1265</c:v>
                </c:pt>
                <c:pt idx="9">
                  <c:v>-1209</c:v>
                </c:pt>
                <c:pt idx="10">
                  <c:v>-1134</c:v>
                </c:pt>
                <c:pt idx="11">
                  <c:v>-1088</c:v>
                </c:pt>
                <c:pt idx="12">
                  <c:v>-1085</c:v>
                </c:pt>
                <c:pt idx="13">
                  <c:v>-999</c:v>
                </c:pt>
                <c:pt idx="14">
                  <c:v>-967</c:v>
                </c:pt>
                <c:pt idx="15">
                  <c:v>-956</c:v>
                </c:pt>
                <c:pt idx="16">
                  <c:v>-825</c:v>
                </c:pt>
                <c:pt idx="17">
                  <c:v>-676</c:v>
                </c:pt>
                <c:pt idx="18">
                  <c:v>-675</c:v>
                </c:pt>
                <c:pt idx="19">
                  <c:v>-615</c:v>
                </c:pt>
                <c:pt idx="20">
                  <c:v>-549</c:v>
                </c:pt>
                <c:pt idx="21">
                  <c:v>-513</c:v>
                </c:pt>
                <c:pt idx="22">
                  <c:v>-502</c:v>
                </c:pt>
                <c:pt idx="23">
                  <c:v>-476</c:v>
                </c:pt>
                <c:pt idx="24">
                  <c:v>-469</c:v>
                </c:pt>
                <c:pt idx="25">
                  <c:v>-468</c:v>
                </c:pt>
                <c:pt idx="26">
                  <c:v>-447</c:v>
                </c:pt>
                <c:pt idx="27">
                  <c:v>-445</c:v>
                </c:pt>
                <c:pt idx="28">
                  <c:v>-440</c:v>
                </c:pt>
                <c:pt idx="29">
                  <c:v>-406</c:v>
                </c:pt>
                <c:pt idx="30">
                  <c:v>-403</c:v>
                </c:pt>
                <c:pt idx="31">
                  <c:v>-282</c:v>
                </c:pt>
                <c:pt idx="32">
                  <c:v>-88</c:v>
                </c:pt>
                <c:pt idx="33">
                  <c:v>-15</c:v>
                </c:pt>
                <c:pt idx="34">
                  <c:v>0</c:v>
                </c:pt>
                <c:pt idx="35">
                  <c:v>177</c:v>
                </c:pt>
                <c:pt idx="36">
                  <c:v>180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2EF-489B-9735-A5074952C32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-1134</c:v>
                </c:pt>
                <c:pt idx="1">
                  <c:v>-2163</c:v>
                </c:pt>
                <c:pt idx="2">
                  <c:v>-2062</c:v>
                </c:pt>
                <c:pt idx="3">
                  <c:v>-1906</c:v>
                </c:pt>
                <c:pt idx="4">
                  <c:v>-1867</c:v>
                </c:pt>
                <c:pt idx="5">
                  <c:v>-1376</c:v>
                </c:pt>
                <c:pt idx="6">
                  <c:v>-1286</c:v>
                </c:pt>
                <c:pt idx="7">
                  <c:v>-1282</c:v>
                </c:pt>
                <c:pt idx="8">
                  <c:v>-1265</c:v>
                </c:pt>
                <c:pt idx="9">
                  <c:v>-1209</c:v>
                </c:pt>
                <c:pt idx="10">
                  <c:v>-1134</c:v>
                </c:pt>
                <c:pt idx="11">
                  <c:v>-1088</c:v>
                </c:pt>
                <c:pt idx="12">
                  <c:v>-1085</c:v>
                </c:pt>
                <c:pt idx="13">
                  <c:v>-999</c:v>
                </c:pt>
                <c:pt idx="14">
                  <c:v>-967</c:v>
                </c:pt>
                <c:pt idx="15">
                  <c:v>-956</c:v>
                </c:pt>
                <c:pt idx="16">
                  <c:v>-825</c:v>
                </c:pt>
                <c:pt idx="17">
                  <c:v>-676</c:v>
                </c:pt>
                <c:pt idx="18">
                  <c:v>-675</c:v>
                </c:pt>
                <c:pt idx="19">
                  <c:v>-615</c:v>
                </c:pt>
                <c:pt idx="20">
                  <c:v>-549</c:v>
                </c:pt>
                <c:pt idx="21">
                  <c:v>-513</c:v>
                </c:pt>
                <c:pt idx="22">
                  <c:v>-502</c:v>
                </c:pt>
                <c:pt idx="23">
                  <c:v>-476</c:v>
                </c:pt>
                <c:pt idx="24">
                  <c:v>-469</c:v>
                </c:pt>
                <c:pt idx="25">
                  <c:v>-468</c:v>
                </c:pt>
                <c:pt idx="26">
                  <c:v>-447</c:v>
                </c:pt>
                <c:pt idx="27">
                  <c:v>-445</c:v>
                </c:pt>
                <c:pt idx="28">
                  <c:v>-440</c:v>
                </c:pt>
                <c:pt idx="29">
                  <c:v>-406</c:v>
                </c:pt>
                <c:pt idx="30">
                  <c:v>-403</c:v>
                </c:pt>
                <c:pt idx="31">
                  <c:v>-282</c:v>
                </c:pt>
                <c:pt idx="32">
                  <c:v>-88</c:v>
                </c:pt>
                <c:pt idx="33">
                  <c:v>-15</c:v>
                </c:pt>
                <c:pt idx="34">
                  <c:v>0</c:v>
                </c:pt>
                <c:pt idx="35">
                  <c:v>177</c:v>
                </c:pt>
                <c:pt idx="36">
                  <c:v>180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2EF-489B-9735-A5074952C32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-1134</c:v>
                </c:pt>
                <c:pt idx="1">
                  <c:v>-2163</c:v>
                </c:pt>
                <c:pt idx="2">
                  <c:v>-2062</c:v>
                </c:pt>
                <c:pt idx="3">
                  <c:v>-1906</c:v>
                </c:pt>
                <c:pt idx="4">
                  <c:v>-1867</c:v>
                </c:pt>
                <c:pt idx="5">
                  <c:v>-1376</c:v>
                </c:pt>
                <c:pt idx="6">
                  <c:v>-1286</c:v>
                </c:pt>
                <c:pt idx="7">
                  <c:v>-1282</c:v>
                </c:pt>
                <c:pt idx="8">
                  <c:v>-1265</c:v>
                </c:pt>
                <c:pt idx="9">
                  <c:v>-1209</c:v>
                </c:pt>
                <c:pt idx="10">
                  <c:v>-1134</c:v>
                </c:pt>
                <c:pt idx="11">
                  <c:v>-1088</c:v>
                </c:pt>
                <c:pt idx="12">
                  <c:v>-1085</c:v>
                </c:pt>
                <c:pt idx="13">
                  <c:v>-999</c:v>
                </c:pt>
                <c:pt idx="14">
                  <c:v>-967</c:v>
                </c:pt>
                <c:pt idx="15">
                  <c:v>-956</c:v>
                </c:pt>
                <c:pt idx="16">
                  <c:v>-825</c:v>
                </c:pt>
                <c:pt idx="17">
                  <c:v>-676</c:v>
                </c:pt>
                <c:pt idx="18">
                  <c:v>-675</c:v>
                </c:pt>
                <c:pt idx="19">
                  <c:v>-615</c:v>
                </c:pt>
                <c:pt idx="20">
                  <c:v>-549</c:v>
                </c:pt>
                <c:pt idx="21">
                  <c:v>-513</c:v>
                </c:pt>
                <c:pt idx="22">
                  <c:v>-502</c:v>
                </c:pt>
                <c:pt idx="23">
                  <c:v>-476</c:v>
                </c:pt>
                <c:pt idx="24">
                  <c:v>-469</c:v>
                </c:pt>
                <c:pt idx="25">
                  <c:v>-468</c:v>
                </c:pt>
                <c:pt idx="26">
                  <c:v>-447</c:v>
                </c:pt>
                <c:pt idx="27">
                  <c:v>-445</c:v>
                </c:pt>
                <c:pt idx="28">
                  <c:v>-440</c:v>
                </c:pt>
                <c:pt idx="29">
                  <c:v>-406</c:v>
                </c:pt>
                <c:pt idx="30">
                  <c:v>-403</c:v>
                </c:pt>
                <c:pt idx="31">
                  <c:v>-282</c:v>
                </c:pt>
                <c:pt idx="32">
                  <c:v>-88</c:v>
                </c:pt>
                <c:pt idx="33">
                  <c:v>-15</c:v>
                </c:pt>
                <c:pt idx="34">
                  <c:v>0</c:v>
                </c:pt>
                <c:pt idx="35">
                  <c:v>177</c:v>
                </c:pt>
                <c:pt idx="36">
                  <c:v>180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2EF-489B-9735-A5074952C32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-1134</c:v>
                </c:pt>
                <c:pt idx="1">
                  <c:v>-2163</c:v>
                </c:pt>
                <c:pt idx="2">
                  <c:v>-2062</c:v>
                </c:pt>
                <c:pt idx="3">
                  <c:v>-1906</c:v>
                </c:pt>
                <c:pt idx="4">
                  <c:v>-1867</c:v>
                </c:pt>
                <c:pt idx="5">
                  <c:v>-1376</c:v>
                </c:pt>
                <c:pt idx="6">
                  <c:v>-1286</c:v>
                </c:pt>
                <c:pt idx="7">
                  <c:v>-1282</c:v>
                </c:pt>
                <c:pt idx="8">
                  <c:v>-1265</c:v>
                </c:pt>
                <c:pt idx="9">
                  <c:v>-1209</c:v>
                </c:pt>
                <c:pt idx="10">
                  <c:v>-1134</c:v>
                </c:pt>
                <c:pt idx="11">
                  <c:v>-1088</c:v>
                </c:pt>
                <c:pt idx="12">
                  <c:v>-1085</c:v>
                </c:pt>
                <c:pt idx="13">
                  <c:v>-999</c:v>
                </c:pt>
                <c:pt idx="14">
                  <c:v>-967</c:v>
                </c:pt>
                <c:pt idx="15">
                  <c:v>-956</c:v>
                </c:pt>
                <c:pt idx="16">
                  <c:v>-825</c:v>
                </c:pt>
                <c:pt idx="17">
                  <c:v>-676</c:v>
                </c:pt>
                <c:pt idx="18">
                  <c:v>-675</c:v>
                </c:pt>
                <c:pt idx="19">
                  <c:v>-615</c:v>
                </c:pt>
                <c:pt idx="20">
                  <c:v>-549</c:v>
                </c:pt>
                <c:pt idx="21">
                  <c:v>-513</c:v>
                </c:pt>
                <c:pt idx="22">
                  <c:v>-502</c:v>
                </c:pt>
                <c:pt idx="23">
                  <c:v>-476</c:v>
                </c:pt>
                <c:pt idx="24">
                  <c:v>-469</c:v>
                </c:pt>
                <c:pt idx="25">
                  <c:v>-468</c:v>
                </c:pt>
                <c:pt idx="26">
                  <c:v>-447</c:v>
                </c:pt>
                <c:pt idx="27">
                  <c:v>-445</c:v>
                </c:pt>
                <c:pt idx="28">
                  <c:v>-440</c:v>
                </c:pt>
                <c:pt idx="29">
                  <c:v>-406</c:v>
                </c:pt>
                <c:pt idx="30">
                  <c:v>-403</c:v>
                </c:pt>
                <c:pt idx="31">
                  <c:v>-282</c:v>
                </c:pt>
                <c:pt idx="32">
                  <c:v>-88</c:v>
                </c:pt>
                <c:pt idx="33">
                  <c:v>-15</c:v>
                </c:pt>
                <c:pt idx="34">
                  <c:v>0</c:v>
                </c:pt>
                <c:pt idx="35">
                  <c:v>177</c:v>
                </c:pt>
                <c:pt idx="36">
                  <c:v>180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  <c:pt idx="0">
                  <c:v>-3.8005599999451078E-2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2EF-489B-9735-A5074952C32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-1134</c:v>
                </c:pt>
                <c:pt idx="1">
                  <c:v>-2163</c:v>
                </c:pt>
                <c:pt idx="2">
                  <c:v>-2062</c:v>
                </c:pt>
                <c:pt idx="3">
                  <c:v>-1906</c:v>
                </c:pt>
                <c:pt idx="4">
                  <c:v>-1867</c:v>
                </c:pt>
                <c:pt idx="5">
                  <c:v>-1376</c:v>
                </c:pt>
                <c:pt idx="6">
                  <c:v>-1286</c:v>
                </c:pt>
                <c:pt idx="7">
                  <c:v>-1282</c:v>
                </c:pt>
                <c:pt idx="8">
                  <c:v>-1265</c:v>
                </c:pt>
                <c:pt idx="9">
                  <c:v>-1209</c:v>
                </c:pt>
                <c:pt idx="10">
                  <c:v>-1134</c:v>
                </c:pt>
                <c:pt idx="11">
                  <c:v>-1088</c:v>
                </c:pt>
                <c:pt idx="12">
                  <c:v>-1085</c:v>
                </c:pt>
                <c:pt idx="13">
                  <c:v>-999</c:v>
                </c:pt>
                <c:pt idx="14">
                  <c:v>-967</c:v>
                </c:pt>
                <c:pt idx="15">
                  <c:v>-956</c:v>
                </c:pt>
                <c:pt idx="16">
                  <c:v>-825</c:v>
                </c:pt>
                <c:pt idx="17">
                  <c:v>-676</c:v>
                </c:pt>
                <c:pt idx="18">
                  <c:v>-675</c:v>
                </c:pt>
                <c:pt idx="19">
                  <c:v>-615</c:v>
                </c:pt>
                <c:pt idx="20">
                  <c:v>-549</c:v>
                </c:pt>
                <c:pt idx="21">
                  <c:v>-513</c:v>
                </c:pt>
                <c:pt idx="22">
                  <c:v>-502</c:v>
                </c:pt>
                <c:pt idx="23">
                  <c:v>-476</c:v>
                </c:pt>
                <c:pt idx="24">
                  <c:v>-469</c:v>
                </c:pt>
                <c:pt idx="25">
                  <c:v>-468</c:v>
                </c:pt>
                <c:pt idx="26">
                  <c:v>-447</c:v>
                </c:pt>
                <c:pt idx="27">
                  <c:v>-445</c:v>
                </c:pt>
                <c:pt idx="28">
                  <c:v>-440</c:v>
                </c:pt>
                <c:pt idx="29">
                  <c:v>-406</c:v>
                </c:pt>
                <c:pt idx="30">
                  <c:v>-403</c:v>
                </c:pt>
                <c:pt idx="31">
                  <c:v>-282</c:v>
                </c:pt>
                <c:pt idx="32">
                  <c:v>-88</c:v>
                </c:pt>
                <c:pt idx="33">
                  <c:v>-15</c:v>
                </c:pt>
                <c:pt idx="34">
                  <c:v>0</c:v>
                </c:pt>
                <c:pt idx="35">
                  <c:v>177</c:v>
                </c:pt>
                <c:pt idx="36">
                  <c:v>180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5.6566408254428074E-2</c:v>
                </c:pt>
                <c:pt idx="1">
                  <c:v>7.1939334165122715E-2</c:v>
                </c:pt>
                <c:pt idx="2">
                  <c:v>7.0430426957173109E-2</c:v>
                </c:pt>
                <c:pt idx="3">
                  <c:v>6.8099837606280619E-2</c:v>
                </c:pt>
                <c:pt idx="4">
                  <c:v>6.75171902685575E-2</c:v>
                </c:pt>
                <c:pt idx="5">
                  <c:v>6.0181809683376671E-2</c:v>
                </c:pt>
                <c:pt idx="6">
                  <c:v>5.8837238904015626E-2</c:v>
                </c:pt>
                <c:pt idx="7">
                  <c:v>5.8777480202710689E-2</c:v>
                </c:pt>
                <c:pt idx="8">
                  <c:v>5.8523505722164706E-2</c:v>
                </c:pt>
                <c:pt idx="9">
                  <c:v>5.7686883903895612E-2</c:v>
                </c:pt>
                <c:pt idx="10">
                  <c:v>5.6566408254428074E-2</c:v>
                </c:pt>
                <c:pt idx="11">
                  <c:v>5.5879183189421311E-2</c:v>
                </c:pt>
                <c:pt idx="12">
                  <c:v>5.5834364163442618E-2</c:v>
                </c:pt>
                <c:pt idx="13">
                  <c:v>5.4549552085386505E-2</c:v>
                </c:pt>
                <c:pt idx="14">
                  <c:v>5.4071482474947016E-2</c:v>
                </c:pt>
                <c:pt idx="15">
                  <c:v>5.3907146046358448E-2</c:v>
                </c:pt>
                <c:pt idx="16">
                  <c:v>5.1950048578621809E-2</c:v>
                </c:pt>
                <c:pt idx="17">
                  <c:v>4.9724036955012964E-2</c:v>
                </c:pt>
                <c:pt idx="18">
                  <c:v>4.9709097279686726E-2</c:v>
                </c:pt>
                <c:pt idx="19">
                  <c:v>4.8812716760112701E-2</c:v>
                </c:pt>
                <c:pt idx="20">
                  <c:v>4.7826698188581263E-2</c:v>
                </c:pt>
                <c:pt idx="21">
                  <c:v>4.7288869876836843E-2</c:v>
                </c:pt>
                <c:pt idx="22">
                  <c:v>4.7124533448248268E-2</c:v>
                </c:pt>
                <c:pt idx="23">
                  <c:v>4.6736101889766193E-2</c:v>
                </c:pt>
                <c:pt idx="24">
                  <c:v>4.6631524162482556E-2</c:v>
                </c:pt>
                <c:pt idx="25">
                  <c:v>4.6616584487156318E-2</c:v>
                </c:pt>
                <c:pt idx="26">
                  <c:v>4.6302851305305405E-2</c:v>
                </c:pt>
                <c:pt idx="27">
                  <c:v>4.6272971954652936E-2</c:v>
                </c:pt>
                <c:pt idx="28">
                  <c:v>4.6198273578021767E-2</c:v>
                </c:pt>
                <c:pt idx="29">
                  <c:v>4.5690324616929817E-2</c:v>
                </c:pt>
                <c:pt idx="30">
                  <c:v>4.5645505590951117E-2</c:v>
                </c:pt>
                <c:pt idx="31">
                  <c:v>4.3837804876476823E-2</c:v>
                </c:pt>
                <c:pt idx="32">
                  <c:v>4.0939507863187452E-2</c:v>
                </c:pt>
                <c:pt idx="33">
                  <c:v>3.9848911564372376E-2</c:v>
                </c:pt>
                <c:pt idx="34">
                  <c:v>3.962481643447887E-2</c:v>
                </c:pt>
                <c:pt idx="35">
                  <c:v>3.6980493901735474E-2</c:v>
                </c:pt>
                <c:pt idx="36">
                  <c:v>3.6935674875756774E-2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2EF-489B-9735-A5074952C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55856"/>
        <c:axId val="1"/>
      </c:scatterChart>
      <c:valAx>
        <c:axId val="831555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9420028069996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1555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16818253130313"/>
          <c:y val="0.91925596256989606"/>
          <c:w val="0.71567094500909523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0</xdr:row>
      <xdr:rowOff>0</xdr:rowOff>
    </xdr:from>
    <xdr:to>
      <xdr:col>17</xdr:col>
      <xdr:colOff>514350</xdr:colOff>
      <xdr:row>18</xdr:row>
      <xdr:rowOff>47624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4FD2631-6A58-5082-A164-7BA799730B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34" TargetMode="External"/><Relationship Id="rId13" Type="http://schemas.openxmlformats.org/officeDocument/2006/relationships/hyperlink" Target="http://www.bav-astro.de/sfs/BAVM_link.php?BAVMnr=134" TargetMode="External"/><Relationship Id="rId18" Type="http://schemas.openxmlformats.org/officeDocument/2006/relationships/hyperlink" Target="http://www.bav-astro.de/sfs/BAVM_link.php?BAVMnr=134" TargetMode="External"/><Relationship Id="rId26" Type="http://schemas.openxmlformats.org/officeDocument/2006/relationships/hyperlink" Target="http://www.bav-astro.de/sfs/BAVM_link.php?BAVMnr=134" TargetMode="External"/><Relationship Id="rId3" Type="http://schemas.openxmlformats.org/officeDocument/2006/relationships/hyperlink" Target="http://www.bav-astro.de/sfs/BAVM_link.php?BAVMnr=134" TargetMode="External"/><Relationship Id="rId21" Type="http://schemas.openxmlformats.org/officeDocument/2006/relationships/hyperlink" Target="http://www.bav-astro.de/sfs/BAVM_link.php?BAVMnr=134" TargetMode="External"/><Relationship Id="rId7" Type="http://schemas.openxmlformats.org/officeDocument/2006/relationships/hyperlink" Target="http://www.bav-astro.de/sfs/BAVM_link.php?BAVMnr=134" TargetMode="External"/><Relationship Id="rId12" Type="http://schemas.openxmlformats.org/officeDocument/2006/relationships/hyperlink" Target="http://www.bav-astro.de/sfs/BAVM_link.php?BAVMnr=134" TargetMode="External"/><Relationship Id="rId17" Type="http://schemas.openxmlformats.org/officeDocument/2006/relationships/hyperlink" Target="http://www.bav-astro.de/sfs/BAVM_link.php?BAVMnr=134" TargetMode="External"/><Relationship Id="rId25" Type="http://schemas.openxmlformats.org/officeDocument/2006/relationships/hyperlink" Target="http://www.bav-astro.de/sfs/BAVM_link.php?BAVMnr=134" TargetMode="External"/><Relationship Id="rId33" Type="http://schemas.openxmlformats.org/officeDocument/2006/relationships/hyperlink" Target="http://www.konkoly.hu/cgi-bin/IBVS?4898" TargetMode="External"/><Relationship Id="rId2" Type="http://schemas.openxmlformats.org/officeDocument/2006/relationships/hyperlink" Target="http://www.bav-astro.de/sfs/BAVM_link.php?BAVMnr=134" TargetMode="External"/><Relationship Id="rId16" Type="http://schemas.openxmlformats.org/officeDocument/2006/relationships/hyperlink" Target="http://www.bav-astro.de/sfs/BAVM_link.php?BAVMnr=134" TargetMode="External"/><Relationship Id="rId20" Type="http://schemas.openxmlformats.org/officeDocument/2006/relationships/hyperlink" Target="http://www.bav-astro.de/sfs/BAVM_link.php?BAVMnr=134" TargetMode="External"/><Relationship Id="rId29" Type="http://schemas.openxmlformats.org/officeDocument/2006/relationships/hyperlink" Target="http://www.bav-astro.de/sfs/BAVM_link.php?BAVMnr=134" TargetMode="External"/><Relationship Id="rId1" Type="http://schemas.openxmlformats.org/officeDocument/2006/relationships/hyperlink" Target="http://www.bav-astro.de/sfs/BAVM_link.php?BAVMnr=134" TargetMode="External"/><Relationship Id="rId6" Type="http://schemas.openxmlformats.org/officeDocument/2006/relationships/hyperlink" Target="http://www.bav-astro.de/sfs/BAVM_link.php?BAVMnr=134" TargetMode="External"/><Relationship Id="rId11" Type="http://schemas.openxmlformats.org/officeDocument/2006/relationships/hyperlink" Target="http://www.bav-astro.de/sfs/BAVM_link.php?BAVMnr=134" TargetMode="External"/><Relationship Id="rId24" Type="http://schemas.openxmlformats.org/officeDocument/2006/relationships/hyperlink" Target="http://www.bav-astro.de/sfs/BAVM_link.php?BAVMnr=134" TargetMode="External"/><Relationship Id="rId32" Type="http://schemas.openxmlformats.org/officeDocument/2006/relationships/hyperlink" Target="http://www.bav-astro.de/sfs/BAVM_link.php?BAVMnr=134" TargetMode="External"/><Relationship Id="rId5" Type="http://schemas.openxmlformats.org/officeDocument/2006/relationships/hyperlink" Target="http://www.bav-astro.de/sfs/BAVM_link.php?BAVMnr=134" TargetMode="External"/><Relationship Id="rId15" Type="http://schemas.openxmlformats.org/officeDocument/2006/relationships/hyperlink" Target="http://www.bav-astro.de/sfs/BAVM_link.php?BAVMnr=134" TargetMode="External"/><Relationship Id="rId23" Type="http://schemas.openxmlformats.org/officeDocument/2006/relationships/hyperlink" Target="http://www.bav-astro.de/sfs/BAVM_link.php?BAVMnr=134" TargetMode="External"/><Relationship Id="rId28" Type="http://schemas.openxmlformats.org/officeDocument/2006/relationships/hyperlink" Target="http://www.bav-astro.de/sfs/BAVM_link.php?BAVMnr=134" TargetMode="External"/><Relationship Id="rId10" Type="http://schemas.openxmlformats.org/officeDocument/2006/relationships/hyperlink" Target="http://www.bav-astro.de/sfs/BAVM_link.php?BAVMnr=134" TargetMode="External"/><Relationship Id="rId19" Type="http://schemas.openxmlformats.org/officeDocument/2006/relationships/hyperlink" Target="http://www.bav-astro.de/sfs/BAVM_link.php?BAVMnr=134" TargetMode="External"/><Relationship Id="rId31" Type="http://schemas.openxmlformats.org/officeDocument/2006/relationships/hyperlink" Target="http://www.bav-astro.de/sfs/BAVM_link.php?BAVMnr=134" TargetMode="External"/><Relationship Id="rId4" Type="http://schemas.openxmlformats.org/officeDocument/2006/relationships/hyperlink" Target="http://www.bav-astro.de/sfs/BAVM_link.php?BAVMnr=134" TargetMode="External"/><Relationship Id="rId9" Type="http://schemas.openxmlformats.org/officeDocument/2006/relationships/hyperlink" Target="http://www.bav-astro.de/sfs/BAVM_link.php?BAVMnr=134" TargetMode="External"/><Relationship Id="rId14" Type="http://schemas.openxmlformats.org/officeDocument/2006/relationships/hyperlink" Target="http://www.bav-astro.de/sfs/BAVM_link.php?BAVMnr=134" TargetMode="External"/><Relationship Id="rId22" Type="http://schemas.openxmlformats.org/officeDocument/2006/relationships/hyperlink" Target="http://www.bav-astro.de/sfs/BAVM_link.php?BAVMnr=134" TargetMode="External"/><Relationship Id="rId27" Type="http://schemas.openxmlformats.org/officeDocument/2006/relationships/hyperlink" Target="http://www.bav-astro.de/sfs/BAVM_link.php?BAVMnr=134" TargetMode="External"/><Relationship Id="rId30" Type="http://schemas.openxmlformats.org/officeDocument/2006/relationships/hyperlink" Target="http://www.bav-astro.de/sfs/BAVM_link.php?BAVMnr=1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64"/>
  <sheetViews>
    <sheetView tabSelected="1" workbookViewId="0">
      <pane xSplit="14" ySplit="22" topLeftCell="O41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43" t="s">
        <v>159</v>
      </c>
      <c r="B1" s="1"/>
    </row>
    <row r="2" spans="1:6" s="18" customFormat="1" ht="12.95" customHeight="1" x14ac:dyDescent="0.2">
      <c r="A2" s="18" t="s">
        <v>24</v>
      </c>
      <c r="B2" s="19" t="s">
        <v>13</v>
      </c>
    </row>
    <row r="3" spans="1:6" s="18" customFormat="1" ht="12.95" customHeight="1" x14ac:dyDescent="0.2"/>
    <row r="4" spans="1:6" s="18" customFormat="1" ht="12.95" customHeight="1" x14ac:dyDescent="0.2">
      <c r="A4" s="20" t="s">
        <v>0</v>
      </c>
      <c r="B4" s="20"/>
      <c r="C4" s="21" t="s">
        <v>29</v>
      </c>
      <c r="D4" s="22" t="s">
        <v>30</v>
      </c>
    </row>
    <row r="5" spans="1:6" s="18" customFormat="1" ht="12.95" customHeight="1" x14ac:dyDescent="0.2">
      <c r="A5" s="23" t="s">
        <v>157</v>
      </c>
      <c r="C5" s="24">
        <v>-9.5</v>
      </c>
    </row>
    <row r="6" spans="1:6" s="18" customFormat="1" ht="12.95" customHeight="1" x14ac:dyDescent="0.2">
      <c r="A6" s="20" t="s">
        <v>1</v>
      </c>
    </row>
    <row r="7" spans="1:6" s="18" customFormat="1" ht="12.95" customHeight="1" x14ac:dyDescent="0.2">
      <c r="A7" s="18" t="s">
        <v>2</v>
      </c>
      <c r="C7" s="25">
        <v>51270.02</v>
      </c>
    </row>
    <row r="8" spans="1:6" s="18" customFormat="1" ht="12.95" customHeight="1" x14ac:dyDescent="0.2">
      <c r="A8" s="18" t="s">
        <v>3</v>
      </c>
      <c r="C8" s="26">
        <v>11.2578716</v>
      </c>
    </row>
    <row r="9" spans="1:6" s="18" customFormat="1" ht="12.95" customHeight="1" x14ac:dyDescent="0.2"/>
    <row r="10" spans="1:6" s="18" customFormat="1" ht="12.95" customHeight="1" thickBot="1" x14ac:dyDescent="0.25">
      <c r="C10" s="27" t="s">
        <v>19</v>
      </c>
      <c r="D10" s="27" t="s">
        <v>20</v>
      </c>
    </row>
    <row r="11" spans="1:6" s="18" customFormat="1" ht="12.95" customHeight="1" x14ac:dyDescent="0.2">
      <c r="A11" s="18" t="s">
        <v>15</v>
      </c>
      <c r="C11" s="18">
        <f>INTERCEPT(G21:G999,$F21:$F999)</f>
        <v>3.962481643447887E-2</v>
      </c>
      <c r="D11" s="28"/>
    </row>
    <row r="12" spans="1:6" s="18" customFormat="1" ht="12.95" customHeight="1" x14ac:dyDescent="0.2">
      <c r="A12" s="18" t="s">
        <v>16</v>
      </c>
      <c r="C12" s="18">
        <f>SLOPE(G21:G999,$F21:$F999)</f>
        <v>-1.4939675326233866E-5</v>
      </c>
      <c r="D12" s="28"/>
    </row>
    <row r="13" spans="1:6" s="18" customFormat="1" ht="12.95" customHeight="1" x14ac:dyDescent="0.2">
      <c r="A13" s="18" t="s">
        <v>18</v>
      </c>
      <c r="C13" s="28" t="s">
        <v>13</v>
      </c>
      <c r="D13" s="28"/>
      <c r="E13" s="29" t="s">
        <v>151</v>
      </c>
      <c r="F13" s="30">
        <v>1</v>
      </c>
    </row>
    <row r="14" spans="1:6" s="18" customFormat="1" ht="12.95" customHeight="1" x14ac:dyDescent="0.2">
      <c r="A14" s="18" t="s">
        <v>23</v>
      </c>
      <c r="E14" s="29" t="s">
        <v>152</v>
      </c>
      <c r="F14" s="31">
        <f ca="1">NOW()+15018.5+$C$5/24</f>
        <v>60359.79721817129</v>
      </c>
    </row>
    <row r="15" spans="1:6" s="18" customFormat="1" ht="12.95" customHeight="1" x14ac:dyDescent="0.2">
      <c r="A15" s="23" t="s">
        <v>17</v>
      </c>
      <c r="C15" s="31">
        <f>(C7+C11)+(C8+C12)*INT(MAX(F21:F3533))</f>
        <v>53296.473823674867</v>
      </c>
      <c r="E15" s="29" t="s">
        <v>153</v>
      </c>
      <c r="F15" s="32">
        <f ca="1">ROUND(2*(F14-$C$7)/$C$8,0)/2+F13</f>
        <v>808.5</v>
      </c>
    </row>
    <row r="16" spans="1:6" s="18" customFormat="1" ht="12.95" customHeight="1" x14ac:dyDescent="0.2">
      <c r="A16" s="20" t="s">
        <v>4</v>
      </c>
      <c r="C16" s="33">
        <f>+C8+C12</f>
        <v>11.257856660324673</v>
      </c>
      <c r="E16" s="29" t="s">
        <v>154</v>
      </c>
      <c r="F16" s="32">
        <f ca="1">ROUND(2*(F14-$C$15)/$C$16,0)/2+F13</f>
        <v>628.5</v>
      </c>
    </row>
    <row r="17" spans="1:17" s="18" customFormat="1" ht="12.95" customHeight="1" thickBot="1" x14ac:dyDescent="0.25">
      <c r="A17" s="29" t="s">
        <v>36</v>
      </c>
      <c r="C17" s="18">
        <f>COUNT(C21:C2191)</f>
        <v>37</v>
      </c>
      <c r="E17" s="29" t="s">
        <v>155</v>
      </c>
      <c r="F17" s="34">
        <f ca="1">+$C$15+$C$16*F16-15018.5-$C$5/24</f>
        <v>45353.932568022261</v>
      </c>
    </row>
    <row r="18" spans="1:17" s="18" customFormat="1" ht="12.95" customHeight="1" x14ac:dyDescent="0.2">
      <c r="A18" s="20" t="s">
        <v>5</v>
      </c>
      <c r="C18" s="35">
        <f>+C15</f>
        <v>53296.473823674867</v>
      </c>
      <c r="D18" s="36">
        <f>+C16</f>
        <v>11.257856660324673</v>
      </c>
      <c r="F18" s="37" t="s">
        <v>156</v>
      </c>
    </row>
    <row r="19" spans="1:17" s="18" customFormat="1" ht="12.95" customHeight="1" thickTop="1" x14ac:dyDescent="0.2"/>
    <row r="20" spans="1:17" s="18" customFormat="1" ht="12.95" customHeight="1" thickBot="1" x14ac:dyDescent="0.25">
      <c r="A20" s="27" t="s">
        <v>6</v>
      </c>
      <c r="B20" s="27" t="s">
        <v>7</v>
      </c>
      <c r="C20" s="27" t="s">
        <v>8</v>
      </c>
      <c r="D20" s="27" t="s">
        <v>12</v>
      </c>
      <c r="E20" s="27" t="s">
        <v>9</v>
      </c>
      <c r="F20" s="27" t="s">
        <v>10</v>
      </c>
      <c r="G20" s="27" t="s">
        <v>11</v>
      </c>
      <c r="H20" s="38" t="s">
        <v>33</v>
      </c>
      <c r="I20" s="38" t="s">
        <v>158</v>
      </c>
      <c r="J20" s="38" t="s">
        <v>39</v>
      </c>
      <c r="K20" s="38" t="s">
        <v>25</v>
      </c>
      <c r="L20" s="38" t="s">
        <v>26</v>
      </c>
      <c r="M20" s="38" t="s">
        <v>27</v>
      </c>
      <c r="N20" s="38" t="s">
        <v>28</v>
      </c>
      <c r="O20" s="38" t="s">
        <v>22</v>
      </c>
      <c r="P20" s="39" t="s">
        <v>21</v>
      </c>
      <c r="Q20" s="27" t="s">
        <v>14</v>
      </c>
    </row>
    <row r="21" spans="1:17" s="18" customFormat="1" ht="12.95" customHeight="1" x14ac:dyDescent="0.2">
      <c r="A21" s="18" t="s">
        <v>31</v>
      </c>
      <c r="C21" s="40">
        <v>38503.5556</v>
      </c>
      <c r="D21" s="40" t="s">
        <v>13</v>
      </c>
      <c r="E21" s="18">
        <f>+(C21-C$7)/C$8</f>
        <v>-1134.0033759134362</v>
      </c>
      <c r="F21" s="18">
        <f>ROUND(2*E21,0)/2</f>
        <v>-1134</v>
      </c>
      <c r="G21" s="18">
        <f>+C21-(C$7+F21*C$8)</f>
        <v>-3.8005599999451078E-2</v>
      </c>
      <c r="N21" s="18">
        <f>+G21</f>
        <v>-3.8005599999451078E-2</v>
      </c>
      <c r="O21" s="18">
        <f>+C$11+C$12*$F21</f>
        <v>5.6566408254428074E-2</v>
      </c>
      <c r="Q21" s="41">
        <f>+C21-15018.5</f>
        <v>23485.0556</v>
      </c>
    </row>
    <row r="22" spans="1:17" s="18" customFormat="1" ht="12.95" customHeight="1" x14ac:dyDescent="0.2">
      <c r="A22" s="18" t="s">
        <v>32</v>
      </c>
      <c r="C22" s="42">
        <v>26919.59</v>
      </c>
      <c r="D22" s="40"/>
      <c r="E22" s="18">
        <f>+(C22-C$7)/C$8</f>
        <v>-2162.9692418947111</v>
      </c>
      <c r="F22" s="18">
        <f t="shared" ref="F22:F57" si="0">ROUND(2*E22,0)/2</f>
        <v>-2163</v>
      </c>
      <c r="G22" s="18">
        <f>+C22-(C$7+F22*C$8)</f>
        <v>0.34627080000427668</v>
      </c>
      <c r="I22" s="18">
        <f t="shared" ref="I22:I54" si="1">+G22</f>
        <v>0.34627080000427668</v>
      </c>
      <c r="O22" s="18">
        <f>+C$11+C$12*$F22</f>
        <v>7.1939334165122715E-2</v>
      </c>
      <c r="Q22" s="41">
        <f>+C22-15018.5</f>
        <v>11901.09</v>
      </c>
    </row>
    <row r="23" spans="1:17" s="18" customFormat="1" ht="12.95" customHeight="1" x14ac:dyDescent="0.2">
      <c r="A23" s="18" t="s">
        <v>32</v>
      </c>
      <c r="C23" s="42">
        <v>28056.616999999998</v>
      </c>
      <c r="D23" s="40"/>
      <c r="E23" s="18">
        <f>+(C23-C$7)/C$8</f>
        <v>-2061.9708435829025</v>
      </c>
      <c r="F23" s="18">
        <f t="shared" si="0"/>
        <v>-2062</v>
      </c>
      <c r="G23" s="18">
        <f>+C23-(C$7+F23*C$8)</f>
        <v>0.32823920000009821</v>
      </c>
      <c r="I23" s="18">
        <f t="shared" si="1"/>
        <v>0.32823920000009821</v>
      </c>
      <c r="O23" s="18">
        <f>+C$11+C$12*$F23</f>
        <v>7.0430426957173109E-2</v>
      </c>
      <c r="Q23" s="41">
        <f>+C23-15018.5</f>
        <v>13038.116999999998</v>
      </c>
    </row>
    <row r="24" spans="1:17" s="18" customFormat="1" ht="12.95" customHeight="1" x14ac:dyDescent="0.2">
      <c r="A24" s="18" t="s">
        <v>32</v>
      </c>
      <c r="C24" s="42">
        <v>29812.639999999999</v>
      </c>
      <c r="D24" s="40"/>
      <c r="E24" s="18">
        <f t="shared" ref="E24:E57" si="2">+(C24-C$7)/C$8</f>
        <v>-1905.9890503636582</v>
      </c>
      <c r="F24" s="18">
        <f t="shared" si="0"/>
        <v>-1906</v>
      </c>
      <c r="G24" s="18">
        <f t="shared" ref="G24:G57" si="3">+C24-(C$7+F24*C$8)</f>
        <v>0.12326960000063991</v>
      </c>
      <c r="I24" s="18">
        <f t="shared" si="1"/>
        <v>0.12326960000063991</v>
      </c>
      <c r="O24" s="18">
        <f t="shared" ref="O24:O57" si="4">+C$11+C$12*$F24</f>
        <v>6.8099837606280619E-2</v>
      </c>
      <c r="Q24" s="41">
        <f t="shared" ref="Q24:Q57" si="5">+C24-15018.5</f>
        <v>14794.14</v>
      </c>
    </row>
    <row r="25" spans="1:17" s="18" customFormat="1" ht="12.95" customHeight="1" x14ac:dyDescent="0.2">
      <c r="A25" s="18" t="s">
        <v>32</v>
      </c>
      <c r="C25" s="42">
        <v>30251.546999999999</v>
      </c>
      <c r="D25" s="40"/>
      <c r="E25" s="18">
        <f t="shared" si="2"/>
        <v>-1867.0023736991279</v>
      </c>
      <c r="F25" s="18">
        <f t="shared" si="0"/>
        <v>-1867</v>
      </c>
      <c r="G25" s="18">
        <f t="shared" si="3"/>
        <v>-2.6722799997514812E-2</v>
      </c>
      <c r="I25" s="18">
        <f t="shared" si="1"/>
        <v>-2.6722799997514812E-2</v>
      </c>
      <c r="O25" s="18">
        <f t="shared" si="4"/>
        <v>6.75171902685575E-2</v>
      </c>
      <c r="Q25" s="41">
        <f t="shared" si="5"/>
        <v>15233.046999999999</v>
      </c>
    </row>
    <row r="26" spans="1:17" s="18" customFormat="1" ht="12.95" customHeight="1" x14ac:dyDescent="0.2">
      <c r="A26" s="18" t="s">
        <v>32</v>
      </c>
      <c r="C26" s="42">
        <v>35779.286</v>
      </c>
      <c r="D26" s="40"/>
      <c r="E26" s="18">
        <f t="shared" si="2"/>
        <v>-1375.9913552398305</v>
      </c>
      <c r="F26" s="18">
        <f t="shared" si="0"/>
        <v>-1376</v>
      </c>
      <c r="G26" s="18">
        <f t="shared" si="3"/>
        <v>9.7321600005670916E-2</v>
      </c>
      <c r="I26" s="18">
        <f t="shared" si="1"/>
        <v>9.7321600005670916E-2</v>
      </c>
      <c r="O26" s="18">
        <f t="shared" si="4"/>
        <v>6.0181809683376671E-2</v>
      </c>
      <c r="Q26" s="41">
        <f t="shared" si="5"/>
        <v>20760.786</v>
      </c>
    </row>
    <row r="27" spans="1:17" s="18" customFormat="1" ht="12.95" customHeight="1" x14ac:dyDescent="0.2">
      <c r="A27" s="18" t="s">
        <v>32</v>
      </c>
      <c r="C27" s="42">
        <v>36792.425000000003</v>
      </c>
      <c r="D27" s="40"/>
      <c r="E27" s="18">
        <f t="shared" si="2"/>
        <v>-1285.9975237237556</v>
      </c>
      <c r="F27" s="18">
        <f t="shared" si="0"/>
        <v>-1286</v>
      </c>
      <c r="G27" s="18">
        <f t="shared" si="3"/>
        <v>2.7877600005012937E-2</v>
      </c>
      <c r="I27" s="18">
        <f t="shared" si="1"/>
        <v>2.7877600005012937E-2</v>
      </c>
      <c r="O27" s="18">
        <f t="shared" si="4"/>
        <v>5.8837238904015626E-2</v>
      </c>
      <c r="Q27" s="41">
        <f t="shared" si="5"/>
        <v>21773.925000000003</v>
      </c>
    </row>
    <row r="28" spans="1:17" s="18" customFormat="1" ht="12.95" customHeight="1" x14ac:dyDescent="0.2">
      <c r="A28" s="18" t="s">
        <v>32</v>
      </c>
      <c r="C28" s="42">
        <v>36837.357000000004</v>
      </c>
      <c r="D28" s="40"/>
      <c r="E28" s="18">
        <f t="shared" si="2"/>
        <v>-1282.0063607760453</v>
      </c>
      <c r="F28" s="18">
        <f t="shared" si="0"/>
        <v>-1282</v>
      </c>
      <c r="G28" s="18">
        <f t="shared" si="3"/>
        <v>-7.1608799989917316E-2</v>
      </c>
      <c r="I28" s="18">
        <f t="shared" si="1"/>
        <v>-7.1608799989917316E-2</v>
      </c>
      <c r="O28" s="18">
        <f t="shared" si="4"/>
        <v>5.8777480202710689E-2</v>
      </c>
      <c r="Q28" s="41">
        <f t="shared" si="5"/>
        <v>21818.857000000004</v>
      </c>
    </row>
    <row r="29" spans="1:17" s="18" customFormat="1" ht="12.95" customHeight="1" x14ac:dyDescent="0.2">
      <c r="A29" s="18" t="s">
        <v>32</v>
      </c>
      <c r="C29" s="42">
        <v>37028.616999999998</v>
      </c>
      <c r="D29" s="40"/>
      <c r="E29" s="18">
        <f t="shared" si="2"/>
        <v>-1265.0173590539084</v>
      </c>
      <c r="F29" s="18">
        <f t="shared" si="0"/>
        <v>-1265</v>
      </c>
      <c r="G29" s="18">
        <f t="shared" si="3"/>
        <v>-0.19542599999840604</v>
      </c>
      <c r="I29" s="18">
        <f t="shared" si="1"/>
        <v>-0.19542599999840604</v>
      </c>
      <c r="O29" s="18">
        <f t="shared" si="4"/>
        <v>5.8523505722164706E-2</v>
      </c>
      <c r="Q29" s="41">
        <f t="shared" si="5"/>
        <v>22010.116999999998</v>
      </c>
    </row>
    <row r="30" spans="1:17" s="18" customFormat="1" ht="12.95" customHeight="1" x14ac:dyDescent="0.2">
      <c r="A30" s="18" t="s">
        <v>32</v>
      </c>
      <c r="C30" s="42">
        <v>37659.230000000003</v>
      </c>
      <c r="D30" s="40"/>
      <c r="E30" s="18">
        <f t="shared" si="2"/>
        <v>-1209.0020639425302</v>
      </c>
      <c r="F30" s="18">
        <f t="shared" si="0"/>
        <v>-1209</v>
      </c>
      <c r="G30" s="18">
        <f t="shared" si="3"/>
        <v>-2.3235599997860845E-2</v>
      </c>
      <c r="I30" s="18">
        <f t="shared" si="1"/>
        <v>-2.3235599997860845E-2</v>
      </c>
      <c r="O30" s="18">
        <f t="shared" si="4"/>
        <v>5.7686883903895612E-2</v>
      </c>
      <c r="Q30" s="41">
        <f t="shared" si="5"/>
        <v>22640.730000000003</v>
      </c>
    </row>
    <row r="31" spans="1:17" s="18" customFormat="1" ht="12.95" customHeight="1" x14ac:dyDescent="0.2">
      <c r="A31" s="18" t="s">
        <v>32</v>
      </c>
      <c r="C31" s="42">
        <v>38503.584000000003</v>
      </c>
      <c r="D31" s="40"/>
      <c r="E31" s="18">
        <f t="shared" si="2"/>
        <v>-1134.0008532341046</v>
      </c>
      <c r="F31" s="18">
        <f t="shared" si="0"/>
        <v>-1134</v>
      </c>
      <c r="G31" s="18">
        <f t="shared" si="3"/>
        <v>-9.60559999657562E-3</v>
      </c>
      <c r="I31" s="18">
        <f t="shared" si="1"/>
        <v>-9.60559999657562E-3</v>
      </c>
      <c r="O31" s="18">
        <f t="shared" si="4"/>
        <v>5.6566408254428074E-2</v>
      </c>
      <c r="Q31" s="41">
        <f t="shared" si="5"/>
        <v>23485.084000000003</v>
      </c>
    </row>
    <row r="32" spans="1:17" s="18" customFormat="1" ht="12.95" customHeight="1" x14ac:dyDescent="0.2">
      <c r="A32" s="18" t="s">
        <v>32</v>
      </c>
      <c r="C32" s="42">
        <v>39021.358999999997</v>
      </c>
      <c r="D32" s="40"/>
      <c r="E32" s="18">
        <f t="shared" si="2"/>
        <v>-1088.0085894744084</v>
      </c>
      <c r="F32" s="18">
        <f t="shared" si="0"/>
        <v>-1088</v>
      </c>
      <c r="G32" s="18">
        <f t="shared" si="3"/>
        <v>-9.669920000305865E-2</v>
      </c>
      <c r="I32" s="18">
        <f t="shared" si="1"/>
        <v>-9.669920000305865E-2</v>
      </c>
      <c r="O32" s="18">
        <f t="shared" si="4"/>
        <v>5.5879183189421311E-2</v>
      </c>
      <c r="Q32" s="41">
        <f t="shared" si="5"/>
        <v>24002.858999999997</v>
      </c>
    </row>
    <row r="33" spans="1:17" s="18" customFormat="1" ht="12.95" customHeight="1" x14ac:dyDescent="0.2">
      <c r="A33" s="18" t="s">
        <v>32</v>
      </c>
      <c r="C33" s="42">
        <v>39055.319000000003</v>
      </c>
      <c r="D33" s="40"/>
      <c r="E33" s="18">
        <f t="shared" si="2"/>
        <v>-1084.9920334852632</v>
      </c>
      <c r="F33" s="18">
        <f t="shared" si="0"/>
        <v>-1085</v>
      </c>
      <c r="G33" s="18">
        <f t="shared" si="3"/>
        <v>8.9686000006622635E-2</v>
      </c>
      <c r="I33" s="18">
        <f t="shared" si="1"/>
        <v>8.9686000006622635E-2</v>
      </c>
      <c r="O33" s="18">
        <f t="shared" si="4"/>
        <v>5.5834364163442618E-2</v>
      </c>
      <c r="Q33" s="41">
        <f t="shared" si="5"/>
        <v>24036.819000000003</v>
      </c>
    </row>
    <row r="34" spans="1:17" s="18" customFormat="1" ht="12.95" customHeight="1" x14ac:dyDescent="0.2">
      <c r="A34" s="18" t="s">
        <v>32</v>
      </c>
      <c r="C34" s="42">
        <v>40023.462</v>
      </c>
      <c r="D34" s="40"/>
      <c r="E34" s="18">
        <f t="shared" si="2"/>
        <v>-998.99504982806855</v>
      </c>
      <c r="F34" s="18">
        <f t="shared" si="0"/>
        <v>-999</v>
      </c>
      <c r="G34" s="18">
        <f t="shared" si="3"/>
        <v>5.5728400002408307E-2</v>
      </c>
      <c r="I34" s="18">
        <f t="shared" si="1"/>
        <v>5.5728400002408307E-2</v>
      </c>
      <c r="O34" s="18">
        <f t="shared" si="4"/>
        <v>5.4549552085386505E-2</v>
      </c>
      <c r="Q34" s="41">
        <f t="shared" si="5"/>
        <v>25004.962</v>
      </c>
    </row>
    <row r="35" spans="1:17" s="18" customFormat="1" ht="12.95" customHeight="1" x14ac:dyDescent="0.2">
      <c r="A35" s="18" t="s">
        <v>32</v>
      </c>
      <c r="C35" s="42">
        <v>40383.468000000001</v>
      </c>
      <c r="D35" s="40"/>
      <c r="E35" s="18">
        <f t="shared" si="2"/>
        <v>-967.01689154102598</v>
      </c>
      <c r="F35" s="18">
        <f t="shared" si="0"/>
        <v>-967</v>
      </c>
      <c r="G35" s="18">
        <f t="shared" si="3"/>
        <v>-0.19016279999777908</v>
      </c>
      <c r="I35" s="18">
        <f t="shared" si="1"/>
        <v>-0.19016279999777908</v>
      </c>
      <c r="O35" s="18">
        <f t="shared" si="4"/>
        <v>5.4071482474947016E-2</v>
      </c>
      <c r="Q35" s="41">
        <f t="shared" si="5"/>
        <v>25364.968000000001</v>
      </c>
    </row>
    <row r="36" spans="1:17" s="18" customFormat="1" ht="12.95" customHeight="1" x14ac:dyDescent="0.2">
      <c r="A36" s="18" t="s">
        <v>32</v>
      </c>
      <c r="C36" s="42">
        <v>40507.326000000001</v>
      </c>
      <c r="D36" s="40"/>
      <c r="E36" s="18">
        <f t="shared" si="2"/>
        <v>-956.01498954740225</v>
      </c>
      <c r="F36" s="18">
        <f t="shared" si="0"/>
        <v>-956</v>
      </c>
      <c r="G36" s="18">
        <f t="shared" si="3"/>
        <v>-0.16875040000013541</v>
      </c>
      <c r="I36" s="18">
        <f t="shared" si="1"/>
        <v>-0.16875040000013541</v>
      </c>
      <c r="O36" s="18">
        <f t="shared" si="4"/>
        <v>5.3907146046358448E-2</v>
      </c>
      <c r="Q36" s="41">
        <f t="shared" si="5"/>
        <v>25488.826000000001</v>
      </c>
    </row>
    <row r="37" spans="1:17" s="18" customFormat="1" ht="12.95" customHeight="1" x14ac:dyDescent="0.2">
      <c r="A37" s="18" t="s">
        <v>32</v>
      </c>
      <c r="C37" s="42">
        <v>41982.313999999998</v>
      </c>
      <c r="D37" s="40"/>
      <c r="E37" s="18">
        <f t="shared" si="2"/>
        <v>-824.99661836612154</v>
      </c>
      <c r="F37" s="18">
        <f t="shared" si="0"/>
        <v>-825</v>
      </c>
      <c r="G37" s="18">
        <f t="shared" si="3"/>
        <v>3.8070000002335291E-2</v>
      </c>
      <c r="I37" s="18">
        <f t="shared" si="1"/>
        <v>3.8070000002335291E-2</v>
      </c>
      <c r="O37" s="18">
        <f t="shared" si="4"/>
        <v>5.1950048578621809E-2</v>
      </c>
      <c r="Q37" s="41">
        <f t="shared" si="5"/>
        <v>26963.813999999998</v>
      </c>
    </row>
    <row r="38" spans="1:17" s="18" customFormat="1" ht="12.95" customHeight="1" x14ac:dyDescent="0.2">
      <c r="A38" s="18" t="s">
        <v>32</v>
      </c>
      <c r="C38" s="42">
        <v>43659.741999999998</v>
      </c>
      <c r="D38" s="40"/>
      <c r="E38" s="18">
        <f t="shared" si="2"/>
        <v>-675.99616254283796</v>
      </c>
      <c r="F38" s="18">
        <f t="shared" si="0"/>
        <v>-676</v>
      </c>
      <c r="G38" s="18">
        <f t="shared" si="3"/>
        <v>4.3201599997701123E-2</v>
      </c>
      <c r="I38" s="18">
        <f t="shared" si="1"/>
        <v>4.3201599997701123E-2</v>
      </c>
      <c r="O38" s="18">
        <f t="shared" si="4"/>
        <v>4.9724036955012964E-2</v>
      </c>
      <c r="Q38" s="41">
        <f t="shared" si="5"/>
        <v>28641.241999999998</v>
      </c>
    </row>
    <row r="39" spans="1:17" s="18" customFormat="1" ht="12.95" customHeight="1" x14ac:dyDescent="0.2">
      <c r="A39" s="18" t="s">
        <v>32</v>
      </c>
      <c r="C39" s="42">
        <v>43670.743999999999</v>
      </c>
      <c r="D39" s="40"/>
      <c r="E39" s="18">
        <f t="shared" si="2"/>
        <v>-675.01889078216152</v>
      </c>
      <c r="F39" s="18">
        <f t="shared" si="0"/>
        <v>-675</v>
      </c>
      <c r="G39" s="18">
        <f t="shared" si="3"/>
        <v>-0.21267000000079861</v>
      </c>
      <c r="I39" s="18">
        <f t="shared" si="1"/>
        <v>-0.21267000000079861</v>
      </c>
      <c r="O39" s="18">
        <f t="shared" si="4"/>
        <v>4.9709097279686726E-2</v>
      </c>
      <c r="Q39" s="41">
        <f t="shared" si="5"/>
        <v>28652.243999999999</v>
      </c>
    </row>
    <row r="40" spans="1:17" s="18" customFormat="1" ht="12.95" customHeight="1" x14ac:dyDescent="0.2">
      <c r="A40" s="18" t="s">
        <v>32</v>
      </c>
      <c r="C40" s="42">
        <v>44346.553999999996</v>
      </c>
      <c r="D40" s="40"/>
      <c r="E40" s="18">
        <f t="shared" si="2"/>
        <v>-614.98889363776368</v>
      </c>
      <c r="F40" s="18">
        <f t="shared" si="0"/>
        <v>-615</v>
      </c>
      <c r="G40" s="18">
        <f t="shared" si="3"/>
        <v>0.1250339999969583</v>
      </c>
      <c r="I40" s="18">
        <f t="shared" si="1"/>
        <v>0.1250339999969583</v>
      </c>
      <c r="O40" s="18">
        <f t="shared" si="4"/>
        <v>4.8812716760112701E-2</v>
      </c>
      <c r="Q40" s="41">
        <f t="shared" si="5"/>
        <v>29328.053999999996</v>
      </c>
    </row>
    <row r="41" spans="1:17" s="18" customFormat="1" ht="12.95" customHeight="1" x14ac:dyDescent="0.2">
      <c r="A41" s="18" t="s">
        <v>32</v>
      </c>
      <c r="C41" s="42">
        <v>45089.754999999997</v>
      </c>
      <c r="D41" s="40"/>
      <c r="E41" s="18">
        <f t="shared" si="2"/>
        <v>-548.97277385895927</v>
      </c>
      <c r="F41" s="18">
        <f t="shared" si="0"/>
        <v>-549</v>
      </c>
      <c r="G41" s="18">
        <f t="shared" si="3"/>
        <v>0.30650839999725576</v>
      </c>
      <c r="I41" s="18">
        <f t="shared" si="1"/>
        <v>0.30650839999725576</v>
      </c>
      <c r="O41" s="18">
        <f t="shared" si="4"/>
        <v>4.7826698188581263E-2</v>
      </c>
      <c r="Q41" s="41">
        <f t="shared" si="5"/>
        <v>30071.254999999997</v>
      </c>
    </row>
    <row r="42" spans="1:17" s="18" customFormat="1" ht="12.95" customHeight="1" x14ac:dyDescent="0.2">
      <c r="A42" s="18" t="s">
        <v>32</v>
      </c>
      <c r="C42" s="42">
        <v>45494.697999999997</v>
      </c>
      <c r="D42" s="40"/>
      <c r="E42" s="18">
        <f t="shared" si="2"/>
        <v>-513.00300849052144</v>
      </c>
      <c r="F42" s="18">
        <f t="shared" si="0"/>
        <v>-513</v>
      </c>
      <c r="G42" s="18">
        <f t="shared" si="3"/>
        <v>-3.3869200000481214E-2</v>
      </c>
      <c r="I42" s="18">
        <f t="shared" si="1"/>
        <v>-3.3869200000481214E-2</v>
      </c>
      <c r="O42" s="18">
        <f t="shared" si="4"/>
        <v>4.7288869876836843E-2</v>
      </c>
      <c r="Q42" s="41">
        <f t="shared" si="5"/>
        <v>30476.197999999997</v>
      </c>
    </row>
    <row r="43" spans="1:17" s="18" customFormat="1" ht="12.95" customHeight="1" x14ac:dyDescent="0.2">
      <c r="A43" s="18" t="s">
        <v>32</v>
      </c>
      <c r="C43" s="42">
        <v>45618.49</v>
      </c>
      <c r="D43" s="40"/>
      <c r="E43" s="18">
        <f t="shared" si="2"/>
        <v>-502.00696906154081</v>
      </c>
      <c r="F43" s="18">
        <f t="shared" si="0"/>
        <v>-502</v>
      </c>
      <c r="G43" s="18">
        <f t="shared" si="3"/>
        <v>-7.8456800001731608E-2</v>
      </c>
      <c r="I43" s="18">
        <f t="shared" si="1"/>
        <v>-7.8456800001731608E-2</v>
      </c>
      <c r="O43" s="18">
        <f t="shared" si="4"/>
        <v>4.7124533448248268E-2</v>
      </c>
      <c r="Q43" s="41">
        <f t="shared" si="5"/>
        <v>30599.989999999998</v>
      </c>
    </row>
    <row r="44" spans="1:17" s="18" customFormat="1" ht="12.95" customHeight="1" x14ac:dyDescent="0.2">
      <c r="A44" s="18" t="s">
        <v>32</v>
      </c>
      <c r="C44" s="42">
        <v>45911.425000000003</v>
      </c>
      <c r="D44" s="40"/>
      <c r="E44" s="18">
        <f t="shared" si="2"/>
        <v>-475.98650885305835</v>
      </c>
      <c r="F44" s="18">
        <f t="shared" si="0"/>
        <v>-476</v>
      </c>
      <c r="G44" s="18">
        <f t="shared" si="3"/>
        <v>0.15188160000252537</v>
      </c>
      <c r="I44" s="18">
        <f t="shared" si="1"/>
        <v>0.15188160000252537</v>
      </c>
      <c r="O44" s="18">
        <f t="shared" si="4"/>
        <v>4.6736101889766193E-2</v>
      </c>
      <c r="Q44" s="41">
        <f t="shared" si="5"/>
        <v>30892.925000000003</v>
      </c>
    </row>
    <row r="45" spans="1:17" s="18" customFormat="1" ht="12.95" customHeight="1" x14ac:dyDescent="0.2">
      <c r="A45" s="18" t="s">
        <v>32</v>
      </c>
      <c r="C45" s="42">
        <v>45990.285000000003</v>
      </c>
      <c r="D45" s="40"/>
      <c r="E45" s="18">
        <f t="shared" si="2"/>
        <v>-468.98163237178807</v>
      </c>
      <c r="F45" s="18">
        <f t="shared" si="0"/>
        <v>-469</v>
      </c>
      <c r="G45" s="18">
        <f t="shared" si="3"/>
        <v>0.20678040000348119</v>
      </c>
      <c r="I45" s="18">
        <f t="shared" si="1"/>
        <v>0.20678040000348119</v>
      </c>
      <c r="O45" s="18">
        <f t="shared" si="4"/>
        <v>4.6631524162482556E-2</v>
      </c>
      <c r="Q45" s="41">
        <f t="shared" si="5"/>
        <v>30971.785000000003</v>
      </c>
    </row>
    <row r="46" spans="1:17" s="18" customFormat="1" ht="12.95" customHeight="1" x14ac:dyDescent="0.2">
      <c r="A46" s="18" t="s">
        <v>32</v>
      </c>
      <c r="C46" s="42">
        <v>46001.271000000001</v>
      </c>
      <c r="D46" s="40"/>
      <c r="E46" s="18">
        <f t="shared" si="2"/>
        <v>-468.00578183890428</v>
      </c>
      <c r="F46" s="18">
        <f t="shared" si="0"/>
        <v>-468</v>
      </c>
      <c r="G46" s="18">
        <f t="shared" si="3"/>
        <v>-6.5091199998278171E-2</v>
      </c>
      <c r="I46" s="18">
        <f t="shared" si="1"/>
        <v>-6.5091199998278171E-2</v>
      </c>
      <c r="O46" s="18">
        <f t="shared" si="4"/>
        <v>4.6616584487156318E-2</v>
      </c>
      <c r="Q46" s="41">
        <f t="shared" si="5"/>
        <v>30982.771000000001</v>
      </c>
    </row>
    <row r="47" spans="1:17" s="18" customFormat="1" ht="12.95" customHeight="1" x14ac:dyDescent="0.2">
      <c r="A47" s="18" t="s">
        <v>32</v>
      </c>
      <c r="C47" s="42">
        <v>46237.741999999998</v>
      </c>
      <c r="D47" s="40"/>
      <c r="E47" s="18">
        <f t="shared" si="2"/>
        <v>-447.00083450942884</v>
      </c>
      <c r="F47" s="18">
        <f t="shared" si="0"/>
        <v>-447</v>
      </c>
      <c r="G47" s="18">
        <f t="shared" si="3"/>
        <v>-9.3947999994270504E-3</v>
      </c>
      <c r="I47" s="18">
        <f t="shared" si="1"/>
        <v>-9.3947999994270504E-3</v>
      </c>
      <c r="O47" s="18">
        <f t="shared" si="4"/>
        <v>4.6302851305305405E-2</v>
      </c>
      <c r="Q47" s="41">
        <f t="shared" si="5"/>
        <v>31219.241999999998</v>
      </c>
    </row>
    <row r="48" spans="1:17" s="18" customFormat="1" ht="12.95" customHeight="1" x14ac:dyDescent="0.2">
      <c r="A48" s="18" t="s">
        <v>32</v>
      </c>
      <c r="C48" s="42">
        <v>46260.459000000003</v>
      </c>
      <c r="D48" s="40"/>
      <c r="E48" s="18">
        <f t="shared" si="2"/>
        <v>-444.98295752458171</v>
      </c>
      <c r="F48" s="18">
        <f t="shared" si="0"/>
        <v>-445</v>
      </c>
      <c r="G48" s="18">
        <f t="shared" si="3"/>
        <v>0.19186200000694953</v>
      </c>
      <c r="I48" s="18">
        <f t="shared" si="1"/>
        <v>0.19186200000694953</v>
      </c>
      <c r="O48" s="18">
        <f t="shared" si="4"/>
        <v>4.6272971954652936E-2</v>
      </c>
      <c r="Q48" s="41">
        <f t="shared" si="5"/>
        <v>31241.959000000003</v>
      </c>
    </row>
    <row r="49" spans="1:17" s="18" customFormat="1" ht="12.95" customHeight="1" x14ac:dyDescent="0.2">
      <c r="A49" s="18" t="s">
        <v>32</v>
      </c>
      <c r="C49" s="42">
        <v>46316.627999999997</v>
      </c>
      <c r="D49" s="40"/>
      <c r="E49" s="18">
        <f t="shared" si="2"/>
        <v>-439.99364853299625</v>
      </c>
      <c r="F49" s="18">
        <f t="shared" si="0"/>
        <v>-440</v>
      </c>
      <c r="G49" s="18">
        <f t="shared" si="3"/>
        <v>7.1503999999549706E-2</v>
      </c>
      <c r="I49" s="18">
        <f t="shared" si="1"/>
        <v>7.1503999999549706E-2</v>
      </c>
      <c r="O49" s="18">
        <f t="shared" si="4"/>
        <v>4.6198273578021767E-2</v>
      </c>
      <c r="Q49" s="41">
        <f t="shared" si="5"/>
        <v>31298.127999999997</v>
      </c>
    </row>
    <row r="50" spans="1:17" s="18" customFormat="1" ht="12.95" customHeight="1" x14ac:dyDescent="0.2">
      <c r="A50" s="18" t="s">
        <v>32</v>
      </c>
      <c r="C50" s="42">
        <v>46699.544999999998</v>
      </c>
      <c r="D50" s="40"/>
      <c r="E50" s="18">
        <f t="shared" si="2"/>
        <v>-405.98038087412533</v>
      </c>
      <c r="F50" s="18">
        <f t="shared" si="0"/>
        <v>-406</v>
      </c>
      <c r="G50" s="18">
        <f t="shared" si="3"/>
        <v>0.22086960000160616</v>
      </c>
      <c r="I50" s="18">
        <f t="shared" si="1"/>
        <v>0.22086960000160616</v>
      </c>
      <c r="O50" s="18">
        <f t="shared" si="4"/>
        <v>4.5690324616929817E-2</v>
      </c>
      <c r="Q50" s="41">
        <f t="shared" si="5"/>
        <v>31681.044999999998</v>
      </c>
    </row>
    <row r="51" spans="1:17" s="18" customFormat="1" ht="12.95" customHeight="1" x14ac:dyDescent="0.2">
      <c r="A51" s="18" t="s">
        <v>32</v>
      </c>
      <c r="C51" s="42">
        <v>46733.468000000001</v>
      </c>
      <c r="D51" s="40"/>
      <c r="E51" s="18">
        <f t="shared" si="2"/>
        <v>-402.96711147425026</v>
      </c>
      <c r="F51" s="18">
        <f t="shared" si="0"/>
        <v>-403</v>
      </c>
      <c r="G51" s="18">
        <f t="shared" si="3"/>
        <v>0.37025480000738753</v>
      </c>
      <c r="I51" s="18">
        <f t="shared" si="1"/>
        <v>0.37025480000738753</v>
      </c>
      <c r="O51" s="18">
        <f t="shared" si="4"/>
        <v>4.5645505590951117E-2</v>
      </c>
      <c r="Q51" s="41">
        <f t="shared" si="5"/>
        <v>31714.968000000001</v>
      </c>
    </row>
    <row r="52" spans="1:17" s="18" customFormat="1" ht="12.95" customHeight="1" x14ac:dyDescent="0.2">
      <c r="A52" s="18" t="s">
        <v>32</v>
      </c>
      <c r="C52" s="42">
        <v>48095.44</v>
      </c>
      <c r="D52" s="40"/>
      <c r="E52" s="18">
        <f t="shared" si="2"/>
        <v>-281.98758280383964</v>
      </c>
      <c r="F52" s="18">
        <f t="shared" si="0"/>
        <v>-282</v>
      </c>
      <c r="G52" s="18">
        <f t="shared" si="3"/>
        <v>0.13979120000294643</v>
      </c>
      <c r="I52" s="18">
        <f t="shared" si="1"/>
        <v>0.13979120000294643</v>
      </c>
      <c r="O52" s="18">
        <f t="shared" si="4"/>
        <v>4.3837804876476823E-2</v>
      </c>
      <c r="Q52" s="41">
        <f t="shared" si="5"/>
        <v>33076.94</v>
      </c>
    </row>
    <row r="53" spans="1:17" s="18" customFormat="1" ht="12.95" customHeight="1" x14ac:dyDescent="0.2">
      <c r="A53" s="18" t="s">
        <v>32</v>
      </c>
      <c r="C53" s="42">
        <v>50279.445</v>
      </c>
      <c r="D53" s="40"/>
      <c r="E53" s="18">
        <f t="shared" si="2"/>
        <v>-87.98954502199129</v>
      </c>
      <c r="F53" s="18">
        <f t="shared" si="0"/>
        <v>-88</v>
      </c>
      <c r="G53" s="18">
        <f t="shared" si="3"/>
        <v>0.11770080000133021</v>
      </c>
      <c r="I53" s="18">
        <f t="shared" si="1"/>
        <v>0.11770080000133021</v>
      </c>
      <c r="O53" s="18">
        <f t="shared" si="4"/>
        <v>4.0939507863187452E-2</v>
      </c>
      <c r="Q53" s="41">
        <f t="shared" si="5"/>
        <v>35260.945</v>
      </c>
    </row>
    <row r="54" spans="1:17" s="18" customFormat="1" ht="12.95" customHeight="1" x14ac:dyDescent="0.2">
      <c r="A54" s="18" t="s">
        <v>32</v>
      </c>
      <c r="C54" s="42">
        <v>51101.31</v>
      </c>
      <c r="D54" s="40"/>
      <c r="E54" s="18">
        <f t="shared" si="2"/>
        <v>-14.985958802372478</v>
      </c>
      <c r="F54" s="18">
        <f t="shared" si="0"/>
        <v>-15</v>
      </c>
      <c r="G54" s="18">
        <f t="shared" si="3"/>
        <v>0.15807399999903282</v>
      </c>
      <c r="I54" s="18">
        <f t="shared" si="1"/>
        <v>0.15807399999903282</v>
      </c>
      <c r="O54" s="18">
        <f t="shared" si="4"/>
        <v>3.9848911564372376E-2</v>
      </c>
      <c r="Q54" s="41">
        <f t="shared" si="5"/>
        <v>36082.81</v>
      </c>
    </row>
    <row r="55" spans="1:17" s="18" customFormat="1" ht="12.95" customHeight="1" x14ac:dyDescent="0.2">
      <c r="A55" s="18" t="s">
        <v>33</v>
      </c>
      <c r="C55" s="40">
        <v>51270.02</v>
      </c>
      <c r="D55" s="40"/>
      <c r="E55" s="18">
        <f t="shared" si="2"/>
        <v>0</v>
      </c>
      <c r="F55" s="18">
        <f t="shared" si="0"/>
        <v>0</v>
      </c>
      <c r="G55" s="18">
        <f t="shared" si="3"/>
        <v>0</v>
      </c>
      <c r="H55" s="18">
        <f>+G55</f>
        <v>0</v>
      </c>
      <c r="O55" s="18">
        <f t="shared" si="4"/>
        <v>3.962481643447887E-2</v>
      </c>
      <c r="Q55" s="41">
        <f t="shared" si="5"/>
        <v>36251.519999999997</v>
      </c>
    </row>
    <row r="56" spans="1:17" s="18" customFormat="1" ht="12.95" customHeight="1" x14ac:dyDescent="0.2">
      <c r="A56" s="32" t="s">
        <v>34</v>
      </c>
      <c r="C56" s="40">
        <v>53262.62</v>
      </c>
      <c r="D56" s="40" t="s">
        <v>35</v>
      </c>
      <c r="E56" s="18">
        <f t="shared" si="2"/>
        <v>176.99615618284417</v>
      </c>
      <c r="F56" s="18">
        <f t="shared" si="0"/>
        <v>177</v>
      </c>
      <c r="G56" s="18">
        <f t="shared" si="3"/>
        <v>-4.3273199997202028E-2</v>
      </c>
      <c r="I56" s="18">
        <f>+G56</f>
        <v>-4.3273199997202028E-2</v>
      </c>
      <c r="O56" s="18">
        <f t="shared" si="4"/>
        <v>3.6980493901735474E-2</v>
      </c>
      <c r="Q56" s="41">
        <f t="shared" si="5"/>
        <v>38244.120000000003</v>
      </c>
    </row>
    <row r="57" spans="1:17" s="18" customFormat="1" ht="12.95" customHeight="1" x14ac:dyDescent="0.2">
      <c r="A57" s="32" t="s">
        <v>34</v>
      </c>
      <c r="C57" s="40">
        <v>53296.4</v>
      </c>
      <c r="D57" s="40" t="s">
        <v>35</v>
      </c>
      <c r="E57" s="18">
        <f t="shared" si="2"/>
        <v>179.99672335932527</v>
      </c>
      <c r="F57" s="18">
        <f t="shared" si="0"/>
        <v>180</v>
      </c>
      <c r="G57" s="18">
        <f t="shared" si="3"/>
        <v>-3.6887999995087739E-2</v>
      </c>
      <c r="I57" s="18">
        <f>+G57</f>
        <v>-3.6887999995087739E-2</v>
      </c>
      <c r="O57" s="18">
        <f t="shared" si="4"/>
        <v>3.6935674875756774E-2</v>
      </c>
      <c r="Q57" s="41">
        <f t="shared" si="5"/>
        <v>38277.9</v>
      </c>
    </row>
    <row r="58" spans="1:17" s="18" customFormat="1" ht="12.95" customHeight="1" x14ac:dyDescent="0.2">
      <c r="C58" s="42"/>
      <c r="D58" s="42"/>
    </row>
    <row r="59" spans="1:17" s="18" customFormat="1" ht="12.95" customHeight="1" x14ac:dyDescent="0.2">
      <c r="C59" s="42"/>
      <c r="D59" s="42"/>
    </row>
    <row r="60" spans="1:17" s="18" customFormat="1" ht="12.95" customHeight="1" x14ac:dyDescent="0.2">
      <c r="C60" s="42"/>
      <c r="D60" s="42"/>
    </row>
    <row r="61" spans="1:17" s="18" customFormat="1" ht="12.95" customHeight="1" x14ac:dyDescent="0.2">
      <c r="C61" s="42"/>
      <c r="D61" s="42"/>
    </row>
    <row r="62" spans="1:17" s="18" customFormat="1" ht="12.95" customHeight="1" x14ac:dyDescent="0.2">
      <c r="C62" s="42"/>
      <c r="D62" s="42"/>
    </row>
    <row r="63" spans="1:17" s="18" customFormat="1" ht="12.95" customHeight="1" x14ac:dyDescent="0.2">
      <c r="C63" s="42"/>
      <c r="D63" s="42"/>
    </row>
    <row r="64" spans="1:17" s="18" customFormat="1" ht="12.95" customHeight="1" x14ac:dyDescent="0.2">
      <c r="C64" s="42"/>
      <c r="D64" s="42"/>
    </row>
    <row r="65" spans="3:4" s="18" customFormat="1" ht="12.95" customHeight="1" x14ac:dyDescent="0.2">
      <c r="C65" s="42"/>
      <c r="D65" s="42"/>
    </row>
    <row r="66" spans="3:4" s="18" customFormat="1" ht="12.95" customHeight="1" x14ac:dyDescent="0.2">
      <c r="C66" s="42"/>
      <c r="D66" s="42"/>
    </row>
    <row r="67" spans="3:4" s="18" customFormat="1" ht="12.95" customHeight="1" x14ac:dyDescent="0.2">
      <c r="C67" s="42"/>
      <c r="D67" s="42"/>
    </row>
    <row r="68" spans="3:4" s="18" customFormat="1" ht="12.95" customHeight="1" x14ac:dyDescent="0.2">
      <c r="C68" s="42"/>
      <c r="D68" s="42"/>
    </row>
    <row r="69" spans="3:4" s="18" customFormat="1" ht="12.95" customHeight="1" x14ac:dyDescent="0.2">
      <c r="C69" s="42"/>
      <c r="D69" s="42"/>
    </row>
    <row r="70" spans="3:4" s="18" customFormat="1" ht="12.95" customHeight="1" x14ac:dyDescent="0.2">
      <c r="C70" s="42"/>
      <c r="D70" s="42"/>
    </row>
    <row r="71" spans="3:4" s="18" customFormat="1" ht="12.95" customHeight="1" x14ac:dyDescent="0.2">
      <c r="C71" s="42"/>
      <c r="D71" s="42"/>
    </row>
    <row r="72" spans="3:4" s="18" customFormat="1" ht="12.95" customHeight="1" x14ac:dyDescent="0.2">
      <c r="C72" s="42"/>
      <c r="D72" s="42"/>
    </row>
    <row r="73" spans="3:4" s="18" customFormat="1" ht="12.95" customHeight="1" x14ac:dyDescent="0.2">
      <c r="C73" s="42"/>
      <c r="D73" s="42"/>
    </row>
    <row r="74" spans="3:4" s="18" customFormat="1" ht="12.95" customHeight="1" x14ac:dyDescent="0.2">
      <c r="C74" s="42"/>
      <c r="D74" s="42"/>
    </row>
    <row r="75" spans="3:4" s="18" customFormat="1" ht="12.95" customHeight="1" x14ac:dyDescent="0.2">
      <c r="C75" s="42"/>
      <c r="D75" s="42"/>
    </row>
    <row r="76" spans="3:4" s="18" customFormat="1" ht="12.95" customHeight="1" x14ac:dyDescent="0.2">
      <c r="C76" s="42"/>
      <c r="D76" s="42"/>
    </row>
    <row r="77" spans="3:4" s="18" customFormat="1" ht="12.95" customHeight="1" x14ac:dyDescent="0.2">
      <c r="C77" s="42"/>
      <c r="D77" s="42"/>
    </row>
    <row r="78" spans="3:4" s="18" customFormat="1" ht="12.95" customHeight="1" x14ac:dyDescent="0.2">
      <c r="C78" s="42"/>
      <c r="D78" s="42"/>
    </row>
    <row r="79" spans="3:4" s="18" customFormat="1" ht="12.95" customHeight="1" x14ac:dyDescent="0.2">
      <c r="C79" s="42"/>
      <c r="D79" s="42"/>
    </row>
    <row r="80" spans="3:4" s="18" customFormat="1" ht="12.95" customHeight="1" x14ac:dyDescent="0.2">
      <c r="C80" s="42"/>
      <c r="D80" s="42"/>
    </row>
    <row r="81" spans="3:4" s="18" customFormat="1" ht="12.95" customHeight="1" x14ac:dyDescent="0.2">
      <c r="C81" s="42"/>
      <c r="D81" s="42"/>
    </row>
    <row r="82" spans="3:4" s="18" customFormat="1" ht="12.95" customHeight="1" x14ac:dyDescent="0.2">
      <c r="C82" s="42"/>
      <c r="D82" s="42"/>
    </row>
    <row r="83" spans="3:4" s="18" customFormat="1" ht="12.95" customHeight="1" x14ac:dyDescent="0.2">
      <c r="C83" s="42"/>
      <c r="D83" s="42"/>
    </row>
    <row r="84" spans="3:4" s="18" customFormat="1" ht="12.95" customHeight="1" x14ac:dyDescent="0.2">
      <c r="C84" s="42"/>
      <c r="D84" s="42"/>
    </row>
    <row r="85" spans="3:4" s="18" customFormat="1" ht="12.95" customHeight="1" x14ac:dyDescent="0.2">
      <c r="C85" s="42"/>
      <c r="D85" s="42"/>
    </row>
    <row r="86" spans="3:4" s="18" customFormat="1" ht="12.95" customHeight="1" x14ac:dyDescent="0.2">
      <c r="C86" s="42"/>
      <c r="D86" s="42"/>
    </row>
    <row r="87" spans="3:4" s="18" customFormat="1" ht="12.95" customHeight="1" x14ac:dyDescent="0.2">
      <c r="C87" s="42"/>
      <c r="D87" s="42"/>
    </row>
    <row r="88" spans="3:4" s="18" customFormat="1" ht="12.95" customHeight="1" x14ac:dyDescent="0.2">
      <c r="C88" s="42"/>
      <c r="D88" s="42"/>
    </row>
    <row r="89" spans="3:4" s="18" customFormat="1" ht="12.95" customHeight="1" x14ac:dyDescent="0.2">
      <c r="C89" s="42"/>
      <c r="D89" s="42"/>
    </row>
    <row r="90" spans="3:4" s="18" customFormat="1" ht="12.95" customHeight="1" x14ac:dyDescent="0.2">
      <c r="C90" s="42"/>
      <c r="D90" s="42"/>
    </row>
    <row r="91" spans="3:4" s="18" customFormat="1" ht="12.95" customHeight="1" x14ac:dyDescent="0.2">
      <c r="C91" s="42"/>
      <c r="D91" s="42"/>
    </row>
    <row r="92" spans="3:4" s="18" customFormat="1" ht="12.95" customHeight="1" x14ac:dyDescent="0.2">
      <c r="C92" s="42"/>
      <c r="D92" s="42"/>
    </row>
    <row r="93" spans="3:4" s="18" customFormat="1" ht="12.95" customHeight="1" x14ac:dyDescent="0.2">
      <c r="C93" s="42"/>
      <c r="D93" s="42"/>
    </row>
    <row r="94" spans="3:4" s="18" customFormat="1" ht="12.95" customHeight="1" x14ac:dyDescent="0.2">
      <c r="C94" s="42"/>
      <c r="D94" s="42"/>
    </row>
    <row r="95" spans="3:4" s="18" customFormat="1" ht="12.95" customHeight="1" x14ac:dyDescent="0.2">
      <c r="C95" s="42"/>
      <c r="D95" s="42"/>
    </row>
    <row r="96" spans="3:4" s="18" customFormat="1" ht="12.95" customHeight="1" x14ac:dyDescent="0.2">
      <c r="C96" s="42"/>
      <c r="D96" s="42"/>
    </row>
    <row r="97" spans="3:4" s="18" customFormat="1" ht="12.95" customHeight="1" x14ac:dyDescent="0.2">
      <c r="C97" s="42"/>
      <c r="D97" s="42"/>
    </row>
    <row r="98" spans="3:4" s="18" customFormat="1" ht="12.95" customHeight="1" x14ac:dyDescent="0.2">
      <c r="C98" s="42"/>
      <c r="D98" s="42"/>
    </row>
    <row r="99" spans="3:4" s="18" customFormat="1" ht="12.95" customHeight="1" x14ac:dyDescent="0.2">
      <c r="C99" s="42"/>
      <c r="D99" s="42"/>
    </row>
    <row r="100" spans="3:4" s="18" customFormat="1" ht="12.95" customHeight="1" x14ac:dyDescent="0.2">
      <c r="C100" s="42"/>
      <c r="D100" s="42"/>
    </row>
    <row r="101" spans="3:4" s="18" customFormat="1" ht="12.95" customHeight="1" x14ac:dyDescent="0.2">
      <c r="C101" s="42"/>
      <c r="D101" s="42"/>
    </row>
    <row r="102" spans="3:4" s="18" customFormat="1" ht="12.95" customHeight="1" x14ac:dyDescent="0.2">
      <c r="C102" s="42"/>
      <c r="D102" s="42"/>
    </row>
    <row r="103" spans="3:4" s="18" customFormat="1" ht="12.95" customHeight="1" x14ac:dyDescent="0.2">
      <c r="C103" s="42"/>
      <c r="D103" s="42"/>
    </row>
    <row r="104" spans="3:4" s="18" customFormat="1" ht="12.95" customHeight="1" x14ac:dyDescent="0.2">
      <c r="C104" s="42"/>
      <c r="D104" s="42"/>
    </row>
    <row r="105" spans="3:4" s="18" customFormat="1" ht="12.95" customHeight="1" x14ac:dyDescent="0.2">
      <c r="C105" s="42"/>
      <c r="D105" s="42"/>
    </row>
    <row r="106" spans="3:4" s="18" customFormat="1" ht="12.95" customHeight="1" x14ac:dyDescent="0.2">
      <c r="C106" s="42"/>
      <c r="D106" s="42"/>
    </row>
    <row r="107" spans="3:4" s="18" customFormat="1" ht="12.95" customHeight="1" x14ac:dyDescent="0.2">
      <c r="C107" s="42"/>
      <c r="D107" s="42"/>
    </row>
    <row r="108" spans="3:4" s="18" customFormat="1" ht="12.95" customHeight="1" x14ac:dyDescent="0.2">
      <c r="C108" s="42"/>
      <c r="D108" s="42"/>
    </row>
    <row r="109" spans="3:4" s="18" customFormat="1" ht="12.95" customHeight="1" x14ac:dyDescent="0.2">
      <c r="C109" s="42"/>
      <c r="D109" s="42"/>
    </row>
    <row r="110" spans="3:4" s="18" customFormat="1" ht="12.95" customHeight="1" x14ac:dyDescent="0.2">
      <c r="C110" s="42"/>
      <c r="D110" s="42"/>
    </row>
    <row r="111" spans="3:4" s="18" customFormat="1" ht="12.95" customHeight="1" x14ac:dyDescent="0.2">
      <c r="C111" s="42"/>
      <c r="D111" s="42"/>
    </row>
    <row r="112" spans="3:4" s="18" customFormat="1" ht="12.95" customHeight="1" x14ac:dyDescent="0.2">
      <c r="C112" s="42"/>
      <c r="D112" s="42"/>
    </row>
    <row r="113" spans="3:4" s="18" customFormat="1" ht="12.95" customHeight="1" x14ac:dyDescent="0.2">
      <c r="C113" s="42"/>
      <c r="D113" s="42"/>
    </row>
    <row r="114" spans="3:4" s="18" customFormat="1" ht="12.95" customHeight="1" x14ac:dyDescent="0.2">
      <c r="C114" s="42"/>
      <c r="D114" s="42"/>
    </row>
    <row r="115" spans="3:4" s="18" customFormat="1" ht="12.95" customHeight="1" x14ac:dyDescent="0.2">
      <c r="C115" s="42"/>
      <c r="D115" s="42"/>
    </row>
    <row r="116" spans="3:4" s="18" customFormat="1" ht="12.95" customHeight="1" x14ac:dyDescent="0.2">
      <c r="C116" s="42"/>
      <c r="D116" s="42"/>
    </row>
    <row r="117" spans="3:4" s="18" customFormat="1" ht="12.95" customHeight="1" x14ac:dyDescent="0.2">
      <c r="C117" s="42"/>
      <c r="D117" s="42"/>
    </row>
    <row r="118" spans="3:4" s="18" customFormat="1" ht="12.95" customHeight="1" x14ac:dyDescent="0.2">
      <c r="C118" s="42"/>
      <c r="D118" s="42"/>
    </row>
    <row r="119" spans="3:4" s="18" customFormat="1" ht="12.95" customHeight="1" x14ac:dyDescent="0.2">
      <c r="C119" s="42"/>
      <c r="D119" s="42"/>
    </row>
    <row r="120" spans="3:4" s="18" customFormat="1" ht="12.95" customHeight="1" x14ac:dyDescent="0.2">
      <c r="C120" s="42"/>
      <c r="D120" s="42"/>
    </row>
    <row r="121" spans="3:4" s="18" customFormat="1" ht="12.95" customHeight="1" x14ac:dyDescent="0.2">
      <c r="C121" s="42"/>
      <c r="D121" s="42"/>
    </row>
    <row r="122" spans="3:4" s="18" customFormat="1" ht="12.95" customHeight="1" x14ac:dyDescent="0.2">
      <c r="C122" s="42"/>
      <c r="D122" s="42"/>
    </row>
    <row r="123" spans="3:4" s="18" customFormat="1" ht="12.95" customHeight="1" x14ac:dyDescent="0.2">
      <c r="C123" s="42"/>
      <c r="D123" s="42"/>
    </row>
    <row r="124" spans="3:4" s="18" customFormat="1" ht="12.95" customHeight="1" x14ac:dyDescent="0.2">
      <c r="C124" s="42"/>
      <c r="D124" s="42"/>
    </row>
    <row r="125" spans="3:4" s="18" customFormat="1" ht="12.95" customHeight="1" x14ac:dyDescent="0.2">
      <c r="C125" s="42"/>
      <c r="D125" s="42"/>
    </row>
    <row r="126" spans="3:4" s="18" customFormat="1" ht="12.95" customHeight="1" x14ac:dyDescent="0.2">
      <c r="C126" s="42"/>
      <c r="D126" s="42"/>
    </row>
    <row r="127" spans="3:4" s="18" customFormat="1" ht="12.95" customHeight="1" x14ac:dyDescent="0.2">
      <c r="C127" s="42"/>
      <c r="D127" s="42"/>
    </row>
    <row r="128" spans="3:4" s="18" customFormat="1" ht="12.95" customHeight="1" x14ac:dyDescent="0.2">
      <c r="C128" s="42"/>
      <c r="D128" s="42"/>
    </row>
    <row r="129" spans="3:4" s="18" customFormat="1" ht="12.95" customHeight="1" x14ac:dyDescent="0.2">
      <c r="C129" s="42"/>
      <c r="D129" s="42"/>
    </row>
    <row r="130" spans="3:4" s="18" customFormat="1" ht="12.95" customHeight="1" x14ac:dyDescent="0.2">
      <c r="C130" s="42"/>
      <c r="D130" s="42"/>
    </row>
    <row r="131" spans="3:4" s="18" customFormat="1" ht="12.95" customHeight="1" x14ac:dyDescent="0.2">
      <c r="C131" s="42"/>
      <c r="D131" s="42"/>
    </row>
    <row r="132" spans="3:4" s="18" customFormat="1" ht="12.95" customHeight="1" x14ac:dyDescent="0.2">
      <c r="C132" s="42"/>
      <c r="D132" s="42"/>
    </row>
    <row r="133" spans="3:4" s="18" customFormat="1" ht="12.95" customHeight="1" x14ac:dyDescent="0.2">
      <c r="C133" s="42"/>
      <c r="D133" s="42"/>
    </row>
    <row r="134" spans="3:4" s="18" customFormat="1" ht="12.95" customHeight="1" x14ac:dyDescent="0.2">
      <c r="C134" s="42"/>
      <c r="D134" s="42"/>
    </row>
    <row r="135" spans="3:4" s="18" customFormat="1" ht="12.95" customHeight="1" x14ac:dyDescent="0.2">
      <c r="C135" s="42"/>
      <c r="D135" s="42"/>
    </row>
    <row r="136" spans="3:4" s="18" customFormat="1" ht="12.95" customHeight="1" x14ac:dyDescent="0.2">
      <c r="C136" s="42"/>
      <c r="D136" s="42"/>
    </row>
    <row r="137" spans="3:4" s="18" customFormat="1" ht="12.95" customHeight="1" x14ac:dyDescent="0.2">
      <c r="C137" s="42"/>
      <c r="D137" s="42"/>
    </row>
    <row r="138" spans="3:4" s="18" customFormat="1" ht="12.95" customHeight="1" x14ac:dyDescent="0.2">
      <c r="C138" s="42"/>
      <c r="D138" s="42"/>
    </row>
    <row r="139" spans="3:4" s="18" customFormat="1" ht="12.95" customHeight="1" x14ac:dyDescent="0.2">
      <c r="C139" s="42"/>
      <c r="D139" s="42"/>
    </row>
    <row r="140" spans="3:4" s="18" customFormat="1" ht="12.95" customHeight="1" x14ac:dyDescent="0.2">
      <c r="C140" s="42"/>
      <c r="D140" s="42"/>
    </row>
    <row r="141" spans="3:4" s="18" customFormat="1" ht="12.95" customHeight="1" x14ac:dyDescent="0.2">
      <c r="C141" s="42"/>
      <c r="D141" s="42"/>
    </row>
    <row r="142" spans="3:4" s="18" customFormat="1" ht="12.95" customHeight="1" x14ac:dyDescent="0.2">
      <c r="C142" s="42"/>
      <c r="D142" s="42"/>
    </row>
    <row r="143" spans="3:4" s="18" customFormat="1" ht="12.95" customHeight="1" x14ac:dyDescent="0.2">
      <c r="C143" s="42"/>
      <c r="D143" s="42"/>
    </row>
    <row r="144" spans="3:4" s="18" customFormat="1" ht="12.95" customHeight="1" x14ac:dyDescent="0.2">
      <c r="C144" s="42"/>
      <c r="D144" s="42"/>
    </row>
    <row r="145" spans="3:4" s="18" customFormat="1" ht="12.95" customHeight="1" x14ac:dyDescent="0.2">
      <c r="C145" s="42"/>
      <c r="D145" s="42"/>
    </row>
    <row r="146" spans="3:4" s="18" customFormat="1" ht="12.95" customHeight="1" x14ac:dyDescent="0.2">
      <c r="C146" s="42"/>
      <c r="D146" s="42"/>
    </row>
    <row r="147" spans="3:4" s="18" customFormat="1" ht="12.95" customHeight="1" x14ac:dyDescent="0.2">
      <c r="C147" s="42"/>
      <c r="D147" s="42"/>
    </row>
    <row r="148" spans="3:4" s="18" customFormat="1" ht="12.95" customHeight="1" x14ac:dyDescent="0.2">
      <c r="C148" s="42"/>
      <c r="D148" s="42"/>
    </row>
    <row r="149" spans="3:4" s="18" customFormat="1" ht="12.95" customHeight="1" x14ac:dyDescent="0.2">
      <c r="C149" s="42"/>
      <c r="D149" s="42"/>
    </row>
    <row r="150" spans="3:4" s="18" customFormat="1" ht="12.95" customHeight="1" x14ac:dyDescent="0.2">
      <c r="C150" s="42"/>
      <c r="D150" s="42"/>
    </row>
    <row r="151" spans="3:4" s="18" customFormat="1" ht="12.95" customHeight="1" x14ac:dyDescent="0.2">
      <c r="C151" s="42"/>
      <c r="D151" s="42"/>
    </row>
    <row r="152" spans="3:4" s="18" customFormat="1" ht="12.95" customHeight="1" x14ac:dyDescent="0.2">
      <c r="C152" s="42"/>
      <c r="D152" s="42"/>
    </row>
    <row r="153" spans="3:4" s="18" customFormat="1" ht="12.95" customHeight="1" x14ac:dyDescent="0.2">
      <c r="C153" s="42"/>
      <c r="D153" s="42"/>
    </row>
    <row r="154" spans="3:4" s="18" customFormat="1" ht="12.95" customHeight="1" x14ac:dyDescent="0.2">
      <c r="C154" s="42"/>
      <c r="D154" s="42"/>
    </row>
    <row r="155" spans="3:4" s="18" customFormat="1" ht="12.95" customHeight="1" x14ac:dyDescent="0.2">
      <c r="C155" s="42"/>
      <c r="D155" s="42"/>
    </row>
    <row r="156" spans="3:4" s="18" customFormat="1" ht="12.95" customHeight="1" x14ac:dyDescent="0.2">
      <c r="C156" s="42"/>
      <c r="D156" s="42"/>
    </row>
    <row r="157" spans="3:4" s="18" customFormat="1" ht="12.95" customHeight="1" x14ac:dyDescent="0.2">
      <c r="C157" s="42"/>
      <c r="D157" s="42"/>
    </row>
    <row r="158" spans="3:4" s="18" customFormat="1" ht="12.95" customHeight="1" x14ac:dyDescent="0.2">
      <c r="C158" s="42"/>
      <c r="D158" s="42"/>
    </row>
    <row r="159" spans="3:4" s="18" customFormat="1" ht="12.95" customHeight="1" x14ac:dyDescent="0.2">
      <c r="C159" s="42"/>
      <c r="D159" s="42"/>
    </row>
    <row r="160" spans="3:4" s="18" customFormat="1" ht="12.95" customHeight="1" x14ac:dyDescent="0.2">
      <c r="C160" s="42"/>
      <c r="D160" s="42"/>
    </row>
    <row r="161" spans="3:4" s="18" customFormat="1" ht="12.95" customHeight="1" x14ac:dyDescent="0.2">
      <c r="C161" s="42"/>
      <c r="D161" s="42"/>
    </row>
    <row r="162" spans="3:4" s="18" customFormat="1" ht="12.95" customHeight="1" x14ac:dyDescent="0.2">
      <c r="C162" s="42"/>
      <c r="D162" s="42"/>
    </row>
    <row r="163" spans="3:4" s="18" customFormat="1" ht="12.95" customHeight="1" x14ac:dyDescent="0.2">
      <c r="C163" s="42"/>
      <c r="D163" s="42"/>
    </row>
    <row r="164" spans="3:4" s="18" customFormat="1" ht="12.95" customHeight="1" x14ac:dyDescent="0.2">
      <c r="C164" s="42"/>
      <c r="D164" s="42"/>
    </row>
    <row r="165" spans="3:4" s="18" customFormat="1" ht="12.95" customHeight="1" x14ac:dyDescent="0.2">
      <c r="C165" s="42"/>
      <c r="D165" s="42"/>
    </row>
    <row r="166" spans="3:4" s="18" customFormat="1" ht="12.95" customHeight="1" x14ac:dyDescent="0.2">
      <c r="C166" s="42"/>
      <c r="D166" s="42"/>
    </row>
    <row r="167" spans="3:4" s="18" customFormat="1" ht="12.95" customHeight="1" x14ac:dyDescent="0.2">
      <c r="C167" s="42"/>
      <c r="D167" s="42"/>
    </row>
    <row r="168" spans="3:4" s="18" customFormat="1" ht="12.95" customHeight="1" x14ac:dyDescent="0.2">
      <c r="C168" s="42"/>
      <c r="D168" s="42"/>
    </row>
    <row r="169" spans="3:4" s="18" customFormat="1" ht="12.95" customHeight="1" x14ac:dyDescent="0.2">
      <c r="C169" s="42"/>
      <c r="D169" s="42"/>
    </row>
    <row r="170" spans="3:4" s="18" customFormat="1" ht="12.95" customHeight="1" x14ac:dyDescent="0.2">
      <c r="C170" s="42"/>
      <c r="D170" s="42"/>
    </row>
    <row r="171" spans="3:4" s="18" customFormat="1" ht="12.95" customHeight="1" x14ac:dyDescent="0.2">
      <c r="C171" s="42"/>
      <c r="D171" s="42"/>
    </row>
    <row r="172" spans="3:4" s="18" customFormat="1" ht="12.95" customHeight="1" x14ac:dyDescent="0.2">
      <c r="C172" s="42"/>
      <c r="D172" s="42"/>
    </row>
    <row r="173" spans="3:4" s="18" customFormat="1" ht="12.95" customHeight="1" x14ac:dyDescent="0.2">
      <c r="C173" s="42"/>
      <c r="D173" s="42"/>
    </row>
    <row r="174" spans="3:4" s="18" customFormat="1" ht="12.95" customHeight="1" x14ac:dyDescent="0.2">
      <c r="C174" s="42"/>
      <c r="D174" s="42"/>
    </row>
    <row r="175" spans="3:4" s="18" customFormat="1" ht="12.95" customHeight="1" x14ac:dyDescent="0.2">
      <c r="C175" s="42"/>
      <c r="D175" s="42"/>
    </row>
    <row r="176" spans="3:4" s="18" customFormat="1" ht="12.95" customHeight="1" x14ac:dyDescent="0.2">
      <c r="C176" s="42"/>
      <c r="D176" s="42"/>
    </row>
    <row r="177" spans="3:4" s="18" customFormat="1" ht="12.95" customHeight="1" x14ac:dyDescent="0.2">
      <c r="C177" s="42"/>
      <c r="D177" s="42"/>
    </row>
    <row r="178" spans="3:4" s="18" customFormat="1" ht="12.95" customHeight="1" x14ac:dyDescent="0.2">
      <c r="C178" s="42"/>
      <c r="D178" s="42"/>
    </row>
    <row r="179" spans="3:4" s="18" customFormat="1" ht="12.95" customHeight="1" x14ac:dyDescent="0.2">
      <c r="C179" s="42"/>
      <c r="D179" s="42"/>
    </row>
    <row r="180" spans="3:4" s="18" customFormat="1" ht="12.95" customHeight="1" x14ac:dyDescent="0.2">
      <c r="C180" s="42"/>
      <c r="D180" s="42"/>
    </row>
    <row r="181" spans="3:4" s="18" customFormat="1" ht="12.95" customHeight="1" x14ac:dyDescent="0.2">
      <c r="C181" s="42"/>
      <c r="D181" s="42"/>
    </row>
    <row r="182" spans="3:4" s="18" customFormat="1" ht="12.95" customHeight="1" x14ac:dyDescent="0.2">
      <c r="C182" s="42"/>
      <c r="D182" s="42"/>
    </row>
    <row r="183" spans="3:4" s="18" customFormat="1" ht="12.95" customHeight="1" x14ac:dyDescent="0.2">
      <c r="C183" s="42"/>
      <c r="D183" s="42"/>
    </row>
    <row r="184" spans="3:4" s="18" customFormat="1" ht="12.95" customHeight="1" x14ac:dyDescent="0.2">
      <c r="C184" s="42"/>
      <c r="D184" s="42"/>
    </row>
    <row r="185" spans="3:4" s="18" customFormat="1" ht="12.95" customHeight="1" x14ac:dyDescent="0.2">
      <c r="C185" s="42"/>
      <c r="D185" s="42"/>
    </row>
    <row r="186" spans="3:4" s="18" customFormat="1" ht="12.95" customHeight="1" x14ac:dyDescent="0.2">
      <c r="C186" s="42"/>
      <c r="D186" s="42"/>
    </row>
    <row r="187" spans="3:4" s="18" customFormat="1" ht="12.95" customHeight="1" x14ac:dyDescent="0.2">
      <c r="C187" s="42"/>
      <c r="D187" s="42"/>
    </row>
    <row r="188" spans="3:4" s="18" customFormat="1" ht="12.95" customHeight="1" x14ac:dyDescent="0.2">
      <c r="C188" s="42"/>
      <c r="D188" s="42"/>
    </row>
    <row r="189" spans="3:4" s="18" customFormat="1" ht="12.95" customHeight="1" x14ac:dyDescent="0.2">
      <c r="C189" s="42"/>
      <c r="D189" s="42"/>
    </row>
    <row r="190" spans="3:4" s="18" customFormat="1" ht="12.95" customHeight="1" x14ac:dyDescent="0.2">
      <c r="C190" s="42"/>
      <c r="D190" s="42"/>
    </row>
    <row r="191" spans="3:4" s="18" customFormat="1" ht="12.95" customHeight="1" x14ac:dyDescent="0.2">
      <c r="C191" s="42"/>
      <c r="D191" s="42"/>
    </row>
    <row r="192" spans="3:4" s="18" customFormat="1" ht="12.95" customHeight="1" x14ac:dyDescent="0.2">
      <c r="C192" s="42"/>
      <c r="D192" s="42"/>
    </row>
    <row r="193" spans="3:4" s="18" customFormat="1" ht="12.95" customHeight="1" x14ac:dyDescent="0.2">
      <c r="C193" s="42"/>
      <c r="D193" s="42"/>
    </row>
    <row r="194" spans="3:4" s="18" customFormat="1" ht="12.95" customHeight="1" x14ac:dyDescent="0.2">
      <c r="C194" s="42"/>
      <c r="D194" s="42"/>
    </row>
    <row r="195" spans="3:4" s="18" customFormat="1" ht="12.95" customHeight="1" x14ac:dyDescent="0.2">
      <c r="C195" s="42"/>
      <c r="D195" s="42"/>
    </row>
    <row r="196" spans="3:4" s="18" customFormat="1" ht="12.95" customHeight="1" x14ac:dyDescent="0.2">
      <c r="C196" s="42"/>
      <c r="D196" s="42"/>
    </row>
    <row r="197" spans="3:4" s="18" customFormat="1" ht="12.95" customHeight="1" x14ac:dyDescent="0.2">
      <c r="C197" s="42"/>
      <c r="D197" s="42"/>
    </row>
    <row r="198" spans="3:4" s="18" customFormat="1" ht="12.95" customHeight="1" x14ac:dyDescent="0.2">
      <c r="C198" s="42"/>
      <c r="D198" s="42"/>
    </row>
    <row r="199" spans="3:4" s="18" customFormat="1" ht="12.95" customHeight="1" x14ac:dyDescent="0.2">
      <c r="C199" s="42"/>
      <c r="D199" s="42"/>
    </row>
    <row r="200" spans="3:4" s="18" customFormat="1" ht="12.95" customHeight="1" x14ac:dyDescent="0.2">
      <c r="C200" s="42"/>
      <c r="D200" s="42"/>
    </row>
    <row r="201" spans="3:4" s="18" customFormat="1" ht="12.95" customHeight="1" x14ac:dyDescent="0.2">
      <c r="C201" s="42"/>
      <c r="D201" s="42"/>
    </row>
    <row r="202" spans="3:4" s="18" customFormat="1" ht="12.95" customHeight="1" x14ac:dyDescent="0.2">
      <c r="C202" s="42"/>
      <c r="D202" s="42"/>
    </row>
    <row r="203" spans="3:4" s="18" customFormat="1" ht="12.95" customHeight="1" x14ac:dyDescent="0.2">
      <c r="C203" s="42"/>
      <c r="D203" s="42"/>
    </row>
    <row r="204" spans="3:4" s="18" customFormat="1" ht="12.95" customHeight="1" x14ac:dyDescent="0.2">
      <c r="C204" s="42"/>
      <c r="D204" s="42"/>
    </row>
    <row r="205" spans="3:4" s="18" customFormat="1" ht="12.95" customHeight="1" x14ac:dyDescent="0.2">
      <c r="C205" s="42"/>
      <c r="D205" s="42"/>
    </row>
    <row r="206" spans="3:4" s="18" customFormat="1" ht="12.95" customHeight="1" x14ac:dyDescent="0.2">
      <c r="C206" s="42"/>
      <c r="D206" s="42"/>
    </row>
    <row r="207" spans="3:4" s="18" customFormat="1" ht="12.95" customHeight="1" x14ac:dyDescent="0.2">
      <c r="C207" s="42"/>
      <c r="D207" s="42"/>
    </row>
    <row r="208" spans="3:4" s="18" customFormat="1" ht="12.95" customHeight="1" x14ac:dyDescent="0.2">
      <c r="C208" s="42"/>
      <c r="D208" s="42"/>
    </row>
    <row r="209" spans="3:4" s="18" customFormat="1" ht="12.95" customHeight="1" x14ac:dyDescent="0.2">
      <c r="C209" s="42"/>
      <c r="D209" s="42"/>
    </row>
    <row r="210" spans="3:4" s="18" customFormat="1" ht="12.95" customHeight="1" x14ac:dyDescent="0.2">
      <c r="C210" s="42"/>
      <c r="D210" s="42"/>
    </row>
    <row r="211" spans="3:4" s="18" customFormat="1" ht="12.95" customHeight="1" x14ac:dyDescent="0.2">
      <c r="C211" s="42"/>
      <c r="D211" s="42"/>
    </row>
    <row r="212" spans="3:4" s="18" customFormat="1" ht="12.95" customHeight="1" x14ac:dyDescent="0.2">
      <c r="C212" s="42"/>
      <c r="D212" s="42"/>
    </row>
    <row r="213" spans="3:4" s="18" customFormat="1" ht="12.95" customHeight="1" x14ac:dyDescent="0.2">
      <c r="C213" s="42"/>
      <c r="D213" s="42"/>
    </row>
    <row r="214" spans="3:4" s="18" customFormat="1" ht="12.95" customHeight="1" x14ac:dyDescent="0.2">
      <c r="C214" s="42"/>
      <c r="D214" s="42"/>
    </row>
    <row r="215" spans="3:4" s="18" customFormat="1" ht="12.95" customHeight="1" x14ac:dyDescent="0.2">
      <c r="C215" s="42"/>
      <c r="D215" s="42"/>
    </row>
    <row r="216" spans="3:4" s="18" customFormat="1" ht="12.95" customHeight="1" x14ac:dyDescent="0.2">
      <c r="C216" s="42"/>
      <c r="D216" s="42"/>
    </row>
    <row r="217" spans="3:4" s="18" customFormat="1" ht="12.95" customHeight="1" x14ac:dyDescent="0.2">
      <c r="C217" s="42"/>
      <c r="D217" s="42"/>
    </row>
    <row r="218" spans="3:4" s="18" customFormat="1" ht="12.95" customHeight="1" x14ac:dyDescent="0.2">
      <c r="C218" s="42"/>
      <c r="D218" s="42"/>
    </row>
    <row r="219" spans="3:4" s="18" customFormat="1" ht="12.95" customHeight="1" x14ac:dyDescent="0.2">
      <c r="C219" s="42"/>
      <c r="D219" s="42"/>
    </row>
    <row r="220" spans="3:4" s="18" customFormat="1" ht="12.95" customHeight="1" x14ac:dyDescent="0.2">
      <c r="C220" s="42"/>
      <c r="D220" s="42"/>
    </row>
    <row r="221" spans="3:4" s="18" customFormat="1" ht="12.95" customHeight="1" x14ac:dyDescent="0.2">
      <c r="C221" s="42"/>
      <c r="D221" s="42"/>
    </row>
    <row r="222" spans="3:4" s="18" customFormat="1" ht="12.95" customHeight="1" x14ac:dyDescent="0.2">
      <c r="C222" s="42"/>
      <c r="D222" s="42"/>
    </row>
    <row r="223" spans="3:4" s="18" customFormat="1" ht="12.95" customHeight="1" x14ac:dyDescent="0.2">
      <c r="C223" s="42"/>
      <c r="D223" s="42"/>
    </row>
    <row r="224" spans="3:4" s="18" customFormat="1" ht="12.95" customHeight="1" x14ac:dyDescent="0.2">
      <c r="C224" s="42"/>
      <c r="D224" s="42"/>
    </row>
    <row r="225" spans="3:4" s="18" customFormat="1" ht="12.95" customHeight="1" x14ac:dyDescent="0.2">
      <c r="C225" s="42"/>
      <c r="D225" s="42"/>
    </row>
    <row r="226" spans="3:4" s="18" customFormat="1" ht="12.95" customHeight="1" x14ac:dyDescent="0.2">
      <c r="C226" s="42"/>
      <c r="D226" s="42"/>
    </row>
    <row r="227" spans="3:4" s="18" customFormat="1" ht="12.95" customHeight="1" x14ac:dyDescent="0.2">
      <c r="C227" s="42"/>
      <c r="D227" s="42"/>
    </row>
    <row r="228" spans="3:4" s="18" customFormat="1" ht="12.95" customHeight="1" x14ac:dyDescent="0.2">
      <c r="C228" s="42"/>
      <c r="D228" s="42"/>
    </row>
    <row r="229" spans="3:4" s="18" customFormat="1" ht="12.95" customHeight="1" x14ac:dyDescent="0.2">
      <c r="C229" s="42"/>
      <c r="D229" s="42"/>
    </row>
    <row r="230" spans="3:4" s="18" customFormat="1" ht="12.95" customHeight="1" x14ac:dyDescent="0.2">
      <c r="C230" s="42"/>
      <c r="D230" s="42"/>
    </row>
    <row r="231" spans="3:4" s="18" customFormat="1" ht="12.95" customHeight="1" x14ac:dyDescent="0.2">
      <c r="C231" s="42"/>
      <c r="D231" s="42"/>
    </row>
    <row r="232" spans="3:4" s="18" customFormat="1" ht="12.95" customHeight="1" x14ac:dyDescent="0.2">
      <c r="C232" s="42"/>
      <c r="D232" s="42"/>
    </row>
    <row r="233" spans="3:4" s="18" customFormat="1" ht="12.95" customHeight="1" x14ac:dyDescent="0.2">
      <c r="C233" s="42"/>
      <c r="D233" s="42"/>
    </row>
    <row r="234" spans="3:4" s="18" customFormat="1" ht="12.95" customHeight="1" x14ac:dyDescent="0.2">
      <c r="C234" s="42"/>
      <c r="D234" s="42"/>
    </row>
    <row r="235" spans="3:4" s="18" customFormat="1" ht="12.95" customHeight="1" x14ac:dyDescent="0.2">
      <c r="C235" s="42"/>
      <c r="D235" s="42"/>
    </row>
    <row r="236" spans="3:4" s="18" customFormat="1" ht="12.95" customHeight="1" x14ac:dyDescent="0.2">
      <c r="C236" s="42"/>
      <c r="D236" s="42"/>
    </row>
    <row r="237" spans="3:4" s="18" customFormat="1" ht="12.95" customHeight="1" x14ac:dyDescent="0.2">
      <c r="C237" s="42"/>
      <c r="D237" s="42"/>
    </row>
    <row r="238" spans="3:4" s="18" customFormat="1" ht="12.95" customHeight="1" x14ac:dyDescent="0.2">
      <c r="C238" s="42"/>
      <c r="D238" s="42"/>
    </row>
    <row r="239" spans="3:4" s="18" customFormat="1" ht="12.95" customHeight="1" x14ac:dyDescent="0.2">
      <c r="C239" s="42"/>
      <c r="D239" s="42"/>
    </row>
    <row r="240" spans="3:4" s="18" customFormat="1" ht="12.95" customHeight="1" x14ac:dyDescent="0.2">
      <c r="C240" s="42"/>
      <c r="D240" s="42"/>
    </row>
    <row r="241" spans="3:4" s="18" customFormat="1" ht="12.95" customHeight="1" x14ac:dyDescent="0.2">
      <c r="C241" s="42"/>
      <c r="D241" s="42"/>
    </row>
    <row r="242" spans="3:4" s="18" customFormat="1" ht="12.95" customHeight="1" x14ac:dyDescent="0.2">
      <c r="C242" s="42"/>
      <c r="D242" s="42"/>
    </row>
    <row r="243" spans="3:4" s="18" customFormat="1" ht="12.95" customHeight="1" x14ac:dyDescent="0.2">
      <c r="C243" s="42"/>
      <c r="D243" s="42"/>
    </row>
    <row r="244" spans="3:4" s="18" customFormat="1" ht="12.95" customHeight="1" x14ac:dyDescent="0.2">
      <c r="C244" s="42"/>
      <c r="D244" s="42"/>
    </row>
    <row r="245" spans="3:4" s="18" customFormat="1" ht="12.95" customHeight="1" x14ac:dyDescent="0.2">
      <c r="C245" s="42"/>
      <c r="D245" s="42"/>
    </row>
    <row r="246" spans="3:4" s="18" customFormat="1" ht="12.95" customHeight="1" x14ac:dyDescent="0.2">
      <c r="C246" s="42"/>
      <c r="D246" s="42"/>
    </row>
    <row r="247" spans="3:4" s="18" customFormat="1" ht="12.95" customHeight="1" x14ac:dyDescent="0.2">
      <c r="C247" s="42"/>
      <c r="D247" s="42"/>
    </row>
    <row r="248" spans="3:4" s="18" customFormat="1" ht="12.95" customHeight="1" x14ac:dyDescent="0.2">
      <c r="C248" s="42"/>
      <c r="D248" s="42"/>
    </row>
    <row r="249" spans="3:4" s="18" customFormat="1" ht="12.95" customHeight="1" x14ac:dyDescent="0.2">
      <c r="C249" s="42"/>
      <c r="D249" s="42"/>
    </row>
    <row r="250" spans="3:4" s="18" customFormat="1" ht="12.95" customHeight="1" x14ac:dyDescent="0.2">
      <c r="C250" s="42"/>
      <c r="D250" s="42"/>
    </row>
    <row r="251" spans="3:4" s="18" customFormat="1" ht="12.95" customHeight="1" x14ac:dyDescent="0.2">
      <c r="C251" s="42"/>
      <c r="D251" s="42"/>
    </row>
    <row r="252" spans="3:4" s="18" customFormat="1" ht="12.95" customHeight="1" x14ac:dyDescent="0.2">
      <c r="C252" s="42"/>
      <c r="D252" s="42"/>
    </row>
    <row r="253" spans="3:4" s="18" customFormat="1" ht="12.95" customHeight="1" x14ac:dyDescent="0.2">
      <c r="C253" s="42"/>
      <c r="D253" s="42"/>
    </row>
    <row r="254" spans="3:4" s="18" customFormat="1" ht="12.95" customHeight="1" x14ac:dyDescent="0.2">
      <c r="C254" s="42"/>
      <c r="D254" s="42"/>
    </row>
    <row r="255" spans="3:4" s="18" customFormat="1" ht="12.95" customHeight="1" x14ac:dyDescent="0.2">
      <c r="C255" s="42"/>
      <c r="D255" s="42"/>
    </row>
    <row r="256" spans="3:4" s="18" customFormat="1" ht="12.95" customHeight="1" x14ac:dyDescent="0.2">
      <c r="C256" s="42"/>
      <c r="D256" s="42"/>
    </row>
    <row r="257" spans="3:4" s="18" customFormat="1" ht="12.95" customHeight="1" x14ac:dyDescent="0.2">
      <c r="C257" s="42"/>
      <c r="D257" s="42"/>
    </row>
    <row r="258" spans="3:4" s="18" customFormat="1" ht="12.95" customHeight="1" x14ac:dyDescent="0.2">
      <c r="C258" s="42"/>
      <c r="D258" s="42"/>
    </row>
    <row r="259" spans="3:4" s="18" customFormat="1" ht="12.95" customHeight="1" x14ac:dyDescent="0.2">
      <c r="C259" s="42"/>
      <c r="D259" s="42"/>
    </row>
    <row r="260" spans="3:4" s="18" customFormat="1" ht="12.95" customHeight="1" x14ac:dyDescent="0.2">
      <c r="C260" s="42"/>
      <c r="D260" s="42"/>
    </row>
    <row r="261" spans="3:4" s="18" customFormat="1" ht="12.95" customHeight="1" x14ac:dyDescent="0.2">
      <c r="C261" s="42"/>
      <c r="D261" s="42"/>
    </row>
    <row r="262" spans="3:4" s="18" customFormat="1" ht="12.95" customHeight="1" x14ac:dyDescent="0.2">
      <c r="C262" s="42"/>
      <c r="D262" s="42"/>
    </row>
    <row r="263" spans="3:4" s="18" customFormat="1" ht="12.95" customHeight="1" x14ac:dyDescent="0.2">
      <c r="C263" s="42"/>
      <c r="D263" s="42"/>
    </row>
    <row r="264" spans="3:4" s="18" customFormat="1" ht="12.95" customHeight="1" x14ac:dyDescent="0.2">
      <c r="C264" s="42"/>
      <c r="D264" s="42"/>
    </row>
    <row r="265" spans="3:4" s="18" customFormat="1" ht="12.95" customHeight="1" x14ac:dyDescent="0.2">
      <c r="C265" s="42"/>
      <c r="D265" s="42"/>
    </row>
    <row r="266" spans="3:4" s="18" customFormat="1" ht="12.95" customHeight="1" x14ac:dyDescent="0.2">
      <c r="C266" s="42"/>
      <c r="D266" s="42"/>
    </row>
    <row r="267" spans="3:4" s="18" customFormat="1" ht="12.95" customHeight="1" x14ac:dyDescent="0.2">
      <c r="C267" s="42"/>
      <c r="D267" s="42"/>
    </row>
    <row r="268" spans="3:4" s="18" customFormat="1" ht="12.95" customHeight="1" x14ac:dyDescent="0.2">
      <c r="C268" s="42"/>
      <c r="D268" s="42"/>
    </row>
    <row r="269" spans="3:4" s="18" customFormat="1" ht="12.95" customHeight="1" x14ac:dyDescent="0.2">
      <c r="C269" s="42"/>
      <c r="D269" s="42"/>
    </row>
    <row r="270" spans="3:4" s="18" customFormat="1" ht="12.95" customHeight="1" x14ac:dyDescent="0.2">
      <c r="C270" s="42"/>
      <c r="D270" s="42"/>
    </row>
    <row r="271" spans="3:4" s="18" customFormat="1" ht="12.95" customHeight="1" x14ac:dyDescent="0.2">
      <c r="C271" s="42"/>
      <c r="D271" s="42"/>
    </row>
    <row r="272" spans="3:4" s="18" customFormat="1" ht="12.95" customHeight="1" x14ac:dyDescent="0.2">
      <c r="C272" s="42"/>
      <c r="D272" s="42"/>
    </row>
    <row r="273" spans="3:4" s="18" customFormat="1" ht="12.95" customHeight="1" x14ac:dyDescent="0.2">
      <c r="C273" s="42"/>
      <c r="D273" s="42"/>
    </row>
    <row r="274" spans="3:4" s="18" customFormat="1" ht="12.95" customHeight="1" x14ac:dyDescent="0.2">
      <c r="C274" s="42"/>
      <c r="D274" s="42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8"/>
  <sheetViews>
    <sheetView workbookViewId="0">
      <selection activeCell="A11" sqref="A11:IV448"/>
    </sheetView>
  </sheetViews>
  <sheetFormatPr defaultRowHeight="12.75" x14ac:dyDescent="0.2"/>
  <cols>
    <col min="1" max="1" width="19.7109375" style="3" customWidth="1"/>
    <col min="2" max="2" width="4.42578125" style="5" customWidth="1"/>
    <col min="3" max="3" width="12.7109375" style="3" customWidth="1"/>
    <col min="4" max="4" width="5.42578125" style="5" customWidth="1"/>
    <col min="5" max="5" width="14.85546875" style="5" customWidth="1"/>
    <col min="6" max="6" width="9.140625" style="5"/>
    <col min="7" max="7" width="12" style="5" customWidth="1"/>
    <col min="8" max="8" width="14.140625" style="3" customWidth="1"/>
    <col min="9" max="9" width="22.5703125" style="5" customWidth="1"/>
    <col min="10" max="10" width="25.140625" style="5" customWidth="1"/>
    <col min="11" max="11" width="15.7109375" style="5" customWidth="1"/>
    <col min="12" max="12" width="14.140625" style="5" customWidth="1"/>
    <col min="13" max="13" width="9.5703125" style="5" customWidth="1"/>
    <col min="14" max="14" width="14.140625" style="5" customWidth="1"/>
    <col min="15" max="15" width="23.42578125" style="5" customWidth="1"/>
    <col min="16" max="16" width="16.5703125" style="5" customWidth="1"/>
    <col min="17" max="17" width="41" style="5" customWidth="1"/>
    <col min="18" max="16384" width="9.140625" style="5"/>
  </cols>
  <sheetData>
    <row r="1" spans="1:16" ht="15.75" x14ac:dyDescent="0.25">
      <c r="A1" s="4" t="s">
        <v>37</v>
      </c>
      <c r="I1" s="6" t="s">
        <v>38</v>
      </c>
      <c r="J1" s="7" t="s">
        <v>39</v>
      </c>
    </row>
    <row r="2" spans="1:16" x14ac:dyDescent="0.2">
      <c r="I2" s="8" t="s">
        <v>40</v>
      </c>
      <c r="J2" s="9" t="s">
        <v>41</v>
      </c>
    </row>
    <row r="3" spans="1:16" x14ac:dyDescent="0.2">
      <c r="A3" s="10" t="s">
        <v>42</v>
      </c>
      <c r="I3" s="8" t="s">
        <v>43</v>
      </c>
      <c r="J3" s="9" t="s">
        <v>44</v>
      </c>
    </row>
    <row r="4" spans="1:16" x14ac:dyDescent="0.2">
      <c r="I4" s="8" t="s">
        <v>45</v>
      </c>
      <c r="J4" s="9" t="s">
        <v>44</v>
      </c>
    </row>
    <row r="5" spans="1:16" ht="13.5" thickBot="1" x14ac:dyDescent="0.25">
      <c r="I5" s="11" t="s">
        <v>46</v>
      </c>
      <c r="J5" s="12" t="s">
        <v>47</v>
      </c>
    </row>
    <row r="10" spans="1:16" ht="13.5" thickBot="1" x14ac:dyDescent="0.25"/>
    <row r="11" spans="1:16" ht="12.75" customHeight="1" thickBot="1" x14ac:dyDescent="0.25">
      <c r="A11" s="3" t="str">
        <f t="shared" ref="A11:A43" si="0">P11</f>
        <v>BAVM 134 </v>
      </c>
      <c r="B11" s="2" t="str">
        <f t="shared" ref="B11:B43" si="1">IF(H11=INT(H11),"I","II")</f>
        <v>I</v>
      </c>
      <c r="C11" s="3">
        <f t="shared" ref="C11:C43" si="2">1*G11</f>
        <v>26919.59</v>
      </c>
      <c r="D11" s="5" t="str">
        <f t="shared" ref="D11:D43" si="3">VLOOKUP(F11,I$1:J$5,2,FALSE)</f>
        <v>vis</v>
      </c>
      <c r="E11" s="13">
        <f>VLOOKUP(C11,Active!C$21:E$973,3,FALSE)</f>
        <v>-2162.9692418947111</v>
      </c>
      <c r="F11" s="2" t="s">
        <v>46</v>
      </c>
      <c r="G11" s="5" t="str">
        <f t="shared" ref="G11:G43" si="4">MID(I11,3,LEN(I11)-3)</f>
        <v>26919.590</v>
      </c>
      <c r="H11" s="3">
        <f t="shared" ref="H11:H43" si="5">1*K11</f>
        <v>-2273</v>
      </c>
      <c r="I11" s="14" t="s">
        <v>48</v>
      </c>
      <c r="J11" s="15" t="s">
        <v>49</v>
      </c>
      <c r="K11" s="14">
        <v>-2273</v>
      </c>
      <c r="L11" s="14" t="s">
        <v>50</v>
      </c>
      <c r="M11" s="15" t="s">
        <v>51</v>
      </c>
      <c r="N11" s="15"/>
      <c r="O11" s="16" t="s">
        <v>52</v>
      </c>
      <c r="P11" s="17" t="s">
        <v>53</v>
      </c>
    </row>
    <row r="12" spans="1:16" ht="12.75" customHeight="1" thickBot="1" x14ac:dyDescent="0.25">
      <c r="A12" s="3" t="str">
        <f t="shared" si="0"/>
        <v>BAVM 134 </v>
      </c>
      <c r="B12" s="2" t="str">
        <f t="shared" si="1"/>
        <v>I</v>
      </c>
      <c r="C12" s="3">
        <f t="shared" si="2"/>
        <v>28056.616999999998</v>
      </c>
      <c r="D12" s="5" t="str">
        <f t="shared" si="3"/>
        <v>vis</v>
      </c>
      <c r="E12" s="13">
        <f>VLOOKUP(C12,Active!C$21:E$973,3,FALSE)</f>
        <v>-2061.9708435829025</v>
      </c>
      <c r="F12" s="2" t="s">
        <v>46</v>
      </c>
      <c r="G12" s="5" t="str">
        <f t="shared" si="4"/>
        <v>28056.617</v>
      </c>
      <c r="H12" s="3">
        <f t="shared" si="5"/>
        <v>-2172</v>
      </c>
      <c r="I12" s="14" t="s">
        <v>54</v>
      </c>
      <c r="J12" s="15" t="s">
        <v>55</v>
      </c>
      <c r="K12" s="14">
        <v>-2172</v>
      </c>
      <c r="L12" s="14" t="s">
        <v>56</v>
      </c>
      <c r="M12" s="15" t="s">
        <v>51</v>
      </c>
      <c r="N12" s="15"/>
      <c r="O12" s="16" t="s">
        <v>52</v>
      </c>
      <c r="P12" s="17" t="s">
        <v>53</v>
      </c>
    </row>
    <row r="13" spans="1:16" ht="12.75" customHeight="1" thickBot="1" x14ac:dyDescent="0.25">
      <c r="A13" s="3" t="str">
        <f t="shared" si="0"/>
        <v>BAVM 134 </v>
      </c>
      <c r="B13" s="2" t="str">
        <f t="shared" si="1"/>
        <v>I</v>
      </c>
      <c r="C13" s="3">
        <f t="shared" si="2"/>
        <v>29812.639999999999</v>
      </c>
      <c r="D13" s="5" t="str">
        <f t="shared" si="3"/>
        <v>vis</v>
      </c>
      <c r="E13" s="13">
        <f>VLOOKUP(C13,Active!C$21:E$973,3,FALSE)</f>
        <v>-1905.9890503636582</v>
      </c>
      <c r="F13" s="2" t="s">
        <v>46</v>
      </c>
      <c r="G13" s="5" t="str">
        <f t="shared" si="4"/>
        <v>29812.640</v>
      </c>
      <c r="H13" s="3">
        <f t="shared" si="5"/>
        <v>-2016</v>
      </c>
      <c r="I13" s="14" t="s">
        <v>57</v>
      </c>
      <c r="J13" s="15" t="s">
        <v>58</v>
      </c>
      <c r="K13" s="14">
        <v>-2016</v>
      </c>
      <c r="L13" s="14" t="s">
        <v>59</v>
      </c>
      <c r="M13" s="15" t="s">
        <v>51</v>
      </c>
      <c r="N13" s="15"/>
      <c r="O13" s="16" t="s">
        <v>52</v>
      </c>
      <c r="P13" s="17" t="s">
        <v>53</v>
      </c>
    </row>
    <row r="14" spans="1:16" ht="12.75" customHeight="1" thickBot="1" x14ac:dyDescent="0.25">
      <c r="A14" s="3" t="str">
        <f t="shared" si="0"/>
        <v>BAVM 134 </v>
      </c>
      <c r="B14" s="2" t="str">
        <f t="shared" si="1"/>
        <v>I</v>
      </c>
      <c r="C14" s="3">
        <f t="shared" si="2"/>
        <v>30251.546999999999</v>
      </c>
      <c r="D14" s="5" t="str">
        <f t="shared" si="3"/>
        <v>vis</v>
      </c>
      <c r="E14" s="13">
        <f>VLOOKUP(C14,Active!C$21:E$973,3,FALSE)</f>
        <v>-1867.0023736991279</v>
      </c>
      <c r="F14" s="2" t="s">
        <v>46</v>
      </c>
      <c r="G14" s="5" t="str">
        <f t="shared" si="4"/>
        <v>30251.547</v>
      </c>
      <c r="H14" s="3">
        <f t="shared" si="5"/>
        <v>-1977</v>
      </c>
      <c r="I14" s="14" t="s">
        <v>60</v>
      </c>
      <c r="J14" s="15" t="s">
        <v>61</v>
      </c>
      <c r="K14" s="14">
        <v>-1977</v>
      </c>
      <c r="L14" s="14" t="s">
        <v>62</v>
      </c>
      <c r="M14" s="15" t="s">
        <v>51</v>
      </c>
      <c r="N14" s="15"/>
      <c r="O14" s="16" t="s">
        <v>52</v>
      </c>
      <c r="P14" s="17" t="s">
        <v>53</v>
      </c>
    </row>
    <row r="15" spans="1:16" ht="12.75" customHeight="1" thickBot="1" x14ac:dyDescent="0.25">
      <c r="A15" s="3" t="str">
        <f t="shared" si="0"/>
        <v>BAVM 134 </v>
      </c>
      <c r="B15" s="2" t="str">
        <f t="shared" si="1"/>
        <v>I</v>
      </c>
      <c r="C15" s="3">
        <f t="shared" si="2"/>
        <v>35779.286</v>
      </c>
      <c r="D15" s="5" t="str">
        <f t="shared" si="3"/>
        <v>vis</v>
      </c>
      <c r="E15" s="13">
        <f>VLOOKUP(C15,Active!C$21:E$973,3,FALSE)</f>
        <v>-1375.9913552398305</v>
      </c>
      <c r="F15" s="2" t="s">
        <v>46</v>
      </c>
      <c r="G15" s="5" t="str">
        <f t="shared" si="4"/>
        <v>35779.286</v>
      </c>
      <c r="H15" s="3">
        <f t="shared" si="5"/>
        <v>-1486</v>
      </c>
      <c r="I15" s="14" t="s">
        <v>63</v>
      </c>
      <c r="J15" s="15" t="s">
        <v>64</v>
      </c>
      <c r="K15" s="14">
        <v>-1486</v>
      </c>
      <c r="L15" s="14" t="s">
        <v>65</v>
      </c>
      <c r="M15" s="15" t="s">
        <v>51</v>
      </c>
      <c r="N15" s="15"/>
      <c r="O15" s="16" t="s">
        <v>66</v>
      </c>
      <c r="P15" s="17" t="s">
        <v>53</v>
      </c>
    </row>
    <row r="16" spans="1:16" ht="12.75" customHeight="1" thickBot="1" x14ac:dyDescent="0.25">
      <c r="A16" s="3" t="str">
        <f t="shared" si="0"/>
        <v>BAVM 134 </v>
      </c>
      <c r="B16" s="2" t="str">
        <f t="shared" si="1"/>
        <v>I</v>
      </c>
      <c r="C16" s="3">
        <f t="shared" si="2"/>
        <v>36792.425000000003</v>
      </c>
      <c r="D16" s="5" t="str">
        <f t="shared" si="3"/>
        <v>vis</v>
      </c>
      <c r="E16" s="13">
        <f>VLOOKUP(C16,Active!C$21:E$973,3,FALSE)</f>
        <v>-1285.9975237237556</v>
      </c>
      <c r="F16" s="2" t="s">
        <v>46</v>
      </c>
      <c r="G16" s="5" t="str">
        <f t="shared" si="4"/>
        <v>36792.425</v>
      </c>
      <c r="H16" s="3">
        <f t="shared" si="5"/>
        <v>-1396</v>
      </c>
      <c r="I16" s="14" t="s">
        <v>67</v>
      </c>
      <c r="J16" s="15" t="s">
        <v>68</v>
      </c>
      <c r="K16" s="14">
        <v>-1396</v>
      </c>
      <c r="L16" s="14" t="s">
        <v>69</v>
      </c>
      <c r="M16" s="15" t="s">
        <v>51</v>
      </c>
      <c r="N16" s="15"/>
      <c r="O16" s="16" t="s">
        <v>66</v>
      </c>
      <c r="P16" s="17" t="s">
        <v>53</v>
      </c>
    </row>
    <row r="17" spans="1:16" ht="12.75" customHeight="1" thickBot="1" x14ac:dyDescent="0.25">
      <c r="A17" s="3" t="str">
        <f t="shared" si="0"/>
        <v>BAVM 134 </v>
      </c>
      <c r="B17" s="2" t="str">
        <f t="shared" si="1"/>
        <v>I</v>
      </c>
      <c r="C17" s="3">
        <f t="shared" si="2"/>
        <v>36837.357000000004</v>
      </c>
      <c r="D17" s="5" t="str">
        <f t="shared" si="3"/>
        <v>vis</v>
      </c>
      <c r="E17" s="13">
        <f>VLOOKUP(C17,Active!C$21:E$973,3,FALSE)</f>
        <v>-1282.0063607760453</v>
      </c>
      <c r="F17" s="2" t="s">
        <v>46</v>
      </c>
      <c r="G17" s="5" t="str">
        <f t="shared" si="4"/>
        <v>36837.357</v>
      </c>
      <c r="H17" s="3">
        <f t="shared" si="5"/>
        <v>-1392</v>
      </c>
      <c r="I17" s="14" t="s">
        <v>70</v>
      </c>
      <c r="J17" s="15" t="s">
        <v>71</v>
      </c>
      <c r="K17" s="14">
        <v>-1392</v>
      </c>
      <c r="L17" s="14" t="s">
        <v>72</v>
      </c>
      <c r="M17" s="15" t="s">
        <v>51</v>
      </c>
      <c r="N17" s="15"/>
      <c r="O17" s="16" t="s">
        <v>66</v>
      </c>
      <c r="P17" s="17" t="s">
        <v>53</v>
      </c>
    </row>
    <row r="18" spans="1:16" ht="12.75" customHeight="1" thickBot="1" x14ac:dyDescent="0.25">
      <c r="A18" s="3" t="str">
        <f t="shared" si="0"/>
        <v>BAVM 134 </v>
      </c>
      <c r="B18" s="2" t="str">
        <f t="shared" si="1"/>
        <v>I</v>
      </c>
      <c r="C18" s="3">
        <f t="shared" si="2"/>
        <v>37028.616999999998</v>
      </c>
      <c r="D18" s="5" t="str">
        <f t="shared" si="3"/>
        <v>vis</v>
      </c>
      <c r="E18" s="13">
        <f>VLOOKUP(C18,Active!C$21:E$973,3,FALSE)</f>
        <v>-1265.0173590539084</v>
      </c>
      <c r="F18" s="2" t="s">
        <v>46</v>
      </c>
      <c r="G18" s="5" t="str">
        <f t="shared" si="4"/>
        <v>37028.617</v>
      </c>
      <c r="H18" s="3">
        <f t="shared" si="5"/>
        <v>-1375</v>
      </c>
      <c r="I18" s="14" t="s">
        <v>73</v>
      </c>
      <c r="J18" s="15" t="s">
        <v>74</v>
      </c>
      <c r="K18" s="14">
        <v>-1375</v>
      </c>
      <c r="L18" s="14" t="s">
        <v>75</v>
      </c>
      <c r="M18" s="15" t="s">
        <v>51</v>
      </c>
      <c r="N18" s="15"/>
      <c r="O18" s="16" t="s">
        <v>66</v>
      </c>
      <c r="P18" s="17" t="s">
        <v>53</v>
      </c>
    </row>
    <row r="19" spans="1:16" ht="12.75" customHeight="1" thickBot="1" x14ac:dyDescent="0.25">
      <c r="A19" s="3" t="str">
        <f t="shared" si="0"/>
        <v>BAVM 134 </v>
      </c>
      <c r="B19" s="2" t="str">
        <f t="shared" si="1"/>
        <v>I</v>
      </c>
      <c r="C19" s="3">
        <f t="shared" si="2"/>
        <v>37659.230000000003</v>
      </c>
      <c r="D19" s="5" t="str">
        <f t="shared" si="3"/>
        <v>vis</v>
      </c>
      <c r="E19" s="13">
        <f>VLOOKUP(C19,Active!C$21:E$973,3,FALSE)</f>
        <v>-1209.0020639425302</v>
      </c>
      <c r="F19" s="2" t="s">
        <v>46</v>
      </c>
      <c r="G19" s="5" t="str">
        <f t="shared" si="4"/>
        <v>37659.230</v>
      </c>
      <c r="H19" s="3">
        <f t="shared" si="5"/>
        <v>-1319</v>
      </c>
      <c r="I19" s="14" t="s">
        <v>76</v>
      </c>
      <c r="J19" s="15" t="s">
        <v>77</v>
      </c>
      <c r="K19" s="14">
        <v>-1319</v>
      </c>
      <c r="L19" s="14" t="s">
        <v>78</v>
      </c>
      <c r="M19" s="15" t="s">
        <v>51</v>
      </c>
      <c r="N19" s="15"/>
      <c r="O19" s="16" t="s">
        <v>66</v>
      </c>
      <c r="P19" s="17" t="s">
        <v>53</v>
      </c>
    </row>
    <row r="20" spans="1:16" ht="12.75" customHeight="1" thickBot="1" x14ac:dyDescent="0.25">
      <c r="A20" s="3" t="str">
        <f t="shared" si="0"/>
        <v>BAVM 134 </v>
      </c>
      <c r="B20" s="2" t="str">
        <f t="shared" si="1"/>
        <v>I</v>
      </c>
      <c r="C20" s="3">
        <f t="shared" si="2"/>
        <v>38503.584000000003</v>
      </c>
      <c r="D20" s="5" t="str">
        <f t="shared" si="3"/>
        <v>vis</v>
      </c>
      <c r="E20" s="13">
        <f>VLOOKUP(C20,Active!C$21:E$973,3,FALSE)</f>
        <v>-1134.0008532341046</v>
      </c>
      <c r="F20" s="2" t="s">
        <v>46</v>
      </c>
      <c r="G20" s="5" t="str">
        <f t="shared" si="4"/>
        <v>38503.584</v>
      </c>
      <c r="H20" s="3">
        <f t="shared" si="5"/>
        <v>-1244</v>
      </c>
      <c r="I20" s="14" t="s">
        <v>79</v>
      </c>
      <c r="J20" s="15" t="s">
        <v>80</v>
      </c>
      <c r="K20" s="14">
        <v>-1244</v>
      </c>
      <c r="L20" s="14" t="s">
        <v>81</v>
      </c>
      <c r="M20" s="15" t="s">
        <v>51</v>
      </c>
      <c r="N20" s="15"/>
      <c r="O20" s="16" t="s">
        <v>66</v>
      </c>
      <c r="P20" s="17" t="s">
        <v>53</v>
      </c>
    </row>
    <row r="21" spans="1:16" ht="12.75" customHeight="1" thickBot="1" x14ac:dyDescent="0.25">
      <c r="A21" s="3" t="str">
        <f t="shared" si="0"/>
        <v>BAVM 134 </v>
      </c>
      <c r="B21" s="2" t="str">
        <f t="shared" si="1"/>
        <v>I</v>
      </c>
      <c r="C21" s="3">
        <f t="shared" si="2"/>
        <v>39021.358999999997</v>
      </c>
      <c r="D21" s="5" t="str">
        <f t="shared" si="3"/>
        <v>vis</v>
      </c>
      <c r="E21" s="13">
        <f>VLOOKUP(C21,Active!C$21:E$973,3,FALSE)</f>
        <v>-1088.0085894744084</v>
      </c>
      <c r="F21" s="2" t="s">
        <v>46</v>
      </c>
      <c r="G21" s="5" t="str">
        <f t="shared" si="4"/>
        <v>39021.359</v>
      </c>
      <c r="H21" s="3">
        <f t="shared" si="5"/>
        <v>-1198</v>
      </c>
      <c r="I21" s="14" t="s">
        <v>82</v>
      </c>
      <c r="J21" s="15" t="s">
        <v>83</v>
      </c>
      <c r="K21" s="14">
        <v>-1198</v>
      </c>
      <c r="L21" s="14" t="s">
        <v>84</v>
      </c>
      <c r="M21" s="15" t="s">
        <v>51</v>
      </c>
      <c r="N21" s="15"/>
      <c r="O21" s="16" t="s">
        <v>66</v>
      </c>
      <c r="P21" s="17" t="s">
        <v>53</v>
      </c>
    </row>
    <row r="22" spans="1:16" ht="12.75" customHeight="1" thickBot="1" x14ac:dyDescent="0.25">
      <c r="A22" s="3" t="str">
        <f t="shared" si="0"/>
        <v>BAVM 134 </v>
      </c>
      <c r="B22" s="2" t="str">
        <f t="shared" si="1"/>
        <v>I</v>
      </c>
      <c r="C22" s="3">
        <f t="shared" si="2"/>
        <v>39055.319000000003</v>
      </c>
      <c r="D22" s="5" t="str">
        <f t="shared" si="3"/>
        <v>vis</v>
      </c>
      <c r="E22" s="13">
        <f>VLOOKUP(C22,Active!C$21:E$973,3,FALSE)</f>
        <v>-1084.9920334852632</v>
      </c>
      <c r="F22" s="2" t="s">
        <v>46</v>
      </c>
      <c r="G22" s="5" t="str">
        <f t="shared" si="4"/>
        <v>39055.319</v>
      </c>
      <c r="H22" s="3">
        <f t="shared" si="5"/>
        <v>-1195</v>
      </c>
      <c r="I22" s="14" t="s">
        <v>85</v>
      </c>
      <c r="J22" s="15" t="s">
        <v>86</v>
      </c>
      <c r="K22" s="14">
        <v>-1195</v>
      </c>
      <c r="L22" s="14" t="s">
        <v>62</v>
      </c>
      <c r="M22" s="15" t="s">
        <v>51</v>
      </c>
      <c r="N22" s="15"/>
      <c r="O22" s="16" t="s">
        <v>66</v>
      </c>
      <c r="P22" s="17" t="s">
        <v>53</v>
      </c>
    </row>
    <row r="23" spans="1:16" ht="12.75" customHeight="1" thickBot="1" x14ac:dyDescent="0.25">
      <c r="A23" s="3" t="str">
        <f t="shared" si="0"/>
        <v>BAVM 134 </v>
      </c>
      <c r="B23" s="2" t="str">
        <f t="shared" si="1"/>
        <v>I</v>
      </c>
      <c r="C23" s="3">
        <f t="shared" si="2"/>
        <v>40023.462</v>
      </c>
      <c r="D23" s="5" t="str">
        <f t="shared" si="3"/>
        <v>vis</v>
      </c>
      <c r="E23" s="13">
        <f>VLOOKUP(C23,Active!C$21:E$973,3,FALSE)</f>
        <v>-998.99504982806855</v>
      </c>
      <c r="F23" s="2" t="s">
        <v>46</v>
      </c>
      <c r="G23" s="5" t="str">
        <f t="shared" si="4"/>
        <v>40023.462</v>
      </c>
      <c r="H23" s="3">
        <f t="shared" si="5"/>
        <v>-1109</v>
      </c>
      <c r="I23" s="14" t="s">
        <v>87</v>
      </c>
      <c r="J23" s="15" t="s">
        <v>88</v>
      </c>
      <c r="K23" s="14">
        <v>-1109</v>
      </c>
      <c r="L23" s="14" t="s">
        <v>89</v>
      </c>
      <c r="M23" s="15" t="s">
        <v>51</v>
      </c>
      <c r="N23" s="15"/>
      <c r="O23" s="16" t="s">
        <v>66</v>
      </c>
      <c r="P23" s="17" t="s">
        <v>53</v>
      </c>
    </row>
    <row r="24" spans="1:16" ht="12.75" customHeight="1" thickBot="1" x14ac:dyDescent="0.25">
      <c r="A24" s="3" t="str">
        <f t="shared" si="0"/>
        <v>BAVM 134 </v>
      </c>
      <c r="B24" s="2" t="str">
        <f t="shared" si="1"/>
        <v>I</v>
      </c>
      <c r="C24" s="3">
        <f t="shared" si="2"/>
        <v>40383.468000000001</v>
      </c>
      <c r="D24" s="5" t="str">
        <f t="shared" si="3"/>
        <v>vis</v>
      </c>
      <c r="E24" s="13">
        <f>VLOOKUP(C24,Active!C$21:E$973,3,FALSE)</f>
        <v>-967.01689154102598</v>
      </c>
      <c r="F24" s="2" t="s">
        <v>46</v>
      </c>
      <c r="G24" s="5" t="str">
        <f t="shared" si="4"/>
        <v>40383.468</v>
      </c>
      <c r="H24" s="3">
        <f t="shared" si="5"/>
        <v>-1077</v>
      </c>
      <c r="I24" s="14" t="s">
        <v>90</v>
      </c>
      <c r="J24" s="15" t="s">
        <v>91</v>
      </c>
      <c r="K24" s="14">
        <v>-1077</v>
      </c>
      <c r="L24" s="14" t="s">
        <v>92</v>
      </c>
      <c r="M24" s="15" t="s">
        <v>51</v>
      </c>
      <c r="N24" s="15"/>
      <c r="O24" s="16" t="s">
        <v>66</v>
      </c>
      <c r="P24" s="17" t="s">
        <v>53</v>
      </c>
    </row>
    <row r="25" spans="1:16" ht="12.75" customHeight="1" thickBot="1" x14ac:dyDescent="0.25">
      <c r="A25" s="3" t="str">
        <f t="shared" si="0"/>
        <v>BAVM 134 </v>
      </c>
      <c r="B25" s="2" t="str">
        <f t="shared" si="1"/>
        <v>I</v>
      </c>
      <c r="C25" s="3">
        <f t="shared" si="2"/>
        <v>40507.326000000001</v>
      </c>
      <c r="D25" s="5" t="str">
        <f t="shared" si="3"/>
        <v>vis</v>
      </c>
      <c r="E25" s="13">
        <f>VLOOKUP(C25,Active!C$21:E$973,3,FALSE)</f>
        <v>-956.01498954740225</v>
      </c>
      <c r="F25" s="2" t="s">
        <v>46</v>
      </c>
      <c r="G25" s="5" t="str">
        <f t="shared" si="4"/>
        <v>40507.326</v>
      </c>
      <c r="H25" s="3">
        <f t="shared" si="5"/>
        <v>-1066</v>
      </c>
      <c r="I25" s="14" t="s">
        <v>93</v>
      </c>
      <c r="J25" s="15" t="s">
        <v>94</v>
      </c>
      <c r="K25" s="14">
        <v>-1066</v>
      </c>
      <c r="L25" s="14" t="s">
        <v>95</v>
      </c>
      <c r="M25" s="15" t="s">
        <v>51</v>
      </c>
      <c r="N25" s="15"/>
      <c r="O25" s="16" t="s">
        <v>66</v>
      </c>
      <c r="P25" s="17" t="s">
        <v>53</v>
      </c>
    </row>
    <row r="26" spans="1:16" ht="12.75" customHeight="1" thickBot="1" x14ac:dyDescent="0.25">
      <c r="A26" s="3" t="str">
        <f t="shared" si="0"/>
        <v>BAVM 134 </v>
      </c>
      <c r="B26" s="2" t="str">
        <f t="shared" si="1"/>
        <v>I</v>
      </c>
      <c r="C26" s="3">
        <f t="shared" si="2"/>
        <v>41982.313999999998</v>
      </c>
      <c r="D26" s="5" t="str">
        <f t="shared" si="3"/>
        <v>vis</v>
      </c>
      <c r="E26" s="13">
        <f>VLOOKUP(C26,Active!C$21:E$973,3,FALSE)</f>
        <v>-824.99661836612154</v>
      </c>
      <c r="F26" s="2" t="s">
        <v>46</v>
      </c>
      <c r="G26" s="5" t="str">
        <f t="shared" si="4"/>
        <v>41982.314</v>
      </c>
      <c r="H26" s="3">
        <f t="shared" si="5"/>
        <v>-935</v>
      </c>
      <c r="I26" s="14" t="s">
        <v>96</v>
      </c>
      <c r="J26" s="15" t="s">
        <v>97</v>
      </c>
      <c r="K26" s="14">
        <v>-935</v>
      </c>
      <c r="L26" s="14" t="s">
        <v>98</v>
      </c>
      <c r="M26" s="15" t="s">
        <v>51</v>
      </c>
      <c r="N26" s="15"/>
      <c r="O26" s="16" t="s">
        <v>66</v>
      </c>
      <c r="P26" s="17" t="s">
        <v>53</v>
      </c>
    </row>
    <row r="27" spans="1:16" ht="12.75" customHeight="1" thickBot="1" x14ac:dyDescent="0.25">
      <c r="A27" s="3" t="str">
        <f t="shared" si="0"/>
        <v>BAVM 134 </v>
      </c>
      <c r="B27" s="2" t="str">
        <f t="shared" si="1"/>
        <v>I</v>
      </c>
      <c r="C27" s="3">
        <f t="shared" si="2"/>
        <v>43659.741999999998</v>
      </c>
      <c r="D27" s="5" t="str">
        <f t="shared" si="3"/>
        <v>vis</v>
      </c>
      <c r="E27" s="13">
        <f>VLOOKUP(C27,Active!C$21:E$973,3,FALSE)</f>
        <v>-675.99616254283796</v>
      </c>
      <c r="F27" s="2" t="s">
        <v>46</v>
      </c>
      <c r="G27" s="5" t="str">
        <f t="shared" si="4"/>
        <v>43659.742</v>
      </c>
      <c r="H27" s="3">
        <f t="shared" si="5"/>
        <v>-786</v>
      </c>
      <c r="I27" s="14" t="s">
        <v>99</v>
      </c>
      <c r="J27" s="15" t="s">
        <v>100</v>
      </c>
      <c r="K27" s="14">
        <v>-786</v>
      </c>
      <c r="L27" s="14" t="s">
        <v>101</v>
      </c>
      <c r="M27" s="15" t="s">
        <v>51</v>
      </c>
      <c r="N27" s="15"/>
      <c r="O27" s="16" t="s">
        <v>52</v>
      </c>
      <c r="P27" s="17" t="s">
        <v>53</v>
      </c>
    </row>
    <row r="28" spans="1:16" ht="12.75" customHeight="1" thickBot="1" x14ac:dyDescent="0.25">
      <c r="A28" s="3" t="str">
        <f t="shared" si="0"/>
        <v>BAVM 134 </v>
      </c>
      <c r="B28" s="2" t="str">
        <f t="shared" si="1"/>
        <v>I</v>
      </c>
      <c r="C28" s="3">
        <f t="shared" si="2"/>
        <v>43670.743999999999</v>
      </c>
      <c r="D28" s="5" t="str">
        <f t="shared" si="3"/>
        <v>vis</v>
      </c>
      <c r="E28" s="13">
        <f>VLOOKUP(C28,Active!C$21:E$973,3,FALSE)</f>
        <v>-675.01889078216152</v>
      </c>
      <c r="F28" s="2" t="s">
        <v>46</v>
      </c>
      <c r="G28" s="5" t="str">
        <f t="shared" si="4"/>
        <v>43670.744</v>
      </c>
      <c r="H28" s="3">
        <f t="shared" si="5"/>
        <v>-785</v>
      </c>
      <c r="I28" s="14" t="s">
        <v>102</v>
      </c>
      <c r="J28" s="15" t="s">
        <v>103</v>
      </c>
      <c r="K28" s="14">
        <v>-785</v>
      </c>
      <c r="L28" s="14" t="s">
        <v>104</v>
      </c>
      <c r="M28" s="15" t="s">
        <v>51</v>
      </c>
      <c r="N28" s="15"/>
      <c r="O28" s="16" t="s">
        <v>52</v>
      </c>
      <c r="P28" s="17" t="s">
        <v>53</v>
      </c>
    </row>
    <row r="29" spans="1:16" ht="12.75" customHeight="1" thickBot="1" x14ac:dyDescent="0.25">
      <c r="A29" s="3" t="str">
        <f t="shared" si="0"/>
        <v>BAVM 134 </v>
      </c>
      <c r="B29" s="2" t="str">
        <f t="shared" si="1"/>
        <v>I</v>
      </c>
      <c r="C29" s="3">
        <f t="shared" si="2"/>
        <v>44346.553999999996</v>
      </c>
      <c r="D29" s="5" t="str">
        <f t="shared" si="3"/>
        <v>vis</v>
      </c>
      <c r="E29" s="13">
        <f>VLOOKUP(C29,Active!C$21:E$973,3,FALSE)</f>
        <v>-614.98889363776368</v>
      </c>
      <c r="F29" s="2" t="s">
        <v>46</v>
      </c>
      <c r="G29" s="5" t="str">
        <f t="shared" si="4"/>
        <v>44346.554</v>
      </c>
      <c r="H29" s="3">
        <f t="shared" si="5"/>
        <v>-725</v>
      </c>
      <c r="I29" s="14" t="s">
        <v>105</v>
      </c>
      <c r="J29" s="15" t="s">
        <v>106</v>
      </c>
      <c r="K29" s="14">
        <v>-725</v>
      </c>
      <c r="L29" s="14" t="s">
        <v>107</v>
      </c>
      <c r="M29" s="15" t="s">
        <v>51</v>
      </c>
      <c r="N29" s="15"/>
      <c r="O29" s="16" t="s">
        <v>66</v>
      </c>
      <c r="P29" s="17" t="s">
        <v>53</v>
      </c>
    </row>
    <row r="30" spans="1:16" ht="12.75" customHeight="1" thickBot="1" x14ac:dyDescent="0.25">
      <c r="A30" s="3" t="str">
        <f t="shared" si="0"/>
        <v>BAVM 134 </v>
      </c>
      <c r="B30" s="2" t="str">
        <f t="shared" si="1"/>
        <v>I</v>
      </c>
      <c r="C30" s="3">
        <f t="shared" si="2"/>
        <v>45089.754999999997</v>
      </c>
      <c r="D30" s="5" t="str">
        <f t="shared" si="3"/>
        <v>vis</v>
      </c>
      <c r="E30" s="13">
        <f>VLOOKUP(C30,Active!C$21:E$973,3,FALSE)</f>
        <v>-548.97277385895927</v>
      </c>
      <c r="F30" s="2" t="s">
        <v>46</v>
      </c>
      <c r="G30" s="5" t="str">
        <f t="shared" si="4"/>
        <v>45089.755</v>
      </c>
      <c r="H30" s="3">
        <f t="shared" si="5"/>
        <v>-659</v>
      </c>
      <c r="I30" s="14" t="s">
        <v>108</v>
      </c>
      <c r="J30" s="15" t="s">
        <v>109</v>
      </c>
      <c r="K30" s="14">
        <v>-659</v>
      </c>
      <c r="L30" s="14" t="s">
        <v>110</v>
      </c>
      <c r="M30" s="15" t="s">
        <v>51</v>
      </c>
      <c r="N30" s="15"/>
      <c r="O30" s="16" t="s">
        <v>52</v>
      </c>
      <c r="P30" s="17" t="s">
        <v>53</v>
      </c>
    </row>
    <row r="31" spans="1:16" ht="12.75" customHeight="1" thickBot="1" x14ac:dyDescent="0.25">
      <c r="A31" s="3" t="str">
        <f t="shared" si="0"/>
        <v>BAVM 134 </v>
      </c>
      <c r="B31" s="2" t="str">
        <f t="shared" si="1"/>
        <v>I</v>
      </c>
      <c r="C31" s="3">
        <f t="shared" si="2"/>
        <v>45494.697999999997</v>
      </c>
      <c r="D31" s="5" t="str">
        <f t="shared" si="3"/>
        <v>vis</v>
      </c>
      <c r="E31" s="13">
        <f>VLOOKUP(C31,Active!C$21:E$973,3,FALSE)</f>
        <v>-513.00300849052144</v>
      </c>
      <c r="F31" s="2" t="s">
        <v>46</v>
      </c>
      <c r="G31" s="5" t="str">
        <f t="shared" si="4"/>
        <v>45494.698</v>
      </c>
      <c r="H31" s="3">
        <f t="shared" si="5"/>
        <v>-623</v>
      </c>
      <c r="I31" s="14" t="s">
        <v>111</v>
      </c>
      <c r="J31" s="15" t="s">
        <v>112</v>
      </c>
      <c r="K31" s="14">
        <v>-623</v>
      </c>
      <c r="L31" s="14" t="s">
        <v>113</v>
      </c>
      <c r="M31" s="15" t="s">
        <v>51</v>
      </c>
      <c r="N31" s="15"/>
      <c r="O31" s="16" t="s">
        <v>52</v>
      </c>
      <c r="P31" s="17" t="s">
        <v>53</v>
      </c>
    </row>
    <row r="32" spans="1:16" ht="12.75" customHeight="1" thickBot="1" x14ac:dyDescent="0.25">
      <c r="A32" s="3" t="str">
        <f t="shared" si="0"/>
        <v>BAVM 134 </v>
      </c>
      <c r="B32" s="2" t="str">
        <f t="shared" si="1"/>
        <v>I</v>
      </c>
      <c r="C32" s="3">
        <f t="shared" si="2"/>
        <v>45618.49</v>
      </c>
      <c r="D32" s="5" t="str">
        <f t="shared" si="3"/>
        <v>vis</v>
      </c>
      <c r="E32" s="13">
        <f>VLOOKUP(C32,Active!C$21:E$973,3,FALSE)</f>
        <v>-502.00696906154081</v>
      </c>
      <c r="F32" s="2" t="s">
        <v>46</v>
      </c>
      <c r="G32" s="5" t="str">
        <f t="shared" si="4"/>
        <v>45618.490</v>
      </c>
      <c r="H32" s="3">
        <f t="shared" si="5"/>
        <v>-612</v>
      </c>
      <c r="I32" s="14" t="s">
        <v>114</v>
      </c>
      <c r="J32" s="15" t="s">
        <v>115</v>
      </c>
      <c r="K32" s="14">
        <v>-612</v>
      </c>
      <c r="L32" s="14" t="s">
        <v>116</v>
      </c>
      <c r="M32" s="15" t="s">
        <v>51</v>
      </c>
      <c r="N32" s="15"/>
      <c r="O32" s="16" t="s">
        <v>52</v>
      </c>
      <c r="P32" s="17" t="s">
        <v>53</v>
      </c>
    </row>
    <row r="33" spans="1:16" ht="12.75" customHeight="1" thickBot="1" x14ac:dyDescent="0.25">
      <c r="A33" s="3" t="str">
        <f t="shared" si="0"/>
        <v>BAVM 134 </v>
      </c>
      <c r="B33" s="2" t="str">
        <f t="shared" si="1"/>
        <v>I</v>
      </c>
      <c r="C33" s="3">
        <f t="shared" si="2"/>
        <v>45911.425000000003</v>
      </c>
      <c r="D33" s="5" t="str">
        <f t="shared" si="3"/>
        <v>vis</v>
      </c>
      <c r="E33" s="13">
        <f>VLOOKUP(C33,Active!C$21:E$973,3,FALSE)</f>
        <v>-475.98650885305835</v>
      </c>
      <c r="F33" s="2" t="s">
        <v>46</v>
      </c>
      <c r="G33" s="5" t="str">
        <f t="shared" si="4"/>
        <v>45911.425</v>
      </c>
      <c r="H33" s="3">
        <f t="shared" si="5"/>
        <v>-586</v>
      </c>
      <c r="I33" s="14" t="s">
        <v>117</v>
      </c>
      <c r="J33" s="15" t="s">
        <v>118</v>
      </c>
      <c r="K33" s="14">
        <v>-586</v>
      </c>
      <c r="L33" s="14" t="s">
        <v>119</v>
      </c>
      <c r="M33" s="15" t="s">
        <v>51</v>
      </c>
      <c r="N33" s="15"/>
      <c r="O33" s="16" t="s">
        <v>66</v>
      </c>
      <c r="P33" s="17" t="s">
        <v>53</v>
      </c>
    </row>
    <row r="34" spans="1:16" ht="12.75" customHeight="1" thickBot="1" x14ac:dyDescent="0.25">
      <c r="A34" s="3" t="str">
        <f t="shared" si="0"/>
        <v>BAVM 134 </v>
      </c>
      <c r="B34" s="2" t="str">
        <f t="shared" si="1"/>
        <v>I</v>
      </c>
      <c r="C34" s="3">
        <f t="shared" si="2"/>
        <v>45990.285000000003</v>
      </c>
      <c r="D34" s="5" t="str">
        <f t="shared" si="3"/>
        <v>vis</v>
      </c>
      <c r="E34" s="13">
        <f>VLOOKUP(C34,Active!C$21:E$973,3,FALSE)</f>
        <v>-468.98163237178807</v>
      </c>
      <c r="F34" s="2" t="s">
        <v>46</v>
      </c>
      <c r="G34" s="5" t="str">
        <f t="shared" si="4"/>
        <v>45990.285</v>
      </c>
      <c r="H34" s="3">
        <f t="shared" si="5"/>
        <v>-579</v>
      </c>
      <c r="I34" s="14" t="s">
        <v>120</v>
      </c>
      <c r="J34" s="15" t="s">
        <v>121</v>
      </c>
      <c r="K34" s="14">
        <v>-579</v>
      </c>
      <c r="L34" s="14" t="s">
        <v>122</v>
      </c>
      <c r="M34" s="15" t="s">
        <v>51</v>
      </c>
      <c r="N34" s="15"/>
      <c r="O34" s="16" t="s">
        <v>66</v>
      </c>
      <c r="P34" s="17" t="s">
        <v>53</v>
      </c>
    </row>
    <row r="35" spans="1:16" ht="12.75" customHeight="1" thickBot="1" x14ac:dyDescent="0.25">
      <c r="A35" s="3" t="str">
        <f t="shared" si="0"/>
        <v>BAVM 134 </v>
      </c>
      <c r="B35" s="2" t="str">
        <f t="shared" si="1"/>
        <v>I</v>
      </c>
      <c r="C35" s="3">
        <f t="shared" si="2"/>
        <v>46001.271000000001</v>
      </c>
      <c r="D35" s="5" t="str">
        <f t="shared" si="3"/>
        <v>vis</v>
      </c>
      <c r="E35" s="13">
        <f>VLOOKUP(C35,Active!C$21:E$973,3,FALSE)</f>
        <v>-468.00578183890428</v>
      </c>
      <c r="F35" s="2" t="s">
        <v>46</v>
      </c>
      <c r="G35" s="5" t="str">
        <f t="shared" si="4"/>
        <v>46001.271</v>
      </c>
      <c r="H35" s="3">
        <f t="shared" si="5"/>
        <v>-578</v>
      </c>
      <c r="I35" s="14" t="s">
        <v>123</v>
      </c>
      <c r="J35" s="15" t="s">
        <v>124</v>
      </c>
      <c r="K35" s="14">
        <v>-578</v>
      </c>
      <c r="L35" s="14" t="s">
        <v>125</v>
      </c>
      <c r="M35" s="15" t="s">
        <v>51</v>
      </c>
      <c r="N35" s="15"/>
      <c r="O35" s="16" t="s">
        <v>66</v>
      </c>
      <c r="P35" s="17" t="s">
        <v>53</v>
      </c>
    </row>
    <row r="36" spans="1:16" ht="12.75" customHeight="1" thickBot="1" x14ac:dyDescent="0.25">
      <c r="A36" s="3" t="str">
        <f t="shared" si="0"/>
        <v>BAVM 134 </v>
      </c>
      <c r="B36" s="2" t="str">
        <f t="shared" si="1"/>
        <v>I</v>
      </c>
      <c r="C36" s="3">
        <f t="shared" si="2"/>
        <v>46237.741999999998</v>
      </c>
      <c r="D36" s="5" t="str">
        <f t="shared" si="3"/>
        <v>vis</v>
      </c>
      <c r="E36" s="13">
        <f>VLOOKUP(C36,Active!C$21:E$973,3,FALSE)</f>
        <v>-447.00083450942884</v>
      </c>
      <c r="F36" s="2" t="s">
        <v>46</v>
      </c>
      <c r="G36" s="5" t="str">
        <f t="shared" si="4"/>
        <v>46237.742</v>
      </c>
      <c r="H36" s="3">
        <f t="shared" si="5"/>
        <v>-557</v>
      </c>
      <c r="I36" s="14" t="s">
        <v>126</v>
      </c>
      <c r="J36" s="15" t="s">
        <v>127</v>
      </c>
      <c r="K36" s="14">
        <v>-557</v>
      </c>
      <c r="L36" s="14" t="s">
        <v>128</v>
      </c>
      <c r="M36" s="15" t="s">
        <v>51</v>
      </c>
      <c r="N36" s="15"/>
      <c r="O36" s="16" t="s">
        <v>52</v>
      </c>
      <c r="P36" s="17" t="s">
        <v>53</v>
      </c>
    </row>
    <row r="37" spans="1:16" ht="12.75" customHeight="1" thickBot="1" x14ac:dyDescent="0.25">
      <c r="A37" s="3" t="str">
        <f t="shared" si="0"/>
        <v>BAVM 134 </v>
      </c>
      <c r="B37" s="2" t="str">
        <f t="shared" si="1"/>
        <v>I</v>
      </c>
      <c r="C37" s="3">
        <f t="shared" si="2"/>
        <v>46260.459000000003</v>
      </c>
      <c r="D37" s="5" t="str">
        <f t="shared" si="3"/>
        <v>vis</v>
      </c>
      <c r="E37" s="13">
        <f>VLOOKUP(C37,Active!C$21:E$973,3,FALSE)</f>
        <v>-444.98295752458171</v>
      </c>
      <c r="F37" s="2" t="s">
        <v>46</v>
      </c>
      <c r="G37" s="5" t="str">
        <f t="shared" si="4"/>
        <v>46260.459</v>
      </c>
      <c r="H37" s="3">
        <f t="shared" si="5"/>
        <v>-555</v>
      </c>
      <c r="I37" s="14" t="s">
        <v>129</v>
      </c>
      <c r="J37" s="15" t="s">
        <v>130</v>
      </c>
      <c r="K37" s="14">
        <v>-555</v>
      </c>
      <c r="L37" s="14" t="s">
        <v>131</v>
      </c>
      <c r="M37" s="15" t="s">
        <v>51</v>
      </c>
      <c r="N37" s="15"/>
      <c r="O37" s="16" t="s">
        <v>66</v>
      </c>
      <c r="P37" s="17" t="s">
        <v>53</v>
      </c>
    </row>
    <row r="38" spans="1:16" ht="12.75" customHeight="1" thickBot="1" x14ac:dyDescent="0.25">
      <c r="A38" s="3" t="str">
        <f t="shared" si="0"/>
        <v>BAVM 134 </v>
      </c>
      <c r="B38" s="2" t="str">
        <f t="shared" si="1"/>
        <v>I</v>
      </c>
      <c r="C38" s="3">
        <f t="shared" si="2"/>
        <v>46316.627999999997</v>
      </c>
      <c r="D38" s="5" t="str">
        <f t="shared" si="3"/>
        <v>vis</v>
      </c>
      <c r="E38" s="13">
        <f>VLOOKUP(C38,Active!C$21:E$973,3,FALSE)</f>
        <v>-439.99364853299625</v>
      </c>
      <c r="F38" s="2" t="s">
        <v>46</v>
      </c>
      <c r="G38" s="5" t="str">
        <f t="shared" si="4"/>
        <v>46316.628</v>
      </c>
      <c r="H38" s="3">
        <f t="shared" si="5"/>
        <v>-550</v>
      </c>
      <c r="I38" s="14" t="s">
        <v>132</v>
      </c>
      <c r="J38" s="15" t="s">
        <v>133</v>
      </c>
      <c r="K38" s="14">
        <v>-550</v>
      </c>
      <c r="L38" s="14" t="s">
        <v>134</v>
      </c>
      <c r="M38" s="15" t="s">
        <v>51</v>
      </c>
      <c r="N38" s="15"/>
      <c r="O38" s="16" t="s">
        <v>52</v>
      </c>
      <c r="P38" s="17" t="s">
        <v>53</v>
      </c>
    </row>
    <row r="39" spans="1:16" ht="12.75" customHeight="1" thickBot="1" x14ac:dyDescent="0.25">
      <c r="A39" s="3" t="str">
        <f t="shared" si="0"/>
        <v>BAVM 134 </v>
      </c>
      <c r="B39" s="2" t="str">
        <f t="shared" si="1"/>
        <v>I</v>
      </c>
      <c r="C39" s="3">
        <f t="shared" si="2"/>
        <v>46699.544999999998</v>
      </c>
      <c r="D39" s="5" t="str">
        <f t="shared" si="3"/>
        <v>vis</v>
      </c>
      <c r="E39" s="13">
        <f>VLOOKUP(C39,Active!C$21:E$973,3,FALSE)</f>
        <v>-405.98038087412533</v>
      </c>
      <c r="F39" s="2" t="s">
        <v>46</v>
      </c>
      <c r="G39" s="5" t="str">
        <f t="shared" si="4"/>
        <v>46699.545</v>
      </c>
      <c r="H39" s="3">
        <f t="shared" si="5"/>
        <v>-516</v>
      </c>
      <c r="I39" s="14" t="s">
        <v>135</v>
      </c>
      <c r="J39" s="15" t="s">
        <v>136</v>
      </c>
      <c r="K39" s="14">
        <v>-516</v>
      </c>
      <c r="L39" s="14" t="s">
        <v>137</v>
      </c>
      <c r="M39" s="15" t="s">
        <v>51</v>
      </c>
      <c r="N39" s="15"/>
      <c r="O39" s="16" t="s">
        <v>52</v>
      </c>
      <c r="P39" s="17" t="s">
        <v>53</v>
      </c>
    </row>
    <row r="40" spans="1:16" ht="12.75" customHeight="1" thickBot="1" x14ac:dyDescent="0.25">
      <c r="A40" s="3" t="str">
        <f t="shared" si="0"/>
        <v>BAVM 134 </v>
      </c>
      <c r="B40" s="2" t="str">
        <f t="shared" si="1"/>
        <v>I</v>
      </c>
      <c r="C40" s="3">
        <f t="shared" si="2"/>
        <v>46733.468000000001</v>
      </c>
      <c r="D40" s="5" t="str">
        <f t="shared" si="3"/>
        <v>vis</v>
      </c>
      <c r="E40" s="13">
        <f>VLOOKUP(C40,Active!C$21:E$973,3,FALSE)</f>
        <v>-402.96711147425026</v>
      </c>
      <c r="F40" s="2" t="s">
        <v>46</v>
      </c>
      <c r="G40" s="5" t="str">
        <f t="shared" si="4"/>
        <v>46733.468</v>
      </c>
      <c r="H40" s="3">
        <f t="shared" si="5"/>
        <v>-513</v>
      </c>
      <c r="I40" s="14" t="s">
        <v>138</v>
      </c>
      <c r="J40" s="15" t="s">
        <v>139</v>
      </c>
      <c r="K40" s="14">
        <v>-513</v>
      </c>
      <c r="L40" s="14" t="s">
        <v>140</v>
      </c>
      <c r="M40" s="15" t="s">
        <v>51</v>
      </c>
      <c r="N40" s="15"/>
      <c r="O40" s="16" t="s">
        <v>52</v>
      </c>
      <c r="P40" s="17" t="s">
        <v>53</v>
      </c>
    </row>
    <row r="41" spans="1:16" ht="12.75" customHeight="1" thickBot="1" x14ac:dyDescent="0.25">
      <c r="A41" s="3" t="str">
        <f t="shared" si="0"/>
        <v>BAVM 134 </v>
      </c>
      <c r="B41" s="2" t="str">
        <f t="shared" si="1"/>
        <v>I</v>
      </c>
      <c r="C41" s="3">
        <f t="shared" si="2"/>
        <v>48095.44</v>
      </c>
      <c r="D41" s="5" t="str">
        <f t="shared" si="3"/>
        <v>vis</v>
      </c>
      <c r="E41" s="13">
        <f>VLOOKUP(C41,Active!C$21:E$973,3,FALSE)</f>
        <v>-281.98758280383964</v>
      </c>
      <c r="F41" s="2" t="s">
        <v>46</v>
      </c>
      <c r="G41" s="5" t="str">
        <f t="shared" si="4"/>
        <v>48095.440</v>
      </c>
      <c r="H41" s="3">
        <f t="shared" si="5"/>
        <v>-392</v>
      </c>
      <c r="I41" s="14" t="s">
        <v>141</v>
      </c>
      <c r="J41" s="15" t="s">
        <v>142</v>
      </c>
      <c r="K41" s="14">
        <v>-392</v>
      </c>
      <c r="L41" s="14" t="s">
        <v>143</v>
      </c>
      <c r="M41" s="15" t="s">
        <v>51</v>
      </c>
      <c r="N41" s="15"/>
      <c r="O41" s="16" t="s">
        <v>66</v>
      </c>
      <c r="P41" s="17" t="s">
        <v>53</v>
      </c>
    </row>
    <row r="42" spans="1:16" ht="12.75" customHeight="1" thickBot="1" x14ac:dyDescent="0.25">
      <c r="A42" s="3" t="str">
        <f t="shared" si="0"/>
        <v>BAVM 134 </v>
      </c>
      <c r="B42" s="2" t="str">
        <f t="shared" si="1"/>
        <v>I</v>
      </c>
      <c r="C42" s="3">
        <f t="shared" si="2"/>
        <v>50279.445</v>
      </c>
      <c r="D42" s="5" t="str">
        <f t="shared" si="3"/>
        <v>vis</v>
      </c>
      <c r="E42" s="13">
        <f>VLOOKUP(C42,Active!C$21:E$973,3,FALSE)</f>
        <v>-87.98954502199129</v>
      </c>
      <c r="F42" s="2" t="s">
        <v>46</v>
      </c>
      <c r="G42" s="5" t="str">
        <f t="shared" si="4"/>
        <v>50279.445</v>
      </c>
      <c r="H42" s="3">
        <f t="shared" si="5"/>
        <v>-198</v>
      </c>
      <c r="I42" s="14" t="s">
        <v>144</v>
      </c>
      <c r="J42" s="15" t="s">
        <v>145</v>
      </c>
      <c r="K42" s="14">
        <v>-198</v>
      </c>
      <c r="L42" s="14" t="s">
        <v>146</v>
      </c>
      <c r="M42" s="15" t="s">
        <v>51</v>
      </c>
      <c r="N42" s="15"/>
      <c r="O42" s="16" t="s">
        <v>66</v>
      </c>
      <c r="P42" s="17" t="s">
        <v>53</v>
      </c>
    </row>
    <row r="43" spans="1:16" ht="12.75" customHeight="1" thickBot="1" x14ac:dyDescent="0.25">
      <c r="A43" s="3" t="str">
        <f t="shared" si="0"/>
        <v>IBVS 4898 </v>
      </c>
      <c r="B43" s="2" t="str">
        <f t="shared" si="1"/>
        <v>I</v>
      </c>
      <c r="C43" s="3">
        <f t="shared" si="2"/>
        <v>51101.31</v>
      </c>
      <c r="D43" s="5" t="str">
        <f t="shared" si="3"/>
        <v>vis</v>
      </c>
      <c r="E43" s="13">
        <f>VLOOKUP(C43,Active!C$21:E$973,3,FALSE)</f>
        <v>-14.985958802372478</v>
      </c>
      <c r="F43" s="2" t="s">
        <v>46</v>
      </c>
      <c r="G43" s="5" t="str">
        <f t="shared" si="4"/>
        <v>51101.310</v>
      </c>
      <c r="H43" s="3">
        <f t="shared" si="5"/>
        <v>-125</v>
      </c>
      <c r="I43" s="14" t="s">
        <v>147</v>
      </c>
      <c r="J43" s="15" t="s">
        <v>148</v>
      </c>
      <c r="K43" s="14">
        <v>-125</v>
      </c>
      <c r="L43" s="14" t="s">
        <v>98</v>
      </c>
      <c r="M43" s="15" t="s">
        <v>51</v>
      </c>
      <c r="N43" s="15"/>
      <c r="O43" s="16" t="s">
        <v>149</v>
      </c>
      <c r="P43" s="17" t="s">
        <v>150</v>
      </c>
    </row>
    <row r="44" spans="1:16" x14ac:dyDescent="0.2">
      <c r="B44" s="2"/>
      <c r="E44" s="13"/>
      <c r="F44" s="2"/>
    </row>
    <row r="45" spans="1:16" x14ac:dyDescent="0.2">
      <c r="B45" s="2"/>
      <c r="E45" s="13"/>
      <c r="F45" s="2"/>
    </row>
    <row r="46" spans="1:16" x14ac:dyDescent="0.2">
      <c r="B46" s="2"/>
      <c r="E46" s="13"/>
      <c r="F46" s="2"/>
    </row>
    <row r="47" spans="1:16" x14ac:dyDescent="0.2">
      <c r="B47" s="2"/>
      <c r="E47" s="13"/>
      <c r="F47" s="2"/>
    </row>
    <row r="48" spans="1:16" x14ac:dyDescent="0.2">
      <c r="B48" s="2"/>
      <c r="E48" s="13"/>
      <c r="F48" s="2"/>
    </row>
    <row r="49" spans="2:6" x14ac:dyDescent="0.2">
      <c r="B49" s="2"/>
      <c r="E49" s="13"/>
      <c r="F49" s="2"/>
    </row>
    <row r="50" spans="2:6" x14ac:dyDescent="0.2">
      <c r="B50" s="2"/>
      <c r="E50" s="13"/>
      <c r="F50" s="2"/>
    </row>
    <row r="51" spans="2:6" x14ac:dyDescent="0.2">
      <c r="B51" s="2"/>
      <c r="E51" s="13"/>
      <c r="F51" s="2"/>
    </row>
    <row r="52" spans="2:6" x14ac:dyDescent="0.2">
      <c r="B52" s="2"/>
      <c r="E52" s="13"/>
      <c r="F52" s="2"/>
    </row>
    <row r="53" spans="2:6" x14ac:dyDescent="0.2">
      <c r="B53" s="2"/>
      <c r="E53" s="13"/>
      <c r="F53" s="2"/>
    </row>
    <row r="54" spans="2:6" x14ac:dyDescent="0.2">
      <c r="B54" s="2"/>
      <c r="E54" s="13"/>
      <c r="F54" s="2"/>
    </row>
    <row r="55" spans="2:6" x14ac:dyDescent="0.2">
      <c r="B55" s="2"/>
      <c r="E55" s="13"/>
      <c r="F55" s="2"/>
    </row>
    <row r="56" spans="2:6" x14ac:dyDescent="0.2">
      <c r="B56" s="2"/>
      <c r="E56" s="13"/>
      <c r="F56" s="2"/>
    </row>
    <row r="57" spans="2:6" x14ac:dyDescent="0.2">
      <c r="B57" s="2"/>
      <c r="E57" s="13"/>
      <c r="F57" s="2"/>
    </row>
    <row r="58" spans="2:6" x14ac:dyDescent="0.2">
      <c r="B58" s="2"/>
      <c r="E58" s="13"/>
      <c r="F58" s="2"/>
    </row>
    <row r="59" spans="2:6" x14ac:dyDescent="0.2">
      <c r="B59" s="2"/>
      <c r="E59" s="13"/>
      <c r="F59" s="2"/>
    </row>
    <row r="60" spans="2:6" x14ac:dyDescent="0.2">
      <c r="B60" s="2"/>
      <c r="E60" s="13"/>
      <c r="F60" s="2"/>
    </row>
    <row r="61" spans="2:6" x14ac:dyDescent="0.2">
      <c r="B61" s="2"/>
      <c r="E61" s="13"/>
      <c r="F61" s="2"/>
    </row>
    <row r="62" spans="2:6" x14ac:dyDescent="0.2">
      <c r="B62" s="2"/>
      <c r="E62" s="13"/>
      <c r="F62" s="2"/>
    </row>
    <row r="63" spans="2:6" x14ac:dyDescent="0.2">
      <c r="B63" s="2"/>
      <c r="E63" s="13"/>
      <c r="F63" s="2"/>
    </row>
    <row r="64" spans="2:6" x14ac:dyDescent="0.2">
      <c r="B64" s="2"/>
      <c r="E64" s="13"/>
      <c r="F64" s="2"/>
    </row>
    <row r="65" spans="2:6" x14ac:dyDescent="0.2">
      <c r="B65" s="2"/>
      <c r="E65" s="13"/>
      <c r="F65" s="2"/>
    </row>
    <row r="66" spans="2:6" x14ac:dyDescent="0.2">
      <c r="B66" s="2"/>
      <c r="E66" s="13"/>
      <c r="F66" s="2"/>
    </row>
    <row r="67" spans="2:6" x14ac:dyDescent="0.2">
      <c r="B67" s="2"/>
      <c r="E67" s="13"/>
      <c r="F67" s="2"/>
    </row>
    <row r="68" spans="2:6" x14ac:dyDescent="0.2">
      <c r="B68" s="2"/>
      <c r="E68" s="13"/>
      <c r="F68" s="2"/>
    </row>
    <row r="69" spans="2:6" x14ac:dyDescent="0.2">
      <c r="B69" s="2"/>
      <c r="E69" s="13"/>
      <c r="F69" s="2"/>
    </row>
    <row r="70" spans="2:6" x14ac:dyDescent="0.2">
      <c r="B70" s="2"/>
      <c r="E70" s="13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</sheetData>
  <phoneticPr fontId="8" type="noConversion"/>
  <hyperlinks>
    <hyperlink ref="P11" r:id="rId1" display="http://www.bav-astro.de/sfs/BAVM_link.php?BAVMnr=134"/>
    <hyperlink ref="P12" r:id="rId2" display="http://www.bav-astro.de/sfs/BAVM_link.php?BAVMnr=134"/>
    <hyperlink ref="P13" r:id="rId3" display="http://www.bav-astro.de/sfs/BAVM_link.php?BAVMnr=134"/>
    <hyperlink ref="P14" r:id="rId4" display="http://www.bav-astro.de/sfs/BAVM_link.php?BAVMnr=134"/>
    <hyperlink ref="P15" r:id="rId5" display="http://www.bav-astro.de/sfs/BAVM_link.php?BAVMnr=134"/>
    <hyperlink ref="P16" r:id="rId6" display="http://www.bav-astro.de/sfs/BAVM_link.php?BAVMnr=134"/>
    <hyperlink ref="P17" r:id="rId7" display="http://www.bav-astro.de/sfs/BAVM_link.php?BAVMnr=134"/>
    <hyperlink ref="P18" r:id="rId8" display="http://www.bav-astro.de/sfs/BAVM_link.php?BAVMnr=134"/>
    <hyperlink ref="P19" r:id="rId9" display="http://www.bav-astro.de/sfs/BAVM_link.php?BAVMnr=134"/>
    <hyperlink ref="P20" r:id="rId10" display="http://www.bav-astro.de/sfs/BAVM_link.php?BAVMnr=134"/>
    <hyperlink ref="P21" r:id="rId11" display="http://www.bav-astro.de/sfs/BAVM_link.php?BAVMnr=134"/>
    <hyperlink ref="P22" r:id="rId12" display="http://www.bav-astro.de/sfs/BAVM_link.php?BAVMnr=134"/>
    <hyperlink ref="P23" r:id="rId13" display="http://www.bav-astro.de/sfs/BAVM_link.php?BAVMnr=134"/>
    <hyperlink ref="P24" r:id="rId14" display="http://www.bav-astro.de/sfs/BAVM_link.php?BAVMnr=134"/>
    <hyperlink ref="P25" r:id="rId15" display="http://www.bav-astro.de/sfs/BAVM_link.php?BAVMnr=134"/>
    <hyperlink ref="P26" r:id="rId16" display="http://www.bav-astro.de/sfs/BAVM_link.php?BAVMnr=134"/>
    <hyperlink ref="P27" r:id="rId17" display="http://www.bav-astro.de/sfs/BAVM_link.php?BAVMnr=134"/>
    <hyperlink ref="P28" r:id="rId18" display="http://www.bav-astro.de/sfs/BAVM_link.php?BAVMnr=134"/>
    <hyperlink ref="P29" r:id="rId19" display="http://www.bav-astro.de/sfs/BAVM_link.php?BAVMnr=134"/>
    <hyperlink ref="P30" r:id="rId20" display="http://www.bav-astro.de/sfs/BAVM_link.php?BAVMnr=134"/>
    <hyperlink ref="P31" r:id="rId21" display="http://www.bav-astro.de/sfs/BAVM_link.php?BAVMnr=134"/>
    <hyperlink ref="P32" r:id="rId22" display="http://www.bav-astro.de/sfs/BAVM_link.php?BAVMnr=134"/>
    <hyperlink ref="P33" r:id="rId23" display="http://www.bav-astro.de/sfs/BAVM_link.php?BAVMnr=134"/>
    <hyperlink ref="P34" r:id="rId24" display="http://www.bav-astro.de/sfs/BAVM_link.php?BAVMnr=134"/>
    <hyperlink ref="P35" r:id="rId25" display="http://www.bav-astro.de/sfs/BAVM_link.php?BAVMnr=134"/>
    <hyperlink ref="P36" r:id="rId26" display="http://www.bav-astro.de/sfs/BAVM_link.php?BAVMnr=134"/>
    <hyperlink ref="P37" r:id="rId27" display="http://www.bav-astro.de/sfs/BAVM_link.php?BAVMnr=134"/>
    <hyperlink ref="P38" r:id="rId28" display="http://www.bav-astro.de/sfs/BAVM_link.php?BAVMnr=134"/>
    <hyperlink ref="P39" r:id="rId29" display="http://www.bav-astro.de/sfs/BAVM_link.php?BAVMnr=134"/>
    <hyperlink ref="P40" r:id="rId30" display="http://www.bav-astro.de/sfs/BAVM_link.php?BAVMnr=134"/>
    <hyperlink ref="P41" r:id="rId31" display="http://www.bav-astro.de/sfs/BAVM_link.php?BAVMnr=134"/>
    <hyperlink ref="P42" r:id="rId32" display="http://www.bav-astro.de/sfs/BAVM_link.php?BAVMnr=134"/>
    <hyperlink ref="P43" r:id="rId33" display="http://www.konkoly.hu/cgi-bin/IBVS?4898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2024-02-19T06:07:59Z</dcterms:modified>
</cp:coreProperties>
</file>