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ED9D7DC-D28F-481D-9116-3D054433622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4" i="1" l="1"/>
  <c r="Q55" i="1"/>
  <c r="Q56" i="1"/>
  <c r="Q57" i="1"/>
  <c r="Q58" i="1"/>
  <c r="Q51" i="1"/>
  <c r="Q52" i="1"/>
  <c r="D9" i="1"/>
  <c r="C9" i="1"/>
  <c r="Q53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1" i="1"/>
  <c r="Q22" i="1"/>
  <c r="Q23" i="1"/>
  <c r="Q24" i="1"/>
  <c r="Q25" i="1"/>
  <c r="Q26" i="1"/>
  <c r="Q27" i="1"/>
  <c r="Q28" i="1"/>
  <c r="Q29" i="1"/>
  <c r="Q30" i="1"/>
  <c r="Q31" i="1"/>
  <c r="Q32" i="1"/>
  <c r="Q47" i="1"/>
  <c r="Q48" i="1"/>
  <c r="Q49" i="1"/>
  <c r="Q50" i="1"/>
  <c r="F16" i="1"/>
  <c r="F17" i="1" s="1"/>
  <c r="C17" i="1"/>
  <c r="Q45" i="1"/>
  <c r="Q46" i="1"/>
  <c r="Q43" i="1"/>
  <c r="C4" i="1"/>
  <c r="C7" i="1"/>
  <c r="E54" i="1"/>
  <c r="F54" i="1"/>
  <c r="D4" i="1"/>
  <c r="C8" i="1"/>
  <c r="E29" i="1"/>
  <c r="F29" i="1"/>
  <c r="Q36" i="1"/>
  <c r="Q37" i="1"/>
  <c r="Q38" i="1"/>
  <c r="Q40" i="1"/>
  <c r="Q33" i="1"/>
  <c r="Q35" i="1"/>
  <c r="Q39" i="1"/>
  <c r="Q41" i="1"/>
  <c r="Q42" i="1"/>
  <c r="Q44" i="1"/>
  <c r="B2" i="1"/>
  <c r="Q34" i="1"/>
  <c r="E17" i="2"/>
  <c r="E18" i="2"/>
  <c r="E13" i="2"/>
  <c r="E31" i="1"/>
  <c r="F31" i="1"/>
  <c r="G31" i="1"/>
  <c r="K31" i="1"/>
  <c r="G25" i="1"/>
  <c r="K25" i="1"/>
  <c r="E23" i="1"/>
  <c r="F23" i="1"/>
  <c r="G23" i="1"/>
  <c r="K23" i="1"/>
  <c r="E37" i="1"/>
  <c r="F37" i="1"/>
  <c r="G47" i="1"/>
  <c r="J47" i="1"/>
  <c r="E45" i="1"/>
  <c r="F45" i="1"/>
  <c r="G45" i="1"/>
  <c r="E56" i="1"/>
  <c r="F56" i="1"/>
  <c r="E33" i="1"/>
  <c r="F33" i="1"/>
  <c r="E28" i="1"/>
  <c r="F28" i="1"/>
  <c r="G28" i="1"/>
  <c r="K28" i="1"/>
  <c r="E41" i="1"/>
  <c r="F41" i="1"/>
  <c r="G41" i="1"/>
  <c r="J41" i="1"/>
  <c r="E43" i="1"/>
  <c r="F43" i="1"/>
  <c r="E50" i="1"/>
  <c r="F50" i="1"/>
  <c r="G50" i="1"/>
  <c r="J50" i="1"/>
  <c r="E34" i="1"/>
  <c r="F34" i="1"/>
  <c r="G34" i="1"/>
  <c r="K34" i="1"/>
  <c r="E47" i="1"/>
  <c r="F47" i="1"/>
  <c r="E58" i="1"/>
  <c r="F58" i="1"/>
  <c r="G58" i="1"/>
  <c r="K58" i="1"/>
  <c r="G32" i="1"/>
  <c r="K32" i="1"/>
  <c r="E30" i="1"/>
  <c r="F30" i="1"/>
  <c r="G30" i="1"/>
  <c r="K30" i="1"/>
  <c r="E22" i="1"/>
  <c r="F22" i="1"/>
  <c r="G22" i="1"/>
  <c r="K22" i="1"/>
  <c r="E36" i="1"/>
  <c r="F36" i="1"/>
  <c r="G36" i="1"/>
  <c r="K36" i="1"/>
  <c r="E52" i="1"/>
  <c r="F52" i="1"/>
  <c r="G52" i="1"/>
  <c r="K52" i="1"/>
  <c r="E55" i="1"/>
  <c r="F55" i="1"/>
  <c r="G55" i="1"/>
  <c r="K55" i="1"/>
  <c r="E25" i="1"/>
  <c r="F25" i="1"/>
  <c r="G43" i="1"/>
  <c r="J43" i="1"/>
  <c r="E40" i="1"/>
  <c r="F40" i="1"/>
  <c r="G40" i="1"/>
  <c r="K40" i="1"/>
  <c r="G29" i="1"/>
  <c r="K29" i="1"/>
  <c r="E27" i="1"/>
  <c r="F27" i="1"/>
  <c r="G27" i="1"/>
  <c r="K27" i="1"/>
  <c r="E49" i="1"/>
  <c r="F49" i="1"/>
  <c r="G49" i="1"/>
  <c r="J49" i="1"/>
  <c r="E32" i="1"/>
  <c r="F32" i="1"/>
  <c r="E24" i="1"/>
  <c r="F24" i="1"/>
  <c r="G24" i="1"/>
  <c r="K24" i="1"/>
  <c r="E42" i="1"/>
  <c r="F42" i="1"/>
  <c r="G42" i="1"/>
  <c r="K42" i="1"/>
  <c r="E44" i="1"/>
  <c r="F44" i="1"/>
  <c r="G44" i="1"/>
  <c r="J44" i="1"/>
  <c r="E35" i="1"/>
  <c r="F35" i="1"/>
  <c r="E46" i="1"/>
  <c r="F46" i="1"/>
  <c r="G46" i="1"/>
  <c r="K46" i="1"/>
  <c r="E57" i="1"/>
  <c r="F57" i="1"/>
  <c r="G57" i="1"/>
  <c r="K57" i="1"/>
  <c r="G54" i="1"/>
  <c r="K54" i="1"/>
  <c r="G37" i="1"/>
  <c r="K37" i="1"/>
  <c r="E53" i="1"/>
  <c r="F53" i="1"/>
  <c r="G53" i="1"/>
  <c r="K53" i="1"/>
  <c r="G56" i="1"/>
  <c r="K56" i="1"/>
  <c r="E39" i="1"/>
  <c r="F39" i="1"/>
  <c r="E38" i="1"/>
  <c r="F38" i="1"/>
  <c r="G38" i="1"/>
  <c r="K38" i="1"/>
  <c r="E26" i="1"/>
  <c r="F26" i="1"/>
  <c r="G26" i="1"/>
  <c r="K26" i="1"/>
  <c r="E21" i="1"/>
  <c r="F21" i="1"/>
  <c r="G21" i="1"/>
  <c r="K21" i="1"/>
  <c r="E48" i="1"/>
  <c r="F48" i="1"/>
  <c r="G48" i="1"/>
  <c r="J48" i="1"/>
  <c r="E51" i="1"/>
  <c r="F51" i="1"/>
  <c r="G51" i="1"/>
  <c r="K51" i="1"/>
  <c r="K45" i="1"/>
  <c r="E20" i="2"/>
  <c r="E14" i="2"/>
  <c r="E12" i="2"/>
  <c r="E15" i="2"/>
  <c r="E19" i="2"/>
  <c r="E16" i="2"/>
  <c r="E11" i="2"/>
  <c r="C11" i="1"/>
  <c r="C12" i="1"/>
  <c r="C16" i="1" l="1"/>
  <c r="D18" i="1" s="1"/>
  <c r="O21" i="1"/>
  <c r="O37" i="1"/>
  <c r="O55" i="1"/>
  <c r="O52" i="1"/>
  <c r="O53" i="1"/>
  <c r="O56" i="1"/>
  <c r="O29" i="1"/>
  <c r="O33" i="1"/>
  <c r="O22" i="1"/>
  <c r="O28" i="1"/>
  <c r="O51" i="1"/>
  <c r="O36" i="1"/>
  <c r="O58" i="1"/>
  <c r="O25" i="1"/>
  <c r="O45" i="1"/>
  <c r="C15" i="1"/>
  <c r="O23" i="1"/>
  <c r="O41" i="1"/>
  <c r="O49" i="1"/>
  <c r="O42" i="1"/>
  <c r="O50" i="1"/>
  <c r="O26" i="1"/>
  <c r="O43" i="1"/>
  <c r="O44" i="1"/>
  <c r="O27" i="1"/>
  <c r="O31" i="1"/>
  <c r="O35" i="1"/>
  <c r="O30" i="1"/>
  <c r="O47" i="1"/>
  <c r="O39" i="1"/>
  <c r="O38" i="1"/>
  <c r="O24" i="1"/>
  <c r="O40" i="1"/>
  <c r="O34" i="1"/>
  <c r="O57" i="1"/>
  <c r="O48" i="1"/>
  <c r="O46" i="1"/>
  <c r="O32" i="1"/>
  <c r="O54" i="1"/>
  <c r="C18" i="1" l="1"/>
  <c r="F18" i="1"/>
  <c r="F19" i="1" s="1"/>
</calcChain>
</file>

<file path=xl/sharedStrings.xml><?xml version="1.0" encoding="utf-8"?>
<sst xmlns="http://schemas.openxmlformats.org/spreadsheetml/2006/main" count="220" uniqueCount="122">
  <si>
    <t>IBVS 6244</t>
  </si>
  <si>
    <t>IBVS 6230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</si>
  <si>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</si>
  <si>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</si>
  <si>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</si>
  <si>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</si>
  <si>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</si>
  <si>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</si>
  <si>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</si>
  <si>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</si>
  <si>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</si>
  <si>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</si>
  <si>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</si>
  <si>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</si>
  <si>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</si>
  <si>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</si>
  <si>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</si>
  <si>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</si>
  <si>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</si>
  <si>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</si>
  <si>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</si>
  <si>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</si>
  <si>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</si>
  <si>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</si>
  <si>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</si>
  <si>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</si>
  <si>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</si>
  <si>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</si>
  <si>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</si>
  <si>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</si>
  <si>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</si>
  <si>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</si>
  <si>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</si>
  <si>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</si>
  <si>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</si>
  <si>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</si>
  <si>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</si>
  <si>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</si>
  <si>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V0596 Lyr / GSC 3540-0085               </t>
  </si>
  <si>
    <t xml:space="preserve">EW        </t>
  </si>
  <si>
    <t>IBVS 5802</t>
  </si>
  <si>
    <t>IBVS 5781</t>
  </si>
  <si>
    <t>II</t>
  </si>
  <si>
    <t>IBVS 5837</t>
  </si>
  <si>
    <t>IBVS 5438</t>
  </si>
  <si>
    <t>IBVS 5543</t>
  </si>
  <si>
    <t>IBVS 5653</t>
  </si>
  <si>
    <t/>
  </si>
  <si>
    <t>IBVS 5874</t>
  </si>
  <si>
    <t>IBVS 5920</t>
  </si>
  <si>
    <t>IBVS 5945</t>
  </si>
  <si>
    <t>Add cycle</t>
  </si>
  <si>
    <t>Old Cycle</t>
  </si>
  <si>
    <t>IBVS 5232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</si>
  <si>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</si>
  <si>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</si>
  <si>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</si>
  <si>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</si>
  <si>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</si>
  <si>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</si>
  <si>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</si>
  <si>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</si>
  <si>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</si>
  <si>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</si>
  <si>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</si>
  <si>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</si>
  <si>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2454003.3377 </t>
  </si>
  <si>
    <t> 24.09.2006 20:06 </t>
  </si>
  <si>
    <t> 0.0077 </t>
  </si>
  <si>
    <t>C </t>
  </si>
  <si>
    <t>-I</t>
  </si>
  <si>
    <t> K.&amp; M.Rätz </t>
  </si>
  <si>
    <t>BAVM 186 </t>
  </si>
  <si>
    <t>2454017.2704 </t>
  </si>
  <si>
    <t> 08.10.2006 18:29 </t>
  </si>
  <si>
    <t>6243.5</t>
  </si>
  <si>
    <t> 0.0075 </t>
  </si>
  <si>
    <t>R</t>
  </si>
  <si>
    <t> E.Blättler </t>
  </si>
  <si>
    <t>IBVS 5781 </t>
  </si>
  <si>
    <t>2454363.3487 </t>
  </si>
  <si>
    <t> 19.09.2007 20:22 </t>
  </si>
  <si>
    <t>7398.5</t>
  </si>
  <si>
    <t> 0.0108 </t>
  </si>
  <si>
    <t>o</t>
  </si>
  <si>
    <t>BAVM 201 </t>
  </si>
  <si>
    <t>2454387.3162 </t>
  </si>
  <si>
    <t> 13.10.2007 19:35 </t>
  </si>
  <si>
    <t>7478.5</t>
  </si>
  <si>
    <t> 0.0078 </t>
  </si>
  <si>
    <t>IBVS 5837 </t>
  </si>
  <si>
    <t>2455104.3355 </t>
  </si>
  <si>
    <t> 29.09.2009 20:03 </t>
  </si>
  <si>
    <t>9871.5</t>
  </si>
  <si>
    <t>IBVS 5920 </t>
  </si>
  <si>
    <t>2455341.7907 </t>
  </si>
  <si>
    <t> 25.05.2010 06:58 </t>
  </si>
  <si>
    <t>10664</t>
  </si>
  <si>
    <t> 0.0046 </t>
  </si>
  <si>
    <t> R.Diethelm </t>
  </si>
  <si>
    <t>IBVS 5945 </t>
  </si>
  <si>
    <t>2455482.3152 </t>
  </si>
  <si>
    <t> 12.10.2010 19:33 </t>
  </si>
  <si>
    <t>11133</t>
  </si>
  <si>
    <t> 0.0016 </t>
  </si>
  <si>
    <t> M.&amp; K.Rätz </t>
  </si>
  <si>
    <t>BAVM 220 </t>
  </si>
  <si>
    <t>2455674.3766 </t>
  </si>
  <si>
    <t> 22.04.2011 21:02 </t>
  </si>
  <si>
    <t>11774</t>
  </si>
  <si>
    <t> -0.0011 </t>
  </si>
  <si>
    <t> F.Agerer </t>
  </si>
  <si>
    <t>2455674.5252 </t>
  </si>
  <si>
    <t> 23.04.2011 00:36 </t>
  </si>
  <si>
    <t>11774.5</t>
  </si>
  <si>
    <t> -0.0023 </t>
  </si>
  <si>
    <t>2455682.4658 </t>
  </si>
  <si>
    <t> 30.04.2011 23:10 </t>
  </si>
  <si>
    <t>11801</t>
  </si>
  <si>
    <t> -0.0019 </t>
  </si>
  <si>
    <t>IBVS 6196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</si>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</sst>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33" fillId="0" borderId="0" xfId="43" applyFont="1" applyAlignment="1">
      <alignment horizontal="left" vertical="center" wrapText="1"/>
    </xf>
    <xf numFmtId="0" fontId="33" fillId="0" borderId="0" xfId="43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 wrapText="1"/>
    </xf>
    <xf numFmtId="0" fontId="34" fillId="0" borderId="0" xfId="43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V596 Lyr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4F-4D3B-A907-FFE20AC4FC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4F-4D3B-A907-FFE20AC4FC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20">
                  <c:v>4.6525999932782724E-3</c:v>
                </c:pt>
                <c:pt idx="22">
                  <c:v>7.5643000018317252E-3</c:v>
                </c:pt>
                <c:pt idx="23">
                  <c:v>4.488300000957679E-3</c:v>
                </c:pt>
                <c:pt idx="26">
                  <c:v>-2.3866000046837144E-3</c:v>
                </c:pt>
                <c:pt idx="27">
                  <c:v>-5.226799999945797E-3</c:v>
                </c:pt>
                <c:pt idx="28">
                  <c:v>-6.4429000049130991E-3</c:v>
                </c:pt>
                <c:pt idx="29">
                  <c:v>-6.0962000061408617E-3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4F-4D3B-A907-FFE20AC4FC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2.9465000043273903E-3</c:v>
                </c:pt>
                <c:pt idx="1">
                  <c:v>5.2118000021437183E-3</c:v>
                </c:pt>
                <c:pt idx="2">
                  <c:v>-2.4153000049409457E-3</c:v>
                </c:pt>
                <c:pt idx="3">
                  <c:v>-5.1260000327602029E-4</c:v>
                </c:pt>
                <c:pt idx="4">
                  <c:v>-1.1659000010695308E-3</c:v>
                </c:pt>
                <c:pt idx="5">
                  <c:v>-8.879000015440397E-4</c:v>
                </c:pt>
                <c:pt idx="6">
                  <c:v>-1.3040000048931688E-3</c:v>
                </c:pt>
                <c:pt idx="7">
                  <c:v>-7.7659999806201085E-4</c:v>
                </c:pt>
                <c:pt idx="8">
                  <c:v>-3.3298999987891875E-3</c:v>
                </c:pt>
                <c:pt idx="9">
                  <c:v>-2.0460000014281832E-3</c:v>
                </c:pt>
                <c:pt idx="10">
                  <c:v>5.4470000031869859E-4</c:v>
                </c:pt>
                <c:pt idx="11">
                  <c:v>1.400699999067001E-3</c:v>
                </c:pt>
                <c:pt idx="12">
                  <c:v>7.3830500004987698E-2</c:v>
                </c:pt>
                <c:pt idx="13">
                  <c:v>0</c:v>
                </c:pt>
                <c:pt idx="14">
                  <c:v>5.0038900000799913E-2</c:v>
                </c:pt>
                <c:pt idx="15">
                  <c:v>1.3548999995691702E-3</c:v>
                </c:pt>
                <c:pt idx="16">
                  <c:v>-1.3611999966087751E-3</c:v>
                </c:pt>
                <c:pt idx="17">
                  <c:v>6.9719999737571925E-4</c:v>
                </c:pt>
                <c:pt idx="18">
                  <c:v>-1.6031500003009569E-2</c:v>
                </c:pt>
                <c:pt idx="19">
                  <c:v>-1.298399998631794E-3</c:v>
                </c:pt>
                <c:pt idx="21">
                  <c:v>4.4552999970619567E-3</c:v>
                </c:pt>
                <c:pt idx="24">
                  <c:v>3.9336999980150722E-3</c:v>
                </c:pt>
                <c:pt idx="25">
                  <c:v>6.1519999871961772E-4</c:v>
                </c:pt>
                <c:pt idx="30">
                  <c:v>-1.9796799999312498E-2</c:v>
                </c:pt>
                <c:pt idx="31">
                  <c:v>-2.071290000458248E-2</c:v>
                </c:pt>
                <c:pt idx="32">
                  <c:v>-2.6880800003709737E-2</c:v>
                </c:pt>
                <c:pt idx="33">
                  <c:v>-2.7749799999583047E-2</c:v>
                </c:pt>
                <c:pt idx="34">
                  <c:v>-5.850040000223089E-2</c:v>
                </c:pt>
                <c:pt idx="35">
                  <c:v>-2.9000400005315896E-2</c:v>
                </c:pt>
                <c:pt idx="36">
                  <c:v>-3.0216500003007241E-2</c:v>
                </c:pt>
                <c:pt idx="37">
                  <c:v>-9.0165000001434237E-3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4F-4D3B-A907-FFE20AC4FC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4F-4D3B-A907-FFE20AC4FC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4F-4D3B-A907-FFE20AC4FC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4F-4D3B-A907-FFE20AC4FC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5.4813636028714238E-2</c:v>
                </c:pt>
                <c:pt idx="1">
                  <c:v>5.4757989415387565E-2</c:v>
                </c:pt>
                <c:pt idx="2">
                  <c:v>4.339989733970892E-2</c:v>
                </c:pt>
                <c:pt idx="3">
                  <c:v>4.3208225671583694E-2</c:v>
                </c:pt>
                <c:pt idx="4">
                  <c:v>4.3098993430609106E-2</c:v>
                </c:pt>
                <c:pt idx="5">
                  <c:v>4.3057773717033787E-2</c:v>
                </c:pt>
                <c:pt idx="6">
                  <c:v>4.3055712731355021E-2</c:v>
                </c:pt>
                <c:pt idx="7">
                  <c:v>4.2713589108679888E-2</c:v>
                </c:pt>
                <c:pt idx="8">
                  <c:v>4.2604356867705293E-2</c:v>
                </c:pt>
                <c:pt idx="9">
                  <c:v>4.2602295882026534E-2</c:v>
                </c:pt>
                <c:pt idx="10">
                  <c:v>4.2575503068202576E-2</c:v>
                </c:pt>
                <c:pt idx="11">
                  <c:v>4.2493063641051938E-2</c:v>
                </c:pt>
                <c:pt idx="12">
                  <c:v>3.9232584297244355E-2</c:v>
                </c:pt>
                <c:pt idx="13">
                  <c:v>3.8191786529467593E-2</c:v>
                </c:pt>
                <c:pt idx="14">
                  <c:v>3.5201296309578335E-2</c:v>
                </c:pt>
                <c:pt idx="15">
                  <c:v>3.4294462610921353E-2</c:v>
                </c:pt>
                <c:pt idx="16">
                  <c:v>3.4292401625242587E-2</c:v>
                </c:pt>
                <c:pt idx="17">
                  <c:v>2.9230620798193642E-2</c:v>
                </c:pt>
                <c:pt idx="18">
                  <c:v>2.8062041918333398E-2</c:v>
                </c:pt>
                <c:pt idx="19">
                  <c:v>2.3880301976117471E-2</c:v>
                </c:pt>
                <c:pt idx="20">
                  <c:v>1.7511856228730967E-2</c:v>
                </c:pt>
                <c:pt idx="21">
                  <c:v>1.7320184560605745E-2</c:v>
                </c:pt>
                <c:pt idx="22">
                  <c:v>1.2559307642656611E-2</c:v>
                </c:pt>
                <c:pt idx="23">
                  <c:v>1.2229549934054073E-2</c:v>
                </c:pt>
                <c:pt idx="24">
                  <c:v>2.3656724754806749E-3</c:v>
                </c:pt>
                <c:pt idx="25">
                  <c:v>-9.0098982536321315E-4</c:v>
                </c:pt>
                <c:pt idx="26">
                  <c:v>-2.8341943920455887E-3</c:v>
                </c:pt>
                <c:pt idx="27">
                  <c:v>-5.4763780322234154E-3</c:v>
                </c:pt>
                <c:pt idx="28">
                  <c:v>-5.4784390179021814E-3</c:v>
                </c:pt>
                <c:pt idx="29">
                  <c:v>-5.5876712588767766E-3</c:v>
                </c:pt>
                <c:pt idx="30">
                  <c:v>-1.722399640118881E-2</c:v>
                </c:pt>
                <c:pt idx="31">
                  <c:v>-1.7226057386867576E-2</c:v>
                </c:pt>
                <c:pt idx="32">
                  <c:v>-2.8435758493675085E-2</c:v>
                </c:pt>
                <c:pt idx="33">
                  <c:v>-3.1094430019283047E-2</c:v>
                </c:pt>
                <c:pt idx="34">
                  <c:v>-3.1395333928382861E-2</c:v>
                </c:pt>
                <c:pt idx="35">
                  <c:v>-3.1395333928382861E-2</c:v>
                </c:pt>
                <c:pt idx="36">
                  <c:v>-3.139739491406162E-2</c:v>
                </c:pt>
                <c:pt idx="37">
                  <c:v>-3.139739491406162E-2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4F-4D3B-A907-FFE20AC4FC3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4F-4D3B-A907-FFE20AC4F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61896"/>
        <c:axId val="1"/>
      </c:scatterChart>
      <c:valAx>
        <c:axId val="71806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6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V596 Lyr - O-C Diagr.</a:t>
            </a:r>
          </a:p>
        </c:rich>
      </c:tx>
      <c:layout>
        <c:manualLayout>
          <c:xMode val="edge"/>
          <c:yMode val="edge"/>
          <c:x val="0.3768775074286885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8-4B02-8668-DD620AF98F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68-4B02-8668-DD620AF98F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20">
                  <c:v>4.6525999932782724E-3</c:v>
                </c:pt>
                <c:pt idx="22">
                  <c:v>7.5643000018317252E-3</c:v>
                </c:pt>
                <c:pt idx="23">
                  <c:v>4.488300000957679E-3</c:v>
                </c:pt>
                <c:pt idx="26">
                  <c:v>-2.3866000046837144E-3</c:v>
                </c:pt>
                <c:pt idx="27">
                  <c:v>-5.226799999945797E-3</c:v>
                </c:pt>
                <c:pt idx="28">
                  <c:v>-6.4429000049130991E-3</c:v>
                </c:pt>
                <c:pt idx="29">
                  <c:v>-6.0962000061408617E-3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68-4B02-8668-DD620AF98F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2.9465000043273903E-3</c:v>
                </c:pt>
                <c:pt idx="1">
                  <c:v>5.2118000021437183E-3</c:v>
                </c:pt>
                <c:pt idx="2">
                  <c:v>-2.4153000049409457E-3</c:v>
                </c:pt>
                <c:pt idx="3">
                  <c:v>-5.1260000327602029E-4</c:v>
                </c:pt>
                <c:pt idx="4">
                  <c:v>-1.1659000010695308E-3</c:v>
                </c:pt>
                <c:pt idx="5">
                  <c:v>-8.879000015440397E-4</c:v>
                </c:pt>
                <c:pt idx="6">
                  <c:v>-1.3040000048931688E-3</c:v>
                </c:pt>
                <c:pt idx="7">
                  <c:v>-7.7659999806201085E-4</c:v>
                </c:pt>
                <c:pt idx="8">
                  <c:v>-3.3298999987891875E-3</c:v>
                </c:pt>
                <c:pt idx="9">
                  <c:v>-2.0460000014281832E-3</c:v>
                </c:pt>
                <c:pt idx="10">
                  <c:v>5.4470000031869859E-4</c:v>
                </c:pt>
                <c:pt idx="11">
                  <c:v>1.400699999067001E-3</c:v>
                </c:pt>
                <c:pt idx="12">
                  <c:v>7.3830500004987698E-2</c:v>
                </c:pt>
                <c:pt idx="13">
                  <c:v>0</c:v>
                </c:pt>
                <c:pt idx="14">
                  <c:v>5.0038900000799913E-2</c:v>
                </c:pt>
                <c:pt idx="15">
                  <c:v>1.3548999995691702E-3</c:v>
                </c:pt>
                <c:pt idx="16">
                  <c:v>-1.3611999966087751E-3</c:v>
                </c:pt>
                <c:pt idx="17">
                  <c:v>6.9719999737571925E-4</c:v>
                </c:pt>
                <c:pt idx="18">
                  <c:v>-1.6031500003009569E-2</c:v>
                </c:pt>
                <c:pt idx="19">
                  <c:v>-1.298399998631794E-3</c:v>
                </c:pt>
                <c:pt idx="21">
                  <c:v>4.4552999970619567E-3</c:v>
                </c:pt>
                <c:pt idx="24">
                  <c:v>3.9336999980150722E-3</c:v>
                </c:pt>
                <c:pt idx="25">
                  <c:v>6.1519999871961772E-4</c:v>
                </c:pt>
                <c:pt idx="30">
                  <c:v>-1.9796799999312498E-2</c:v>
                </c:pt>
                <c:pt idx="31">
                  <c:v>-2.071290000458248E-2</c:v>
                </c:pt>
                <c:pt idx="32">
                  <c:v>-2.6880800003709737E-2</c:v>
                </c:pt>
                <c:pt idx="33">
                  <c:v>-2.7749799999583047E-2</c:v>
                </c:pt>
                <c:pt idx="34">
                  <c:v>-5.850040000223089E-2</c:v>
                </c:pt>
                <c:pt idx="35">
                  <c:v>-2.9000400005315896E-2</c:v>
                </c:pt>
                <c:pt idx="36">
                  <c:v>-3.0216500003007241E-2</c:v>
                </c:pt>
                <c:pt idx="37">
                  <c:v>-9.0165000001434237E-3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68-4B02-8668-DD620AF98F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68-4B02-8668-DD620AF98F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68-4B02-8668-DD620AF98F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2.2000000000000001E-3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1.6000000000000001E-3</c:v>
                  </c:pt>
                  <c:pt idx="5">
                    <c:v>1.1999999999999999E-3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2E-3</c:v>
                  </c:pt>
                  <c:pt idx="14">
                    <c:v>2.5000000000000001E-3</c:v>
                  </c:pt>
                  <c:pt idx="15">
                    <c:v>1.5E-3</c:v>
                  </c:pt>
                  <c:pt idx="16">
                    <c:v>3.0000000000000001E-3</c:v>
                  </c:pt>
                  <c:pt idx="17">
                    <c:v>2.2000000000000001E-3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1E-4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68-4B02-8668-DD620AF98F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-4032.5</c:v>
                </c:pt>
                <c:pt idx="1">
                  <c:v>-4019</c:v>
                </c:pt>
                <c:pt idx="2">
                  <c:v>-1263.5</c:v>
                </c:pt>
                <c:pt idx="3">
                  <c:v>-1217</c:v>
                </c:pt>
                <c:pt idx="4">
                  <c:v>-1190.5</c:v>
                </c:pt>
                <c:pt idx="5">
                  <c:v>-1180.5</c:v>
                </c:pt>
                <c:pt idx="6">
                  <c:v>-1180</c:v>
                </c:pt>
                <c:pt idx="7">
                  <c:v>-1097</c:v>
                </c:pt>
                <c:pt idx="8">
                  <c:v>-1070.5</c:v>
                </c:pt>
                <c:pt idx="9">
                  <c:v>-1070</c:v>
                </c:pt>
                <c:pt idx="10">
                  <c:v>-1063.5</c:v>
                </c:pt>
                <c:pt idx="11">
                  <c:v>-1043.5</c:v>
                </c:pt>
                <c:pt idx="12">
                  <c:v>-252.5</c:v>
                </c:pt>
                <c:pt idx="13">
                  <c:v>0</c:v>
                </c:pt>
                <c:pt idx="14">
                  <c:v>725.5</c:v>
                </c:pt>
                <c:pt idx="15">
                  <c:v>945.5</c:v>
                </c:pt>
                <c:pt idx="16">
                  <c:v>946</c:v>
                </c:pt>
                <c:pt idx="17">
                  <c:v>2174</c:v>
                </c:pt>
                <c:pt idx="18">
                  <c:v>2457.5</c:v>
                </c:pt>
                <c:pt idx="19">
                  <c:v>3472</c:v>
                </c:pt>
                <c:pt idx="20">
                  <c:v>5017</c:v>
                </c:pt>
                <c:pt idx="21">
                  <c:v>5063.5</c:v>
                </c:pt>
                <c:pt idx="22">
                  <c:v>6218.5</c:v>
                </c:pt>
                <c:pt idx="23">
                  <c:v>6298.5</c:v>
                </c:pt>
                <c:pt idx="24">
                  <c:v>8691.5</c:v>
                </c:pt>
                <c:pt idx="25">
                  <c:v>9484</c:v>
                </c:pt>
                <c:pt idx="26">
                  <c:v>9953</c:v>
                </c:pt>
                <c:pt idx="27">
                  <c:v>10594</c:v>
                </c:pt>
                <c:pt idx="28">
                  <c:v>10594.5</c:v>
                </c:pt>
                <c:pt idx="29">
                  <c:v>10621</c:v>
                </c:pt>
                <c:pt idx="30">
                  <c:v>13444</c:v>
                </c:pt>
                <c:pt idx="31">
                  <c:v>13444.5</c:v>
                </c:pt>
                <c:pt idx="32">
                  <c:v>16164</c:v>
                </c:pt>
                <c:pt idx="33">
                  <c:v>16809</c:v>
                </c:pt>
                <c:pt idx="34">
                  <c:v>16882</c:v>
                </c:pt>
                <c:pt idx="35">
                  <c:v>16882</c:v>
                </c:pt>
                <c:pt idx="36">
                  <c:v>16882.5</c:v>
                </c:pt>
                <c:pt idx="37">
                  <c:v>16882.5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5.4813636028714238E-2</c:v>
                </c:pt>
                <c:pt idx="1">
                  <c:v>5.4757989415387565E-2</c:v>
                </c:pt>
                <c:pt idx="2">
                  <c:v>4.339989733970892E-2</c:v>
                </c:pt>
                <c:pt idx="3">
                  <c:v>4.3208225671583694E-2</c:v>
                </c:pt>
                <c:pt idx="4">
                  <c:v>4.3098993430609106E-2</c:v>
                </c:pt>
                <c:pt idx="5">
                  <c:v>4.3057773717033787E-2</c:v>
                </c:pt>
                <c:pt idx="6">
                  <c:v>4.3055712731355021E-2</c:v>
                </c:pt>
                <c:pt idx="7">
                  <c:v>4.2713589108679888E-2</c:v>
                </c:pt>
                <c:pt idx="8">
                  <c:v>4.2604356867705293E-2</c:v>
                </c:pt>
                <c:pt idx="9">
                  <c:v>4.2602295882026534E-2</c:v>
                </c:pt>
                <c:pt idx="10">
                  <c:v>4.2575503068202576E-2</c:v>
                </c:pt>
                <c:pt idx="11">
                  <c:v>4.2493063641051938E-2</c:v>
                </c:pt>
                <c:pt idx="12">
                  <c:v>3.9232584297244355E-2</c:v>
                </c:pt>
                <c:pt idx="13">
                  <c:v>3.8191786529467593E-2</c:v>
                </c:pt>
                <c:pt idx="14">
                  <c:v>3.5201296309578335E-2</c:v>
                </c:pt>
                <c:pt idx="15">
                  <c:v>3.4294462610921353E-2</c:v>
                </c:pt>
                <c:pt idx="16">
                  <c:v>3.4292401625242587E-2</c:v>
                </c:pt>
                <c:pt idx="17">
                  <c:v>2.9230620798193642E-2</c:v>
                </c:pt>
                <c:pt idx="18">
                  <c:v>2.8062041918333398E-2</c:v>
                </c:pt>
                <c:pt idx="19">
                  <c:v>2.3880301976117471E-2</c:v>
                </c:pt>
                <c:pt idx="20">
                  <c:v>1.7511856228730967E-2</c:v>
                </c:pt>
                <c:pt idx="21">
                  <c:v>1.7320184560605745E-2</c:v>
                </c:pt>
                <c:pt idx="22">
                  <c:v>1.2559307642656611E-2</c:v>
                </c:pt>
                <c:pt idx="23">
                  <c:v>1.2229549934054073E-2</c:v>
                </c:pt>
                <c:pt idx="24">
                  <c:v>2.3656724754806749E-3</c:v>
                </c:pt>
                <c:pt idx="25">
                  <c:v>-9.0098982536321315E-4</c:v>
                </c:pt>
                <c:pt idx="26">
                  <c:v>-2.8341943920455887E-3</c:v>
                </c:pt>
                <c:pt idx="27">
                  <c:v>-5.4763780322234154E-3</c:v>
                </c:pt>
                <c:pt idx="28">
                  <c:v>-5.4784390179021814E-3</c:v>
                </c:pt>
                <c:pt idx="29">
                  <c:v>-5.5876712588767766E-3</c:v>
                </c:pt>
                <c:pt idx="30">
                  <c:v>-1.722399640118881E-2</c:v>
                </c:pt>
                <c:pt idx="31">
                  <c:v>-1.7226057386867576E-2</c:v>
                </c:pt>
                <c:pt idx="32">
                  <c:v>-2.8435758493675085E-2</c:v>
                </c:pt>
                <c:pt idx="33">
                  <c:v>-3.1094430019283047E-2</c:v>
                </c:pt>
                <c:pt idx="34">
                  <c:v>-3.1395333928382861E-2</c:v>
                </c:pt>
                <c:pt idx="35">
                  <c:v>-3.1395333928382861E-2</c:v>
                </c:pt>
                <c:pt idx="36">
                  <c:v>-3.139739491406162E-2</c:v>
                </c:pt>
                <c:pt idx="37">
                  <c:v>-3.139739491406162E-2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68-4B02-8668-DD620AF98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60096"/>
        <c:axId val="1"/>
      </c:scatterChart>
      <c:valAx>
        <c:axId val="718060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60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5106602665659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3DD8D63-76E6-CBD4-D274-F3265DA1D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676275</xdr:colOff>
      <xdr:row>0</xdr:row>
      <xdr:rowOff>0</xdr:rowOff>
    </xdr:from>
    <xdr:to>
      <xdr:col>27</xdr:col>
      <xdr:colOff>161925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7D4EEAF-04F4-7034-CEDC-B2AA1F5E2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781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837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2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F1" s="2">
        <v>52500.078300000001</v>
      </c>
      <c r="G1" s="2">
        <v>0.29963220000000002</v>
      </c>
      <c r="H1" s="2" t="s">
        <v>39</v>
      </c>
    </row>
    <row r="2" spans="1:8" s="25" customFormat="1" ht="12.95" customHeight="1" x14ac:dyDescent="0.2">
      <c r="A2" s="25" t="s">
        <v>24</v>
      </c>
      <c r="B2" s="25" t="str">
        <f>H1</f>
        <v xml:space="preserve">EW        </v>
      </c>
      <c r="C2" s="26"/>
      <c r="D2" s="26"/>
    </row>
    <row r="3" spans="1:8" s="25" customFormat="1" ht="12.95" customHeight="1" thickBot="1" x14ac:dyDescent="0.25"/>
    <row r="4" spans="1:8" s="25" customFormat="1" ht="12.95" customHeight="1" thickTop="1" thickBot="1" x14ac:dyDescent="0.25">
      <c r="A4" s="27" t="s">
        <v>37</v>
      </c>
      <c r="C4" s="28">
        <f>F1</f>
        <v>52500.078300000001</v>
      </c>
      <c r="D4" s="29">
        <f>G1</f>
        <v>0.29963220000000002</v>
      </c>
    </row>
    <row r="5" spans="1:8" s="25" customFormat="1" ht="12.95" customHeight="1" thickTop="1" x14ac:dyDescent="0.2">
      <c r="A5" s="30" t="s">
        <v>29</v>
      </c>
      <c r="C5" s="31">
        <v>-9.5</v>
      </c>
      <c r="D5" s="25" t="s">
        <v>30</v>
      </c>
    </row>
    <row r="6" spans="1:8" s="25" customFormat="1" ht="12.95" customHeight="1" x14ac:dyDescent="0.2">
      <c r="A6" s="27" t="s">
        <v>2</v>
      </c>
    </row>
    <row r="7" spans="1:8" s="25" customFormat="1" ht="12.95" customHeight="1" x14ac:dyDescent="0.2">
      <c r="A7" s="25" t="s">
        <v>3</v>
      </c>
      <c r="C7" s="25">
        <f>C4</f>
        <v>52500.078300000001</v>
      </c>
    </row>
    <row r="8" spans="1:8" s="25" customFormat="1" ht="12.95" customHeight="1" x14ac:dyDescent="0.2">
      <c r="A8" s="25" t="s">
        <v>4</v>
      </c>
      <c r="C8" s="25">
        <f>D4</f>
        <v>0.29963220000000002</v>
      </c>
      <c r="D8" s="31"/>
    </row>
    <row r="9" spans="1:8" s="25" customFormat="1" ht="12.95" customHeight="1" x14ac:dyDescent="0.2">
      <c r="A9" s="32" t="s">
        <v>34</v>
      </c>
      <c r="B9" s="33">
        <v>45</v>
      </c>
      <c r="C9" s="34" t="str">
        <f>"F"&amp;B9</f>
        <v>F45</v>
      </c>
      <c r="D9" s="35" t="str">
        <f>"G"&amp;B9</f>
        <v>G45</v>
      </c>
    </row>
    <row r="10" spans="1:8" s="25" customFormat="1" ht="12.95" customHeight="1" thickBot="1" x14ac:dyDescent="0.25">
      <c r="C10" s="36" t="s">
        <v>20</v>
      </c>
      <c r="D10" s="36" t="s">
        <v>21</v>
      </c>
    </row>
    <row r="11" spans="1:8" s="25" customFormat="1" ht="12.95" customHeight="1" x14ac:dyDescent="0.2">
      <c r="A11" s="25" t="s">
        <v>16</v>
      </c>
      <c r="C11" s="35">
        <f ca="1">INTERCEPT(INDIRECT($D$9):G992,INDIRECT($C$9):F992)</f>
        <v>3.8191786529467593E-2</v>
      </c>
      <c r="D11" s="26"/>
    </row>
    <row r="12" spans="1:8" s="25" customFormat="1" ht="12.95" customHeight="1" x14ac:dyDescent="0.2">
      <c r="A12" s="25" t="s">
        <v>17</v>
      </c>
      <c r="C12" s="35">
        <f ca="1">SLOPE(INDIRECT($D$9):G992,INDIRECT($C$9):F992)</f>
        <v>-4.1219713575317172E-6</v>
      </c>
      <c r="D12" s="26"/>
    </row>
    <row r="13" spans="1:8" s="25" customFormat="1" ht="12.95" customHeight="1" x14ac:dyDescent="0.2">
      <c r="A13" s="25" t="s">
        <v>19</v>
      </c>
      <c r="C13" s="26" t="s">
        <v>14</v>
      </c>
    </row>
    <row r="14" spans="1:8" s="25" customFormat="1" ht="12.95" customHeight="1" x14ac:dyDescent="0.2"/>
    <row r="15" spans="1:8" s="25" customFormat="1" ht="12.95" customHeight="1" x14ac:dyDescent="0.2">
      <c r="A15" s="37" t="s">
        <v>18</v>
      </c>
      <c r="C15" s="38">
        <f ca="1">(C7+C11)+(C8+C12)*INT(MAX(F21:F3533))</f>
        <v>57558.437705066077</v>
      </c>
      <c r="E15" s="39" t="s">
        <v>51</v>
      </c>
      <c r="F15" s="31">
        <v>1</v>
      </c>
    </row>
    <row r="16" spans="1:8" s="25" customFormat="1" ht="12.95" customHeight="1" x14ac:dyDescent="0.2">
      <c r="A16" s="27" t="s">
        <v>5</v>
      </c>
      <c r="C16" s="40">
        <f ca="1">+C8+C12</f>
        <v>0.2996280780286425</v>
      </c>
      <c r="E16" s="39" t="s">
        <v>31</v>
      </c>
      <c r="F16" s="41">
        <f ca="1">NOW()+15018.5+$C$5/24</f>
        <v>60359.800703472218</v>
      </c>
    </row>
    <row r="17" spans="1:21" s="25" customFormat="1" ht="12.95" customHeight="1" thickBot="1" x14ac:dyDescent="0.25">
      <c r="A17" s="39" t="s">
        <v>28</v>
      </c>
      <c r="C17" s="25">
        <f>COUNT(C21:C2191)</f>
        <v>38</v>
      </c>
      <c r="E17" s="39" t="s">
        <v>52</v>
      </c>
      <c r="F17" s="41">
        <f ca="1">ROUND(2*(F16-$C$7)/$C$8,0)/2+F15</f>
        <v>26232</v>
      </c>
    </row>
    <row r="18" spans="1:21" s="25" customFormat="1" ht="12.95" customHeight="1" thickTop="1" thickBot="1" x14ac:dyDescent="0.25">
      <c r="A18" s="27" t="s">
        <v>6</v>
      </c>
      <c r="C18" s="42">
        <f ca="1">+C15</f>
        <v>57558.437705066077</v>
      </c>
      <c r="D18" s="43">
        <f ca="1">+C16</f>
        <v>0.2996280780286425</v>
      </c>
      <c r="E18" s="39" t="s">
        <v>32</v>
      </c>
      <c r="F18" s="35">
        <f ca="1">ROUND(2*(F16-$C$15)/$C$16,0)/2+F15</f>
        <v>9350.5</v>
      </c>
    </row>
    <row r="19" spans="1:21" s="25" customFormat="1" ht="12.95" customHeight="1" thickTop="1" x14ac:dyDescent="0.2">
      <c r="E19" s="39" t="s">
        <v>33</v>
      </c>
      <c r="F19" s="44">
        <f ca="1">+$C$15+$C$16*F18-15018.5-$C$5/24</f>
        <v>45342.005882006233</v>
      </c>
    </row>
    <row r="20" spans="1:21" s="25" customFormat="1" ht="12.95" customHeight="1" thickBot="1" x14ac:dyDescent="0.25">
      <c r="A20" s="36" t="s">
        <v>7</v>
      </c>
      <c r="B20" s="36" t="s">
        <v>8</v>
      </c>
      <c r="C20" s="36" t="s">
        <v>9</v>
      </c>
      <c r="D20" s="36" t="s">
        <v>13</v>
      </c>
      <c r="E20" s="36" t="s">
        <v>10</v>
      </c>
      <c r="F20" s="36" t="s">
        <v>11</v>
      </c>
      <c r="G20" s="36" t="s">
        <v>12</v>
      </c>
      <c r="H20" s="45" t="s">
        <v>62</v>
      </c>
      <c r="I20" s="45" t="s">
        <v>65</v>
      </c>
      <c r="J20" s="45" t="s">
        <v>59</v>
      </c>
      <c r="K20" s="45" t="s">
        <v>57</v>
      </c>
      <c r="L20" s="45" t="s">
        <v>25</v>
      </c>
      <c r="M20" s="45" t="s">
        <v>26</v>
      </c>
      <c r="N20" s="45" t="s">
        <v>27</v>
      </c>
      <c r="O20" s="45" t="s">
        <v>23</v>
      </c>
      <c r="P20" s="46" t="s">
        <v>22</v>
      </c>
      <c r="Q20" s="36" t="s">
        <v>15</v>
      </c>
      <c r="U20" s="47" t="s">
        <v>121</v>
      </c>
    </row>
    <row r="21" spans="1:21" s="25" customFormat="1" ht="12.95" customHeight="1" x14ac:dyDescent="0.2">
      <c r="A21" s="8" t="s">
        <v>53</v>
      </c>
      <c r="B21" s="6" t="s">
        <v>42</v>
      </c>
      <c r="C21" s="8">
        <v>51291.814400000003</v>
      </c>
      <c r="D21" s="8">
        <v>2.2000000000000001E-3</v>
      </c>
      <c r="E21" s="25">
        <f t="shared" ref="E21:E53" si="0">+(C21-C$7)/C$8</f>
        <v>-4032.4901662771827</v>
      </c>
      <c r="F21" s="25">
        <f t="shared" ref="F21:F58" si="1">ROUND(2*E21,0)/2</f>
        <v>-4032.5</v>
      </c>
      <c r="G21" s="25">
        <f t="shared" ref="G21:G32" si="2">+C21-(C$7+F21*C$8)</f>
        <v>2.9465000043273903E-3</v>
      </c>
      <c r="K21" s="25">
        <f t="shared" ref="K21:K32" si="3">+G21</f>
        <v>2.9465000043273903E-3</v>
      </c>
      <c r="O21" s="25">
        <f t="shared" ref="O21:O53" ca="1" si="4">+C$11+C$12*$F21</f>
        <v>5.4813636028714238E-2</v>
      </c>
      <c r="Q21" s="48">
        <f t="shared" ref="Q21:Q53" si="5">+C21-15018.5</f>
        <v>36273.314400000003</v>
      </c>
    </row>
    <row r="22" spans="1:21" s="25" customFormat="1" ht="12.95" customHeight="1" x14ac:dyDescent="0.2">
      <c r="A22" s="8" t="s">
        <v>53</v>
      </c>
      <c r="B22" s="6" t="s">
        <v>35</v>
      </c>
      <c r="C22" s="8">
        <v>51295.861700000001</v>
      </c>
      <c r="D22" s="8">
        <v>1.1000000000000001E-3</v>
      </c>
      <c r="E22" s="25">
        <f t="shared" si="0"/>
        <v>-4018.9826060082983</v>
      </c>
      <c r="F22" s="25">
        <f t="shared" si="1"/>
        <v>-4019</v>
      </c>
      <c r="G22" s="25">
        <f t="shared" si="2"/>
        <v>5.2118000021437183E-3</v>
      </c>
      <c r="K22" s="25">
        <f t="shared" si="3"/>
        <v>5.2118000021437183E-3</v>
      </c>
      <c r="O22" s="25">
        <f t="shared" ca="1" si="4"/>
        <v>5.4757989415387565E-2</v>
      </c>
      <c r="Q22" s="48">
        <f t="shared" si="5"/>
        <v>36277.361700000001</v>
      </c>
    </row>
    <row r="23" spans="1:21" s="25" customFormat="1" ht="12.95" customHeight="1" x14ac:dyDescent="0.2">
      <c r="A23" s="8" t="s">
        <v>53</v>
      </c>
      <c r="B23" s="6" t="s">
        <v>42</v>
      </c>
      <c r="C23" s="8">
        <v>52121.490599999997</v>
      </c>
      <c r="D23" s="8">
        <v>6.9999999999999999E-4</v>
      </c>
      <c r="E23" s="25">
        <f t="shared" si="0"/>
        <v>-1263.5080608826543</v>
      </c>
      <c r="F23" s="25">
        <f t="shared" si="1"/>
        <v>-1263.5</v>
      </c>
      <c r="G23" s="25">
        <f t="shared" si="2"/>
        <v>-2.4153000049409457E-3</v>
      </c>
      <c r="K23" s="25">
        <f t="shared" si="3"/>
        <v>-2.4153000049409457E-3</v>
      </c>
      <c r="O23" s="25">
        <f t="shared" ca="1" si="4"/>
        <v>4.339989733970892E-2</v>
      </c>
      <c r="Q23" s="48">
        <f t="shared" si="5"/>
        <v>37102.990599999997</v>
      </c>
    </row>
    <row r="24" spans="1:21" s="25" customFormat="1" ht="12.95" customHeight="1" x14ac:dyDescent="0.2">
      <c r="A24" s="8" t="s">
        <v>53</v>
      </c>
      <c r="B24" s="6" t="s">
        <v>35</v>
      </c>
      <c r="C24" s="8">
        <v>52135.4254</v>
      </c>
      <c r="D24" s="8">
        <v>8.0000000000000004E-4</v>
      </c>
      <c r="E24" s="25">
        <f t="shared" si="0"/>
        <v>-1217.0017107640665</v>
      </c>
      <c r="F24" s="25">
        <f t="shared" si="1"/>
        <v>-1217</v>
      </c>
      <c r="G24" s="25">
        <f t="shared" si="2"/>
        <v>-5.1260000327602029E-4</v>
      </c>
      <c r="K24" s="25">
        <f t="shared" si="3"/>
        <v>-5.1260000327602029E-4</v>
      </c>
      <c r="O24" s="25">
        <f t="shared" ca="1" si="4"/>
        <v>4.3208225671583694E-2</v>
      </c>
      <c r="Q24" s="48">
        <f t="shared" si="5"/>
        <v>37116.9254</v>
      </c>
    </row>
    <row r="25" spans="1:21" s="25" customFormat="1" ht="12.95" customHeight="1" x14ac:dyDescent="0.2">
      <c r="A25" s="8" t="s">
        <v>53</v>
      </c>
      <c r="B25" s="6" t="s">
        <v>42</v>
      </c>
      <c r="C25" s="8">
        <v>52143.364999999998</v>
      </c>
      <c r="D25" s="8">
        <v>1.6000000000000001E-3</v>
      </c>
      <c r="E25" s="25">
        <f t="shared" si="0"/>
        <v>-1190.5038911038368</v>
      </c>
      <c r="F25" s="25">
        <f t="shared" si="1"/>
        <v>-1190.5</v>
      </c>
      <c r="G25" s="25">
        <f t="shared" si="2"/>
        <v>-1.1659000010695308E-3</v>
      </c>
      <c r="K25" s="25">
        <f t="shared" si="3"/>
        <v>-1.1659000010695308E-3</v>
      </c>
      <c r="O25" s="25">
        <f t="shared" ca="1" si="4"/>
        <v>4.3098993430609106E-2</v>
      </c>
      <c r="Q25" s="48">
        <f t="shared" si="5"/>
        <v>37124.864999999998</v>
      </c>
    </row>
    <row r="26" spans="1:21" s="25" customFormat="1" ht="12.95" customHeight="1" x14ac:dyDescent="0.2">
      <c r="A26" s="8" t="s">
        <v>53</v>
      </c>
      <c r="B26" s="6" t="s">
        <v>42</v>
      </c>
      <c r="C26" s="8">
        <v>52146.361599999997</v>
      </c>
      <c r="D26" s="8">
        <v>1.1999999999999999E-3</v>
      </c>
      <c r="E26" s="25">
        <f t="shared" si="0"/>
        <v>-1180.5029632996871</v>
      </c>
      <c r="F26" s="25">
        <f t="shared" si="1"/>
        <v>-1180.5</v>
      </c>
      <c r="G26" s="25">
        <f t="shared" si="2"/>
        <v>-8.879000015440397E-4</v>
      </c>
      <c r="K26" s="25">
        <f t="shared" si="3"/>
        <v>-8.879000015440397E-4</v>
      </c>
      <c r="O26" s="25">
        <f t="shared" ca="1" si="4"/>
        <v>4.3057773717033787E-2</v>
      </c>
      <c r="Q26" s="48">
        <f t="shared" si="5"/>
        <v>37127.861599999997</v>
      </c>
    </row>
    <row r="27" spans="1:21" s="25" customFormat="1" ht="12.95" customHeight="1" x14ac:dyDescent="0.2">
      <c r="A27" s="8" t="s">
        <v>53</v>
      </c>
      <c r="B27" s="6" t="s">
        <v>35</v>
      </c>
      <c r="C27" s="8">
        <v>52146.510999999999</v>
      </c>
      <c r="D27" s="8">
        <v>1.4E-3</v>
      </c>
      <c r="E27" s="25">
        <f t="shared" si="0"/>
        <v>-1180.0043520022296</v>
      </c>
      <c r="F27" s="25">
        <f t="shared" si="1"/>
        <v>-1180</v>
      </c>
      <c r="G27" s="25">
        <f t="shared" si="2"/>
        <v>-1.3040000048931688E-3</v>
      </c>
      <c r="K27" s="25">
        <f t="shared" si="3"/>
        <v>-1.3040000048931688E-3</v>
      </c>
      <c r="O27" s="25">
        <f t="shared" ca="1" si="4"/>
        <v>4.3055712731355021E-2</v>
      </c>
      <c r="Q27" s="48">
        <f t="shared" si="5"/>
        <v>37128.010999999999</v>
      </c>
    </row>
    <row r="28" spans="1:21" s="25" customFormat="1" ht="12.95" customHeight="1" x14ac:dyDescent="0.2">
      <c r="A28" s="8" t="s">
        <v>53</v>
      </c>
      <c r="B28" s="6" t="s">
        <v>35</v>
      </c>
      <c r="C28" s="8">
        <v>52171.381000000001</v>
      </c>
      <c r="D28" s="8">
        <v>8.9999999999999998E-4</v>
      </c>
      <c r="E28" s="25">
        <f t="shared" si="0"/>
        <v>-1097.002591844267</v>
      </c>
      <c r="F28" s="25">
        <f t="shared" si="1"/>
        <v>-1097</v>
      </c>
      <c r="G28" s="25">
        <f t="shared" si="2"/>
        <v>-7.7659999806201085E-4</v>
      </c>
      <c r="K28" s="25">
        <f t="shared" si="3"/>
        <v>-7.7659999806201085E-4</v>
      </c>
      <c r="O28" s="25">
        <f t="shared" ca="1" si="4"/>
        <v>4.2713589108679888E-2</v>
      </c>
      <c r="Q28" s="48">
        <f t="shared" si="5"/>
        <v>37152.881000000001</v>
      </c>
    </row>
    <row r="29" spans="1:21" s="25" customFormat="1" ht="12.95" customHeight="1" x14ac:dyDescent="0.2">
      <c r="A29" s="8" t="s">
        <v>53</v>
      </c>
      <c r="B29" s="6" t="s">
        <v>42</v>
      </c>
      <c r="C29" s="8">
        <v>52179.318700000003</v>
      </c>
      <c r="D29" s="8">
        <v>6.9999999999999999E-4</v>
      </c>
      <c r="E29" s="25">
        <f t="shared" si="0"/>
        <v>-1070.511113291554</v>
      </c>
      <c r="F29" s="25">
        <f t="shared" si="1"/>
        <v>-1070.5</v>
      </c>
      <c r="G29" s="25">
        <f t="shared" si="2"/>
        <v>-3.3298999987891875E-3</v>
      </c>
      <c r="K29" s="25">
        <f t="shared" si="3"/>
        <v>-3.3298999987891875E-3</v>
      </c>
      <c r="O29" s="25">
        <f t="shared" ca="1" si="4"/>
        <v>4.2604356867705293E-2</v>
      </c>
      <c r="Q29" s="48">
        <f t="shared" si="5"/>
        <v>37160.818700000003</v>
      </c>
    </row>
    <row r="30" spans="1:21" s="25" customFormat="1" ht="12.95" customHeight="1" x14ac:dyDescent="0.2">
      <c r="A30" s="8" t="s">
        <v>53</v>
      </c>
      <c r="B30" s="6" t="s">
        <v>35</v>
      </c>
      <c r="C30" s="8">
        <v>52179.469799999999</v>
      </c>
      <c r="D30" s="8">
        <v>5.0000000000000001E-4</v>
      </c>
      <c r="E30" s="25">
        <f t="shared" si="0"/>
        <v>-1070.0068283715905</v>
      </c>
      <c r="F30" s="25">
        <f t="shared" si="1"/>
        <v>-1070</v>
      </c>
      <c r="G30" s="25">
        <f t="shared" si="2"/>
        <v>-2.0460000014281832E-3</v>
      </c>
      <c r="K30" s="25">
        <f t="shared" si="3"/>
        <v>-2.0460000014281832E-3</v>
      </c>
      <c r="O30" s="25">
        <f t="shared" ca="1" si="4"/>
        <v>4.2602295882026534E-2</v>
      </c>
      <c r="Q30" s="48">
        <f t="shared" si="5"/>
        <v>37160.969799999999</v>
      </c>
    </row>
    <row r="31" spans="1:21" s="25" customFormat="1" ht="12.95" customHeight="1" x14ac:dyDescent="0.2">
      <c r="A31" s="8" t="s">
        <v>53</v>
      </c>
      <c r="B31" s="6" t="s">
        <v>42</v>
      </c>
      <c r="C31" s="8">
        <v>52181.42</v>
      </c>
      <c r="D31" s="8">
        <v>1.1000000000000001E-3</v>
      </c>
      <c r="E31" s="25">
        <f t="shared" si="0"/>
        <v>-1063.4981821046028</v>
      </c>
      <c r="F31" s="25">
        <f t="shared" si="1"/>
        <v>-1063.5</v>
      </c>
      <c r="G31" s="25">
        <f t="shared" si="2"/>
        <v>5.4470000031869859E-4</v>
      </c>
      <c r="K31" s="25">
        <f t="shared" si="3"/>
        <v>5.4470000031869859E-4</v>
      </c>
      <c r="O31" s="25">
        <f t="shared" ca="1" si="4"/>
        <v>4.2575503068202576E-2</v>
      </c>
      <c r="Q31" s="48">
        <f t="shared" si="5"/>
        <v>37162.92</v>
      </c>
    </row>
    <row r="32" spans="1:21" s="25" customFormat="1" ht="12.95" customHeight="1" x14ac:dyDescent="0.2">
      <c r="A32" s="8" t="s">
        <v>53</v>
      </c>
      <c r="B32" s="6" t="s">
        <v>42</v>
      </c>
      <c r="C32" s="8">
        <v>52187.413500000002</v>
      </c>
      <c r="D32" s="8">
        <v>5.9999999999999995E-4</v>
      </c>
      <c r="E32" s="25">
        <f t="shared" si="0"/>
        <v>-1043.4953252687749</v>
      </c>
      <c r="F32" s="25">
        <f t="shared" si="1"/>
        <v>-1043.5</v>
      </c>
      <c r="G32" s="25">
        <f t="shared" si="2"/>
        <v>1.400699999067001E-3</v>
      </c>
      <c r="K32" s="25">
        <f t="shared" si="3"/>
        <v>1.400699999067001E-3</v>
      </c>
      <c r="O32" s="25">
        <f t="shared" ca="1" si="4"/>
        <v>4.2493063641051938E-2</v>
      </c>
      <c r="Q32" s="48">
        <f t="shared" si="5"/>
        <v>37168.913500000002</v>
      </c>
    </row>
    <row r="33" spans="1:17" s="25" customFormat="1" ht="12.95" customHeight="1" x14ac:dyDescent="0.2">
      <c r="A33" s="5" t="s">
        <v>45</v>
      </c>
      <c r="B33" s="6" t="s">
        <v>35</v>
      </c>
      <c r="C33" s="5">
        <v>52424.495000000003</v>
      </c>
      <c r="D33" s="7">
        <v>2E-3</v>
      </c>
      <c r="E33" s="25">
        <f t="shared" si="0"/>
        <v>-252.25359624232112</v>
      </c>
      <c r="F33" s="25">
        <f t="shared" si="1"/>
        <v>-252.5</v>
      </c>
      <c r="K33" s="35">
        <v>7.3830500004987698E-2</v>
      </c>
      <c r="O33" s="25">
        <f t="shared" ca="1" si="4"/>
        <v>3.9232584297244355E-2</v>
      </c>
      <c r="Q33" s="48">
        <f t="shared" si="5"/>
        <v>37405.995000000003</v>
      </c>
    </row>
    <row r="34" spans="1:17" s="25" customFormat="1" ht="12.95" customHeight="1" x14ac:dyDescent="0.2">
      <c r="A34" s="8" t="s">
        <v>36</v>
      </c>
      <c r="B34" s="6" t="s">
        <v>35</v>
      </c>
      <c r="C34" s="8">
        <v>52500.078300000001</v>
      </c>
      <c r="D34" s="5"/>
      <c r="E34" s="25">
        <f t="shared" si="0"/>
        <v>0</v>
      </c>
      <c r="F34" s="25">
        <f t="shared" si="1"/>
        <v>0</v>
      </c>
      <c r="G34" s="25">
        <f>+C34-(C$7+F34*C$8)</f>
        <v>0</v>
      </c>
      <c r="K34" s="25">
        <f>+G34</f>
        <v>0</v>
      </c>
      <c r="O34" s="25">
        <f t="shared" ca="1" si="4"/>
        <v>3.8191786529467593E-2</v>
      </c>
      <c r="Q34" s="48">
        <f t="shared" si="5"/>
        <v>37481.578300000001</v>
      </c>
    </row>
    <row r="35" spans="1:17" s="25" customFormat="1" ht="12.95" customHeight="1" x14ac:dyDescent="0.2">
      <c r="A35" s="8" t="s">
        <v>44</v>
      </c>
      <c r="B35" s="6" t="s">
        <v>35</v>
      </c>
      <c r="C35" s="8">
        <v>52717.511500000001</v>
      </c>
      <c r="D35" s="8">
        <v>2.5000000000000001E-3</v>
      </c>
      <c r="E35" s="25">
        <f t="shared" si="0"/>
        <v>725.66700107665156</v>
      </c>
      <c r="F35" s="25">
        <f t="shared" si="1"/>
        <v>725.5</v>
      </c>
      <c r="K35" s="35">
        <v>5.0038900000799913E-2</v>
      </c>
      <c r="O35" s="25">
        <f t="shared" ca="1" si="4"/>
        <v>3.5201296309578335E-2</v>
      </c>
      <c r="Q35" s="48">
        <f t="shared" si="5"/>
        <v>37699.011500000001</v>
      </c>
    </row>
    <row r="36" spans="1:17" s="25" customFormat="1" ht="12.95" customHeight="1" x14ac:dyDescent="0.2">
      <c r="A36" s="8" t="s">
        <v>44</v>
      </c>
      <c r="B36" s="6" t="s">
        <v>42</v>
      </c>
      <c r="C36" s="8">
        <v>52783.3819</v>
      </c>
      <c r="D36" s="8">
        <v>1.5E-3</v>
      </c>
      <c r="E36" s="25">
        <f t="shared" si="0"/>
        <v>945.50452187715223</v>
      </c>
      <c r="F36" s="25">
        <f t="shared" si="1"/>
        <v>945.5</v>
      </c>
      <c r="G36" s="25">
        <f>+C36-(C$7+F36*C$8)</f>
        <v>1.3548999995691702E-3</v>
      </c>
      <c r="K36" s="25">
        <f>+G36</f>
        <v>1.3548999995691702E-3</v>
      </c>
      <c r="O36" s="25">
        <f t="shared" ca="1" si="4"/>
        <v>3.4294462610921353E-2</v>
      </c>
      <c r="Q36" s="48">
        <f t="shared" si="5"/>
        <v>37764.8819</v>
      </c>
    </row>
    <row r="37" spans="1:17" s="25" customFormat="1" ht="12.95" customHeight="1" x14ac:dyDescent="0.2">
      <c r="A37" s="8" t="s">
        <v>44</v>
      </c>
      <c r="B37" s="6" t="s">
        <v>35</v>
      </c>
      <c r="C37" s="8">
        <v>52783.529000000002</v>
      </c>
      <c r="D37" s="8">
        <v>3.0000000000000001E-3</v>
      </c>
      <c r="E37" s="25">
        <f t="shared" si="0"/>
        <v>945.99545709707172</v>
      </c>
      <c r="F37" s="25">
        <f t="shared" si="1"/>
        <v>946</v>
      </c>
      <c r="G37" s="25">
        <f>+C37-(C$7+F37*C$8)</f>
        <v>-1.3611999966087751E-3</v>
      </c>
      <c r="K37" s="25">
        <f>+G37</f>
        <v>-1.3611999966087751E-3</v>
      </c>
      <c r="O37" s="25">
        <f t="shared" ca="1" si="4"/>
        <v>3.4292401625242587E-2</v>
      </c>
      <c r="Q37" s="48">
        <f t="shared" si="5"/>
        <v>37765.029000000002</v>
      </c>
    </row>
    <row r="38" spans="1:17" s="25" customFormat="1" ht="12.95" customHeight="1" x14ac:dyDescent="0.2">
      <c r="A38" s="8" t="s">
        <v>45</v>
      </c>
      <c r="B38" s="6" t="s">
        <v>35</v>
      </c>
      <c r="C38" s="8">
        <v>53151.479399999997</v>
      </c>
      <c r="D38" s="9">
        <v>2.2000000000000001E-3</v>
      </c>
      <c r="E38" s="25">
        <f t="shared" si="0"/>
        <v>2174.0023268527061</v>
      </c>
      <c r="F38" s="25">
        <f t="shared" si="1"/>
        <v>2174</v>
      </c>
      <c r="G38" s="25">
        <f>+C38-(C$7+F38*C$8)</f>
        <v>6.9719999737571925E-4</v>
      </c>
      <c r="K38" s="25">
        <f>+G38</f>
        <v>6.9719999737571925E-4</v>
      </c>
      <c r="O38" s="25">
        <f t="shared" ca="1" si="4"/>
        <v>2.9230620798193642E-2</v>
      </c>
      <c r="Q38" s="48">
        <f t="shared" si="5"/>
        <v>38132.979399999997</v>
      </c>
    </row>
    <row r="39" spans="1:17" s="25" customFormat="1" ht="12.95" customHeight="1" x14ac:dyDescent="0.2">
      <c r="A39" s="8" t="s">
        <v>46</v>
      </c>
      <c r="B39" s="6" t="s">
        <v>35</v>
      </c>
      <c r="C39" s="8">
        <v>53236.4084</v>
      </c>
      <c r="D39" s="49" t="s">
        <v>47</v>
      </c>
      <c r="E39" s="25">
        <f t="shared" si="0"/>
        <v>2457.4464960708469</v>
      </c>
      <c r="F39" s="25">
        <f t="shared" si="1"/>
        <v>2457.5</v>
      </c>
      <c r="K39" s="35">
        <v>-1.6031500003009569E-2</v>
      </c>
      <c r="O39" s="25">
        <f t="shared" ca="1" si="4"/>
        <v>2.8062041918333398E-2</v>
      </c>
      <c r="Q39" s="48">
        <f t="shared" si="5"/>
        <v>38217.9084</v>
      </c>
    </row>
    <row r="40" spans="1:17" s="25" customFormat="1" ht="12.95" customHeight="1" x14ac:dyDescent="0.2">
      <c r="A40" s="8" t="s">
        <v>46</v>
      </c>
      <c r="B40" s="6" t="s">
        <v>35</v>
      </c>
      <c r="C40" s="8">
        <v>53540.4</v>
      </c>
      <c r="D40" s="8">
        <v>2E-3</v>
      </c>
      <c r="E40" s="25">
        <f t="shared" si="0"/>
        <v>3471.99566668736</v>
      </c>
      <c r="F40" s="25">
        <f t="shared" si="1"/>
        <v>3472</v>
      </c>
      <c r="G40" s="25">
        <f t="shared" ref="G40:G53" si="6">+C40-(C$7+F40*C$8)</f>
        <v>-1.298399998631794E-3</v>
      </c>
      <c r="K40" s="25">
        <f>+G40</f>
        <v>-1.298399998631794E-3</v>
      </c>
      <c r="O40" s="25">
        <f t="shared" ca="1" si="4"/>
        <v>2.3880301976117471E-2</v>
      </c>
      <c r="Q40" s="48">
        <f t="shared" si="5"/>
        <v>38521.9</v>
      </c>
    </row>
    <row r="41" spans="1:17" s="25" customFormat="1" ht="12.95" customHeight="1" x14ac:dyDescent="0.2">
      <c r="A41" s="8" t="s">
        <v>40</v>
      </c>
      <c r="B41" s="50"/>
      <c r="C41" s="8">
        <v>54003.337699999996</v>
      </c>
      <c r="D41" s="8">
        <v>2.9999999999999997E-4</v>
      </c>
      <c r="E41" s="25">
        <f t="shared" si="0"/>
        <v>5017.0155277036156</v>
      </c>
      <c r="F41" s="25">
        <f t="shared" si="1"/>
        <v>5017</v>
      </c>
      <c r="G41" s="25">
        <f t="shared" si="6"/>
        <v>4.6525999932782724E-3</v>
      </c>
      <c r="J41" s="25">
        <f>+G41</f>
        <v>4.6525999932782724E-3</v>
      </c>
      <c r="O41" s="25">
        <f t="shared" ca="1" si="4"/>
        <v>1.7511856228730967E-2</v>
      </c>
      <c r="Q41" s="48">
        <f t="shared" si="5"/>
        <v>38984.837699999996</v>
      </c>
    </row>
    <row r="42" spans="1:17" s="25" customFormat="1" ht="12.95" customHeight="1" x14ac:dyDescent="0.2">
      <c r="A42" s="8" t="s">
        <v>41</v>
      </c>
      <c r="B42" s="6" t="s">
        <v>42</v>
      </c>
      <c r="C42" s="8">
        <v>54017.270400000001</v>
      </c>
      <c r="D42" s="8">
        <v>5.0000000000000001E-4</v>
      </c>
      <c r="E42" s="25">
        <f t="shared" si="0"/>
        <v>5063.5148692296762</v>
      </c>
      <c r="F42" s="25">
        <f t="shared" si="1"/>
        <v>5063.5</v>
      </c>
      <c r="G42" s="25">
        <f t="shared" si="6"/>
        <v>4.4552999970619567E-3</v>
      </c>
      <c r="K42" s="25">
        <f>+G42</f>
        <v>4.4552999970619567E-3</v>
      </c>
      <c r="O42" s="25">
        <f t="shared" ca="1" si="4"/>
        <v>1.7320184560605745E-2</v>
      </c>
      <c r="Q42" s="48">
        <f t="shared" si="5"/>
        <v>38998.770400000001</v>
      </c>
    </row>
    <row r="43" spans="1:17" s="25" customFormat="1" ht="12.95" customHeight="1" x14ac:dyDescent="0.2">
      <c r="A43" s="8" t="s">
        <v>48</v>
      </c>
      <c r="B43" s="6" t="s">
        <v>42</v>
      </c>
      <c r="C43" s="8">
        <v>54363.348700000002</v>
      </c>
      <c r="D43" s="8">
        <v>2.9999999999999997E-4</v>
      </c>
      <c r="E43" s="25">
        <f t="shared" si="0"/>
        <v>6218.525245284055</v>
      </c>
      <c r="F43" s="25">
        <f t="shared" si="1"/>
        <v>6218.5</v>
      </c>
      <c r="G43" s="25">
        <f t="shared" si="6"/>
        <v>7.5643000018317252E-3</v>
      </c>
      <c r="J43" s="25">
        <f>+G43</f>
        <v>7.5643000018317252E-3</v>
      </c>
      <c r="O43" s="25">
        <f t="shared" ca="1" si="4"/>
        <v>1.2559307642656611E-2</v>
      </c>
      <c r="Q43" s="48">
        <f t="shared" si="5"/>
        <v>39344.848700000002</v>
      </c>
    </row>
    <row r="44" spans="1:17" s="25" customFormat="1" ht="12.95" customHeight="1" x14ac:dyDescent="0.2">
      <c r="A44" s="51" t="s">
        <v>43</v>
      </c>
      <c r="B44" s="6" t="s">
        <v>42</v>
      </c>
      <c r="C44" s="8">
        <v>54387.316200000001</v>
      </c>
      <c r="D44" s="8"/>
      <c r="E44" s="25">
        <f t="shared" si="0"/>
        <v>6298.5149793647015</v>
      </c>
      <c r="F44" s="25">
        <f t="shared" si="1"/>
        <v>6298.5</v>
      </c>
      <c r="G44" s="25">
        <f t="shared" si="6"/>
        <v>4.488300000957679E-3</v>
      </c>
      <c r="J44" s="25">
        <f>+G44</f>
        <v>4.488300000957679E-3</v>
      </c>
      <c r="O44" s="25">
        <f t="shared" ca="1" si="4"/>
        <v>1.2229549934054073E-2</v>
      </c>
      <c r="Q44" s="48">
        <f t="shared" si="5"/>
        <v>39368.816200000001</v>
      </c>
    </row>
    <row r="45" spans="1:17" s="25" customFormat="1" ht="12.95" customHeight="1" x14ac:dyDescent="0.2">
      <c r="A45" s="8" t="s">
        <v>49</v>
      </c>
      <c r="B45" s="6" t="s">
        <v>42</v>
      </c>
      <c r="C45" s="8">
        <v>55104.335500000001</v>
      </c>
      <c r="D45" s="8">
        <v>8.0000000000000004E-4</v>
      </c>
      <c r="E45" s="25">
        <f t="shared" si="0"/>
        <v>8691.5131284287872</v>
      </c>
      <c r="F45" s="25">
        <f t="shared" si="1"/>
        <v>8691.5</v>
      </c>
      <c r="G45" s="25">
        <f t="shared" si="6"/>
        <v>3.9336999980150722E-3</v>
      </c>
      <c r="K45" s="25">
        <f>+G45</f>
        <v>3.9336999980150722E-3</v>
      </c>
      <c r="O45" s="25">
        <f t="shared" ca="1" si="4"/>
        <v>2.3656724754806749E-3</v>
      </c>
      <c r="Q45" s="48">
        <f t="shared" si="5"/>
        <v>40085.835500000001</v>
      </c>
    </row>
    <row r="46" spans="1:17" s="25" customFormat="1" ht="12.95" customHeight="1" x14ac:dyDescent="0.2">
      <c r="A46" s="8" t="s">
        <v>50</v>
      </c>
      <c r="B46" s="6" t="s">
        <v>35</v>
      </c>
      <c r="C46" s="8">
        <v>55341.790699999998</v>
      </c>
      <c r="D46" s="8">
        <v>2.0000000000000001E-4</v>
      </c>
      <c r="E46" s="25">
        <f t="shared" si="0"/>
        <v>9484.0020531838582</v>
      </c>
      <c r="F46" s="25">
        <f t="shared" si="1"/>
        <v>9484</v>
      </c>
      <c r="G46" s="25">
        <f t="shared" si="6"/>
        <v>6.1519999871961772E-4</v>
      </c>
      <c r="K46" s="25">
        <f>+G46</f>
        <v>6.1519999871961772E-4</v>
      </c>
      <c r="O46" s="25">
        <f t="shared" ca="1" si="4"/>
        <v>-9.0098982536321315E-4</v>
      </c>
      <c r="Q46" s="48">
        <f t="shared" si="5"/>
        <v>40323.290699999998</v>
      </c>
    </row>
    <row r="47" spans="1:17" s="25" customFormat="1" ht="12.95" customHeight="1" x14ac:dyDescent="0.2">
      <c r="A47" s="8" t="s">
        <v>54</v>
      </c>
      <c r="B47" s="6" t="s">
        <v>35</v>
      </c>
      <c r="C47" s="8">
        <v>55482.315199999997</v>
      </c>
      <c r="D47" s="8">
        <v>2.0000000000000001E-4</v>
      </c>
      <c r="E47" s="25">
        <f t="shared" si="0"/>
        <v>9952.9920349014428</v>
      </c>
      <c r="F47" s="25">
        <f t="shared" si="1"/>
        <v>9953</v>
      </c>
      <c r="G47" s="25">
        <f t="shared" si="6"/>
        <v>-2.3866000046837144E-3</v>
      </c>
      <c r="J47" s="25">
        <f>+G47</f>
        <v>-2.3866000046837144E-3</v>
      </c>
      <c r="O47" s="25">
        <f t="shared" ca="1" si="4"/>
        <v>-2.8341943920455887E-3</v>
      </c>
      <c r="Q47" s="48">
        <f t="shared" si="5"/>
        <v>40463.815199999997</v>
      </c>
    </row>
    <row r="48" spans="1:17" s="25" customFormat="1" ht="12.95" customHeight="1" x14ac:dyDescent="0.2">
      <c r="A48" s="8" t="s">
        <v>54</v>
      </c>
      <c r="B48" s="6" t="s">
        <v>35</v>
      </c>
      <c r="C48" s="8">
        <v>55674.376600000003</v>
      </c>
      <c r="D48" s="8">
        <v>5.0000000000000001E-4</v>
      </c>
      <c r="E48" s="25">
        <f t="shared" si="0"/>
        <v>10593.982555946932</v>
      </c>
      <c r="F48" s="25">
        <f t="shared" si="1"/>
        <v>10594</v>
      </c>
      <c r="G48" s="25">
        <f t="shared" si="6"/>
        <v>-5.226799999945797E-3</v>
      </c>
      <c r="J48" s="25">
        <f>+G48</f>
        <v>-5.226799999945797E-3</v>
      </c>
      <c r="O48" s="25">
        <f t="shared" ca="1" si="4"/>
        <v>-5.4763780322234154E-3</v>
      </c>
      <c r="Q48" s="48">
        <f t="shared" si="5"/>
        <v>40655.876600000003</v>
      </c>
    </row>
    <row r="49" spans="1:17" s="25" customFormat="1" ht="12.95" customHeight="1" x14ac:dyDescent="0.2">
      <c r="A49" s="8" t="s">
        <v>54</v>
      </c>
      <c r="B49" s="6" t="s">
        <v>42</v>
      </c>
      <c r="C49" s="8">
        <v>55674.525199999996</v>
      </c>
      <c r="D49" s="8">
        <v>8.0000000000000004E-4</v>
      </c>
      <c r="E49" s="25">
        <f t="shared" si="0"/>
        <v>10594.478497304346</v>
      </c>
      <c r="F49" s="25">
        <f t="shared" si="1"/>
        <v>10594.5</v>
      </c>
      <c r="G49" s="25">
        <f t="shared" si="6"/>
        <v>-6.4429000049130991E-3</v>
      </c>
      <c r="J49" s="25">
        <f>+G49</f>
        <v>-6.4429000049130991E-3</v>
      </c>
      <c r="O49" s="25">
        <f t="shared" ca="1" si="4"/>
        <v>-5.4784390179021814E-3</v>
      </c>
      <c r="Q49" s="48">
        <f t="shared" si="5"/>
        <v>40656.025199999996</v>
      </c>
    </row>
    <row r="50" spans="1:17" s="25" customFormat="1" ht="12.95" customHeight="1" x14ac:dyDescent="0.2">
      <c r="A50" s="8" t="s">
        <v>54</v>
      </c>
      <c r="B50" s="6" t="s">
        <v>35</v>
      </c>
      <c r="C50" s="8">
        <v>55682.465799999998</v>
      </c>
      <c r="D50" s="8">
        <v>6.9999999999999999E-4</v>
      </c>
      <c r="E50" s="25">
        <f t="shared" si="0"/>
        <v>10620.979654389605</v>
      </c>
      <c r="F50" s="25">
        <f t="shared" si="1"/>
        <v>10621</v>
      </c>
      <c r="G50" s="25">
        <f t="shared" si="6"/>
        <v>-6.0962000061408617E-3</v>
      </c>
      <c r="J50" s="25">
        <f>+G50</f>
        <v>-6.0962000061408617E-3</v>
      </c>
      <c r="O50" s="25">
        <f t="shared" ca="1" si="4"/>
        <v>-5.5876712588767766E-3</v>
      </c>
      <c r="Q50" s="48">
        <f t="shared" si="5"/>
        <v>40663.965799999998</v>
      </c>
    </row>
    <row r="51" spans="1:17" s="25" customFormat="1" ht="12.95" customHeight="1" x14ac:dyDescent="0.2">
      <c r="A51" s="23" t="s">
        <v>1</v>
      </c>
      <c r="B51" s="24" t="s">
        <v>35</v>
      </c>
      <c r="C51" s="23">
        <v>56528.313800000004</v>
      </c>
      <c r="D51" s="23">
        <v>2.0000000000000001E-4</v>
      </c>
      <c r="E51" s="25">
        <f t="shared" si="0"/>
        <v>13443.933929664443</v>
      </c>
      <c r="F51" s="25">
        <f t="shared" si="1"/>
        <v>13444</v>
      </c>
      <c r="G51" s="25">
        <f t="shared" si="6"/>
        <v>-1.9796799999312498E-2</v>
      </c>
      <c r="K51" s="25">
        <f t="shared" ref="K51:K58" si="7">+G51</f>
        <v>-1.9796799999312498E-2</v>
      </c>
      <c r="O51" s="25">
        <f t="shared" ca="1" si="4"/>
        <v>-1.722399640118881E-2</v>
      </c>
      <c r="Q51" s="48">
        <f t="shared" si="5"/>
        <v>41509.813800000004</v>
      </c>
    </row>
    <row r="52" spans="1:17" s="25" customFormat="1" ht="12.95" customHeight="1" x14ac:dyDescent="0.2">
      <c r="A52" s="23" t="s">
        <v>1</v>
      </c>
      <c r="B52" s="24" t="s">
        <v>42</v>
      </c>
      <c r="C52" s="23">
        <v>56528.462699999996</v>
      </c>
      <c r="D52" s="23">
        <v>2.9999999999999997E-4</v>
      </c>
      <c r="E52" s="25">
        <f t="shared" si="0"/>
        <v>13444.430872249362</v>
      </c>
      <c r="F52" s="25">
        <f t="shared" si="1"/>
        <v>13444.5</v>
      </c>
      <c r="G52" s="25">
        <f t="shared" si="6"/>
        <v>-2.071290000458248E-2</v>
      </c>
      <c r="K52" s="25">
        <f t="shared" si="7"/>
        <v>-2.071290000458248E-2</v>
      </c>
      <c r="O52" s="25">
        <f t="shared" ca="1" si="4"/>
        <v>-1.7226057386867576E-2</v>
      </c>
      <c r="Q52" s="48">
        <f t="shared" si="5"/>
        <v>41509.962699999996</v>
      </c>
    </row>
    <row r="53" spans="1:17" s="25" customFormat="1" ht="12.95" customHeight="1" x14ac:dyDescent="0.2">
      <c r="A53" s="52" t="s">
        <v>120</v>
      </c>
      <c r="B53" s="53" t="s">
        <v>35</v>
      </c>
      <c r="C53" s="54">
        <v>57343.306299999997</v>
      </c>
      <c r="D53" s="54">
        <v>2.9999999999999997E-4</v>
      </c>
      <c r="E53" s="25">
        <f t="shared" si="0"/>
        <v>16163.910287345603</v>
      </c>
      <c r="F53" s="25">
        <f t="shared" si="1"/>
        <v>16164</v>
      </c>
      <c r="G53" s="25">
        <f t="shared" si="6"/>
        <v>-2.6880800003709737E-2</v>
      </c>
      <c r="K53" s="25">
        <f t="shared" si="7"/>
        <v>-2.6880800003709737E-2</v>
      </c>
      <c r="O53" s="25">
        <f t="shared" ca="1" si="4"/>
        <v>-2.8435758493675085E-2</v>
      </c>
      <c r="Q53" s="48">
        <f t="shared" si="5"/>
        <v>42324.806299999997</v>
      </c>
    </row>
    <row r="54" spans="1:17" s="25" customFormat="1" ht="12.95" customHeight="1" x14ac:dyDescent="0.2">
      <c r="A54" s="55" t="s">
        <v>0</v>
      </c>
      <c r="B54" s="56" t="s">
        <v>35</v>
      </c>
      <c r="C54" s="57">
        <v>57536.568200000002</v>
      </c>
      <c r="D54" s="57">
        <v>1E-3</v>
      </c>
      <c r="E54" s="25">
        <f>+(C54-C$7)/C$8</f>
        <v>16808.907387123279</v>
      </c>
      <c r="F54" s="25">
        <f t="shared" si="1"/>
        <v>16809</v>
      </c>
      <c r="G54" s="25">
        <f>+C54-(C$7+F54*C$8)</f>
        <v>-2.7749799999583047E-2</v>
      </c>
      <c r="K54" s="25">
        <f t="shared" si="7"/>
        <v>-2.7749799999583047E-2</v>
      </c>
      <c r="O54" s="25">
        <f ca="1">+C$11+C$12*$F54</f>
        <v>-3.1094430019283047E-2</v>
      </c>
      <c r="Q54" s="48">
        <f>+C54-15018.5</f>
        <v>42518.068200000002</v>
      </c>
    </row>
    <row r="55" spans="1:17" s="25" customFormat="1" ht="12.95" customHeight="1" x14ac:dyDescent="0.2">
      <c r="A55" s="55" t="s">
        <v>0</v>
      </c>
      <c r="B55" s="56" t="s">
        <v>35</v>
      </c>
      <c r="C55" s="57">
        <v>57558.410600000003</v>
      </c>
      <c r="D55" s="57">
        <v>5.0000000000000001E-4</v>
      </c>
      <c r="E55" s="25">
        <f>+(C55-C$7)/C$8</f>
        <v>16881.804759301576</v>
      </c>
      <c r="F55" s="25">
        <f t="shared" si="1"/>
        <v>16882</v>
      </c>
      <c r="G55" s="25">
        <f>+C55-(C$7+F55*C$8)</f>
        <v>-5.850040000223089E-2</v>
      </c>
      <c r="K55" s="25">
        <f t="shared" si="7"/>
        <v>-5.850040000223089E-2</v>
      </c>
      <c r="O55" s="25">
        <f ca="1">+C$11+C$12*$F55</f>
        <v>-3.1395333928382861E-2</v>
      </c>
      <c r="Q55" s="48">
        <f>+C55-15018.5</f>
        <v>42539.910600000003</v>
      </c>
    </row>
    <row r="56" spans="1:17" s="25" customFormat="1" ht="12.95" customHeight="1" x14ac:dyDescent="0.2">
      <c r="A56" s="55" t="s">
        <v>0</v>
      </c>
      <c r="B56" s="56" t="s">
        <v>35</v>
      </c>
      <c r="C56" s="57">
        <v>57558.4401</v>
      </c>
      <c r="D56" s="57">
        <v>2.0000000000000001E-4</v>
      </c>
      <c r="E56" s="25">
        <f>+(C56-C$7)/C$8</f>
        <v>16881.903213339549</v>
      </c>
      <c r="F56" s="25">
        <f t="shared" si="1"/>
        <v>16882</v>
      </c>
      <c r="G56" s="25">
        <f>+C56-(C$7+F56*C$8)</f>
        <v>-2.9000400005315896E-2</v>
      </c>
      <c r="K56" s="25">
        <f t="shared" si="7"/>
        <v>-2.9000400005315896E-2</v>
      </c>
      <c r="O56" s="25">
        <f ca="1">+C$11+C$12*$F56</f>
        <v>-3.1395333928382861E-2</v>
      </c>
      <c r="Q56" s="48">
        <f>+C56-15018.5</f>
        <v>42539.9401</v>
      </c>
    </row>
    <row r="57" spans="1:17" s="25" customFormat="1" ht="12.95" customHeight="1" x14ac:dyDescent="0.2">
      <c r="A57" s="55" t="s">
        <v>0</v>
      </c>
      <c r="B57" s="56" t="s">
        <v>35</v>
      </c>
      <c r="C57" s="57">
        <v>57558.5887</v>
      </c>
      <c r="D57" s="57">
        <v>1E-4</v>
      </c>
      <c r="E57" s="25">
        <f>+(C57-C$7)/C$8</f>
        <v>16882.399154696988</v>
      </c>
      <c r="F57" s="25">
        <f t="shared" si="1"/>
        <v>16882.5</v>
      </c>
      <c r="G57" s="25">
        <f>+C57-(C$7+F57*C$8)</f>
        <v>-3.0216500003007241E-2</v>
      </c>
      <c r="K57" s="25">
        <f t="shared" si="7"/>
        <v>-3.0216500003007241E-2</v>
      </c>
      <c r="O57" s="25">
        <f ca="1">+C$11+C$12*$F57</f>
        <v>-3.139739491406162E-2</v>
      </c>
      <c r="Q57" s="48">
        <f>+C57-15018.5</f>
        <v>42540.0887</v>
      </c>
    </row>
    <row r="58" spans="1:17" s="25" customFormat="1" ht="12.95" customHeight="1" x14ac:dyDescent="0.2">
      <c r="A58" s="55" t="s">
        <v>0</v>
      </c>
      <c r="B58" s="56" t="s">
        <v>35</v>
      </c>
      <c r="C58" s="57">
        <v>57558.609900000003</v>
      </c>
      <c r="D58" s="57">
        <v>4.0000000000000002E-4</v>
      </c>
      <c r="E58" s="25">
        <f>+(C58-C$7)/C$8</f>
        <v>16882.469908107345</v>
      </c>
      <c r="F58" s="25">
        <f t="shared" si="1"/>
        <v>16882.5</v>
      </c>
      <c r="G58" s="25">
        <f>+C58-(C$7+F58*C$8)</f>
        <v>-9.0165000001434237E-3</v>
      </c>
      <c r="K58" s="25">
        <f t="shared" si="7"/>
        <v>-9.0165000001434237E-3</v>
      </c>
      <c r="O58" s="25">
        <f ca="1">+C$11+C$12*$F58</f>
        <v>-3.139739491406162E-2</v>
      </c>
      <c r="Q58" s="48">
        <f>+C58-15018.5</f>
        <v>42540.109900000003</v>
      </c>
    </row>
    <row r="59" spans="1:17" s="25" customFormat="1" ht="12.95" customHeight="1" x14ac:dyDescent="0.2">
      <c r="C59" s="58"/>
      <c r="D59" s="58"/>
    </row>
    <row r="60" spans="1:17" s="25" customFormat="1" ht="12.95" customHeight="1" x14ac:dyDescent="0.2">
      <c r="C60" s="58"/>
      <c r="D60" s="58"/>
    </row>
    <row r="61" spans="1:17" s="25" customFormat="1" ht="12.95" customHeight="1" x14ac:dyDescent="0.2">
      <c r="C61" s="58"/>
      <c r="D61" s="58"/>
    </row>
    <row r="62" spans="1:17" s="25" customFormat="1" ht="12.95" customHeight="1" x14ac:dyDescent="0.2">
      <c r="C62" s="58"/>
      <c r="D62" s="58"/>
    </row>
    <row r="63" spans="1:17" s="25" customFormat="1" ht="12.95" customHeight="1" x14ac:dyDescent="0.2">
      <c r="C63" s="58"/>
      <c r="D63" s="58"/>
    </row>
    <row r="64" spans="1:17" s="25" customFormat="1" ht="12.95" customHeight="1" x14ac:dyDescent="0.2">
      <c r="C64" s="58"/>
      <c r="D64" s="58"/>
    </row>
    <row r="65" spans="3:4" s="25" customFormat="1" ht="12.95" customHeight="1" x14ac:dyDescent="0.2">
      <c r="C65" s="58"/>
      <c r="D65" s="58"/>
    </row>
    <row r="66" spans="3:4" s="25" customFormat="1" ht="12.95" customHeight="1" x14ac:dyDescent="0.2">
      <c r="C66" s="58"/>
      <c r="D66" s="58"/>
    </row>
    <row r="67" spans="3:4" s="25" customFormat="1" ht="12.95" customHeight="1" x14ac:dyDescent="0.2">
      <c r="C67" s="58"/>
      <c r="D67" s="58"/>
    </row>
    <row r="68" spans="3:4" s="25" customFormat="1" ht="12.95" customHeight="1" x14ac:dyDescent="0.2">
      <c r="C68" s="58"/>
      <c r="D68" s="58"/>
    </row>
    <row r="69" spans="3:4" s="25" customFormat="1" ht="12.95" customHeight="1" x14ac:dyDescent="0.2">
      <c r="C69" s="58"/>
      <c r="D69" s="58"/>
    </row>
    <row r="70" spans="3:4" s="25" customFormat="1" ht="12.95" customHeight="1" x14ac:dyDescent="0.2">
      <c r="C70" s="58"/>
      <c r="D70" s="58"/>
    </row>
    <row r="71" spans="3:4" s="25" customFormat="1" ht="12.95" customHeight="1" x14ac:dyDescent="0.2">
      <c r="C71" s="58"/>
      <c r="D71" s="58"/>
    </row>
    <row r="72" spans="3:4" s="25" customFormat="1" ht="12.95" customHeight="1" x14ac:dyDescent="0.2">
      <c r="C72" s="58"/>
      <c r="D72" s="58"/>
    </row>
    <row r="73" spans="3:4" s="25" customFormat="1" ht="12.95" customHeight="1" x14ac:dyDescent="0.2">
      <c r="C73" s="58"/>
      <c r="D73" s="58"/>
    </row>
    <row r="74" spans="3:4" s="25" customFormat="1" ht="12.95" customHeight="1" x14ac:dyDescent="0.2">
      <c r="C74" s="58"/>
      <c r="D74" s="58"/>
    </row>
    <row r="75" spans="3:4" s="25" customFormat="1" ht="12.95" customHeight="1" x14ac:dyDescent="0.2">
      <c r="C75" s="58"/>
      <c r="D75" s="58"/>
    </row>
    <row r="76" spans="3:4" s="25" customFormat="1" ht="12.95" customHeight="1" x14ac:dyDescent="0.2">
      <c r="C76" s="58"/>
      <c r="D76" s="58"/>
    </row>
    <row r="77" spans="3:4" s="25" customFormat="1" ht="12.95" customHeight="1" x14ac:dyDescent="0.2">
      <c r="C77" s="58"/>
      <c r="D77" s="58"/>
    </row>
    <row r="78" spans="3:4" s="25" customFormat="1" ht="12.95" customHeight="1" x14ac:dyDescent="0.2">
      <c r="C78" s="58"/>
      <c r="D78" s="58"/>
    </row>
    <row r="79" spans="3:4" s="25" customFormat="1" ht="12.95" customHeight="1" x14ac:dyDescent="0.2">
      <c r="C79" s="58"/>
      <c r="D79" s="58"/>
    </row>
    <row r="80" spans="3:4" s="25" customFormat="1" ht="12.95" customHeight="1" x14ac:dyDescent="0.2">
      <c r="C80" s="58"/>
      <c r="D80" s="58"/>
    </row>
    <row r="81" spans="3:4" s="25" customFormat="1" ht="12.95" customHeight="1" x14ac:dyDescent="0.2">
      <c r="C81" s="58"/>
      <c r="D81" s="58"/>
    </row>
    <row r="82" spans="3:4" s="25" customFormat="1" ht="12.95" customHeight="1" x14ac:dyDescent="0.2">
      <c r="C82" s="58"/>
      <c r="D82" s="58"/>
    </row>
    <row r="83" spans="3:4" s="25" customFormat="1" ht="12.95" customHeight="1" x14ac:dyDescent="0.2">
      <c r="C83" s="58"/>
      <c r="D83" s="58"/>
    </row>
    <row r="84" spans="3:4" s="25" customFormat="1" ht="12.95" customHeight="1" x14ac:dyDescent="0.2">
      <c r="C84" s="58"/>
      <c r="D84" s="58"/>
    </row>
    <row r="85" spans="3:4" s="25" customFormat="1" ht="12.95" customHeight="1" x14ac:dyDescent="0.2">
      <c r="C85" s="58"/>
      <c r="D85" s="58"/>
    </row>
    <row r="86" spans="3:4" s="25" customFormat="1" ht="12.95" customHeight="1" x14ac:dyDescent="0.2">
      <c r="C86" s="58"/>
      <c r="D86" s="58"/>
    </row>
    <row r="87" spans="3:4" s="25" customFormat="1" ht="12.95" customHeight="1" x14ac:dyDescent="0.2">
      <c r="C87" s="58"/>
      <c r="D87" s="58"/>
    </row>
    <row r="88" spans="3:4" s="25" customFormat="1" ht="12.95" customHeight="1" x14ac:dyDescent="0.2">
      <c r="C88" s="58"/>
      <c r="D88" s="58"/>
    </row>
    <row r="89" spans="3:4" s="25" customFormat="1" ht="12.95" customHeight="1" x14ac:dyDescent="0.2">
      <c r="C89" s="58"/>
      <c r="D89" s="58"/>
    </row>
    <row r="90" spans="3:4" s="25" customFormat="1" ht="12.95" customHeight="1" x14ac:dyDescent="0.2">
      <c r="C90" s="58"/>
      <c r="D90" s="58"/>
    </row>
    <row r="91" spans="3:4" s="25" customFormat="1" ht="12.95" customHeight="1" x14ac:dyDescent="0.2">
      <c r="C91" s="58"/>
      <c r="D91" s="58"/>
    </row>
    <row r="92" spans="3:4" s="25" customFormat="1" ht="12.95" customHeight="1" x14ac:dyDescent="0.2">
      <c r="C92" s="58"/>
      <c r="D92" s="58"/>
    </row>
    <row r="93" spans="3:4" s="25" customFormat="1" ht="12.95" customHeight="1" x14ac:dyDescent="0.2">
      <c r="C93" s="58"/>
      <c r="D93" s="58"/>
    </row>
    <row r="94" spans="3:4" s="25" customFormat="1" ht="12.95" customHeight="1" x14ac:dyDescent="0.2">
      <c r="C94" s="58"/>
      <c r="D94" s="58"/>
    </row>
    <row r="95" spans="3:4" s="25" customFormat="1" ht="12.95" customHeight="1" x14ac:dyDescent="0.2">
      <c r="C95" s="58"/>
      <c r="D95" s="58"/>
    </row>
    <row r="96" spans="3:4" s="25" customFormat="1" ht="12.95" customHeight="1" x14ac:dyDescent="0.2">
      <c r="C96" s="58"/>
      <c r="D96" s="58"/>
    </row>
    <row r="97" spans="3:4" s="25" customFormat="1" ht="12.95" customHeight="1" x14ac:dyDescent="0.2">
      <c r="C97" s="58"/>
      <c r="D97" s="58"/>
    </row>
    <row r="98" spans="3:4" s="25" customFormat="1" ht="12.95" customHeight="1" x14ac:dyDescent="0.2">
      <c r="C98" s="58"/>
      <c r="D98" s="58"/>
    </row>
    <row r="99" spans="3:4" s="25" customFormat="1" ht="12.95" customHeight="1" x14ac:dyDescent="0.2">
      <c r="C99" s="58"/>
      <c r="D99" s="58"/>
    </row>
    <row r="100" spans="3:4" s="25" customFormat="1" ht="12.95" customHeight="1" x14ac:dyDescent="0.2">
      <c r="C100" s="58"/>
      <c r="D100" s="58"/>
    </row>
    <row r="101" spans="3:4" s="25" customFormat="1" ht="12.95" customHeight="1" x14ac:dyDescent="0.2">
      <c r="C101" s="58"/>
      <c r="D101" s="58"/>
    </row>
    <row r="102" spans="3:4" s="25" customFormat="1" ht="12.95" customHeight="1" x14ac:dyDescent="0.2">
      <c r="C102" s="58"/>
      <c r="D102" s="58"/>
    </row>
    <row r="103" spans="3:4" s="25" customFormat="1" ht="12.95" customHeight="1" x14ac:dyDescent="0.2">
      <c r="C103" s="58"/>
      <c r="D103" s="58"/>
    </row>
    <row r="104" spans="3:4" s="25" customFormat="1" ht="12.95" customHeight="1" x14ac:dyDescent="0.2">
      <c r="C104" s="58"/>
      <c r="D104" s="58"/>
    </row>
    <row r="105" spans="3:4" s="25" customFormat="1" ht="12.95" customHeight="1" x14ac:dyDescent="0.2">
      <c r="C105" s="58"/>
      <c r="D105" s="58"/>
    </row>
    <row r="106" spans="3:4" s="25" customFormat="1" ht="12.95" customHeight="1" x14ac:dyDescent="0.2">
      <c r="C106" s="58"/>
      <c r="D106" s="58"/>
    </row>
    <row r="107" spans="3:4" s="25" customFormat="1" ht="12.95" customHeight="1" x14ac:dyDescent="0.2">
      <c r="C107" s="58"/>
      <c r="D107" s="58"/>
    </row>
    <row r="108" spans="3:4" s="25" customFormat="1" ht="12.95" customHeight="1" x14ac:dyDescent="0.2">
      <c r="C108" s="58"/>
      <c r="D108" s="58"/>
    </row>
    <row r="109" spans="3:4" s="25" customFormat="1" ht="12.95" customHeight="1" x14ac:dyDescent="0.2">
      <c r="C109" s="58"/>
      <c r="D109" s="58"/>
    </row>
    <row r="110" spans="3:4" s="25" customFormat="1" ht="12.95" customHeight="1" x14ac:dyDescent="0.2">
      <c r="C110" s="58"/>
      <c r="D110" s="58"/>
    </row>
    <row r="111" spans="3:4" s="25" customFormat="1" ht="12.95" customHeight="1" x14ac:dyDescent="0.2">
      <c r="C111" s="58"/>
      <c r="D111" s="58"/>
    </row>
    <row r="112" spans="3:4" s="25" customFormat="1" ht="12.95" customHeight="1" x14ac:dyDescent="0.2">
      <c r="C112" s="58"/>
      <c r="D112" s="58"/>
    </row>
    <row r="113" spans="3:4" s="25" customFormat="1" ht="12.95" customHeight="1" x14ac:dyDescent="0.2">
      <c r="C113" s="58"/>
      <c r="D113" s="58"/>
    </row>
    <row r="114" spans="3:4" s="25" customFormat="1" ht="12.95" customHeight="1" x14ac:dyDescent="0.2">
      <c r="C114" s="58"/>
      <c r="D114" s="58"/>
    </row>
    <row r="115" spans="3:4" s="25" customFormat="1" ht="12.95" customHeight="1" x14ac:dyDescent="0.2">
      <c r="C115" s="58"/>
      <c r="D115" s="58"/>
    </row>
    <row r="116" spans="3:4" s="25" customFormat="1" ht="12.95" customHeight="1" x14ac:dyDescent="0.2">
      <c r="C116" s="58"/>
      <c r="D116" s="58"/>
    </row>
    <row r="117" spans="3:4" s="25" customFormat="1" ht="12.95" customHeight="1" x14ac:dyDescent="0.2">
      <c r="C117" s="58"/>
      <c r="D117" s="58"/>
    </row>
    <row r="118" spans="3:4" s="25" customFormat="1" ht="12.95" customHeight="1" x14ac:dyDescent="0.2">
      <c r="C118" s="58"/>
      <c r="D118" s="58"/>
    </row>
    <row r="119" spans="3:4" s="25" customFormat="1" ht="12.95" customHeight="1" x14ac:dyDescent="0.2">
      <c r="C119" s="58"/>
      <c r="D119" s="58"/>
    </row>
    <row r="120" spans="3:4" s="25" customFormat="1" ht="12.95" customHeight="1" x14ac:dyDescent="0.2">
      <c r="C120" s="58"/>
      <c r="D120" s="58"/>
    </row>
    <row r="121" spans="3:4" s="25" customFormat="1" ht="12.95" customHeight="1" x14ac:dyDescent="0.2">
      <c r="C121" s="58"/>
      <c r="D121" s="58"/>
    </row>
    <row r="122" spans="3:4" s="25" customFormat="1" ht="12.95" customHeight="1" x14ac:dyDescent="0.2">
      <c r="C122" s="58"/>
      <c r="D122" s="58"/>
    </row>
    <row r="123" spans="3:4" s="25" customFormat="1" ht="12.95" customHeight="1" x14ac:dyDescent="0.2">
      <c r="C123" s="58"/>
      <c r="D123" s="58"/>
    </row>
    <row r="124" spans="3:4" s="25" customFormat="1" ht="12.95" customHeight="1" x14ac:dyDescent="0.2">
      <c r="C124" s="58"/>
      <c r="D124" s="58"/>
    </row>
    <row r="125" spans="3:4" s="25" customFormat="1" ht="12.95" customHeight="1" x14ac:dyDescent="0.2">
      <c r="C125" s="58"/>
      <c r="D125" s="58"/>
    </row>
    <row r="126" spans="3:4" s="25" customFormat="1" ht="12.95" customHeight="1" x14ac:dyDescent="0.2">
      <c r="C126" s="58"/>
      <c r="D126" s="58"/>
    </row>
    <row r="127" spans="3:4" s="25" customFormat="1" ht="12.95" customHeight="1" x14ac:dyDescent="0.2">
      <c r="C127" s="58"/>
      <c r="D127" s="58"/>
    </row>
    <row r="128" spans="3:4" s="25" customFormat="1" ht="12.95" customHeight="1" x14ac:dyDescent="0.2">
      <c r="C128" s="58"/>
      <c r="D128" s="58"/>
    </row>
    <row r="129" spans="3:4" s="25" customFormat="1" ht="12.95" customHeight="1" x14ac:dyDescent="0.2">
      <c r="C129" s="58"/>
      <c r="D129" s="58"/>
    </row>
    <row r="130" spans="3:4" s="25" customFormat="1" ht="12.95" customHeight="1" x14ac:dyDescent="0.2">
      <c r="C130" s="58"/>
      <c r="D130" s="58"/>
    </row>
    <row r="131" spans="3:4" s="25" customFormat="1" ht="12.95" customHeight="1" x14ac:dyDescent="0.2">
      <c r="C131" s="58"/>
      <c r="D131" s="58"/>
    </row>
    <row r="132" spans="3:4" s="25" customFormat="1" ht="12.95" customHeight="1" x14ac:dyDescent="0.2">
      <c r="C132" s="58"/>
      <c r="D132" s="58"/>
    </row>
    <row r="133" spans="3:4" s="25" customFormat="1" ht="12.95" customHeight="1" x14ac:dyDescent="0.2">
      <c r="C133" s="58"/>
      <c r="D133" s="58"/>
    </row>
    <row r="134" spans="3:4" s="25" customFormat="1" ht="12.95" customHeight="1" x14ac:dyDescent="0.2">
      <c r="C134" s="58"/>
      <c r="D134" s="58"/>
    </row>
    <row r="135" spans="3:4" s="25" customFormat="1" ht="12.95" customHeight="1" x14ac:dyDescent="0.2">
      <c r="C135" s="58"/>
      <c r="D135" s="58"/>
    </row>
    <row r="136" spans="3:4" s="25" customFormat="1" ht="12.95" customHeight="1" x14ac:dyDescent="0.2">
      <c r="C136" s="58"/>
      <c r="D136" s="58"/>
    </row>
    <row r="137" spans="3:4" s="25" customFormat="1" ht="12.95" customHeight="1" x14ac:dyDescent="0.2">
      <c r="C137" s="58"/>
      <c r="D137" s="58"/>
    </row>
    <row r="138" spans="3:4" s="25" customFormat="1" ht="12.95" customHeight="1" x14ac:dyDescent="0.2">
      <c r="C138" s="58"/>
      <c r="D138" s="58"/>
    </row>
    <row r="139" spans="3:4" s="25" customFormat="1" ht="12.95" customHeight="1" x14ac:dyDescent="0.2">
      <c r="C139" s="58"/>
      <c r="D139" s="58"/>
    </row>
    <row r="140" spans="3:4" s="25" customFormat="1" ht="12.95" customHeight="1" x14ac:dyDescent="0.2">
      <c r="C140" s="58"/>
      <c r="D140" s="58"/>
    </row>
    <row r="141" spans="3:4" s="25" customFormat="1" ht="12.95" customHeight="1" x14ac:dyDescent="0.2">
      <c r="C141" s="58"/>
      <c r="D141" s="58"/>
    </row>
    <row r="142" spans="3:4" s="25" customFormat="1" ht="12.95" customHeight="1" x14ac:dyDescent="0.2">
      <c r="C142" s="58"/>
      <c r="D142" s="58"/>
    </row>
    <row r="143" spans="3:4" s="25" customFormat="1" ht="12.95" customHeight="1" x14ac:dyDescent="0.2">
      <c r="C143" s="58"/>
      <c r="D143" s="58"/>
    </row>
    <row r="144" spans="3:4" s="25" customFormat="1" ht="12.95" customHeight="1" x14ac:dyDescent="0.2">
      <c r="C144" s="58"/>
      <c r="D144" s="58"/>
    </row>
    <row r="145" spans="3:4" s="25" customFormat="1" ht="12.95" customHeight="1" x14ac:dyDescent="0.2">
      <c r="C145" s="58"/>
      <c r="D145" s="58"/>
    </row>
    <row r="146" spans="3:4" s="25" customFormat="1" ht="12.95" customHeight="1" x14ac:dyDescent="0.2">
      <c r="C146" s="58"/>
      <c r="D146" s="58"/>
    </row>
    <row r="147" spans="3:4" s="25" customFormat="1" ht="12.95" customHeight="1" x14ac:dyDescent="0.2">
      <c r="C147" s="58"/>
      <c r="D147" s="58"/>
    </row>
    <row r="148" spans="3:4" s="25" customFormat="1" ht="12.95" customHeight="1" x14ac:dyDescent="0.2">
      <c r="C148" s="58"/>
      <c r="D148" s="58"/>
    </row>
    <row r="149" spans="3:4" s="25" customFormat="1" ht="12.95" customHeight="1" x14ac:dyDescent="0.2">
      <c r="C149" s="58"/>
      <c r="D149" s="58"/>
    </row>
    <row r="150" spans="3:4" s="25" customFormat="1" ht="12.95" customHeight="1" x14ac:dyDescent="0.2">
      <c r="C150" s="58"/>
      <c r="D150" s="58"/>
    </row>
    <row r="151" spans="3:4" s="25" customFormat="1" ht="12.95" customHeight="1" x14ac:dyDescent="0.2">
      <c r="C151" s="58"/>
      <c r="D151" s="58"/>
    </row>
    <row r="152" spans="3:4" s="25" customFormat="1" ht="12.95" customHeight="1" x14ac:dyDescent="0.2">
      <c r="C152" s="58"/>
      <c r="D152" s="58"/>
    </row>
    <row r="153" spans="3:4" s="25" customFormat="1" ht="12.95" customHeight="1" x14ac:dyDescent="0.2">
      <c r="C153" s="58"/>
      <c r="D153" s="58"/>
    </row>
    <row r="154" spans="3:4" s="25" customFormat="1" ht="12.95" customHeight="1" x14ac:dyDescent="0.2">
      <c r="C154" s="58"/>
      <c r="D154" s="58"/>
    </row>
    <row r="155" spans="3:4" s="25" customFormat="1" ht="12.95" customHeight="1" x14ac:dyDescent="0.2">
      <c r="C155" s="58"/>
      <c r="D155" s="58"/>
    </row>
    <row r="156" spans="3:4" s="25" customFormat="1" ht="12.95" customHeight="1" x14ac:dyDescent="0.2">
      <c r="C156" s="58"/>
      <c r="D156" s="58"/>
    </row>
    <row r="157" spans="3:4" s="25" customFormat="1" ht="12.95" customHeight="1" x14ac:dyDescent="0.2">
      <c r="C157" s="58"/>
      <c r="D157" s="58"/>
    </row>
    <row r="158" spans="3:4" s="25" customFormat="1" ht="12.95" customHeight="1" x14ac:dyDescent="0.2">
      <c r="C158" s="58"/>
      <c r="D158" s="58"/>
    </row>
    <row r="159" spans="3:4" s="25" customFormat="1" ht="12.95" customHeight="1" x14ac:dyDescent="0.2">
      <c r="C159" s="58"/>
      <c r="D159" s="58"/>
    </row>
    <row r="160" spans="3:4" s="25" customFormat="1" ht="12.95" customHeight="1" x14ac:dyDescent="0.2">
      <c r="C160" s="58"/>
      <c r="D160" s="58"/>
    </row>
    <row r="161" spans="3:4" s="25" customFormat="1" ht="12.95" customHeight="1" x14ac:dyDescent="0.2">
      <c r="C161" s="58"/>
      <c r="D161" s="58"/>
    </row>
    <row r="162" spans="3:4" s="25" customFormat="1" ht="12.95" customHeight="1" x14ac:dyDescent="0.2">
      <c r="C162" s="58"/>
      <c r="D162" s="58"/>
    </row>
    <row r="163" spans="3:4" s="25" customFormat="1" ht="12.95" customHeight="1" x14ac:dyDescent="0.2">
      <c r="C163" s="58"/>
      <c r="D163" s="58"/>
    </row>
    <row r="164" spans="3:4" s="25" customFormat="1" ht="12.95" customHeight="1" x14ac:dyDescent="0.2">
      <c r="C164" s="58"/>
      <c r="D164" s="58"/>
    </row>
    <row r="165" spans="3:4" s="25" customFormat="1" ht="12.95" customHeight="1" x14ac:dyDescent="0.2">
      <c r="C165" s="58"/>
      <c r="D165" s="58"/>
    </row>
    <row r="166" spans="3:4" s="25" customFormat="1" ht="12.95" customHeight="1" x14ac:dyDescent="0.2">
      <c r="C166" s="58"/>
      <c r="D166" s="58"/>
    </row>
    <row r="167" spans="3:4" s="25" customFormat="1" ht="12.95" customHeight="1" x14ac:dyDescent="0.2">
      <c r="C167" s="58"/>
      <c r="D167" s="58"/>
    </row>
    <row r="168" spans="3:4" s="25" customFormat="1" ht="12.95" customHeight="1" x14ac:dyDescent="0.2">
      <c r="C168" s="58"/>
      <c r="D168" s="58"/>
    </row>
    <row r="169" spans="3:4" s="25" customFormat="1" ht="12.95" customHeight="1" x14ac:dyDescent="0.2">
      <c r="C169" s="58"/>
      <c r="D169" s="58"/>
    </row>
    <row r="170" spans="3:4" s="25" customFormat="1" ht="12.95" customHeight="1" x14ac:dyDescent="0.2">
      <c r="C170" s="58"/>
      <c r="D170" s="58"/>
    </row>
    <row r="171" spans="3:4" s="25" customFormat="1" ht="12.95" customHeight="1" x14ac:dyDescent="0.2">
      <c r="C171" s="58"/>
      <c r="D171" s="58"/>
    </row>
    <row r="172" spans="3:4" s="25" customFormat="1" ht="12.95" customHeight="1" x14ac:dyDescent="0.2">
      <c r="C172" s="58"/>
      <c r="D172" s="58"/>
    </row>
    <row r="173" spans="3:4" s="25" customFormat="1" ht="12.95" customHeight="1" x14ac:dyDescent="0.2">
      <c r="C173" s="58"/>
      <c r="D173" s="58"/>
    </row>
    <row r="174" spans="3:4" s="25" customFormat="1" ht="12.95" customHeight="1" x14ac:dyDescent="0.2">
      <c r="C174" s="58"/>
      <c r="D174" s="58"/>
    </row>
    <row r="175" spans="3:4" s="25" customFormat="1" ht="12.95" customHeight="1" x14ac:dyDescent="0.2">
      <c r="C175" s="58"/>
      <c r="D175" s="58"/>
    </row>
    <row r="176" spans="3:4" s="25" customFormat="1" ht="12.95" customHeight="1" x14ac:dyDescent="0.2">
      <c r="C176" s="58"/>
      <c r="D176" s="58"/>
    </row>
    <row r="177" spans="3:4" s="25" customFormat="1" ht="12.95" customHeight="1" x14ac:dyDescent="0.2">
      <c r="C177" s="58"/>
      <c r="D177" s="58"/>
    </row>
    <row r="178" spans="3:4" s="25" customFormat="1" ht="12.95" customHeight="1" x14ac:dyDescent="0.2">
      <c r="C178" s="58"/>
      <c r="D178" s="58"/>
    </row>
    <row r="179" spans="3:4" s="25" customFormat="1" ht="12.95" customHeight="1" x14ac:dyDescent="0.2">
      <c r="C179" s="58"/>
      <c r="D179" s="58"/>
    </row>
    <row r="180" spans="3:4" s="25" customFormat="1" ht="12.95" customHeight="1" x14ac:dyDescent="0.2">
      <c r="C180" s="58"/>
      <c r="D180" s="58"/>
    </row>
    <row r="181" spans="3:4" s="25" customFormat="1" ht="12.95" customHeight="1" x14ac:dyDescent="0.2">
      <c r="C181" s="58"/>
      <c r="D181" s="58"/>
    </row>
    <row r="182" spans="3:4" s="25" customFormat="1" ht="12.95" customHeight="1" x14ac:dyDescent="0.2">
      <c r="C182" s="58"/>
      <c r="D182" s="58"/>
    </row>
    <row r="183" spans="3:4" s="25" customFormat="1" ht="12.95" customHeight="1" x14ac:dyDescent="0.2">
      <c r="C183" s="58"/>
      <c r="D183" s="58"/>
    </row>
    <row r="184" spans="3:4" s="25" customFormat="1" ht="12.95" customHeight="1" x14ac:dyDescent="0.2">
      <c r="C184" s="58"/>
      <c r="D184" s="58"/>
    </row>
    <row r="185" spans="3:4" s="25" customFormat="1" ht="12.95" customHeight="1" x14ac:dyDescent="0.2">
      <c r="C185" s="58"/>
      <c r="D185" s="58"/>
    </row>
    <row r="186" spans="3:4" s="25" customFormat="1" ht="12.95" customHeight="1" x14ac:dyDescent="0.2">
      <c r="C186" s="58"/>
      <c r="D186" s="58"/>
    </row>
    <row r="187" spans="3:4" s="25" customFormat="1" ht="12.95" customHeight="1" x14ac:dyDescent="0.2">
      <c r="C187" s="58"/>
      <c r="D187" s="58"/>
    </row>
    <row r="188" spans="3:4" s="25" customFormat="1" ht="12.95" customHeight="1" x14ac:dyDescent="0.2">
      <c r="C188" s="58"/>
      <c r="D188" s="58"/>
    </row>
    <row r="189" spans="3:4" s="25" customFormat="1" ht="12.95" customHeight="1" x14ac:dyDescent="0.2">
      <c r="C189" s="58"/>
      <c r="D189" s="58"/>
    </row>
    <row r="190" spans="3:4" s="25" customFormat="1" ht="12.95" customHeight="1" x14ac:dyDescent="0.2">
      <c r="C190" s="58"/>
      <c r="D190" s="58"/>
    </row>
    <row r="191" spans="3:4" s="25" customFormat="1" ht="12.95" customHeight="1" x14ac:dyDescent="0.2">
      <c r="C191" s="58"/>
      <c r="D191" s="58"/>
    </row>
    <row r="192" spans="3:4" s="25" customFormat="1" ht="12.95" customHeight="1" x14ac:dyDescent="0.2">
      <c r="C192" s="58"/>
      <c r="D192" s="58"/>
    </row>
    <row r="193" spans="3:4" s="25" customFormat="1" ht="12.95" customHeight="1" x14ac:dyDescent="0.2">
      <c r="C193" s="58"/>
      <c r="D193" s="58"/>
    </row>
    <row r="194" spans="3:4" s="25" customFormat="1" ht="12.95" customHeight="1" x14ac:dyDescent="0.2">
      <c r="C194" s="58"/>
      <c r="D194" s="58"/>
    </row>
    <row r="195" spans="3:4" s="25" customFormat="1" ht="12.95" customHeight="1" x14ac:dyDescent="0.2">
      <c r="C195" s="58"/>
      <c r="D195" s="58"/>
    </row>
    <row r="196" spans="3:4" s="25" customFormat="1" ht="12.95" customHeight="1" x14ac:dyDescent="0.2">
      <c r="C196" s="58"/>
      <c r="D196" s="58"/>
    </row>
    <row r="197" spans="3:4" s="25" customFormat="1" ht="12.95" customHeight="1" x14ac:dyDescent="0.2">
      <c r="C197" s="58"/>
      <c r="D197" s="58"/>
    </row>
    <row r="198" spans="3:4" s="25" customFormat="1" ht="12.95" customHeight="1" x14ac:dyDescent="0.2">
      <c r="C198" s="58"/>
      <c r="D198" s="58"/>
    </row>
    <row r="199" spans="3:4" s="25" customFormat="1" ht="12.95" customHeight="1" x14ac:dyDescent="0.2">
      <c r="C199" s="58"/>
      <c r="D199" s="58"/>
    </row>
    <row r="200" spans="3:4" s="25" customFormat="1" ht="12.95" customHeight="1" x14ac:dyDescent="0.2">
      <c r="C200" s="58"/>
      <c r="D200" s="58"/>
    </row>
    <row r="201" spans="3:4" s="25" customFormat="1" ht="12.95" customHeight="1" x14ac:dyDescent="0.2">
      <c r="C201" s="58"/>
      <c r="D201" s="58"/>
    </row>
    <row r="202" spans="3:4" s="25" customFormat="1" ht="12.95" customHeight="1" x14ac:dyDescent="0.2">
      <c r="C202" s="58"/>
      <c r="D202" s="58"/>
    </row>
    <row r="203" spans="3:4" s="25" customFormat="1" ht="12.95" customHeight="1" x14ac:dyDescent="0.2">
      <c r="C203" s="58"/>
      <c r="D203" s="58"/>
    </row>
    <row r="204" spans="3:4" s="25" customFormat="1" ht="12.95" customHeight="1" x14ac:dyDescent="0.2">
      <c r="C204" s="58"/>
      <c r="D204" s="58"/>
    </row>
    <row r="205" spans="3:4" s="25" customFormat="1" ht="12.95" customHeight="1" x14ac:dyDescent="0.2">
      <c r="C205" s="58"/>
      <c r="D205" s="58"/>
    </row>
    <row r="206" spans="3:4" s="25" customFormat="1" ht="12.95" customHeight="1" x14ac:dyDescent="0.2">
      <c r="C206" s="58"/>
      <c r="D206" s="58"/>
    </row>
    <row r="207" spans="3:4" s="25" customFormat="1" ht="12.95" customHeight="1" x14ac:dyDescent="0.2">
      <c r="C207" s="58"/>
      <c r="D207" s="58"/>
    </row>
    <row r="208" spans="3:4" s="25" customFormat="1" ht="12.95" customHeight="1" x14ac:dyDescent="0.2">
      <c r="C208" s="58"/>
      <c r="D208" s="58"/>
    </row>
    <row r="209" spans="3:4" s="25" customFormat="1" ht="12.95" customHeight="1" x14ac:dyDescent="0.2">
      <c r="C209" s="58"/>
      <c r="D209" s="58"/>
    </row>
    <row r="210" spans="3:4" s="25" customFormat="1" ht="12.95" customHeight="1" x14ac:dyDescent="0.2">
      <c r="C210" s="58"/>
      <c r="D210" s="58"/>
    </row>
    <row r="211" spans="3:4" s="25" customFormat="1" ht="12.95" customHeight="1" x14ac:dyDescent="0.2">
      <c r="C211" s="58"/>
      <c r="D211" s="58"/>
    </row>
    <row r="212" spans="3:4" s="25" customFormat="1" ht="12.95" customHeight="1" x14ac:dyDescent="0.2">
      <c r="C212" s="58"/>
      <c r="D212" s="58"/>
    </row>
    <row r="213" spans="3:4" s="25" customFormat="1" ht="12.95" customHeight="1" x14ac:dyDescent="0.2">
      <c r="C213" s="58"/>
      <c r="D213" s="58"/>
    </row>
    <row r="214" spans="3:4" s="25" customFormat="1" ht="12.95" customHeight="1" x14ac:dyDescent="0.2">
      <c r="C214" s="58"/>
      <c r="D214" s="58"/>
    </row>
    <row r="215" spans="3:4" s="25" customFormat="1" ht="12.95" customHeight="1" x14ac:dyDescent="0.2">
      <c r="C215" s="58"/>
      <c r="D215" s="58"/>
    </row>
    <row r="216" spans="3:4" s="25" customFormat="1" ht="12.95" customHeight="1" x14ac:dyDescent="0.2">
      <c r="C216" s="58"/>
      <c r="D216" s="58"/>
    </row>
    <row r="217" spans="3:4" s="25" customFormat="1" ht="12.95" customHeight="1" x14ac:dyDescent="0.2">
      <c r="C217" s="58"/>
      <c r="D217" s="58"/>
    </row>
    <row r="218" spans="3:4" s="25" customFormat="1" ht="12.95" customHeight="1" x14ac:dyDescent="0.2">
      <c r="C218" s="58"/>
      <c r="D218" s="58"/>
    </row>
    <row r="219" spans="3:4" s="25" customFormat="1" ht="12.95" customHeight="1" x14ac:dyDescent="0.2">
      <c r="C219" s="58"/>
      <c r="D219" s="58"/>
    </row>
    <row r="220" spans="3:4" s="25" customFormat="1" ht="12.95" customHeight="1" x14ac:dyDescent="0.2">
      <c r="C220" s="58"/>
      <c r="D220" s="58"/>
    </row>
    <row r="221" spans="3:4" s="25" customFormat="1" ht="12.95" customHeight="1" x14ac:dyDescent="0.2">
      <c r="C221" s="58"/>
      <c r="D221" s="58"/>
    </row>
    <row r="222" spans="3:4" s="25" customFormat="1" ht="12.95" customHeight="1" x14ac:dyDescent="0.2">
      <c r="C222" s="58"/>
      <c r="D222" s="58"/>
    </row>
    <row r="223" spans="3:4" s="25" customFormat="1" ht="12.95" customHeight="1" x14ac:dyDescent="0.2">
      <c r="C223" s="58"/>
      <c r="D223" s="58"/>
    </row>
    <row r="224" spans="3:4" s="25" customFormat="1" ht="12.95" customHeight="1" x14ac:dyDescent="0.2">
      <c r="C224" s="58"/>
      <c r="D224" s="58"/>
    </row>
    <row r="225" spans="3:4" s="25" customFormat="1" ht="12.95" customHeight="1" x14ac:dyDescent="0.2">
      <c r="C225" s="58"/>
      <c r="D225" s="58"/>
    </row>
    <row r="226" spans="3:4" s="25" customFormat="1" ht="12.95" customHeight="1" x14ac:dyDescent="0.2">
      <c r="C226" s="58"/>
      <c r="D226" s="58"/>
    </row>
    <row r="227" spans="3:4" s="25" customFormat="1" ht="12.95" customHeight="1" x14ac:dyDescent="0.2">
      <c r="C227" s="58"/>
      <c r="D227" s="58"/>
    </row>
    <row r="228" spans="3:4" s="25" customFormat="1" ht="12.95" customHeight="1" x14ac:dyDescent="0.2">
      <c r="C228" s="58"/>
      <c r="D228" s="58"/>
    </row>
    <row r="229" spans="3:4" s="25" customFormat="1" ht="12.95" customHeight="1" x14ac:dyDescent="0.2">
      <c r="C229" s="58"/>
      <c r="D229" s="58"/>
    </row>
    <row r="230" spans="3:4" s="25" customFormat="1" ht="12.95" customHeight="1" x14ac:dyDescent="0.2">
      <c r="C230" s="58"/>
      <c r="D230" s="58"/>
    </row>
    <row r="231" spans="3:4" s="25" customFormat="1" ht="12.95" customHeight="1" x14ac:dyDescent="0.2">
      <c r="C231" s="58"/>
      <c r="D231" s="58"/>
    </row>
    <row r="232" spans="3:4" s="25" customFormat="1" ht="12.95" customHeight="1" x14ac:dyDescent="0.2">
      <c r="C232" s="58"/>
      <c r="D232" s="58"/>
    </row>
    <row r="233" spans="3:4" s="25" customFormat="1" ht="12.95" customHeight="1" x14ac:dyDescent="0.2">
      <c r="C233" s="58"/>
      <c r="D233" s="58"/>
    </row>
    <row r="234" spans="3:4" s="25" customFormat="1" ht="12.95" customHeight="1" x14ac:dyDescent="0.2">
      <c r="C234" s="58"/>
      <c r="D234" s="58"/>
    </row>
    <row r="235" spans="3:4" s="25" customFormat="1" ht="12.95" customHeight="1" x14ac:dyDescent="0.2">
      <c r="C235" s="58"/>
      <c r="D235" s="58"/>
    </row>
    <row r="236" spans="3:4" s="25" customFormat="1" ht="12.95" customHeight="1" x14ac:dyDescent="0.2">
      <c r="C236" s="58"/>
      <c r="D236" s="58"/>
    </row>
    <row r="237" spans="3:4" s="25" customFormat="1" ht="12.95" customHeight="1" x14ac:dyDescent="0.2">
      <c r="C237" s="58"/>
      <c r="D237" s="58"/>
    </row>
    <row r="238" spans="3:4" s="25" customFormat="1" ht="12.95" customHeight="1" x14ac:dyDescent="0.2">
      <c r="C238" s="58"/>
      <c r="D238" s="58"/>
    </row>
    <row r="239" spans="3:4" s="25" customFormat="1" ht="12.95" customHeight="1" x14ac:dyDescent="0.2">
      <c r="C239" s="58"/>
      <c r="D239" s="58"/>
    </row>
    <row r="240" spans="3:4" s="25" customFormat="1" ht="12.95" customHeight="1" x14ac:dyDescent="0.2">
      <c r="C240" s="58"/>
      <c r="D240" s="58"/>
    </row>
    <row r="241" spans="3:4" s="25" customFormat="1" ht="12.95" customHeight="1" x14ac:dyDescent="0.2">
      <c r="C241" s="58"/>
      <c r="D241" s="58"/>
    </row>
    <row r="242" spans="3:4" s="25" customFormat="1" ht="12.95" customHeight="1" x14ac:dyDescent="0.2">
      <c r="C242" s="58"/>
      <c r="D242" s="58"/>
    </row>
    <row r="243" spans="3:4" s="25" customFormat="1" ht="12.95" customHeight="1" x14ac:dyDescent="0.2">
      <c r="C243" s="58"/>
      <c r="D243" s="58"/>
    </row>
    <row r="244" spans="3:4" s="25" customFormat="1" ht="12.95" customHeight="1" x14ac:dyDescent="0.2">
      <c r="C244" s="58"/>
      <c r="D244" s="58"/>
    </row>
    <row r="245" spans="3:4" s="25" customFormat="1" ht="12.95" customHeight="1" x14ac:dyDescent="0.2">
      <c r="C245" s="58"/>
      <c r="D245" s="58"/>
    </row>
    <row r="246" spans="3:4" s="25" customFormat="1" ht="12.95" customHeight="1" x14ac:dyDescent="0.2">
      <c r="C246" s="58"/>
      <c r="D246" s="58"/>
    </row>
    <row r="247" spans="3:4" s="25" customFormat="1" ht="12.95" customHeight="1" x14ac:dyDescent="0.2">
      <c r="C247" s="58"/>
      <c r="D247" s="58"/>
    </row>
    <row r="248" spans="3:4" s="25" customFormat="1" ht="12.95" customHeight="1" x14ac:dyDescent="0.2">
      <c r="C248" s="58"/>
      <c r="D248" s="58"/>
    </row>
    <row r="249" spans="3:4" s="25" customFormat="1" ht="12.95" customHeight="1" x14ac:dyDescent="0.2">
      <c r="C249" s="58"/>
      <c r="D249" s="58"/>
    </row>
    <row r="250" spans="3:4" s="25" customFormat="1" ht="12.95" customHeight="1" x14ac:dyDescent="0.2">
      <c r="C250" s="58"/>
      <c r="D250" s="58"/>
    </row>
    <row r="251" spans="3:4" s="25" customFormat="1" ht="12.95" customHeight="1" x14ac:dyDescent="0.2">
      <c r="C251" s="58"/>
      <c r="D251" s="58"/>
    </row>
    <row r="252" spans="3:4" s="25" customFormat="1" ht="12.95" customHeight="1" x14ac:dyDescent="0.2">
      <c r="C252" s="58"/>
      <c r="D252" s="58"/>
    </row>
    <row r="253" spans="3:4" s="25" customFormat="1" ht="12.95" customHeight="1" x14ac:dyDescent="0.2">
      <c r="C253" s="58"/>
      <c r="D253" s="58"/>
    </row>
    <row r="254" spans="3:4" s="25" customFormat="1" ht="12.95" customHeight="1" x14ac:dyDescent="0.2">
      <c r="C254" s="58"/>
      <c r="D254" s="58"/>
    </row>
    <row r="255" spans="3:4" s="25" customFormat="1" ht="12.95" customHeight="1" x14ac:dyDescent="0.2">
      <c r="C255" s="58"/>
      <c r="D255" s="58"/>
    </row>
    <row r="256" spans="3:4" s="25" customFormat="1" ht="12.95" customHeight="1" x14ac:dyDescent="0.2">
      <c r="C256" s="58"/>
      <c r="D256" s="58"/>
    </row>
    <row r="257" spans="3:4" s="25" customFormat="1" ht="12.95" customHeight="1" x14ac:dyDescent="0.2">
      <c r="C257" s="58"/>
      <c r="D257" s="58"/>
    </row>
    <row r="258" spans="3:4" s="25" customFormat="1" ht="12.95" customHeight="1" x14ac:dyDescent="0.2">
      <c r="C258" s="58"/>
      <c r="D258" s="58"/>
    </row>
    <row r="259" spans="3:4" s="25" customFormat="1" ht="12.95" customHeight="1" x14ac:dyDescent="0.2">
      <c r="C259" s="58"/>
      <c r="D259" s="58"/>
    </row>
    <row r="260" spans="3:4" s="25" customFormat="1" ht="12.95" customHeight="1" x14ac:dyDescent="0.2">
      <c r="C260" s="58"/>
      <c r="D260" s="58"/>
    </row>
    <row r="261" spans="3:4" s="25" customFormat="1" ht="12.95" customHeight="1" x14ac:dyDescent="0.2">
      <c r="C261" s="58"/>
      <c r="D261" s="58"/>
    </row>
    <row r="262" spans="3:4" s="25" customFormat="1" ht="12.95" customHeight="1" x14ac:dyDescent="0.2">
      <c r="C262" s="58"/>
      <c r="D262" s="58"/>
    </row>
    <row r="263" spans="3:4" s="25" customFormat="1" ht="12.95" customHeight="1" x14ac:dyDescent="0.2">
      <c r="C263" s="58"/>
      <c r="D263" s="58"/>
    </row>
    <row r="264" spans="3:4" s="25" customFormat="1" ht="12.95" customHeight="1" x14ac:dyDescent="0.2">
      <c r="C264" s="58"/>
      <c r="D264" s="58"/>
    </row>
    <row r="265" spans="3:4" s="25" customFormat="1" ht="12.95" customHeight="1" x14ac:dyDescent="0.2">
      <c r="C265" s="58"/>
      <c r="D265" s="58"/>
    </row>
    <row r="266" spans="3:4" s="25" customFormat="1" ht="12.95" customHeight="1" x14ac:dyDescent="0.2">
      <c r="C266" s="58"/>
      <c r="D266" s="58"/>
    </row>
    <row r="267" spans="3:4" s="25" customFormat="1" ht="12.95" customHeight="1" x14ac:dyDescent="0.2">
      <c r="C267" s="58"/>
      <c r="D267" s="58"/>
    </row>
    <row r="268" spans="3:4" s="25" customFormat="1" ht="12.95" customHeight="1" x14ac:dyDescent="0.2">
      <c r="C268" s="58"/>
      <c r="D268" s="58"/>
    </row>
    <row r="269" spans="3:4" s="25" customFormat="1" ht="12.95" customHeight="1" x14ac:dyDescent="0.2">
      <c r="C269" s="58"/>
      <c r="D269" s="58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</sheetData>
  <phoneticPr fontId="7" type="noConversion"/>
  <hyperlinks>
    <hyperlink ref="H63047" r:id="rId1" display="http://vsolj.cetus-net.org/bulletin.html"/>
    <hyperlink ref="H63040" r:id="rId2" display="http://vsolj.cetus-net.org/bulletin.html"/>
    <hyperlink ref="AP537" r:id="rId3" display="http://cdsbib.u-strasbg.fr/cgi-bin/cdsbib?1990RMxAA..21..381G"/>
    <hyperlink ref="AP540" r:id="rId4" display="http://cdsbib.u-strasbg.fr/cgi-bin/cdsbib?1990RMxAA..21..381G"/>
    <hyperlink ref="AP538" r:id="rId5" display="http://cdsbib.u-strasbg.fr/cgi-bin/cdsbib?1990RMxAA..21..381G"/>
    <hyperlink ref="AP516" r:id="rId6" display="http://cdsbib.u-strasbg.fr/cgi-bin/cdsbib?1990RMxAA..21..381G"/>
    <hyperlink ref="I63047" r:id="rId7" display="http://vsolj.cetus-net.org/bulletin.html"/>
    <hyperlink ref="AQ650" r:id="rId8" display="http://cdsbib.u-strasbg.fr/cgi-bin/cdsbib?1990RMxAA..21..381G"/>
    <hyperlink ref="AQ64455" r:id="rId9" display="http://cdsbib.u-strasbg.fr/cgi-bin/cdsbib?1990RMxAA..21..381G"/>
    <hyperlink ref="AQ651" r:id="rId10" display="http://cdsbib.u-strasbg.fr/cgi-bin/cdsbib?1990RMxAA..21..381G"/>
    <hyperlink ref="H63044" r:id="rId11" display="https://www.aavso.org/ejaavso"/>
    <hyperlink ref="H63755" r:id="rId12" display="http://vsolj.cetus-net.org/bulletin.html"/>
    <hyperlink ref="H63748" r:id="rId13" display="https://www.aavso.org/ejaavso"/>
    <hyperlink ref="I63755" r:id="rId14" display="http://vsolj.cetus-net.org/bulletin.html"/>
    <hyperlink ref="AQ57406" r:id="rId15" display="http://cdsbib.u-strasbg.fr/cgi-bin/cdsbib?1990RMxAA..21..381G"/>
    <hyperlink ref="H63752" r:id="rId16" display="https://www.aavso.org/ejaavso"/>
    <hyperlink ref="AP4770" r:id="rId17" display="http://cdsbib.u-strasbg.fr/cgi-bin/cdsbib?1990RMxAA..21..381G"/>
    <hyperlink ref="AP4773" r:id="rId18" display="http://cdsbib.u-strasbg.fr/cgi-bin/cdsbib?1990RMxAA..21..381G"/>
    <hyperlink ref="AP4771" r:id="rId19" display="http://cdsbib.u-strasbg.fr/cgi-bin/cdsbib?1990RMxAA..21..381G"/>
    <hyperlink ref="AP4755" r:id="rId20" display="http://cdsbib.u-strasbg.fr/cgi-bin/cdsbib?1990RMxAA..21..381G"/>
    <hyperlink ref="AQ4984" r:id="rId21" display="http://cdsbib.u-strasbg.fr/cgi-bin/cdsbib?1990RMxAA..21..381G"/>
    <hyperlink ref="AQ4988" r:id="rId22" display="http://cdsbib.u-strasbg.fr/cgi-bin/cdsbib?1990RMxAA..21..381G"/>
    <hyperlink ref="AQ64668" r:id="rId23" display="http://cdsbib.u-strasbg.fr/cgi-bin/cdsbib?1990RMxAA..21..381G"/>
    <hyperlink ref="I1876" r:id="rId24" display="http://vsolj.cetus-net.org/bulletin.html"/>
    <hyperlink ref="H1876" r:id="rId25" display="http://vsolj.cetus-net.org/bulletin.html"/>
    <hyperlink ref="AQ65329" r:id="rId26" display="http://cdsbib.u-strasbg.fr/cgi-bin/cdsbib?1990RMxAA..21..381G"/>
    <hyperlink ref="AQ65328" r:id="rId27" display="http://cdsbib.u-strasbg.fr/cgi-bin/cdsbib?1990RMxAA..21..381G"/>
    <hyperlink ref="AP3046" r:id="rId28" display="http://cdsbib.u-strasbg.fr/cgi-bin/cdsbib?1990RMxAA..21..381G"/>
    <hyperlink ref="AP3064" r:id="rId29" display="http://cdsbib.u-strasbg.fr/cgi-bin/cdsbib?1990RMxAA..21..381G"/>
    <hyperlink ref="AP3065" r:id="rId30" display="http://cdsbib.u-strasbg.fr/cgi-bin/cdsbib?1990RMxAA..21..381G"/>
    <hyperlink ref="AP3061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9"/>
  <sheetViews>
    <sheetView workbookViewId="0">
      <selection activeCell="A11" sqref="A11:IV44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55</v>
      </c>
      <c r="I1" s="11" t="s">
        <v>56</v>
      </c>
      <c r="J1" s="12" t="s">
        <v>57</v>
      </c>
    </row>
    <row r="2" spans="1:16" x14ac:dyDescent="0.2">
      <c r="I2" s="13" t="s">
        <v>58</v>
      </c>
      <c r="J2" s="14" t="s">
        <v>59</v>
      </c>
    </row>
    <row r="3" spans="1:16" x14ac:dyDescent="0.2">
      <c r="A3" s="15" t="s">
        <v>60</v>
      </c>
      <c r="I3" s="13" t="s">
        <v>61</v>
      </c>
      <c r="J3" s="14" t="s">
        <v>62</v>
      </c>
    </row>
    <row r="4" spans="1:16" x14ac:dyDescent="0.2">
      <c r="I4" s="13" t="s">
        <v>63</v>
      </c>
      <c r="J4" s="14" t="s">
        <v>62</v>
      </c>
    </row>
    <row r="5" spans="1:16" ht="13.5" thickBot="1" x14ac:dyDescent="0.25">
      <c r="I5" s="16" t="s">
        <v>64</v>
      </c>
      <c r="J5" s="17" t="s">
        <v>65</v>
      </c>
    </row>
    <row r="10" spans="1:16" ht="13.5" thickBot="1" x14ac:dyDescent="0.25"/>
    <row r="11" spans="1:16" ht="12.75" customHeight="1" thickBot="1" x14ac:dyDescent="0.25">
      <c r="A11" s="3" t="str">
        <f t="shared" ref="A11:A20" si="0">P11</f>
        <v>BAVM 186 </v>
      </c>
      <c r="B11" s="2" t="str">
        <f t="shared" ref="B11:B20" si="1">IF(H11=INT(H11),"I","II")</f>
        <v>I</v>
      </c>
      <c r="C11" s="3">
        <f t="shared" ref="C11:C20" si="2">1*G11</f>
        <v>54003.337699999996</v>
      </c>
      <c r="D11" s="4" t="str">
        <f t="shared" ref="D11:D20" si="3">VLOOKUP(F11,I$1:J$5,2,FALSE)</f>
        <v>vis</v>
      </c>
      <c r="E11" s="18">
        <f>VLOOKUP(C11,Active!C$21:E$973,3,FALSE)</f>
        <v>5017.0155277036156</v>
      </c>
      <c r="F11" s="2" t="s">
        <v>64</v>
      </c>
      <c r="G11" s="4" t="str">
        <f t="shared" ref="G11:G20" si="4">MID(I11,3,LEN(I11)-3)</f>
        <v>54003.3377</v>
      </c>
      <c r="H11" s="3">
        <f t="shared" ref="H11:H20" si="5">1*K11</f>
        <v>6197</v>
      </c>
      <c r="I11" s="19" t="s">
        <v>66</v>
      </c>
      <c r="J11" s="20" t="s">
        <v>67</v>
      </c>
      <c r="K11" s="19">
        <v>6197</v>
      </c>
      <c r="L11" s="19" t="s">
        <v>68</v>
      </c>
      <c r="M11" s="20" t="s">
        <v>69</v>
      </c>
      <c r="N11" s="20" t="s">
        <v>70</v>
      </c>
      <c r="O11" s="21" t="s">
        <v>71</v>
      </c>
      <c r="P11" s="22" t="s">
        <v>72</v>
      </c>
    </row>
    <row r="12" spans="1:16" ht="12.75" customHeight="1" thickBot="1" x14ac:dyDescent="0.25">
      <c r="A12" s="3" t="str">
        <f t="shared" si="0"/>
        <v>IBVS 5781 </v>
      </c>
      <c r="B12" s="2" t="str">
        <f t="shared" si="1"/>
        <v>II</v>
      </c>
      <c r="C12" s="3">
        <f t="shared" si="2"/>
        <v>54017.270400000001</v>
      </c>
      <c r="D12" s="4" t="str">
        <f t="shared" si="3"/>
        <v>vis</v>
      </c>
      <c r="E12" s="18">
        <f>VLOOKUP(C12,Active!C$21:E$973,3,FALSE)</f>
        <v>5063.5148692296762</v>
      </c>
      <c r="F12" s="2" t="s">
        <v>64</v>
      </c>
      <c r="G12" s="4" t="str">
        <f t="shared" si="4"/>
        <v>54017.2704</v>
      </c>
      <c r="H12" s="3">
        <f t="shared" si="5"/>
        <v>6243.5</v>
      </c>
      <c r="I12" s="19" t="s">
        <v>73</v>
      </c>
      <c r="J12" s="20" t="s">
        <v>74</v>
      </c>
      <c r="K12" s="19" t="s">
        <v>75</v>
      </c>
      <c r="L12" s="19" t="s">
        <v>76</v>
      </c>
      <c r="M12" s="20" t="s">
        <v>69</v>
      </c>
      <c r="N12" s="20" t="s">
        <v>77</v>
      </c>
      <c r="O12" s="21" t="s">
        <v>78</v>
      </c>
      <c r="P12" s="22" t="s">
        <v>79</v>
      </c>
    </row>
    <row r="13" spans="1:16" ht="12.75" customHeight="1" thickBot="1" x14ac:dyDescent="0.25">
      <c r="A13" s="3" t="str">
        <f t="shared" si="0"/>
        <v>BAVM 201 </v>
      </c>
      <c r="B13" s="2" t="str">
        <f t="shared" si="1"/>
        <v>II</v>
      </c>
      <c r="C13" s="3">
        <f t="shared" si="2"/>
        <v>54363.348700000002</v>
      </c>
      <c r="D13" s="4" t="str">
        <f t="shared" si="3"/>
        <v>vis</v>
      </c>
      <c r="E13" s="18">
        <f>VLOOKUP(C13,Active!C$21:E$973,3,FALSE)</f>
        <v>6218.525245284055</v>
      </c>
      <c r="F13" s="2" t="s">
        <v>64</v>
      </c>
      <c r="G13" s="4" t="str">
        <f t="shared" si="4"/>
        <v>54363.3487</v>
      </c>
      <c r="H13" s="3">
        <f t="shared" si="5"/>
        <v>7398.5</v>
      </c>
      <c r="I13" s="19" t="s">
        <v>80</v>
      </c>
      <c r="J13" s="20" t="s">
        <v>81</v>
      </c>
      <c r="K13" s="19" t="s">
        <v>82</v>
      </c>
      <c r="L13" s="19" t="s">
        <v>83</v>
      </c>
      <c r="M13" s="20" t="s">
        <v>69</v>
      </c>
      <c r="N13" s="20" t="s">
        <v>84</v>
      </c>
      <c r="O13" s="21" t="s">
        <v>71</v>
      </c>
      <c r="P13" s="22" t="s">
        <v>85</v>
      </c>
    </row>
    <row r="14" spans="1:16" ht="12.75" customHeight="1" thickBot="1" x14ac:dyDescent="0.25">
      <c r="A14" s="3" t="str">
        <f t="shared" si="0"/>
        <v>IBVS 5837 </v>
      </c>
      <c r="B14" s="2" t="str">
        <f t="shared" si="1"/>
        <v>II</v>
      </c>
      <c r="C14" s="3">
        <f t="shared" si="2"/>
        <v>54387.316200000001</v>
      </c>
      <c r="D14" s="4" t="str">
        <f t="shared" si="3"/>
        <v>vis</v>
      </c>
      <c r="E14" s="18">
        <f>VLOOKUP(C14,Active!C$21:E$973,3,FALSE)</f>
        <v>6298.5149793647015</v>
      </c>
      <c r="F14" s="2" t="s">
        <v>64</v>
      </c>
      <c r="G14" s="4" t="str">
        <f t="shared" si="4"/>
        <v>54387.3162</v>
      </c>
      <c r="H14" s="3">
        <f t="shared" si="5"/>
        <v>7478.5</v>
      </c>
      <c r="I14" s="19" t="s">
        <v>86</v>
      </c>
      <c r="J14" s="20" t="s">
        <v>87</v>
      </c>
      <c r="K14" s="19" t="s">
        <v>88</v>
      </c>
      <c r="L14" s="19" t="s">
        <v>89</v>
      </c>
      <c r="M14" s="20" t="s">
        <v>69</v>
      </c>
      <c r="N14" s="20" t="s">
        <v>56</v>
      </c>
      <c r="O14" s="21" t="s">
        <v>78</v>
      </c>
      <c r="P14" s="22" t="s">
        <v>90</v>
      </c>
    </row>
    <row r="15" spans="1:16" ht="12.75" customHeight="1" thickBot="1" x14ac:dyDescent="0.25">
      <c r="A15" s="3" t="str">
        <f t="shared" si="0"/>
        <v>IBVS 5920 </v>
      </c>
      <c r="B15" s="2" t="str">
        <f t="shared" si="1"/>
        <v>II</v>
      </c>
      <c r="C15" s="3">
        <f t="shared" si="2"/>
        <v>55104.335500000001</v>
      </c>
      <c r="D15" s="4" t="str">
        <f t="shared" si="3"/>
        <v>vis</v>
      </c>
      <c r="E15" s="18">
        <f>VLOOKUP(C15,Active!C$21:E$973,3,FALSE)</f>
        <v>8691.5131284287872</v>
      </c>
      <c r="F15" s="2" t="s">
        <v>64</v>
      </c>
      <c r="G15" s="4" t="str">
        <f t="shared" si="4"/>
        <v>55104.3355</v>
      </c>
      <c r="H15" s="3">
        <f t="shared" si="5"/>
        <v>9871.5</v>
      </c>
      <c r="I15" s="19" t="s">
        <v>91</v>
      </c>
      <c r="J15" s="20" t="s">
        <v>92</v>
      </c>
      <c r="K15" s="19" t="s">
        <v>93</v>
      </c>
      <c r="L15" s="19" t="s">
        <v>68</v>
      </c>
      <c r="M15" s="20" t="s">
        <v>69</v>
      </c>
      <c r="N15" s="20" t="s">
        <v>56</v>
      </c>
      <c r="O15" s="21" t="s">
        <v>78</v>
      </c>
      <c r="P15" s="22" t="s">
        <v>94</v>
      </c>
    </row>
    <row r="16" spans="1:16" ht="12.75" customHeight="1" thickBot="1" x14ac:dyDescent="0.25">
      <c r="A16" s="3" t="str">
        <f t="shared" si="0"/>
        <v>IBVS 5945 </v>
      </c>
      <c r="B16" s="2" t="str">
        <f t="shared" si="1"/>
        <v>I</v>
      </c>
      <c r="C16" s="3">
        <f t="shared" si="2"/>
        <v>55341.790699999998</v>
      </c>
      <c r="D16" s="4" t="str">
        <f t="shared" si="3"/>
        <v>vis</v>
      </c>
      <c r="E16" s="18">
        <f>VLOOKUP(C16,Active!C$21:E$973,3,FALSE)</f>
        <v>9484.0020531838582</v>
      </c>
      <c r="F16" s="2" t="s">
        <v>64</v>
      </c>
      <c r="G16" s="4" t="str">
        <f t="shared" si="4"/>
        <v>55341.7907</v>
      </c>
      <c r="H16" s="3">
        <f t="shared" si="5"/>
        <v>10664</v>
      </c>
      <c r="I16" s="19" t="s">
        <v>95</v>
      </c>
      <c r="J16" s="20" t="s">
        <v>96</v>
      </c>
      <c r="K16" s="19" t="s">
        <v>97</v>
      </c>
      <c r="L16" s="19" t="s">
        <v>98</v>
      </c>
      <c r="M16" s="20" t="s">
        <v>69</v>
      </c>
      <c r="N16" s="20" t="s">
        <v>64</v>
      </c>
      <c r="O16" s="21" t="s">
        <v>99</v>
      </c>
      <c r="P16" s="22" t="s">
        <v>100</v>
      </c>
    </row>
    <row r="17" spans="1:16" ht="12.75" customHeight="1" thickBot="1" x14ac:dyDescent="0.25">
      <c r="A17" s="3" t="str">
        <f t="shared" si="0"/>
        <v>BAVM 220 </v>
      </c>
      <c r="B17" s="2" t="str">
        <f t="shared" si="1"/>
        <v>I</v>
      </c>
      <c r="C17" s="3">
        <f t="shared" si="2"/>
        <v>55482.315199999997</v>
      </c>
      <c r="D17" s="4" t="str">
        <f t="shared" si="3"/>
        <v>vis</v>
      </c>
      <c r="E17" s="18">
        <f>VLOOKUP(C17,Active!C$21:E$973,3,FALSE)</f>
        <v>9952.9920349014428</v>
      </c>
      <c r="F17" s="2" t="s">
        <v>64</v>
      </c>
      <c r="G17" s="4" t="str">
        <f t="shared" si="4"/>
        <v>55482.3152</v>
      </c>
      <c r="H17" s="3">
        <f t="shared" si="5"/>
        <v>11133</v>
      </c>
      <c r="I17" s="19" t="s">
        <v>101</v>
      </c>
      <c r="J17" s="20" t="s">
        <v>102</v>
      </c>
      <c r="K17" s="19" t="s">
        <v>103</v>
      </c>
      <c r="L17" s="19" t="s">
        <v>104</v>
      </c>
      <c r="M17" s="20" t="s">
        <v>69</v>
      </c>
      <c r="N17" s="20" t="s">
        <v>70</v>
      </c>
      <c r="O17" s="21" t="s">
        <v>105</v>
      </c>
      <c r="P17" s="22" t="s">
        <v>106</v>
      </c>
    </row>
    <row r="18" spans="1:16" ht="12.75" customHeight="1" thickBot="1" x14ac:dyDescent="0.25">
      <c r="A18" s="3" t="str">
        <f t="shared" si="0"/>
        <v>BAVM 220 </v>
      </c>
      <c r="B18" s="2" t="str">
        <f t="shared" si="1"/>
        <v>I</v>
      </c>
      <c r="C18" s="3">
        <f t="shared" si="2"/>
        <v>55674.376600000003</v>
      </c>
      <c r="D18" s="4" t="str">
        <f t="shared" si="3"/>
        <v>vis</v>
      </c>
      <c r="E18" s="18">
        <f>VLOOKUP(C18,Active!C$21:E$973,3,FALSE)</f>
        <v>10593.982555946932</v>
      </c>
      <c r="F18" s="2" t="s">
        <v>64</v>
      </c>
      <c r="G18" s="4" t="str">
        <f t="shared" si="4"/>
        <v>55674.3766</v>
      </c>
      <c r="H18" s="3">
        <f t="shared" si="5"/>
        <v>11774</v>
      </c>
      <c r="I18" s="19" t="s">
        <v>107</v>
      </c>
      <c r="J18" s="20" t="s">
        <v>108</v>
      </c>
      <c r="K18" s="19" t="s">
        <v>109</v>
      </c>
      <c r="L18" s="19" t="s">
        <v>110</v>
      </c>
      <c r="M18" s="20" t="s">
        <v>69</v>
      </c>
      <c r="N18" s="20" t="s">
        <v>70</v>
      </c>
      <c r="O18" s="21" t="s">
        <v>111</v>
      </c>
      <c r="P18" s="22" t="s">
        <v>106</v>
      </c>
    </row>
    <row r="19" spans="1:16" ht="12.75" customHeight="1" thickBot="1" x14ac:dyDescent="0.25">
      <c r="A19" s="3" t="str">
        <f t="shared" si="0"/>
        <v>BAVM 220 </v>
      </c>
      <c r="B19" s="2" t="str">
        <f t="shared" si="1"/>
        <v>II</v>
      </c>
      <c r="C19" s="3">
        <f t="shared" si="2"/>
        <v>55674.525199999996</v>
      </c>
      <c r="D19" s="4" t="str">
        <f t="shared" si="3"/>
        <v>vis</v>
      </c>
      <c r="E19" s="18">
        <f>VLOOKUP(C19,Active!C$21:E$973,3,FALSE)</f>
        <v>10594.478497304346</v>
      </c>
      <c r="F19" s="2" t="s">
        <v>64</v>
      </c>
      <c r="G19" s="4" t="str">
        <f t="shared" si="4"/>
        <v>55674.5252</v>
      </c>
      <c r="H19" s="3">
        <f t="shared" si="5"/>
        <v>11774.5</v>
      </c>
      <c r="I19" s="19" t="s">
        <v>112</v>
      </c>
      <c r="J19" s="20" t="s">
        <v>113</v>
      </c>
      <c r="K19" s="19" t="s">
        <v>114</v>
      </c>
      <c r="L19" s="19" t="s">
        <v>115</v>
      </c>
      <c r="M19" s="20" t="s">
        <v>69</v>
      </c>
      <c r="N19" s="20" t="s">
        <v>70</v>
      </c>
      <c r="O19" s="21" t="s">
        <v>111</v>
      </c>
      <c r="P19" s="22" t="s">
        <v>106</v>
      </c>
    </row>
    <row r="20" spans="1:16" ht="12.75" customHeight="1" thickBot="1" x14ac:dyDescent="0.25">
      <c r="A20" s="3" t="str">
        <f t="shared" si="0"/>
        <v>BAVM 220 </v>
      </c>
      <c r="B20" s="2" t="str">
        <f t="shared" si="1"/>
        <v>I</v>
      </c>
      <c r="C20" s="3">
        <f t="shared" si="2"/>
        <v>55682.465799999998</v>
      </c>
      <c r="D20" s="4" t="str">
        <f t="shared" si="3"/>
        <v>vis</v>
      </c>
      <c r="E20" s="18">
        <f>VLOOKUP(C20,Active!C$21:E$973,3,FALSE)</f>
        <v>10620.979654389605</v>
      </c>
      <c r="F20" s="2" t="s">
        <v>64</v>
      </c>
      <c r="G20" s="4" t="str">
        <f t="shared" si="4"/>
        <v>55682.4658</v>
      </c>
      <c r="H20" s="3">
        <f t="shared" si="5"/>
        <v>11801</v>
      </c>
      <c r="I20" s="19" t="s">
        <v>116</v>
      </c>
      <c r="J20" s="20" t="s">
        <v>117</v>
      </c>
      <c r="K20" s="19" t="s">
        <v>118</v>
      </c>
      <c r="L20" s="19" t="s">
        <v>119</v>
      </c>
      <c r="M20" s="20" t="s">
        <v>69</v>
      </c>
      <c r="N20" s="20" t="s">
        <v>70</v>
      </c>
      <c r="O20" s="21" t="s">
        <v>111</v>
      </c>
      <c r="P20" s="22" t="s">
        <v>106</v>
      </c>
    </row>
    <row r="21" spans="1:16" x14ac:dyDescent="0.2">
      <c r="B21" s="2"/>
      <c r="E21" s="18"/>
      <c r="F21" s="2"/>
    </row>
    <row r="22" spans="1:16" x14ac:dyDescent="0.2">
      <c r="B22" s="2"/>
      <c r="E22" s="18"/>
      <c r="F22" s="2"/>
    </row>
    <row r="23" spans="1:16" x14ac:dyDescent="0.2">
      <c r="B23" s="2"/>
      <c r="E23" s="18"/>
      <c r="F23" s="2"/>
    </row>
    <row r="24" spans="1:16" x14ac:dyDescent="0.2">
      <c r="B24" s="2"/>
      <c r="E24" s="18"/>
      <c r="F24" s="2"/>
    </row>
    <row r="25" spans="1:16" x14ac:dyDescent="0.2">
      <c r="B25" s="2"/>
      <c r="E25" s="18"/>
      <c r="F25" s="2"/>
    </row>
    <row r="26" spans="1:16" x14ac:dyDescent="0.2">
      <c r="B26" s="2"/>
      <c r="E26" s="18"/>
      <c r="F26" s="2"/>
    </row>
    <row r="27" spans="1:16" x14ac:dyDescent="0.2">
      <c r="B27" s="2"/>
      <c r="E27" s="18"/>
      <c r="F27" s="2"/>
    </row>
    <row r="28" spans="1:16" x14ac:dyDescent="0.2">
      <c r="B28" s="2"/>
      <c r="E28" s="18"/>
      <c r="F28" s="2"/>
    </row>
    <row r="29" spans="1:16" x14ac:dyDescent="0.2">
      <c r="B29" s="2"/>
      <c r="E29" s="18"/>
      <c r="F29" s="2"/>
    </row>
    <row r="30" spans="1:16" x14ac:dyDescent="0.2">
      <c r="B30" s="2"/>
      <c r="E30" s="18"/>
      <c r="F30" s="2"/>
    </row>
    <row r="31" spans="1:16" x14ac:dyDescent="0.2">
      <c r="B31" s="2"/>
      <c r="E31" s="18"/>
      <c r="F31" s="2"/>
    </row>
    <row r="32" spans="1:16" x14ac:dyDescent="0.2">
      <c r="B32" s="2"/>
      <c r="E32" s="18"/>
      <c r="F32" s="2"/>
    </row>
    <row r="33" spans="2:6" x14ac:dyDescent="0.2">
      <c r="B33" s="2"/>
      <c r="E33" s="18"/>
      <c r="F33" s="2"/>
    </row>
    <row r="34" spans="2:6" x14ac:dyDescent="0.2">
      <c r="B34" s="2"/>
      <c r="E34" s="18"/>
      <c r="F34" s="2"/>
    </row>
    <row r="35" spans="2:6" x14ac:dyDescent="0.2">
      <c r="B35" s="2"/>
      <c r="E35" s="18"/>
      <c r="F35" s="2"/>
    </row>
    <row r="36" spans="2:6" x14ac:dyDescent="0.2">
      <c r="B36" s="2"/>
      <c r="E36" s="18"/>
      <c r="F36" s="2"/>
    </row>
    <row r="37" spans="2:6" x14ac:dyDescent="0.2">
      <c r="B37" s="2"/>
      <c r="E37" s="18"/>
      <c r="F37" s="2"/>
    </row>
    <row r="38" spans="2:6" x14ac:dyDescent="0.2">
      <c r="B38" s="2"/>
      <c r="E38" s="18"/>
      <c r="F38" s="2"/>
    </row>
    <row r="39" spans="2:6" x14ac:dyDescent="0.2">
      <c r="B39" s="2"/>
      <c r="E39" s="18"/>
      <c r="F39" s="2"/>
    </row>
    <row r="40" spans="2:6" x14ac:dyDescent="0.2">
      <c r="B40" s="2"/>
      <c r="E40" s="18"/>
      <c r="F40" s="2"/>
    </row>
    <row r="41" spans="2:6" x14ac:dyDescent="0.2">
      <c r="B41" s="2"/>
      <c r="E41" s="18"/>
      <c r="F41" s="2"/>
    </row>
    <row r="42" spans="2:6" x14ac:dyDescent="0.2">
      <c r="B42" s="2"/>
      <c r="E42" s="18"/>
      <c r="F42" s="2"/>
    </row>
    <row r="43" spans="2:6" x14ac:dyDescent="0.2">
      <c r="B43" s="2"/>
      <c r="E43" s="18"/>
      <c r="F43" s="2"/>
    </row>
    <row r="44" spans="2:6" x14ac:dyDescent="0.2">
      <c r="B44" s="2"/>
      <c r="E44" s="18"/>
      <c r="F44" s="2"/>
    </row>
    <row r="45" spans="2:6" x14ac:dyDescent="0.2">
      <c r="B45" s="2"/>
      <c r="E45" s="18"/>
      <c r="F45" s="2"/>
    </row>
    <row r="46" spans="2:6" x14ac:dyDescent="0.2">
      <c r="B46" s="2"/>
      <c r="E46" s="18"/>
      <c r="F46" s="2"/>
    </row>
    <row r="47" spans="2:6" x14ac:dyDescent="0.2">
      <c r="B47" s="2"/>
      <c r="E47" s="18"/>
      <c r="F47" s="2"/>
    </row>
    <row r="48" spans="2:6" x14ac:dyDescent="0.2">
      <c r="B48" s="2"/>
      <c r="E48" s="18"/>
      <c r="F48" s="2"/>
    </row>
    <row r="49" spans="2:6" x14ac:dyDescent="0.2">
      <c r="B49" s="2"/>
      <c r="E49" s="18"/>
      <c r="F49" s="2"/>
    </row>
    <row r="50" spans="2:6" x14ac:dyDescent="0.2">
      <c r="B50" s="2"/>
      <c r="E50" s="18"/>
      <c r="F50" s="2"/>
    </row>
    <row r="51" spans="2:6" x14ac:dyDescent="0.2">
      <c r="B51" s="2"/>
      <c r="E51" s="18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</sheetData>
  <phoneticPr fontId="7" type="noConversion"/>
  <hyperlinks>
    <hyperlink ref="P11" r:id="rId1" display="http://www.bav-astro.de/sfs/BAVM_link.php?BAVMnr=186"/>
    <hyperlink ref="P12" r:id="rId2" display="http://www.konkoly.hu/cgi-bin/IBVS?5781"/>
    <hyperlink ref="P13" r:id="rId3" display="http://www.bav-astro.de/sfs/BAVM_link.php?BAVMnr=201"/>
    <hyperlink ref="P14" r:id="rId4" display="http://www.konkoly.hu/cgi-bin/IBVS?5837"/>
    <hyperlink ref="P15" r:id="rId5" display="http://www.konkoly.hu/cgi-bin/IBVS?5920"/>
    <hyperlink ref="P16" r:id="rId6" display="http://www.konkoly.hu/cgi-bin/IBVS?5945"/>
    <hyperlink ref="P17" r:id="rId7" display="http://www.bav-astro.de/sfs/BAVM_link.php?BAVMnr=220"/>
    <hyperlink ref="P18" r:id="rId8" display="http://www.bav-astro.de/sfs/BAVM_link.php?BAVMnr=220"/>
    <hyperlink ref="P19" r:id="rId9" display="http://www.bav-astro.de/sfs/BAVM_link.php?BAVMnr=220"/>
    <hyperlink ref="P20" r:id="rId10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2024-02-19T06:13:00Z</dcterms:modified>
</cp:coreProperties>
</file>