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8CAAB5A-2D5D-49B0-83C0-A38840054C6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39" i="1" l="1"/>
  <c r="E33" i="1"/>
  <c r="F33" i="1"/>
  <c r="G33" i="1"/>
  <c r="I33" i="1"/>
  <c r="C7" i="1"/>
  <c r="E39" i="1"/>
  <c r="F39" i="1"/>
  <c r="C8" i="1"/>
  <c r="E28" i="1"/>
  <c r="F28" i="1"/>
  <c r="G28" i="1"/>
  <c r="I28" i="1"/>
  <c r="G11" i="1"/>
  <c r="F11" i="1"/>
  <c r="Q38" i="1"/>
  <c r="E23" i="1"/>
  <c r="F23" i="1"/>
  <c r="G23" i="1"/>
  <c r="H23" i="1"/>
  <c r="E24" i="1"/>
  <c r="F24" i="1"/>
  <c r="G24" i="1"/>
  <c r="I24" i="1"/>
  <c r="Q21" i="1"/>
  <c r="E14" i="1"/>
  <c r="C17" i="1"/>
  <c r="Q37" i="1"/>
  <c r="Q31" i="1"/>
  <c r="Q36" i="1"/>
  <c r="Q32" i="1"/>
  <c r="Q33" i="1"/>
  <c r="Q34" i="1"/>
  <c r="Q35" i="1"/>
  <c r="Q22" i="1"/>
  <c r="Q24" i="1"/>
  <c r="Q25" i="1"/>
  <c r="Q26" i="1"/>
  <c r="Q27" i="1"/>
  <c r="Q28" i="1"/>
  <c r="Q29" i="1"/>
  <c r="Q30" i="1"/>
  <c r="R22" i="1"/>
  <c r="Q23" i="1"/>
  <c r="E35" i="1"/>
  <c r="F35" i="1"/>
  <c r="G35" i="1"/>
  <c r="I35" i="1"/>
  <c r="G29" i="1"/>
  <c r="I29" i="1"/>
  <c r="E32" i="1"/>
  <c r="F32" i="1"/>
  <c r="G32" i="1"/>
  <c r="I32" i="1"/>
  <c r="E37" i="1"/>
  <c r="F37" i="1"/>
  <c r="G37" i="1"/>
  <c r="I37" i="1"/>
  <c r="E29" i="1"/>
  <c r="F29" i="1"/>
  <c r="E25" i="1"/>
  <c r="F25" i="1"/>
  <c r="G25" i="1"/>
  <c r="I25" i="1"/>
  <c r="E27" i="1"/>
  <c r="F27" i="1"/>
  <c r="G27" i="1"/>
  <c r="I27" i="1"/>
  <c r="E34" i="1"/>
  <c r="F34" i="1"/>
  <c r="G34" i="1"/>
  <c r="I34" i="1"/>
  <c r="E31" i="1"/>
  <c r="F31" i="1"/>
  <c r="G31" i="1"/>
  <c r="I31" i="1"/>
  <c r="E21" i="1"/>
  <c r="F21" i="1"/>
  <c r="G21" i="1"/>
  <c r="I21" i="1"/>
  <c r="E36" i="1"/>
  <c r="F36" i="1"/>
  <c r="G36" i="1"/>
  <c r="I36" i="1"/>
  <c r="E30" i="1"/>
  <c r="F30" i="1"/>
  <c r="G30" i="1"/>
  <c r="I30" i="1"/>
  <c r="E22" i="1"/>
  <c r="F22" i="1"/>
  <c r="G22" i="1"/>
  <c r="I22" i="1"/>
  <c r="G39" i="1"/>
  <c r="I39" i="1"/>
  <c r="E26" i="1"/>
  <c r="F26" i="1"/>
  <c r="G26" i="1"/>
  <c r="I26" i="1"/>
  <c r="E38" i="1"/>
  <c r="F38" i="1"/>
  <c r="G38" i="1"/>
  <c r="I38" i="1"/>
  <c r="C11" i="1"/>
  <c r="E15" i="1" l="1"/>
  <c r="C12" i="1"/>
  <c r="C16" i="1" l="1"/>
  <c r="D18" i="1" s="1"/>
  <c r="O29" i="1"/>
  <c r="O38" i="1"/>
  <c r="O24" i="1"/>
  <c r="O32" i="1"/>
  <c r="O21" i="1"/>
  <c r="O25" i="1"/>
  <c r="O27" i="1"/>
  <c r="O28" i="1"/>
  <c r="O33" i="1"/>
  <c r="O34" i="1"/>
  <c r="C15" i="1"/>
  <c r="O36" i="1"/>
  <c r="O37" i="1"/>
  <c r="O39" i="1"/>
  <c r="O23" i="1"/>
  <c r="O22" i="1"/>
  <c r="O26" i="1"/>
  <c r="O30" i="1"/>
  <c r="O35" i="1"/>
  <c r="O31" i="1"/>
  <c r="C18" i="1" l="1"/>
  <c r="E16" i="1"/>
  <c r="E17" i="1" s="1"/>
</calcChain>
</file>

<file path=xl/sharedStrings.xml><?xml version="1.0" encoding="utf-8"?>
<sst xmlns="http://schemas.openxmlformats.org/spreadsheetml/2006/main" count="83" uniqueCount="54">
  <si>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</si>
  <si>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</si>
  <si>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</si>
  <si>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</si>
  <si>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</si>
  <si>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</si>
  <si>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</si>
  <si>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</si>
  <si>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</si>
  <si>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</si>
  <si>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</si>
  <si>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</si>
  <si>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</si>
  <si>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</si>
  <si>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</si>
  <si>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</si>
  <si>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</si>
  <si>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</si>
  <si>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</si>
  <si>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</si>
  <si>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</si>
  <si>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</si>
  <si>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</si>
  <si>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</si>
  <si>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</si>
  <si>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</si>
  <si>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</si>
  <si>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</si>
  <si>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</si>
  <si>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</si>
  <si>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</si>
  <si>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</si>
  <si>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</si>
  <si>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</si>
  <si>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</si>
  <si>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</si>
  <si>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</si>
  <si>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Lyr</t>
  </si>
  <si>
    <t>IBVS 5525 Eph.</t>
  </si>
  <si>
    <t>IBVS 5525</t>
  </si>
  <si>
    <t>I</t>
  </si>
  <si>
    <t>II</t>
  </si>
  <si>
    <t>EW</t>
  </si>
  <si>
    <t>IBVS 5781</t>
  </si>
  <si>
    <t>IBVS 5713</t>
  </si>
  <si>
    <t>IBVS 5543</t>
  </si>
  <si>
    <t>IBVS 5837</t>
  </si>
  <si>
    <t>IBVS 5920</t>
  </si>
  <si>
    <t>Add cycle</t>
  </si>
  <si>
    <t>Old Cycle</t>
  </si>
  <si>
    <t>IBVS 6033</t>
  </si>
  <si>
    <t>OEJV 0211</t>
  </si>
  <si>
    <t>V0648 Lyr / GSC 3108-0057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</si>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</sst>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5" fillId="0" borderId="1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7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4" fillId="0" borderId="0" xfId="7" applyFont="1" applyAlignment="1">
      <alignment vertical="center"/>
    </xf>
    <xf numFmtId="0" fontId="14" fillId="0" borderId="0" xfId="7" applyFont="1" applyAlignment="1">
      <alignment horizontal="center" vertical="center"/>
    </xf>
    <xf numFmtId="0" fontId="14" fillId="0" borderId="0" xfId="7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V0648 Lyr  - O-C Diagr.</a:t>
            </a:r>
          </a:p>
        </c:rich>
      </c:tx>
      <c:layout>
        <c:manualLayout>
          <c:xMode val="edge"/>
          <c:yMode val="edge"/>
          <c:x val="0.34135338345864663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1052631578947365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5.9999999999999995E-4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1.6999999999999999E-3</c:v>
                  </c:pt>
                  <c:pt idx="6">
                    <c:v>1.1000000000000001E-3</c:v>
                  </c:pt>
                  <c:pt idx="7">
                    <c:v>1.1999999999999999E-3</c:v>
                  </c:pt>
                  <c:pt idx="8">
                    <c:v>6.9999999999999999E-4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1.2999999999999999E-3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5.9999999999999995E-4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1.9E-3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5.9999999999999995E-4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1.6999999999999999E-3</c:v>
                  </c:pt>
                  <c:pt idx="6">
                    <c:v>1.1000000000000001E-3</c:v>
                  </c:pt>
                  <c:pt idx="7">
                    <c:v>1.1999999999999999E-3</c:v>
                  </c:pt>
                  <c:pt idx="8">
                    <c:v>6.9999999999999999E-4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1.2999999999999999E-3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5.9999999999999995E-4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-3958.5</c:v>
                </c:pt>
                <c:pt idx="1">
                  <c:v>-3899</c:v>
                </c:pt>
                <c:pt idx="2">
                  <c:v>0</c:v>
                </c:pt>
                <c:pt idx="3">
                  <c:v>0</c:v>
                </c:pt>
                <c:pt idx="4">
                  <c:v>35.5</c:v>
                </c:pt>
                <c:pt idx="5">
                  <c:v>57</c:v>
                </c:pt>
                <c:pt idx="6">
                  <c:v>103</c:v>
                </c:pt>
                <c:pt idx="7">
                  <c:v>162.5</c:v>
                </c:pt>
                <c:pt idx="8">
                  <c:v>168</c:v>
                </c:pt>
                <c:pt idx="9">
                  <c:v>176</c:v>
                </c:pt>
                <c:pt idx="10">
                  <c:v>716</c:v>
                </c:pt>
                <c:pt idx="11">
                  <c:v>2077</c:v>
                </c:pt>
                <c:pt idx="12">
                  <c:v>2077.5</c:v>
                </c:pt>
                <c:pt idx="13">
                  <c:v>3069.5</c:v>
                </c:pt>
                <c:pt idx="14">
                  <c:v>3070</c:v>
                </c:pt>
                <c:pt idx="15">
                  <c:v>4070.5</c:v>
                </c:pt>
                <c:pt idx="16">
                  <c:v>5958</c:v>
                </c:pt>
                <c:pt idx="17">
                  <c:v>7835</c:v>
                </c:pt>
                <c:pt idx="18">
                  <c:v>13540.5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D9-4F25-B7A0-FF62C444B16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1.6999999999999999E-3</c:v>
                  </c:pt>
                  <c:pt idx="6">
                    <c:v>1.1000000000000001E-3</c:v>
                  </c:pt>
                  <c:pt idx="7">
                    <c:v>1.1999999999999999E-3</c:v>
                  </c:pt>
                  <c:pt idx="8">
                    <c:v>6.9999999999999999E-4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1.2999999999999999E-3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5.9999999999999995E-4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1.6999999999999999E-3</c:v>
                  </c:pt>
                  <c:pt idx="6">
                    <c:v>1.1000000000000001E-3</c:v>
                  </c:pt>
                  <c:pt idx="7">
                    <c:v>1.1999999999999999E-3</c:v>
                  </c:pt>
                  <c:pt idx="8">
                    <c:v>6.9999999999999999E-4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1.2999999999999999E-3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5.9999999999999995E-4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-3958.5</c:v>
                </c:pt>
                <c:pt idx="1">
                  <c:v>-3899</c:v>
                </c:pt>
                <c:pt idx="2">
                  <c:v>0</c:v>
                </c:pt>
                <c:pt idx="3">
                  <c:v>0</c:v>
                </c:pt>
                <c:pt idx="4">
                  <c:v>35.5</c:v>
                </c:pt>
                <c:pt idx="5">
                  <c:v>57</c:v>
                </c:pt>
                <c:pt idx="6">
                  <c:v>103</c:v>
                </c:pt>
                <c:pt idx="7">
                  <c:v>162.5</c:v>
                </c:pt>
                <c:pt idx="8">
                  <c:v>168</c:v>
                </c:pt>
                <c:pt idx="9">
                  <c:v>176</c:v>
                </c:pt>
                <c:pt idx="10">
                  <c:v>716</c:v>
                </c:pt>
                <c:pt idx="11">
                  <c:v>2077</c:v>
                </c:pt>
                <c:pt idx="12">
                  <c:v>2077.5</c:v>
                </c:pt>
                <c:pt idx="13">
                  <c:v>3069.5</c:v>
                </c:pt>
                <c:pt idx="14">
                  <c:v>3070</c:v>
                </c:pt>
                <c:pt idx="15">
                  <c:v>4070.5</c:v>
                </c:pt>
                <c:pt idx="16">
                  <c:v>5958</c:v>
                </c:pt>
                <c:pt idx="17">
                  <c:v>7835</c:v>
                </c:pt>
                <c:pt idx="18">
                  <c:v>13540.5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-3.1328999975812621E-3</c:v>
                </c:pt>
                <c:pt idx="1">
                  <c:v>-2.8125999961048365E-3</c:v>
                </c:pt>
                <c:pt idx="3">
                  <c:v>8.0000000161817297E-4</c:v>
                </c:pt>
                <c:pt idx="4">
                  <c:v>-2.1730000298703089E-4</c:v>
                </c:pt>
                <c:pt idx="5">
                  <c:v>3.01799998851493E-4</c:v>
                </c:pt>
                <c:pt idx="6">
                  <c:v>3.8219999987632036E-4</c:v>
                </c:pt>
                <c:pt idx="7">
                  <c:v>-2.9750000248895958E-4</c:v>
                </c:pt>
                <c:pt idx="8">
                  <c:v>3.6320000072009861E-4</c:v>
                </c:pt>
                <c:pt idx="9">
                  <c:v>-5.5759999668225646E-4</c:v>
                </c:pt>
                <c:pt idx="10">
                  <c:v>9.3840000045020133E-4</c:v>
                </c:pt>
                <c:pt idx="11">
                  <c:v>9.4979999994393438E-4</c:v>
                </c:pt>
                <c:pt idx="12">
                  <c:v>-2.1264999959385023E-3</c:v>
                </c:pt>
                <c:pt idx="13">
                  <c:v>-2.9056999992462806E-3</c:v>
                </c:pt>
                <c:pt idx="14">
                  <c:v>-8.820000002742745E-4</c:v>
                </c:pt>
                <c:pt idx="15">
                  <c:v>-3.6583000037353486E-3</c:v>
                </c:pt>
                <c:pt idx="16">
                  <c:v>-6.0908000014023855E-3</c:v>
                </c:pt>
                <c:pt idx="17">
                  <c:v>-1.1720999995304737E-2</c:v>
                </c:pt>
                <c:pt idx="18">
                  <c:v>-1.6780300058599096E-2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D9-4F25-B7A0-FF62C444B16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1.6999999999999999E-3</c:v>
                  </c:pt>
                  <c:pt idx="6">
                    <c:v>1.1000000000000001E-3</c:v>
                  </c:pt>
                  <c:pt idx="7">
                    <c:v>1.1999999999999999E-3</c:v>
                  </c:pt>
                  <c:pt idx="8">
                    <c:v>6.9999999999999999E-4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1.2999999999999999E-3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5.9999999999999995E-4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1.6999999999999999E-3</c:v>
                  </c:pt>
                  <c:pt idx="6">
                    <c:v>1.1000000000000001E-3</c:v>
                  </c:pt>
                  <c:pt idx="7">
                    <c:v>1.1999999999999999E-3</c:v>
                  </c:pt>
                  <c:pt idx="8">
                    <c:v>6.9999999999999999E-4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1.2999999999999999E-3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5.9999999999999995E-4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-3958.5</c:v>
                </c:pt>
                <c:pt idx="1">
                  <c:v>-3899</c:v>
                </c:pt>
                <c:pt idx="2">
                  <c:v>0</c:v>
                </c:pt>
                <c:pt idx="3">
                  <c:v>0</c:v>
                </c:pt>
                <c:pt idx="4">
                  <c:v>35.5</c:v>
                </c:pt>
                <c:pt idx="5">
                  <c:v>57</c:v>
                </c:pt>
                <c:pt idx="6">
                  <c:v>103</c:v>
                </c:pt>
                <c:pt idx="7">
                  <c:v>162.5</c:v>
                </c:pt>
                <c:pt idx="8">
                  <c:v>168</c:v>
                </c:pt>
                <c:pt idx="9">
                  <c:v>176</c:v>
                </c:pt>
                <c:pt idx="10">
                  <c:v>716</c:v>
                </c:pt>
                <c:pt idx="11">
                  <c:v>2077</c:v>
                </c:pt>
                <c:pt idx="12">
                  <c:v>2077.5</c:v>
                </c:pt>
                <c:pt idx="13">
                  <c:v>3069.5</c:v>
                </c:pt>
                <c:pt idx="14">
                  <c:v>3070</c:v>
                </c:pt>
                <c:pt idx="15">
                  <c:v>4070.5</c:v>
                </c:pt>
                <c:pt idx="16">
                  <c:v>5958</c:v>
                </c:pt>
                <c:pt idx="17">
                  <c:v>7835</c:v>
                </c:pt>
                <c:pt idx="18">
                  <c:v>13540.5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D9-4F25-B7A0-FF62C444B16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1.6999999999999999E-3</c:v>
                  </c:pt>
                  <c:pt idx="6">
                    <c:v>1.1000000000000001E-3</c:v>
                  </c:pt>
                  <c:pt idx="7">
                    <c:v>1.1999999999999999E-3</c:v>
                  </c:pt>
                  <c:pt idx="8">
                    <c:v>6.9999999999999999E-4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1.2999999999999999E-3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5.9999999999999995E-4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1.6999999999999999E-3</c:v>
                  </c:pt>
                  <c:pt idx="6">
                    <c:v>1.1000000000000001E-3</c:v>
                  </c:pt>
                  <c:pt idx="7">
                    <c:v>1.1999999999999999E-3</c:v>
                  </c:pt>
                  <c:pt idx="8">
                    <c:v>6.9999999999999999E-4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1.2999999999999999E-3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5.9999999999999995E-4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-3958.5</c:v>
                </c:pt>
                <c:pt idx="1">
                  <c:v>-3899</c:v>
                </c:pt>
                <c:pt idx="2">
                  <c:v>0</c:v>
                </c:pt>
                <c:pt idx="3">
                  <c:v>0</c:v>
                </c:pt>
                <c:pt idx="4">
                  <c:v>35.5</c:v>
                </c:pt>
                <c:pt idx="5">
                  <c:v>57</c:v>
                </c:pt>
                <c:pt idx="6">
                  <c:v>103</c:v>
                </c:pt>
                <c:pt idx="7">
                  <c:v>162.5</c:v>
                </c:pt>
                <c:pt idx="8">
                  <c:v>168</c:v>
                </c:pt>
                <c:pt idx="9">
                  <c:v>176</c:v>
                </c:pt>
                <c:pt idx="10">
                  <c:v>716</c:v>
                </c:pt>
                <c:pt idx="11">
                  <c:v>2077</c:v>
                </c:pt>
                <c:pt idx="12">
                  <c:v>2077.5</c:v>
                </c:pt>
                <c:pt idx="13">
                  <c:v>3069.5</c:v>
                </c:pt>
                <c:pt idx="14">
                  <c:v>3070</c:v>
                </c:pt>
                <c:pt idx="15">
                  <c:v>4070.5</c:v>
                </c:pt>
                <c:pt idx="16">
                  <c:v>5958</c:v>
                </c:pt>
                <c:pt idx="17">
                  <c:v>7835</c:v>
                </c:pt>
                <c:pt idx="18">
                  <c:v>13540.5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D9-4F25-B7A0-FF62C444B16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1.6999999999999999E-3</c:v>
                  </c:pt>
                  <c:pt idx="6">
                    <c:v>1.1000000000000001E-3</c:v>
                  </c:pt>
                  <c:pt idx="7">
                    <c:v>1.1999999999999999E-3</c:v>
                  </c:pt>
                  <c:pt idx="8">
                    <c:v>6.9999999999999999E-4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1.2999999999999999E-3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5.9999999999999995E-4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1.6999999999999999E-3</c:v>
                  </c:pt>
                  <c:pt idx="6">
                    <c:v>1.1000000000000001E-3</c:v>
                  </c:pt>
                  <c:pt idx="7">
                    <c:v>1.1999999999999999E-3</c:v>
                  </c:pt>
                  <c:pt idx="8">
                    <c:v>6.9999999999999999E-4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1.2999999999999999E-3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5.9999999999999995E-4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-3958.5</c:v>
                </c:pt>
                <c:pt idx="1">
                  <c:v>-3899</c:v>
                </c:pt>
                <c:pt idx="2">
                  <c:v>0</c:v>
                </c:pt>
                <c:pt idx="3">
                  <c:v>0</c:v>
                </c:pt>
                <c:pt idx="4">
                  <c:v>35.5</c:v>
                </c:pt>
                <c:pt idx="5">
                  <c:v>57</c:v>
                </c:pt>
                <c:pt idx="6">
                  <c:v>103</c:v>
                </c:pt>
                <c:pt idx="7">
                  <c:v>162.5</c:v>
                </c:pt>
                <c:pt idx="8">
                  <c:v>168</c:v>
                </c:pt>
                <c:pt idx="9">
                  <c:v>176</c:v>
                </c:pt>
                <c:pt idx="10">
                  <c:v>716</c:v>
                </c:pt>
                <c:pt idx="11">
                  <c:v>2077</c:v>
                </c:pt>
                <c:pt idx="12">
                  <c:v>2077.5</c:v>
                </c:pt>
                <c:pt idx="13">
                  <c:v>3069.5</c:v>
                </c:pt>
                <c:pt idx="14">
                  <c:v>3070</c:v>
                </c:pt>
                <c:pt idx="15">
                  <c:v>4070.5</c:v>
                </c:pt>
                <c:pt idx="16">
                  <c:v>5958</c:v>
                </c:pt>
                <c:pt idx="17">
                  <c:v>7835</c:v>
                </c:pt>
                <c:pt idx="18">
                  <c:v>13540.5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D9-4F25-B7A0-FF62C444B16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1.6999999999999999E-3</c:v>
                  </c:pt>
                  <c:pt idx="6">
                    <c:v>1.1000000000000001E-3</c:v>
                  </c:pt>
                  <c:pt idx="7">
                    <c:v>1.1999999999999999E-3</c:v>
                  </c:pt>
                  <c:pt idx="8">
                    <c:v>6.9999999999999999E-4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1.2999999999999999E-3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5.9999999999999995E-4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1.6999999999999999E-3</c:v>
                  </c:pt>
                  <c:pt idx="6">
                    <c:v>1.1000000000000001E-3</c:v>
                  </c:pt>
                  <c:pt idx="7">
                    <c:v>1.1999999999999999E-3</c:v>
                  </c:pt>
                  <c:pt idx="8">
                    <c:v>6.9999999999999999E-4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1.2999999999999999E-3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5.9999999999999995E-4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-3958.5</c:v>
                </c:pt>
                <c:pt idx="1">
                  <c:v>-3899</c:v>
                </c:pt>
                <c:pt idx="2">
                  <c:v>0</c:v>
                </c:pt>
                <c:pt idx="3">
                  <c:v>0</c:v>
                </c:pt>
                <c:pt idx="4">
                  <c:v>35.5</c:v>
                </c:pt>
                <c:pt idx="5">
                  <c:v>57</c:v>
                </c:pt>
                <c:pt idx="6">
                  <c:v>103</c:v>
                </c:pt>
                <c:pt idx="7">
                  <c:v>162.5</c:v>
                </c:pt>
                <c:pt idx="8">
                  <c:v>168</c:v>
                </c:pt>
                <c:pt idx="9">
                  <c:v>176</c:v>
                </c:pt>
                <c:pt idx="10">
                  <c:v>716</c:v>
                </c:pt>
                <c:pt idx="11">
                  <c:v>2077</c:v>
                </c:pt>
                <c:pt idx="12">
                  <c:v>2077.5</c:v>
                </c:pt>
                <c:pt idx="13">
                  <c:v>3069.5</c:v>
                </c:pt>
                <c:pt idx="14">
                  <c:v>3070</c:v>
                </c:pt>
                <c:pt idx="15">
                  <c:v>4070.5</c:v>
                </c:pt>
                <c:pt idx="16">
                  <c:v>5958</c:v>
                </c:pt>
                <c:pt idx="17">
                  <c:v>7835</c:v>
                </c:pt>
                <c:pt idx="18">
                  <c:v>13540.5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D9-4F25-B7A0-FF62C444B16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1.6999999999999999E-3</c:v>
                  </c:pt>
                  <c:pt idx="6">
                    <c:v>1.1000000000000001E-3</c:v>
                  </c:pt>
                  <c:pt idx="7">
                    <c:v>1.1999999999999999E-3</c:v>
                  </c:pt>
                  <c:pt idx="8">
                    <c:v>6.9999999999999999E-4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1.2999999999999999E-3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5.9999999999999995E-4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1.6000000000000001E-3</c:v>
                  </c:pt>
                  <c:pt idx="4">
                    <c:v>1E-3</c:v>
                  </c:pt>
                  <c:pt idx="5">
                    <c:v>1.6999999999999999E-3</c:v>
                  </c:pt>
                  <c:pt idx="6">
                    <c:v>1.1000000000000001E-3</c:v>
                  </c:pt>
                  <c:pt idx="7">
                    <c:v>1.1999999999999999E-3</c:v>
                  </c:pt>
                  <c:pt idx="8">
                    <c:v>6.9999999999999999E-4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1.2999999999999999E-3</c:v>
                  </c:pt>
                  <c:pt idx="12">
                    <c:v>8.9999999999999998E-4</c:v>
                  </c:pt>
                  <c:pt idx="13">
                    <c:v>1E-3</c:v>
                  </c:pt>
                  <c:pt idx="14">
                    <c:v>5.9999999999999995E-4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-3958.5</c:v>
                </c:pt>
                <c:pt idx="1">
                  <c:v>-3899</c:v>
                </c:pt>
                <c:pt idx="2">
                  <c:v>0</c:v>
                </c:pt>
                <c:pt idx="3">
                  <c:v>0</c:v>
                </c:pt>
                <c:pt idx="4">
                  <c:v>35.5</c:v>
                </c:pt>
                <c:pt idx="5">
                  <c:v>57</c:v>
                </c:pt>
                <c:pt idx="6">
                  <c:v>103</c:v>
                </c:pt>
                <c:pt idx="7">
                  <c:v>162.5</c:v>
                </c:pt>
                <c:pt idx="8">
                  <c:v>168</c:v>
                </c:pt>
                <c:pt idx="9">
                  <c:v>176</c:v>
                </c:pt>
                <c:pt idx="10">
                  <c:v>716</c:v>
                </c:pt>
                <c:pt idx="11">
                  <c:v>2077</c:v>
                </c:pt>
                <c:pt idx="12">
                  <c:v>2077.5</c:v>
                </c:pt>
                <c:pt idx="13">
                  <c:v>3069.5</c:v>
                </c:pt>
                <c:pt idx="14">
                  <c:v>3070</c:v>
                </c:pt>
                <c:pt idx="15">
                  <c:v>4070.5</c:v>
                </c:pt>
                <c:pt idx="16">
                  <c:v>5958</c:v>
                </c:pt>
                <c:pt idx="17">
                  <c:v>7835</c:v>
                </c:pt>
                <c:pt idx="18">
                  <c:v>13540.5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D9-4F25-B7A0-FF62C444B16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-3958.5</c:v>
                </c:pt>
                <c:pt idx="1">
                  <c:v>-3899</c:v>
                </c:pt>
                <c:pt idx="2">
                  <c:v>0</c:v>
                </c:pt>
                <c:pt idx="3">
                  <c:v>0</c:v>
                </c:pt>
                <c:pt idx="4">
                  <c:v>35.5</c:v>
                </c:pt>
                <c:pt idx="5">
                  <c:v>57</c:v>
                </c:pt>
                <c:pt idx="6">
                  <c:v>103</c:v>
                </c:pt>
                <c:pt idx="7">
                  <c:v>162.5</c:v>
                </c:pt>
                <c:pt idx="8">
                  <c:v>168</c:v>
                </c:pt>
                <c:pt idx="9">
                  <c:v>176</c:v>
                </c:pt>
                <c:pt idx="10">
                  <c:v>716</c:v>
                </c:pt>
                <c:pt idx="11">
                  <c:v>2077</c:v>
                </c:pt>
                <c:pt idx="12">
                  <c:v>2077.5</c:v>
                </c:pt>
                <c:pt idx="13">
                  <c:v>3069.5</c:v>
                </c:pt>
                <c:pt idx="14">
                  <c:v>3070</c:v>
                </c:pt>
                <c:pt idx="15">
                  <c:v>4070.5</c:v>
                </c:pt>
                <c:pt idx="16">
                  <c:v>5958</c:v>
                </c:pt>
                <c:pt idx="17">
                  <c:v>7835</c:v>
                </c:pt>
                <c:pt idx="18">
                  <c:v>13540.5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7.3893023409084806E-3</c:v>
                </c:pt>
                <c:pt idx="1">
                  <c:v>7.3045645455819767E-3</c:v>
                </c:pt>
                <c:pt idx="2">
                  <c:v>1.7517466635981341E-3</c:v>
                </c:pt>
                <c:pt idx="3">
                  <c:v>1.7517466635981341E-3</c:v>
                </c:pt>
                <c:pt idx="4">
                  <c:v>1.701188819327699E-3</c:v>
                </c:pt>
                <c:pt idx="5">
                  <c:v>1.6705692798399706E-3</c:v>
                </c:pt>
                <c:pt idx="6">
                  <c:v>1.6050577069825055E-3</c:v>
                </c:pt>
                <c:pt idx="7">
                  <c:v>1.5203199116560016E-3</c:v>
                </c:pt>
                <c:pt idx="8">
                  <c:v>1.5124870062056526E-3</c:v>
                </c:pt>
                <c:pt idx="9">
                  <c:v>1.5010936891869629E-3</c:v>
                </c:pt>
                <c:pt idx="10">
                  <c:v>7.3204479042541528E-4</c:v>
                </c:pt>
                <c:pt idx="11">
                  <c:v>-1.2062432673791523E-3</c:v>
                </c:pt>
                <c:pt idx="12">
                  <c:v>-1.2069553496928207E-3</c:v>
                </c:pt>
                <c:pt idx="13">
                  <c:v>-2.6197266600103304E-3</c:v>
                </c:pt>
                <c:pt idx="14">
                  <c:v>-2.6204387423239984E-3</c:v>
                </c:pt>
                <c:pt idx="15">
                  <c:v>-4.0453154519738662E-3</c:v>
                </c:pt>
                <c:pt idx="16">
                  <c:v>-6.7334261860709432E-3</c:v>
                </c:pt>
                <c:pt idx="17">
                  <c:v>-9.4065831915809903E-3</c:v>
                </c:pt>
                <c:pt idx="18">
                  <c:v>-1.7532154472847679E-2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D9-4F25-B7A0-FF62C444B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879184"/>
        <c:axId val="1"/>
      </c:scatterChart>
      <c:valAx>
        <c:axId val="725879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879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53064690443099"/>
          <c:w val="0.63458646616541359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CFFA62A-6453-2CB7-120D-14E062878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1" t="s">
        <v>52</v>
      </c>
      <c r="D1" t="s">
        <v>37</v>
      </c>
    </row>
    <row r="2" spans="1:7" s="12" customFormat="1" ht="12.95" customHeight="1" x14ac:dyDescent="0.2">
      <c r="A2" s="12" t="s">
        <v>23</v>
      </c>
      <c r="B2" s="12" t="s">
        <v>42</v>
      </c>
      <c r="C2" s="13"/>
      <c r="D2" s="13"/>
    </row>
    <row r="3" spans="1:7" s="12" customFormat="1" ht="12.95" customHeight="1" thickBot="1" x14ac:dyDescent="0.25"/>
    <row r="4" spans="1:7" s="12" customFormat="1" ht="12.95" customHeight="1" thickBot="1" x14ac:dyDescent="0.25">
      <c r="A4" s="14" t="s">
        <v>38</v>
      </c>
      <c r="C4" s="15">
        <v>52886.386599999998</v>
      </c>
      <c r="D4" s="16">
        <v>0.36875259999999999</v>
      </c>
    </row>
    <row r="5" spans="1:7" s="12" customFormat="1" ht="12.95" customHeight="1" x14ac:dyDescent="0.2"/>
    <row r="6" spans="1:7" s="12" customFormat="1" ht="12.95" customHeight="1" x14ac:dyDescent="0.2">
      <c r="A6" s="17" t="s">
        <v>0</v>
      </c>
    </row>
    <row r="7" spans="1:7" s="12" customFormat="1" ht="12.95" customHeight="1" x14ac:dyDescent="0.2">
      <c r="A7" s="12" t="s">
        <v>1</v>
      </c>
      <c r="C7" s="12">
        <f>+C4</f>
        <v>52886.386599999998</v>
      </c>
    </row>
    <row r="8" spans="1:7" s="12" customFormat="1" ht="12.95" customHeight="1" x14ac:dyDescent="0.2">
      <c r="A8" s="12" t="s">
        <v>2</v>
      </c>
      <c r="C8" s="12">
        <f>+D4</f>
        <v>0.36875259999999999</v>
      </c>
    </row>
    <row r="9" spans="1:7" s="12" customFormat="1" ht="12.95" customHeight="1" x14ac:dyDescent="0.2">
      <c r="A9" s="14" t="s">
        <v>30</v>
      </c>
      <c r="C9" s="18">
        <v>-9.5</v>
      </c>
      <c r="D9" s="12" t="s">
        <v>31</v>
      </c>
    </row>
    <row r="10" spans="1:7" s="12" customFormat="1" ht="12.95" customHeight="1" thickBot="1" x14ac:dyDescent="0.25">
      <c r="C10" s="19" t="s">
        <v>19</v>
      </c>
      <c r="D10" s="19" t="s">
        <v>20</v>
      </c>
    </row>
    <row r="11" spans="1:7" s="12" customFormat="1" ht="12.95" customHeight="1" x14ac:dyDescent="0.2">
      <c r="A11" s="12" t="s">
        <v>14</v>
      </c>
      <c r="C11" s="20">
        <f ca="1">INTERCEPT(INDIRECT($G$11):G991,INDIRECT($F$11):F991)</f>
        <v>1.7517466635981341E-3</v>
      </c>
      <c r="D11" s="13"/>
      <c r="F11" s="21" t="str">
        <f>"F"&amp;E19</f>
        <v>F33</v>
      </c>
      <c r="G11" s="20" t="str">
        <f>"G"&amp;E19</f>
        <v>G33</v>
      </c>
    </row>
    <row r="12" spans="1:7" s="12" customFormat="1" ht="12.95" customHeight="1" x14ac:dyDescent="0.2">
      <c r="A12" s="12" t="s">
        <v>15</v>
      </c>
      <c r="C12" s="20">
        <f ca="1">SLOPE(INDIRECT($G$11):G991,INDIRECT($F$11):F991)</f>
        <v>-1.4241646273361996E-6</v>
      </c>
      <c r="D12" s="13"/>
    </row>
    <row r="13" spans="1:7" s="12" customFormat="1" ht="12.95" customHeight="1" x14ac:dyDescent="0.2">
      <c r="A13" s="12" t="s">
        <v>18</v>
      </c>
      <c r="C13" s="13" t="s">
        <v>12</v>
      </c>
      <c r="D13" s="22" t="s">
        <v>48</v>
      </c>
      <c r="E13" s="18">
        <v>1</v>
      </c>
    </row>
    <row r="14" spans="1:7" s="12" customFormat="1" ht="12.95" customHeight="1" x14ac:dyDescent="0.2">
      <c r="D14" s="22" t="s">
        <v>32</v>
      </c>
      <c r="E14" s="23">
        <f ca="1">NOW()+15018.5+$C$9/24</f>
        <v>60359.802296296293</v>
      </c>
    </row>
    <row r="15" spans="1:7" s="12" customFormat="1" ht="12.95" customHeight="1" x14ac:dyDescent="0.2">
      <c r="A15" s="24" t="s">
        <v>16</v>
      </c>
      <c r="C15" s="25">
        <f ca="1">(C7+C11)+(C8+C12)*INT(MAX(F21:F3532))</f>
        <v>57879.279272557607</v>
      </c>
      <c r="D15" s="22" t="s">
        <v>49</v>
      </c>
      <c r="E15" s="23">
        <f ca="1">ROUND(2*(E14-$C$7)/$C$8,0)/2+E13</f>
        <v>20267.5</v>
      </c>
    </row>
    <row r="16" spans="1:7" s="12" customFormat="1" ht="12.95" customHeight="1" x14ac:dyDescent="0.2">
      <c r="A16" s="17" t="s">
        <v>3</v>
      </c>
      <c r="C16" s="26">
        <f ca="1">+C8+C12</f>
        <v>0.36875117583537265</v>
      </c>
      <c r="D16" s="22" t="s">
        <v>33</v>
      </c>
      <c r="E16" s="20">
        <f ca="1">ROUND(2*(E14-$C$15)/$C$16,0)/2+E13</f>
        <v>6728</v>
      </c>
    </row>
    <row r="17" spans="1:18" s="12" customFormat="1" ht="12.95" customHeight="1" thickBot="1" x14ac:dyDescent="0.25">
      <c r="A17" s="22" t="s">
        <v>29</v>
      </c>
      <c r="C17" s="12">
        <f>COUNT(C21:C2190)</f>
        <v>19</v>
      </c>
      <c r="D17" s="22" t="s">
        <v>34</v>
      </c>
      <c r="E17" s="27">
        <f ca="1">+$C$15+$C$16*E16-15018.5-$C$9/24</f>
        <v>45342.133016911328</v>
      </c>
    </row>
    <row r="18" spans="1:18" s="12" customFormat="1" ht="12.95" customHeight="1" thickTop="1" thickBot="1" x14ac:dyDescent="0.25">
      <c r="A18" s="17" t="s">
        <v>4</v>
      </c>
      <c r="C18" s="28">
        <f ca="1">+C15</f>
        <v>57879.279272557607</v>
      </c>
      <c r="D18" s="29">
        <f ca="1">+C16</f>
        <v>0.36875117583537265</v>
      </c>
      <c r="E18" s="30" t="s">
        <v>35</v>
      </c>
    </row>
    <row r="19" spans="1:18" s="12" customFormat="1" ht="12.95" customHeight="1" thickTop="1" x14ac:dyDescent="0.2">
      <c r="A19" s="31" t="s">
        <v>36</v>
      </c>
      <c r="E19" s="32">
        <v>33</v>
      </c>
    </row>
    <row r="20" spans="1:18" s="12" customFormat="1" ht="12.95" customHeight="1" thickBot="1" x14ac:dyDescent="0.25">
      <c r="A20" s="19" t="s">
        <v>5</v>
      </c>
      <c r="B20" s="19" t="s">
        <v>6</v>
      </c>
      <c r="C20" s="19" t="s">
        <v>7</v>
      </c>
      <c r="D20" s="19" t="s">
        <v>11</v>
      </c>
      <c r="E20" s="19" t="s">
        <v>8</v>
      </c>
      <c r="F20" s="19" t="s">
        <v>9</v>
      </c>
      <c r="G20" s="19" t="s">
        <v>10</v>
      </c>
      <c r="H20" s="33" t="s">
        <v>28</v>
      </c>
      <c r="I20" s="33" t="s">
        <v>53</v>
      </c>
      <c r="J20" s="33" t="s">
        <v>17</v>
      </c>
      <c r="K20" s="33" t="s">
        <v>24</v>
      </c>
      <c r="L20" s="33" t="s">
        <v>25</v>
      </c>
      <c r="M20" s="33" t="s">
        <v>26</v>
      </c>
      <c r="N20" s="33" t="s">
        <v>27</v>
      </c>
      <c r="O20" s="33" t="s">
        <v>22</v>
      </c>
      <c r="P20" s="34" t="s">
        <v>21</v>
      </c>
      <c r="Q20" s="19" t="s">
        <v>13</v>
      </c>
    </row>
    <row r="21" spans="1:18" s="12" customFormat="1" ht="12.95" customHeight="1" x14ac:dyDescent="0.2">
      <c r="A21" s="6" t="s">
        <v>39</v>
      </c>
      <c r="B21" s="9" t="s">
        <v>41</v>
      </c>
      <c r="C21" s="10">
        <v>51426.676299999999</v>
      </c>
      <c r="D21" s="10">
        <v>5.9999999999999995E-4</v>
      </c>
      <c r="E21" s="12">
        <f t="shared" ref="E21:E38" si="0">+(C21-C$7)/C$8</f>
        <v>-3958.5084959400933</v>
      </c>
      <c r="F21" s="12">
        <f t="shared" ref="F21:F39" si="1">ROUND(2*E21,0)/2</f>
        <v>-3958.5</v>
      </c>
      <c r="G21" s="12">
        <f t="shared" ref="G21:G38" si="2">+C21-(C$7+F21*C$8)</f>
        <v>-3.1328999975812621E-3</v>
      </c>
      <c r="I21" s="12">
        <f>+G21</f>
        <v>-3.1328999975812621E-3</v>
      </c>
      <c r="O21" s="12">
        <f t="shared" ref="O21:O38" ca="1" si="3">+C$11+C$12*$F21</f>
        <v>7.3893023409084806E-3</v>
      </c>
      <c r="Q21" s="35">
        <f t="shared" ref="Q21:Q38" si="4">+C21-15018.5</f>
        <v>36408.176299999999</v>
      </c>
    </row>
    <row r="22" spans="1:18" s="12" customFormat="1" ht="12.95" customHeight="1" x14ac:dyDescent="0.2">
      <c r="A22" s="12" t="s">
        <v>39</v>
      </c>
      <c r="B22" s="36" t="s">
        <v>40</v>
      </c>
      <c r="C22" s="37">
        <v>51448.617400000003</v>
      </c>
      <c r="D22" s="37">
        <v>4.0000000000000002E-4</v>
      </c>
      <c r="E22" s="12">
        <f t="shared" si="0"/>
        <v>-3899.0076273360382</v>
      </c>
      <c r="F22" s="12">
        <f t="shared" si="1"/>
        <v>-3899</v>
      </c>
      <c r="G22" s="12">
        <f t="shared" si="2"/>
        <v>-2.8125999961048365E-3</v>
      </c>
      <c r="I22" s="12">
        <f>+G22</f>
        <v>-2.8125999961048365E-3</v>
      </c>
      <c r="O22" s="12">
        <f t="shared" ca="1" si="3"/>
        <v>7.3045645455819767E-3</v>
      </c>
      <c r="Q22" s="35">
        <f t="shared" si="4"/>
        <v>36430.117400000003</v>
      </c>
      <c r="R22" s="12" t="str">
        <f>IF(ABS(C22-C21)&lt;0.00001,1,"")</f>
        <v/>
      </c>
    </row>
    <row r="23" spans="1:18" s="12" customFormat="1" ht="12.95" customHeight="1" x14ac:dyDescent="0.2">
      <c r="A23" s="12" t="s">
        <v>39</v>
      </c>
      <c r="B23" s="13" t="s">
        <v>40</v>
      </c>
      <c r="C23" s="38">
        <v>52886.386599999998</v>
      </c>
      <c r="D23" s="38" t="s">
        <v>12</v>
      </c>
      <c r="E23" s="12">
        <f t="shared" si="0"/>
        <v>0</v>
      </c>
      <c r="F23" s="12">
        <f t="shared" si="1"/>
        <v>0</v>
      </c>
      <c r="G23" s="12">
        <f t="shared" si="2"/>
        <v>0</v>
      </c>
      <c r="H23" s="12">
        <f t="shared" ref="H21:H39" si="5">+G23</f>
        <v>0</v>
      </c>
      <c r="O23" s="12">
        <f t="shared" ca="1" si="3"/>
        <v>1.7517466635981341E-3</v>
      </c>
      <c r="Q23" s="35">
        <f t="shared" si="4"/>
        <v>37867.886599999998</v>
      </c>
    </row>
    <row r="24" spans="1:18" s="12" customFormat="1" ht="12.95" customHeight="1" x14ac:dyDescent="0.2">
      <c r="A24" s="12" t="s">
        <v>39</v>
      </c>
      <c r="B24" s="36" t="s">
        <v>40</v>
      </c>
      <c r="C24" s="37">
        <v>52886.3874</v>
      </c>
      <c r="D24" s="37">
        <v>1.6000000000000001E-3</v>
      </c>
      <c r="E24" s="12">
        <f t="shared" si="0"/>
        <v>2.1694762331660117E-3</v>
      </c>
      <c r="F24" s="12">
        <f t="shared" si="1"/>
        <v>0</v>
      </c>
      <c r="G24" s="12">
        <f t="shared" si="2"/>
        <v>8.0000000161817297E-4</v>
      </c>
      <c r="I24" s="12">
        <f>+G24</f>
        <v>8.0000000161817297E-4</v>
      </c>
      <c r="O24" s="12">
        <f t="shared" ca="1" si="3"/>
        <v>1.7517466635981341E-3</v>
      </c>
      <c r="Q24" s="35">
        <f t="shared" si="4"/>
        <v>37867.8874</v>
      </c>
    </row>
    <row r="25" spans="1:18" s="12" customFormat="1" ht="12.95" customHeight="1" x14ac:dyDescent="0.2">
      <c r="A25" s="12" t="s">
        <v>39</v>
      </c>
      <c r="B25" s="36" t="s">
        <v>41</v>
      </c>
      <c r="C25" s="37">
        <v>52899.477099999996</v>
      </c>
      <c r="D25" s="37">
        <v>1E-3</v>
      </c>
      <c r="E25" s="12">
        <f t="shared" si="0"/>
        <v>35.499410716015099</v>
      </c>
      <c r="F25" s="12">
        <f t="shared" si="1"/>
        <v>35.5</v>
      </c>
      <c r="G25" s="12">
        <f t="shared" si="2"/>
        <v>-2.1730000298703089E-4</v>
      </c>
      <c r="I25" s="12">
        <f>+G25</f>
        <v>-2.1730000298703089E-4</v>
      </c>
      <c r="O25" s="12">
        <f t="shared" ca="1" si="3"/>
        <v>1.701188819327699E-3</v>
      </c>
      <c r="Q25" s="35">
        <f t="shared" si="4"/>
        <v>37880.977099999996</v>
      </c>
    </row>
    <row r="26" spans="1:18" s="12" customFormat="1" ht="12.95" customHeight="1" x14ac:dyDescent="0.2">
      <c r="A26" s="12" t="s">
        <v>39</v>
      </c>
      <c r="B26" s="36" t="s">
        <v>40</v>
      </c>
      <c r="C26" s="37">
        <v>52907.4058</v>
      </c>
      <c r="D26" s="37">
        <v>1.6999999999999999E-3</v>
      </c>
      <c r="E26" s="12">
        <f t="shared" si="0"/>
        <v>57.000818434913967</v>
      </c>
      <c r="F26" s="12">
        <f t="shared" si="1"/>
        <v>57</v>
      </c>
      <c r="G26" s="12">
        <f t="shared" si="2"/>
        <v>3.01799998851493E-4</v>
      </c>
      <c r="I26" s="12">
        <f>+G26</f>
        <v>3.01799998851493E-4</v>
      </c>
      <c r="O26" s="12">
        <f t="shared" ca="1" si="3"/>
        <v>1.6705692798399706E-3</v>
      </c>
      <c r="Q26" s="35">
        <f t="shared" si="4"/>
        <v>37888.9058</v>
      </c>
    </row>
    <row r="27" spans="1:18" s="12" customFormat="1" ht="12.95" customHeight="1" x14ac:dyDescent="0.2">
      <c r="A27" s="12" t="s">
        <v>39</v>
      </c>
      <c r="B27" s="36" t="s">
        <v>40</v>
      </c>
      <c r="C27" s="37">
        <v>52924.368499999997</v>
      </c>
      <c r="D27" s="37">
        <v>1.1000000000000001E-3</v>
      </c>
      <c r="E27" s="12">
        <f t="shared" si="0"/>
        <v>103.00103646726521</v>
      </c>
      <c r="F27" s="12">
        <f t="shared" si="1"/>
        <v>103</v>
      </c>
      <c r="G27" s="12">
        <f t="shared" si="2"/>
        <v>3.8219999987632036E-4</v>
      </c>
      <c r="I27" s="12">
        <f>+G27</f>
        <v>3.8219999987632036E-4</v>
      </c>
      <c r="O27" s="12">
        <f t="shared" ca="1" si="3"/>
        <v>1.6050577069825055E-3</v>
      </c>
      <c r="Q27" s="35">
        <f t="shared" si="4"/>
        <v>37905.868499999997</v>
      </c>
    </row>
    <row r="28" spans="1:18" s="12" customFormat="1" ht="12.95" customHeight="1" x14ac:dyDescent="0.2">
      <c r="A28" s="12" t="s">
        <v>39</v>
      </c>
      <c r="B28" s="36" t="s">
        <v>41</v>
      </c>
      <c r="C28" s="37">
        <v>52946.308599999997</v>
      </c>
      <c r="D28" s="37">
        <v>1.1999999999999999E-3</v>
      </c>
      <c r="E28" s="12">
        <f t="shared" si="0"/>
        <v>162.49919322602381</v>
      </c>
      <c r="F28" s="12">
        <f t="shared" si="1"/>
        <v>162.5</v>
      </c>
      <c r="G28" s="12">
        <f t="shared" si="2"/>
        <v>-2.9750000248895958E-4</v>
      </c>
      <c r="I28" s="12">
        <f>+G28</f>
        <v>-2.9750000248895958E-4</v>
      </c>
      <c r="O28" s="12">
        <f t="shared" ca="1" si="3"/>
        <v>1.5203199116560016E-3</v>
      </c>
      <c r="Q28" s="35">
        <f t="shared" si="4"/>
        <v>37927.808599999997</v>
      </c>
    </row>
    <row r="29" spans="1:18" s="12" customFormat="1" ht="12.95" customHeight="1" x14ac:dyDescent="0.2">
      <c r="A29" s="12" t="s">
        <v>39</v>
      </c>
      <c r="B29" s="36" t="s">
        <v>40</v>
      </c>
      <c r="C29" s="37">
        <v>52948.337399999997</v>
      </c>
      <c r="D29" s="37">
        <v>6.9999999999999999E-4</v>
      </c>
      <c r="E29" s="12">
        <f t="shared" si="0"/>
        <v>168.00098494220435</v>
      </c>
      <c r="F29" s="12">
        <f t="shared" si="1"/>
        <v>168</v>
      </c>
      <c r="G29" s="12">
        <f t="shared" si="2"/>
        <v>3.6320000072009861E-4</v>
      </c>
      <c r="I29" s="12">
        <f>+G29</f>
        <v>3.6320000072009861E-4</v>
      </c>
      <c r="O29" s="12">
        <f t="shared" ca="1" si="3"/>
        <v>1.5124870062056526E-3</v>
      </c>
      <c r="Q29" s="35">
        <f t="shared" si="4"/>
        <v>37929.837399999997</v>
      </c>
    </row>
    <row r="30" spans="1:18" s="12" customFormat="1" ht="12.95" customHeight="1" x14ac:dyDescent="0.2">
      <c r="A30" s="12" t="s">
        <v>39</v>
      </c>
      <c r="B30" s="36" t="s">
        <v>40</v>
      </c>
      <c r="C30" s="37">
        <v>52951.286500000002</v>
      </c>
      <c r="D30" s="37">
        <v>2.9999999999999997E-4</v>
      </c>
      <c r="E30" s="12">
        <f t="shared" si="0"/>
        <v>175.99848787507935</v>
      </c>
      <c r="F30" s="12">
        <f t="shared" si="1"/>
        <v>176</v>
      </c>
      <c r="G30" s="12">
        <f t="shared" si="2"/>
        <v>-5.5759999668225646E-4</v>
      </c>
      <c r="I30" s="12">
        <f>+G30</f>
        <v>-5.5759999668225646E-4</v>
      </c>
      <c r="O30" s="12">
        <f t="shared" ca="1" si="3"/>
        <v>1.5010936891869629E-3</v>
      </c>
      <c r="Q30" s="35">
        <f t="shared" si="4"/>
        <v>37932.786500000002</v>
      </c>
    </row>
    <row r="31" spans="1:18" s="12" customFormat="1" ht="12.95" customHeight="1" x14ac:dyDescent="0.2">
      <c r="A31" s="6" t="s">
        <v>45</v>
      </c>
      <c r="B31" s="4" t="s">
        <v>40</v>
      </c>
      <c r="C31" s="3">
        <v>53150.414400000001</v>
      </c>
      <c r="D31" s="5">
        <v>5.0000000000000001E-4</v>
      </c>
      <c r="E31" s="12">
        <f t="shared" si="0"/>
        <v>716.00254479562579</v>
      </c>
      <c r="F31" s="12">
        <f t="shared" si="1"/>
        <v>716</v>
      </c>
      <c r="G31" s="12">
        <f t="shared" si="2"/>
        <v>9.3840000045020133E-4</v>
      </c>
      <c r="I31" s="12">
        <f>+G31</f>
        <v>9.3840000045020133E-4</v>
      </c>
      <c r="O31" s="12">
        <f t="shared" ca="1" si="3"/>
        <v>7.3204479042541528E-4</v>
      </c>
      <c r="Q31" s="35">
        <f t="shared" si="4"/>
        <v>38131.914400000001</v>
      </c>
    </row>
    <row r="32" spans="1:18" s="12" customFormat="1" ht="12.95" customHeight="1" x14ac:dyDescent="0.2">
      <c r="A32" s="39" t="s">
        <v>44</v>
      </c>
      <c r="B32" s="4" t="s">
        <v>40</v>
      </c>
      <c r="C32" s="6">
        <v>53652.286699999997</v>
      </c>
      <c r="D32" s="6">
        <v>1.2999999999999999E-3</v>
      </c>
      <c r="E32" s="12">
        <f t="shared" si="0"/>
        <v>2077.0025757106496</v>
      </c>
      <c r="F32" s="12">
        <f t="shared" si="1"/>
        <v>2077</v>
      </c>
      <c r="G32" s="12">
        <f t="shared" si="2"/>
        <v>9.4979999994393438E-4</v>
      </c>
      <c r="I32" s="12">
        <f>+G32</f>
        <v>9.4979999994393438E-4</v>
      </c>
      <c r="O32" s="12">
        <f t="shared" ca="1" si="3"/>
        <v>-1.2062432673791523E-3</v>
      </c>
      <c r="Q32" s="35">
        <f t="shared" si="4"/>
        <v>38633.786699999997</v>
      </c>
    </row>
    <row r="33" spans="1:17" s="12" customFormat="1" ht="12.95" customHeight="1" x14ac:dyDescent="0.2">
      <c r="A33" s="39" t="s">
        <v>44</v>
      </c>
      <c r="B33" s="4" t="s">
        <v>41</v>
      </c>
      <c r="C33" s="6">
        <v>53652.468000000001</v>
      </c>
      <c r="D33" s="6">
        <v>8.9999999999999998E-4</v>
      </c>
      <c r="E33" s="12">
        <f t="shared" si="0"/>
        <v>2077.4942332610071</v>
      </c>
      <c r="F33" s="12">
        <f t="shared" si="1"/>
        <v>2077.5</v>
      </c>
      <c r="G33" s="12">
        <f t="shared" si="2"/>
        <v>-2.1264999959385023E-3</v>
      </c>
      <c r="I33" s="12">
        <f>+G33</f>
        <v>-2.1264999959385023E-3</v>
      </c>
      <c r="O33" s="12">
        <f t="shared" ca="1" si="3"/>
        <v>-1.2069553496928207E-3</v>
      </c>
      <c r="Q33" s="35">
        <f t="shared" si="4"/>
        <v>38633.968000000001</v>
      </c>
    </row>
    <row r="34" spans="1:17" s="12" customFormat="1" ht="12.95" customHeight="1" x14ac:dyDescent="0.2">
      <c r="A34" s="39" t="s">
        <v>43</v>
      </c>
      <c r="B34" s="4" t="s">
        <v>41</v>
      </c>
      <c r="C34" s="6">
        <v>54018.269800000002</v>
      </c>
      <c r="D34" s="6">
        <v>1E-3</v>
      </c>
      <c r="E34" s="12">
        <f t="shared" si="0"/>
        <v>3069.4921201911629</v>
      </c>
      <c r="F34" s="12">
        <f t="shared" si="1"/>
        <v>3069.5</v>
      </c>
      <c r="G34" s="12">
        <f t="shared" si="2"/>
        <v>-2.9056999992462806E-3</v>
      </c>
      <c r="I34" s="12">
        <f>+G34</f>
        <v>-2.9056999992462806E-3</v>
      </c>
      <c r="O34" s="12">
        <f t="shared" ca="1" si="3"/>
        <v>-2.6197266600103304E-3</v>
      </c>
      <c r="Q34" s="35">
        <f t="shared" si="4"/>
        <v>38999.769800000002</v>
      </c>
    </row>
    <row r="35" spans="1:17" s="12" customFormat="1" ht="12.95" customHeight="1" x14ac:dyDescent="0.2">
      <c r="A35" s="39" t="s">
        <v>43</v>
      </c>
      <c r="B35" s="4" t="s">
        <v>40</v>
      </c>
      <c r="C35" s="6">
        <v>54018.456200000001</v>
      </c>
      <c r="D35" s="6">
        <v>5.9999999999999995E-4</v>
      </c>
      <c r="E35" s="12">
        <f t="shared" si="0"/>
        <v>3069.9976081524646</v>
      </c>
      <c r="F35" s="12">
        <f t="shared" si="1"/>
        <v>3070</v>
      </c>
      <c r="G35" s="12">
        <f t="shared" si="2"/>
        <v>-8.820000002742745E-4</v>
      </c>
      <c r="I35" s="12">
        <f>+G35</f>
        <v>-8.820000002742745E-4</v>
      </c>
      <c r="O35" s="12">
        <f t="shared" ca="1" si="3"/>
        <v>-2.6204387423239984E-3</v>
      </c>
      <c r="Q35" s="35">
        <f t="shared" si="4"/>
        <v>38999.956200000001</v>
      </c>
    </row>
    <row r="36" spans="1:17" s="12" customFormat="1" ht="12.95" customHeight="1" x14ac:dyDescent="0.2">
      <c r="A36" s="39" t="s">
        <v>46</v>
      </c>
      <c r="B36" s="4" t="s">
        <v>41</v>
      </c>
      <c r="C36" s="6">
        <v>54387.390399999997</v>
      </c>
      <c r="D36" s="6"/>
      <c r="E36" s="12">
        <f t="shared" si="0"/>
        <v>4070.4900792563867</v>
      </c>
      <c r="F36" s="12">
        <f t="shared" si="1"/>
        <v>4070.5</v>
      </c>
      <c r="G36" s="12">
        <f t="shared" si="2"/>
        <v>-3.6583000037353486E-3</v>
      </c>
      <c r="I36" s="12">
        <f>+G36</f>
        <v>-3.6583000037353486E-3</v>
      </c>
      <c r="O36" s="12">
        <f t="shared" ca="1" si="3"/>
        <v>-4.0453154519738662E-3</v>
      </c>
      <c r="Q36" s="35">
        <f t="shared" si="4"/>
        <v>39368.890399999997</v>
      </c>
    </row>
    <row r="37" spans="1:17" s="12" customFormat="1" ht="12.95" customHeight="1" x14ac:dyDescent="0.2">
      <c r="A37" s="6" t="s">
        <v>47</v>
      </c>
      <c r="B37" s="4" t="s">
        <v>40</v>
      </c>
      <c r="C37" s="6">
        <v>55083.408499999998</v>
      </c>
      <c r="D37" s="6">
        <v>4.0000000000000002E-4</v>
      </c>
      <c r="E37" s="12">
        <f t="shared" si="0"/>
        <v>5957.9834826927317</v>
      </c>
      <c r="F37" s="12">
        <f t="shared" si="1"/>
        <v>5958</v>
      </c>
      <c r="G37" s="12">
        <f t="shared" si="2"/>
        <v>-6.0908000014023855E-3</v>
      </c>
      <c r="I37" s="12">
        <f>+G37</f>
        <v>-6.0908000014023855E-3</v>
      </c>
      <c r="O37" s="12">
        <f t="shared" ca="1" si="3"/>
        <v>-6.7334261860709432E-3</v>
      </c>
      <c r="Q37" s="35">
        <f t="shared" si="4"/>
        <v>40064.908499999998</v>
      </c>
    </row>
    <row r="38" spans="1:17" s="12" customFormat="1" ht="12.95" customHeight="1" x14ac:dyDescent="0.2">
      <c r="A38" s="40" t="s">
        <v>50</v>
      </c>
      <c r="B38" s="9" t="s">
        <v>40</v>
      </c>
      <c r="C38" s="10">
        <v>55775.551500000001</v>
      </c>
      <c r="D38" s="10">
        <v>4.0000000000000002E-4</v>
      </c>
      <c r="E38" s="12">
        <f t="shared" si="0"/>
        <v>7834.9682144614126</v>
      </c>
      <c r="F38" s="12">
        <f t="shared" si="1"/>
        <v>7835</v>
      </c>
      <c r="G38" s="12">
        <f t="shared" si="2"/>
        <v>-1.1720999995304737E-2</v>
      </c>
      <c r="I38" s="12">
        <f>+G38</f>
        <v>-1.1720999995304737E-2</v>
      </c>
      <c r="O38" s="12">
        <f t="shared" ca="1" si="3"/>
        <v>-9.4065831915809903E-3</v>
      </c>
      <c r="Q38" s="35">
        <f t="shared" si="4"/>
        <v>40757.051500000001</v>
      </c>
    </row>
    <row r="39" spans="1:17" s="12" customFormat="1" ht="12.95" customHeight="1" x14ac:dyDescent="0.2">
      <c r="A39" s="41" t="s">
        <v>51</v>
      </c>
      <c r="B39" s="42" t="s">
        <v>41</v>
      </c>
      <c r="C39" s="43">
        <v>57879.464399999939</v>
      </c>
      <c r="D39" s="43">
        <v>1.9E-3</v>
      </c>
      <c r="E39" s="12">
        <f>+(C39-C$7)/C$8</f>
        <v>13540.454494422389</v>
      </c>
      <c r="F39" s="12">
        <f t="shared" si="1"/>
        <v>13540.5</v>
      </c>
      <c r="G39" s="12">
        <f>+C39-(C$7+F39*C$8)</f>
        <v>-1.6780300058599096E-2</v>
      </c>
      <c r="I39" s="12">
        <f>+G39</f>
        <v>-1.6780300058599096E-2</v>
      </c>
      <c r="O39" s="12">
        <f ca="1">+C$11+C$12*$F39</f>
        <v>-1.7532154472847679E-2</v>
      </c>
      <c r="Q39" s="35">
        <f>+C39-15018.5</f>
        <v>42860.964399999939</v>
      </c>
    </row>
    <row r="40" spans="1:17" s="12" customFormat="1" ht="12.95" customHeight="1" x14ac:dyDescent="0.2">
      <c r="A40" s="7"/>
      <c r="B40" s="8"/>
      <c r="C40" s="7"/>
      <c r="D40" s="7"/>
      <c r="Q40" s="35"/>
    </row>
    <row r="41" spans="1:17" s="12" customFormat="1" ht="12.95" customHeight="1" x14ac:dyDescent="0.2">
      <c r="A41" s="7"/>
      <c r="B41" s="8"/>
      <c r="C41" s="7"/>
      <c r="D41" s="7"/>
      <c r="Q41" s="35"/>
    </row>
    <row r="42" spans="1:17" s="12" customFormat="1" ht="12.95" customHeight="1" x14ac:dyDescent="0.2">
      <c r="A42" s="7"/>
      <c r="B42" s="8"/>
      <c r="C42" s="7"/>
      <c r="D42" s="7"/>
      <c r="Q42" s="35"/>
    </row>
    <row r="43" spans="1:17" s="12" customFormat="1" ht="12.95" customHeight="1" x14ac:dyDescent="0.2">
      <c r="A43" s="7"/>
      <c r="B43" s="8"/>
      <c r="C43" s="7"/>
      <c r="D43" s="7"/>
      <c r="Q43" s="35"/>
    </row>
    <row r="44" spans="1:17" s="12" customFormat="1" ht="12.95" customHeight="1" x14ac:dyDescent="0.2">
      <c r="A44" s="7"/>
      <c r="B44" s="8"/>
      <c r="C44" s="7"/>
      <c r="D44" s="7"/>
      <c r="Q44" s="35"/>
    </row>
    <row r="45" spans="1:17" x14ac:dyDescent="0.2">
      <c r="A45" s="7"/>
      <c r="B45" s="8"/>
      <c r="C45" s="7"/>
      <c r="D45" s="7"/>
      <c r="Q45" s="1"/>
    </row>
    <row r="46" spans="1:17" x14ac:dyDescent="0.2">
      <c r="A46" s="7"/>
      <c r="B46" s="8"/>
      <c r="C46" s="7"/>
      <c r="D46" s="7"/>
      <c r="Q46" s="1"/>
    </row>
    <row r="47" spans="1:17" x14ac:dyDescent="0.2">
      <c r="A47" s="7"/>
      <c r="B47" s="8"/>
      <c r="C47" s="7"/>
      <c r="D47" s="7"/>
      <c r="Q47" s="1"/>
    </row>
    <row r="48" spans="1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protectedRanges>
    <protectedRange sqref="A39:D39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2024-02-19T06:15:18Z</dcterms:modified>
</cp:coreProperties>
</file>