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D18197-4EE1-4F2D-9B46-CFAD65550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0" i="1"/>
  <c r="F30" i="1" s="1"/>
  <c r="G30" i="1" s="1"/>
  <c r="K30" i="1" s="1"/>
  <c r="Q30" i="1"/>
  <c r="E22" i="1"/>
  <c r="F22" i="1" s="1"/>
  <c r="G22" i="1" s="1"/>
  <c r="K22" i="1" s="1"/>
  <c r="E23" i="1"/>
  <c r="F23" i="1" s="1"/>
  <c r="G23" i="1" s="1"/>
  <c r="K23" i="1" s="1"/>
  <c r="E24" i="1"/>
  <c r="F24" i="1"/>
  <c r="G24" i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/>
  <c r="K28" i="1"/>
  <c r="E29" i="1"/>
  <c r="F29" i="1" s="1"/>
  <c r="G29" i="1" s="1"/>
  <c r="K29" i="1" s="1"/>
  <c r="D9" i="1"/>
  <c r="C9" i="1"/>
  <c r="Q22" i="1"/>
  <c r="Q23" i="1"/>
  <c r="Q28" i="1"/>
  <c r="Q29" i="1"/>
  <c r="Q27" i="1"/>
  <c r="E21" i="1"/>
  <c r="F21" i="1" s="1"/>
  <c r="G21" i="1" s="1"/>
  <c r="I21" i="1" s="1"/>
  <c r="Q24" i="1"/>
  <c r="Q25" i="1"/>
  <c r="Q26" i="1"/>
  <c r="Q21" i="1"/>
  <c r="F16" i="1"/>
  <c r="C17" i="1"/>
  <c r="C11" i="1"/>
  <c r="C12" i="1"/>
  <c r="O37" i="1" l="1"/>
  <c r="O36" i="1"/>
  <c r="O38" i="1"/>
  <c r="O32" i="1"/>
  <c r="O34" i="1"/>
  <c r="O33" i="1"/>
  <c r="O31" i="1"/>
  <c r="O35" i="1"/>
  <c r="C15" i="1"/>
  <c r="O27" i="1"/>
  <c r="O30" i="1"/>
  <c r="O24" i="1"/>
  <c r="O21" i="1"/>
  <c r="O23" i="1"/>
  <c r="O26" i="1"/>
  <c r="O28" i="1"/>
  <c r="O22" i="1"/>
  <c r="O29" i="1"/>
  <c r="O2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<sst xmlns="http://schemas.openxmlformats.org/spreadsheetml/2006/main" count="85" uniqueCount="61">
  <si>
    <t>VSB-66</t>
  </si>
  <si>
    <t>JAVSO..44..164</t>
  </si>
  <si>
    <t>RHN 2018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</si>
  <si>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</si>
  <si>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</si>
  <si>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</si>
  <si>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</si>
  <si>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</si>
  <si>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</si>
  <si>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</si>
  <si>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</si>
  <si>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</si>
  <si>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</si>
  <si>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</si>
  <si>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</si>
  <si>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</si>
  <si>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</si>
  <si>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</si>
  <si>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</si>
  <si>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</si>
  <si>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</si>
  <si>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</si>
  <si>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</si>
  <si>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</si>
  <si>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</si>
  <si>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</si>
  <si>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</si>
  <si>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</si>
  <si>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</si>
  <si>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</si>
  <si>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</si>
  <si>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</si>
  <si>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</si>
  <si>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</si>
  <si>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</si>
  <si>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</si>
  <si>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</si>
  <si>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</si>
  <si>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</si>
  <si>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</si>
  <si>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</si>
  <si>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</si>
  <si>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</si>
  <si>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</si>
  <si>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</si>
  <si>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</si>
  <si>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V0740 Lyr</t>
  </si>
  <si>
    <t>2018B</t>
  </si>
  <si>
    <t>G2115.1000</t>
  </si>
  <si>
    <t>EW</t>
  </si>
  <si>
    <t>pr_6</t>
  </si>
  <si>
    <t>VSX</t>
  </si>
  <si>
    <t>GCVS</t>
  </si>
  <si>
    <t>V0740 Lyr / GSC 2115-1000</t>
  </si>
  <si>
    <t>RHN 2019</t>
  </si>
  <si>
    <t>IBVS 5945</t>
  </si>
  <si>
    <t>IBVS 6029</t>
  </si>
  <si>
    <t>RHN 2020</t>
  </si>
  <si>
    <t>JBAV, 63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</si>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</sst>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41" applyFont="1" applyAlignment="1">
      <alignment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 vertical="center"/>
    </xf>
    <xf numFmtId="0" fontId="16" fillId="0" borderId="0" xfId="41" applyFont="1" applyAlignment="1">
      <alignment vertic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Lyr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C-47DC-8ED1-C2F230B5A1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C-47DC-8ED1-C2F230B5A1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C-47DC-8ED1-C2F230B5A1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4.2424933490110561E-3</c:v>
                </c:pt>
                <c:pt idx="2">
                  <c:v>3.164724912494421E-3</c:v>
                </c:pt>
                <c:pt idx="3">
                  <c:v>8.1524853594601154E-3</c:v>
                </c:pt>
                <c:pt idx="4">
                  <c:v>8.2035588129656389E-3</c:v>
                </c:pt>
                <c:pt idx="5">
                  <c:v>7.6452453649835661E-3</c:v>
                </c:pt>
                <c:pt idx="6">
                  <c:v>1.2522354838438332E-2</c:v>
                </c:pt>
                <c:pt idx="7">
                  <c:v>1.2301982402277645E-2</c:v>
                </c:pt>
                <c:pt idx="8">
                  <c:v>1.4308649529994E-2</c:v>
                </c:pt>
                <c:pt idx="9">
                  <c:v>1.5937584961648099E-2</c:v>
                </c:pt>
                <c:pt idx="10">
                  <c:v>2.7004449228115845E-2</c:v>
                </c:pt>
                <c:pt idx="11">
                  <c:v>2.0578983821906149E-2</c:v>
                </c:pt>
                <c:pt idx="12">
                  <c:v>2.0930295831931289E-2</c:v>
                </c:pt>
                <c:pt idx="13">
                  <c:v>1.9771982377278619E-2</c:v>
                </c:pt>
                <c:pt idx="14">
                  <c:v>2.1022578745032661E-2</c:v>
                </c:pt>
                <c:pt idx="15">
                  <c:v>2.2421683599532116E-2</c:v>
                </c:pt>
                <c:pt idx="16">
                  <c:v>2.1130116329004522E-2</c:v>
                </c:pt>
                <c:pt idx="17">
                  <c:v>2.2371802879206371E-2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C-47DC-8ED1-C2F230B5A1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C-47DC-8ED1-C2F230B5A1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C-47DC-8ED1-C2F230B5A1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C-47DC-8ED1-C2F230B5A1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-1.3898828720923875E-2</c:v>
                </c:pt>
                <c:pt idx="1">
                  <c:v>-1.3757132189602134E-3</c:v>
                </c:pt>
                <c:pt idx="2">
                  <c:v>2.3250316779393765E-3</c:v>
                </c:pt>
                <c:pt idx="3">
                  <c:v>8.0598622091366361E-3</c:v>
                </c:pt>
                <c:pt idx="4">
                  <c:v>8.1045492002888228E-3</c:v>
                </c:pt>
                <c:pt idx="5">
                  <c:v>8.1053767371620129E-3</c:v>
                </c:pt>
                <c:pt idx="6">
                  <c:v>1.3049909554464126E-2</c:v>
                </c:pt>
                <c:pt idx="7">
                  <c:v>1.3589463595783117E-2</c:v>
                </c:pt>
                <c:pt idx="8">
                  <c:v>1.4907729834772617E-2</c:v>
                </c:pt>
                <c:pt idx="9">
                  <c:v>1.6806099421867355E-2</c:v>
                </c:pt>
                <c:pt idx="10">
                  <c:v>2.0283409363006013E-2</c:v>
                </c:pt>
                <c:pt idx="11">
                  <c:v>2.0957851914654751E-2</c:v>
                </c:pt>
                <c:pt idx="12">
                  <c:v>2.1012469348285202E-2</c:v>
                </c:pt>
                <c:pt idx="13">
                  <c:v>2.1013296885158388E-2</c:v>
                </c:pt>
                <c:pt idx="14">
                  <c:v>2.103812299135405E-2</c:v>
                </c:pt>
                <c:pt idx="15">
                  <c:v>2.2735401118263946E-2</c:v>
                </c:pt>
                <c:pt idx="16">
                  <c:v>2.2739538802629886E-2</c:v>
                </c:pt>
                <c:pt idx="17">
                  <c:v>2.274036633950308E-2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C-47DC-8ED1-C2F230B5A1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C-47DC-8ED1-C2F230B5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5704"/>
        <c:axId val="1"/>
      </c:scatterChart>
      <c:valAx>
        <c:axId val="82803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81EE5C-5492-268D-FC9A-58372128C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3" ySplit="22" topLeftCell="N24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53</v>
      </c>
      <c r="F1" s="4" t="s">
        <v>46</v>
      </c>
      <c r="G1" s="3" t="s">
        <v>47</v>
      </c>
      <c r="H1" s="5"/>
      <c r="I1" s="6" t="s">
        <v>48</v>
      </c>
      <c r="J1" s="4" t="s">
        <v>46</v>
      </c>
      <c r="K1" s="7">
        <v>18.344200000000001</v>
      </c>
      <c r="L1" s="7">
        <v>27.552299999999999</v>
      </c>
      <c r="M1" s="8">
        <v>57223.893555077018</v>
      </c>
      <c r="N1" s="8">
        <v>0.32871662690896103</v>
      </c>
      <c r="O1" s="7" t="s">
        <v>49</v>
      </c>
      <c r="P1" s="7">
        <v>11.3</v>
      </c>
      <c r="Q1" s="7">
        <v>12</v>
      </c>
      <c r="R1" s="9" t="s">
        <v>50</v>
      </c>
    </row>
    <row r="2" spans="1:18" s="15" customFormat="1" ht="12.95" customHeight="1" x14ac:dyDescent="0.2">
      <c r="A2" s="15" t="s">
        <v>28</v>
      </c>
      <c r="B2" s="15" t="s">
        <v>49</v>
      </c>
      <c r="C2" s="16"/>
      <c r="D2" s="17"/>
    </row>
    <row r="3" spans="1:18" s="15" customFormat="1" ht="12.95" customHeight="1" thickBot="1" x14ac:dyDescent="0.25"/>
    <row r="4" spans="1:18" s="15" customFormat="1" ht="12.95" customHeight="1" thickTop="1" thickBot="1" x14ac:dyDescent="0.25">
      <c r="A4" s="18" t="s">
        <v>5</v>
      </c>
      <c r="C4" s="19">
        <v>52853.597999999998</v>
      </c>
      <c r="D4" s="20">
        <v>0.32871699999999998</v>
      </c>
    </row>
    <row r="5" spans="1:18" s="15" customFormat="1" ht="12.95" customHeight="1" thickTop="1" x14ac:dyDescent="0.2">
      <c r="A5" s="21" t="s">
        <v>33</v>
      </c>
      <c r="C5" s="22">
        <v>-9.5</v>
      </c>
      <c r="D5" s="15" t="s">
        <v>34</v>
      </c>
    </row>
    <row r="6" spans="1:18" s="15" customFormat="1" ht="12.95" customHeight="1" x14ac:dyDescent="0.2">
      <c r="A6" s="18" t="s">
        <v>6</v>
      </c>
    </row>
    <row r="7" spans="1:18" s="15" customFormat="1" ht="12.95" customHeight="1" x14ac:dyDescent="0.2">
      <c r="A7" s="15" t="s">
        <v>7</v>
      </c>
      <c r="C7" s="51">
        <v>52853.597999999998</v>
      </c>
      <c r="D7" s="24" t="s">
        <v>51</v>
      </c>
    </row>
    <row r="8" spans="1:18" s="15" customFormat="1" ht="12.95" customHeight="1" x14ac:dyDescent="0.2">
      <c r="A8" s="15" t="s">
        <v>8</v>
      </c>
      <c r="C8" s="51">
        <v>0.32871662690896103</v>
      </c>
      <c r="D8" s="24" t="s">
        <v>51</v>
      </c>
    </row>
    <row r="9" spans="1:18" s="15" customFormat="1" ht="12.95" customHeight="1" x14ac:dyDescent="0.2">
      <c r="A9" s="25" t="s">
        <v>37</v>
      </c>
      <c r="B9" s="26">
        <v>23</v>
      </c>
      <c r="C9" s="27" t="str">
        <f>"F"&amp;B9</f>
        <v>F23</v>
      </c>
      <c r="D9" s="28" t="str">
        <f>"G"&amp;B9</f>
        <v>G23</v>
      </c>
    </row>
    <row r="10" spans="1:18" s="15" customFormat="1" ht="12.95" customHeight="1" thickBot="1" x14ac:dyDescent="0.25">
      <c r="C10" s="29" t="s">
        <v>24</v>
      </c>
      <c r="D10" s="29" t="s">
        <v>25</v>
      </c>
    </row>
    <row r="11" spans="1:18" s="15" customFormat="1" ht="12.95" customHeight="1" x14ac:dyDescent="0.2">
      <c r="A11" s="15" t="s">
        <v>20</v>
      </c>
      <c r="C11" s="28">
        <f ca="1">INTERCEPT(INDIRECT($D$9):G987,INDIRECT($C$9):F987)</f>
        <v>-1.3898828720923875E-2</v>
      </c>
      <c r="D11" s="17"/>
    </row>
    <row r="12" spans="1:18" s="15" customFormat="1" ht="12.95" customHeight="1" x14ac:dyDescent="0.2">
      <c r="A12" s="15" t="s">
        <v>21</v>
      </c>
      <c r="C12" s="28">
        <f ca="1">SLOPE(INDIRECT($D$9):G987,INDIRECT($C$9):F987)</f>
        <v>1.6550737463772762E-6</v>
      </c>
      <c r="D12" s="17"/>
    </row>
    <row r="13" spans="1:18" s="15" customFormat="1" ht="12.95" customHeight="1" x14ac:dyDescent="0.2">
      <c r="A13" s="15" t="s">
        <v>23</v>
      </c>
      <c r="C13" s="17" t="s">
        <v>18</v>
      </c>
    </row>
    <row r="14" spans="1:18" s="15" customFormat="1" ht="12.95" customHeight="1" x14ac:dyDescent="0.2"/>
    <row r="15" spans="1:18" s="15" customFormat="1" ht="12.95" customHeight="1" x14ac:dyDescent="0.2">
      <c r="A15" s="30" t="s">
        <v>22</v>
      </c>
      <c r="C15" s="31">
        <f ca="1">(C7+C11)+(C8+C12)*INT(MAX(F21:F3528))</f>
        <v>60130.420709422469</v>
      </c>
      <c r="E15" s="32" t="s">
        <v>39</v>
      </c>
      <c r="F15" s="26">
        <v>1</v>
      </c>
    </row>
    <row r="16" spans="1:18" s="15" customFormat="1" ht="12.95" customHeight="1" x14ac:dyDescent="0.2">
      <c r="A16" s="18" t="s">
        <v>9</v>
      </c>
      <c r="C16" s="33">
        <f ca="1">+C8+C12</f>
        <v>0.32871828198270742</v>
      </c>
      <c r="E16" s="32" t="s">
        <v>35</v>
      </c>
      <c r="F16" s="33">
        <f ca="1">NOW()+15018.5+$C$5/24</f>
        <v>60359.810128240737</v>
      </c>
    </row>
    <row r="17" spans="1:21" s="15" customFormat="1" ht="12.95" customHeight="1" thickBot="1" x14ac:dyDescent="0.25">
      <c r="A17" s="32" t="s">
        <v>32</v>
      </c>
      <c r="C17" s="15">
        <f>COUNT(C21:C2186)</f>
        <v>18</v>
      </c>
      <c r="E17" s="32" t="s">
        <v>40</v>
      </c>
      <c r="F17" s="34">
        <f ca="1">ROUND(2*(F16-$C$7)/$C$8,0)/2+F15</f>
        <v>22836</v>
      </c>
    </row>
    <row r="18" spans="1:21" s="15" customFormat="1" ht="12.95" customHeight="1" thickTop="1" thickBot="1" x14ac:dyDescent="0.25">
      <c r="A18" s="18" t="s">
        <v>10</v>
      </c>
      <c r="C18" s="35">
        <f ca="1">+C15</f>
        <v>60130.420709422469</v>
      </c>
      <c r="D18" s="36">
        <f ca="1">+C16</f>
        <v>0.32871828198270742</v>
      </c>
      <c r="E18" s="32" t="s">
        <v>41</v>
      </c>
      <c r="F18" s="28">
        <f ca="1">ROUND(2*(F16-$C$15)/$C$16,0)/2+F15</f>
        <v>699</v>
      </c>
    </row>
    <row r="19" spans="1:21" s="15" customFormat="1" ht="12.95" customHeight="1" thickTop="1" x14ac:dyDescent="0.2">
      <c r="E19" s="32" t="s">
        <v>36</v>
      </c>
      <c r="F19" s="37">
        <f ca="1">+$C$15+$C$16*F18-15018.5-$C$5/24</f>
        <v>45342.090621861716</v>
      </c>
    </row>
    <row r="20" spans="1:21" s="15" customFormat="1" ht="12.95" customHeight="1" thickBot="1" x14ac:dyDescent="0.25">
      <c r="A20" s="29" t="s">
        <v>11</v>
      </c>
      <c r="B20" s="29" t="s">
        <v>12</v>
      </c>
      <c r="C20" s="29" t="s">
        <v>13</v>
      </c>
      <c r="D20" s="29" t="s">
        <v>17</v>
      </c>
      <c r="E20" s="29" t="s">
        <v>14</v>
      </c>
      <c r="F20" s="29" t="s">
        <v>15</v>
      </c>
      <c r="G20" s="29" t="s">
        <v>16</v>
      </c>
      <c r="H20" s="38" t="s">
        <v>42</v>
      </c>
      <c r="I20" s="38" t="s">
        <v>43</v>
      </c>
      <c r="J20" s="38" t="s">
        <v>44</v>
      </c>
      <c r="K20" s="38" t="s">
        <v>45</v>
      </c>
      <c r="L20" s="38" t="s">
        <v>29</v>
      </c>
      <c r="M20" s="38" t="s">
        <v>30</v>
      </c>
      <c r="N20" s="38" t="s">
        <v>31</v>
      </c>
      <c r="O20" s="38" t="s">
        <v>27</v>
      </c>
      <c r="P20" s="39" t="s">
        <v>26</v>
      </c>
      <c r="Q20" s="29" t="s">
        <v>19</v>
      </c>
      <c r="U20" s="40" t="s">
        <v>38</v>
      </c>
    </row>
    <row r="21" spans="1:21" s="15" customFormat="1" ht="12.95" customHeight="1" x14ac:dyDescent="0.2">
      <c r="A21" s="15" t="s">
        <v>52</v>
      </c>
      <c r="C21" s="23">
        <v>52853.597999999998</v>
      </c>
      <c r="D21" s="23" t="s">
        <v>18</v>
      </c>
      <c r="E21" s="15">
        <f t="shared" ref="E21:E35" si="0">+(C21-C$7)/C$8</f>
        <v>0</v>
      </c>
      <c r="F21" s="15">
        <f t="shared" ref="F21:F38" si="1">ROUND(2*E21,0)/2</f>
        <v>0</v>
      </c>
      <c r="G21" s="15">
        <f t="shared" ref="G21:G35" si="2">+C21-(C$7+F21*C$8)</f>
        <v>0</v>
      </c>
      <c r="I21" s="15">
        <f>+G21</f>
        <v>0</v>
      </c>
      <c r="O21" s="15">
        <f t="shared" ref="O21:O35" ca="1" si="3">+C$11+C$12*$F21</f>
        <v>-1.3898828720923875E-2</v>
      </c>
      <c r="Q21" s="41">
        <f t="shared" ref="Q21:Q35" si="4">+C21-15018.5</f>
        <v>37835.097999999998</v>
      </c>
    </row>
    <row r="22" spans="1:21" s="15" customFormat="1" ht="12.95" customHeight="1" x14ac:dyDescent="0.2">
      <c r="A22" s="10" t="s">
        <v>55</v>
      </c>
      <c r="B22" s="11" t="s">
        <v>4</v>
      </c>
      <c r="C22" s="10">
        <v>55340.836600000002</v>
      </c>
      <c r="D22" s="10">
        <v>4.0000000000000002E-4</v>
      </c>
      <c r="E22" s="15">
        <f t="shared" si="0"/>
        <v>7566.512906232917</v>
      </c>
      <c r="F22" s="15">
        <f t="shared" si="1"/>
        <v>7566.5</v>
      </c>
      <c r="G22" s="15">
        <f t="shared" si="2"/>
        <v>4.2424933490110561E-3</v>
      </c>
      <c r="K22" s="15">
        <f t="shared" ref="K22:K35" si="5">+G22</f>
        <v>4.2424933490110561E-3</v>
      </c>
      <c r="O22" s="15">
        <f t="shared" ca="1" si="3"/>
        <v>-1.3757132189602134E-3</v>
      </c>
      <c r="Q22" s="41">
        <f t="shared" si="4"/>
        <v>40322.336600000002</v>
      </c>
    </row>
    <row r="23" spans="1:21" s="15" customFormat="1" ht="12.95" customHeight="1" x14ac:dyDescent="0.2">
      <c r="A23" s="10" t="s">
        <v>56</v>
      </c>
      <c r="B23" s="11" t="s">
        <v>4</v>
      </c>
      <c r="C23" s="10">
        <v>56075.8459</v>
      </c>
      <c r="D23" s="10">
        <v>5.9999999999999995E-4</v>
      </c>
      <c r="E23" s="15">
        <f t="shared" si="0"/>
        <v>9802.5096275169944</v>
      </c>
      <c r="F23" s="15">
        <f t="shared" si="1"/>
        <v>9802.5</v>
      </c>
      <c r="G23" s="15">
        <f t="shared" si="2"/>
        <v>3.164724912494421E-3</v>
      </c>
      <c r="K23" s="15">
        <f t="shared" si="5"/>
        <v>3.164724912494421E-3</v>
      </c>
      <c r="O23" s="15">
        <f t="shared" ca="1" si="3"/>
        <v>2.3250316779393765E-3</v>
      </c>
      <c r="Q23" s="41">
        <f t="shared" si="4"/>
        <v>41057.3459</v>
      </c>
    </row>
    <row r="24" spans="1:21" s="15" customFormat="1" ht="12.95" customHeight="1" x14ac:dyDescent="0.2">
      <c r="A24" s="42" t="s">
        <v>1</v>
      </c>
      <c r="B24" s="43" t="s">
        <v>4</v>
      </c>
      <c r="C24" s="44">
        <v>57214.853999999999</v>
      </c>
      <c r="D24" s="44">
        <v>2.9999999999999997E-4</v>
      </c>
      <c r="E24" s="15">
        <f t="shared" si="0"/>
        <v>13267.524800952229</v>
      </c>
      <c r="F24" s="15">
        <f t="shared" si="1"/>
        <v>13267.5</v>
      </c>
      <c r="G24" s="15">
        <f t="shared" si="2"/>
        <v>8.1524853594601154E-3</v>
      </c>
      <c r="K24" s="15">
        <f t="shared" si="5"/>
        <v>8.1524853594601154E-3</v>
      </c>
      <c r="O24" s="15">
        <f t="shared" ca="1" si="3"/>
        <v>8.0598622091366361E-3</v>
      </c>
      <c r="Q24" s="41">
        <f t="shared" si="4"/>
        <v>42196.353999999999</v>
      </c>
    </row>
    <row r="25" spans="1:21" s="15" customFormat="1" ht="12.95" customHeight="1" x14ac:dyDescent="0.2">
      <c r="A25" s="42" t="s">
        <v>1</v>
      </c>
      <c r="B25" s="43" t="s">
        <v>4</v>
      </c>
      <c r="C25" s="44">
        <v>57223.729399999997</v>
      </c>
      <c r="D25" s="44">
        <v>2.9999999999999997E-4</v>
      </c>
      <c r="E25" s="15">
        <f t="shared" si="0"/>
        <v>13294.52495632452</v>
      </c>
      <c r="F25" s="15">
        <f t="shared" si="1"/>
        <v>13294.5</v>
      </c>
      <c r="G25" s="15">
        <f t="shared" si="2"/>
        <v>8.2035588129656389E-3</v>
      </c>
      <c r="K25" s="15">
        <f t="shared" si="5"/>
        <v>8.2035588129656389E-3</v>
      </c>
      <c r="O25" s="15">
        <f t="shared" ca="1" si="3"/>
        <v>8.1045492002888228E-3</v>
      </c>
      <c r="Q25" s="41">
        <f t="shared" si="4"/>
        <v>42205.229399999997</v>
      </c>
    </row>
    <row r="26" spans="1:21" s="15" customFormat="1" ht="12.95" customHeight="1" x14ac:dyDescent="0.2">
      <c r="A26" s="42" t="s">
        <v>1</v>
      </c>
      <c r="B26" s="43" t="s">
        <v>3</v>
      </c>
      <c r="C26" s="44">
        <v>57223.893199999999</v>
      </c>
      <c r="D26" s="44">
        <v>2.9999999999999997E-4</v>
      </c>
      <c r="E26" s="15">
        <f t="shared" si="0"/>
        <v>13295.023257860228</v>
      </c>
      <c r="F26" s="15">
        <f t="shared" si="1"/>
        <v>13295</v>
      </c>
      <c r="G26" s="15">
        <f t="shared" si="2"/>
        <v>7.6452453649835661E-3</v>
      </c>
      <c r="K26" s="15">
        <f t="shared" si="5"/>
        <v>7.6452453649835661E-3</v>
      </c>
      <c r="O26" s="15">
        <f t="shared" ca="1" si="3"/>
        <v>8.1053767371620129E-3</v>
      </c>
      <c r="Q26" s="41">
        <f t="shared" si="4"/>
        <v>42205.393199999999</v>
      </c>
    </row>
    <row r="27" spans="1:21" s="15" customFormat="1" ht="12.95" customHeight="1" x14ac:dyDescent="0.2">
      <c r="A27" s="45" t="s">
        <v>2</v>
      </c>
      <c r="C27" s="23">
        <v>58205.938999999998</v>
      </c>
      <c r="D27" s="23">
        <v>2E-3</v>
      </c>
      <c r="E27" s="15">
        <f t="shared" si="0"/>
        <v>16282.538094680394</v>
      </c>
      <c r="F27" s="15">
        <f t="shared" si="1"/>
        <v>16282.5</v>
      </c>
      <c r="G27" s="15">
        <f t="shared" si="2"/>
        <v>1.2522354838438332E-2</v>
      </c>
      <c r="K27" s="15">
        <f t="shared" si="5"/>
        <v>1.2522354838438332E-2</v>
      </c>
      <c r="O27" s="15">
        <f t="shared" ca="1" si="3"/>
        <v>1.3049909554464126E-2</v>
      </c>
      <c r="Q27" s="41">
        <f t="shared" si="4"/>
        <v>43187.438999999998</v>
      </c>
    </row>
    <row r="28" spans="1:21" s="15" customFormat="1" ht="12.95" customHeight="1" x14ac:dyDescent="0.2">
      <c r="A28" s="46" t="s">
        <v>0</v>
      </c>
      <c r="B28" s="47" t="s">
        <v>4</v>
      </c>
      <c r="C28" s="46">
        <v>58313.100399999879</v>
      </c>
      <c r="D28" s="46" t="s">
        <v>18</v>
      </c>
      <c r="E28" s="15">
        <f t="shared" si="0"/>
        <v>16608.537424277918</v>
      </c>
      <c r="F28" s="15">
        <f t="shared" si="1"/>
        <v>16608.5</v>
      </c>
      <c r="G28" s="15">
        <f t="shared" si="2"/>
        <v>1.2301982402277645E-2</v>
      </c>
      <c r="K28" s="15">
        <f t="shared" si="5"/>
        <v>1.2301982402277645E-2</v>
      </c>
      <c r="O28" s="15">
        <f t="shared" ca="1" si="3"/>
        <v>1.3589463595783117E-2</v>
      </c>
      <c r="Q28" s="41">
        <f t="shared" si="4"/>
        <v>43294.600399999879</v>
      </c>
    </row>
    <row r="29" spans="1:21" s="15" customFormat="1" ht="12.95" customHeight="1" x14ac:dyDescent="0.2">
      <c r="A29" s="45" t="s">
        <v>54</v>
      </c>
      <c r="C29" s="23">
        <v>58574.925199999998</v>
      </c>
      <c r="D29" s="23">
        <v>2.0000000000000001E-4</v>
      </c>
      <c r="E29" s="15">
        <f t="shared" si="0"/>
        <v>17405.043528828061</v>
      </c>
      <c r="F29" s="15">
        <f t="shared" si="1"/>
        <v>17405</v>
      </c>
      <c r="G29" s="15">
        <f t="shared" si="2"/>
        <v>1.4308649529994E-2</v>
      </c>
      <c r="K29" s="15">
        <f t="shared" si="5"/>
        <v>1.4308649529994E-2</v>
      </c>
      <c r="O29" s="15">
        <f t="shared" ca="1" si="3"/>
        <v>1.4907729834772617E-2</v>
      </c>
      <c r="Q29" s="41">
        <f t="shared" si="4"/>
        <v>43556.425199999998</v>
      </c>
    </row>
    <row r="30" spans="1:21" s="15" customFormat="1" ht="12.95" customHeight="1" x14ac:dyDescent="0.2">
      <c r="A30" s="45" t="s">
        <v>57</v>
      </c>
      <c r="C30" s="23">
        <v>58951.964800000002</v>
      </c>
      <c r="D30" s="23">
        <v>2.9999999999999997E-4</v>
      </c>
      <c r="E30" s="15">
        <f t="shared" si="0"/>
        <v>18552.048484267765</v>
      </c>
      <c r="F30" s="15">
        <f t="shared" si="1"/>
        <v>18552</v>
      </c>
      <c r="G30" s="15">
        <f t="shared" si="2"/>
        <v>1.5937584961648099E-2</v>
      </c>
      <c r="K30" s="15">
        <f t="shared" si="5"/>
        <v>1.5937584961648099E-2</v>
      </c>
      <c r="O30" s="15">
        <f t="shared" ca="1" si="3"/>
        <v>1.6806099421867355E-2</v>
      </c>
      <c r="Q30" s="41">
        <f t="shared" si="4"/>
        <v>43933.464800000002</v>
      </c>
    </row>
    <row r="31" spans="1:21" s="15" customFormat="1" ht="12.95" customHeight="1" x14ac:dyDescent="0.2">
      <c r="A31" s="12" t="s">
        <v>58</v>
      </c>
      <c r="B31" s="13" t="s">
        <v>4</v>
      </c>
      <c r="C31" s="50">
        <v>59642.609499999999</v>
      </c>
      <c r="D31" s="14">
        <v>5.9999999999999995E-4</v>
      </c>
      <c r="E31" s="15">
        <f t="shared" si="0"/>
        <v>20653.082151150924</v>
      </c>
      <c r="F31" s="15">
        <f t="shared" si="1"/>
        <v>20653</v>
      </c>
      <c r="G31" s="15">
        <f t="shared" si="2"/>
        <v>2.7004449228115845E-2</v>
      </c>
      <c r="K31" s="15">
        <f t="shared" si="5"/>
        <v>2.7004449228115845E-2</v>
      </c>
      <c r="O31" s="15">
        <f t="shared" ca="1" si="3"/>
        <v>2.0283409363006013E-2</v>
      </c>
      <c r="Q31" s="41">
        <f t="shared" si="4"/>
        <v>44624.109499999999</v>
      </c>
    </row>
    <row r="32" spans="1:21" s="15" customFormat="1" ht="12.95" customHeight="1" x14ac:dyDescent="0.2">
      <c r="A32" s="12" t="s">
        <v>59</v>
      </c>
      <c r="B32" s="13" t="s">
        <v>3</v>
      </c>
      <c r="C32" s="50">
        <v>59776.555099999998</v>
      </c>
      <c r="D32" s="14">
        <v>1E-4</v>
      </c>
      <c r="E32" s="15">
        <f t="shared" si="0"/>
        <v>21060.562604024686</v>
      </c>
      <c r="F32" s="15">
        <f t="shared" si="1"/>
        <v>21060.5</v>
      </c>
      <c r="G32" s="15">
        <f t="shared" si="2"/>
        <v>2.0578983821906149E-2</v>
      </c>
      <c r="K32" s="15">
        <f t="shared" si="5"/>
        <v>2.0578983821906149E-2</v>
      </c>
      <c r="O32" s="15">
        <f t="shared" ca="1" si="3"/>
        <v>2.0957851914654751E-2</v>
      </c>
      <c r="Q32" s="41">
        <f t="shared" si="4"/>
        <v>44758.055099999998</v>
      </c>
    </row>
    <row r="33" spans="1:17" s="15" customFormat="1" ht="12.95" customHeight="1" x14ac:dyDescent="0.2">
      <c r="A33" s="12" t="s">
        <v>59</v>
      </c>
      <c r="B33" s="13" t="s">
        <v>3</v>
      </c>
      <c r="C33" s="50">
        <v>59787.403100000003</v>
      </c>
      <c r="D33" s="14">
        <v>2.0000000000000001E-4</v>
      </c>
      <c r="E33" s="15">
        <f t="shared" si="0"/>
        <v>21093.563672762866</v>
      </c>
      <c r="F33" s="15">
        <f t="shared" si="1"/>
        <v>21093.5</v>
      </c>
      <c r="G33" s="15">
        <f t="shared" si="2"/>
        <v>2.0930295831931289E-2</v>
      </c>
      <c r="K33" s="15">
        <f t="shared" si="5"/>
        <v>2.0930295831931289E-2</v>
      </c>
      <c r="O33" s="15">
        <f t="shared" ca="1" si="3"/>
        <v>2.1012469348285202E-2</v>
      </c>
      <c r="Q33" s="41">
        <f t="shared" si="4"/>
        <v>44768.903100000003</v>
      </c>
    </row>
    <row r="34" spans="1:17" s="15" customFormat="1" ht="12.95" customHeight="1" x14ac:dyDescent="0.2">
      <c r="A34" s="12" t="s">
        <v>59</v>
      </c>
      <c r="B34" s="13" t="s">
        <v>3</v>
      </c>
      <c r="C34" s="50">
        <v>59787.566299999999</v>
      </c>
      <c r="D34" s="14">
        <v>1E-4</v>
      </c>
      <c r="E34" s="15">
        <f t="shared" si="0"/>
        <v>21094.060149018205</v>
      </c>
      <c r="F34" s="15">
        <f t="shared" si="1"/>
        <v>21094</v>
      </c>
      <c r="G34" s="15">
        <f t="shared" si="2"/>
        <v>1.9771982377278619E-2</v>
      </c>
      <c r="K34" s="15">
        <f t="shared" si="5"/>
        <v>1.9771982377278619E-2</v>
      </c>
      <c r="O34" s="15">
        <f t="shared" ca="1" si="3"/>
        <v>2.1013296885158388E-2</v>
      </c>
      <c r="Q34" s="41">
        <f t="shared" si="4"/>
        <v>44769.066299999999</v>
      </c>
    </row>
    <row r="35" spans="1:17" s="15" customFormat="1" ht="12.95" customHeight="1" x14ac:dyDescent="0.2">
      <c r="A35" s="12" t="s">
        <v>59</v>
      </c>
      <c r="B35" s="13" t="s">
        <v>3</v>
      </c>
      <c r="C35" s="50">
        <v>59792.498299999999</v>
      </c>
      <c r="D35" s="14">
        <v>1E-4</v>
      </c>
      <c r="E35" s="15">
        <f t="shared" si="0"/>
        <v>21109.06395349983</v>
      </c>
      <c r="F35" s="15">
        <f t="shared" si="1"/>
        <v>21109</v>
      </c>
      <c r="G35" s="15">
        <f t="shared" si="2"/>
        <v>2.1022578745032661E-2</v>
      </c>
      <c r="K35" s="15">
        <f t="shared" si="5"/>
        <v>2.1022578745032661E-2</v>
      </c>
      <c r="O35" s="15">
        <f t="shared" ca="1" si="3"/>
        <v>2.103812299135405E-2</v>
      </c>
      <c r="Q35" s="41">
        <f t="shared" si="4"/>
        <v>44773.998299999999</v>
      </c>
    </row>
    <row r="36" spans="1:17" s="15" customFormat="1" ht="12.95" customHeight="1" x14ac:dyDescent="0.2">
      <c r="A36" s="48" t="s">
        <v>60</v>
      </c>
      <c r="B36" s="49" t="s">
        <v>4</v>
      </c>
      <c r="C36" s="14">
        <v>60129.598599999998</v>
      </c>
      <c r="D36" s="14">
        <v>1E-4</v>
      </c>
      <c r="E36" s="15">
        <f t="shared" ref="E36:E38" si="6">+(C36-C$7)/C$8</f>
        <v>22134.568209764173</v>
      </c>
      <c r="F36" s="15">
        <f t="shared" si="1"/>
        <v>22134.5</v>
      </c>
      <c r="G36" s="15">
        <f t="shared" ref="G36:G38" si="7">+C36-(C$7+F36*C$8)</f>
        <v>2.2421683599532116E-2</v>
      </c>
      <c r="K36" s="15">
        <f t="shared" ref="K36:K38" si="8">+G36</f>
        <v>2.2421683599532116E-2</v>
      </c>
      <c r="O36" s="15">
        <f t="shared" ref="O36:O38" ca="1" si="9">+C$11+C$12*$F36</f>
        <v>2.2735401118263946E-2</v>
      </c>
      <c r="Q36" s="41">
        <f t="shared" ref="Q36:Q38" si="10">+C36-15018.5</f>
        <v>45111.098599999998</v>
      </c>
    </row>
    <row r="37" spans="1:17" s="15" customFormat="1" ht="12.95" customHeight="1" x14ac:dyDescent="0.2">
      <c r="A37" s="48" t="s">
        <v>60</v>
      </c>
      <c r="B37" s="49" t="s">
        <v>3</v>
      </c>
      <c r="C37" s="14">
        <v>60130.419099999999</v>
      </c>
      <c r="D37" s="14">
        <v>1E-4</v>
      </c>
      <c r="E37" s="15">
        <f t="shared" si="6"/>
        <v>22137.064280643572</v>
      </c>
      <c r="F37" s="15">
        <f t="shared" si="1"/>
        <v>22137</v>
      </c>
      <c r="G37" s="15">
        <f t="shared" si="7"/>
        <v>2.1130116329004522E-2</v>
      </c>
      <c r="K37" s="15">
        <f t="shared" si="8"/>
        <v>2.1130116329004522E-2</v>
      </c>
      <c r="O37" s="15">
        <f t="shared" ca="1" si="9"/>
        <v>2.2739538802629886E-2</v>
      </c>
      <c r="Q37" s="41">
        <f t="shared" si="10"/>
        <v>45111.919099999999</v>
      </c>
    </row>
    <row r="38" spans="1:17" s="15" customFormat="1" ht="12.95" customHeight="1" x14ac:dyDescent="0.2">
      <c r="A38" s="48" t="s">
        <v>60</v>
      </c>
      <c r="B38" s="49" t="s">
        <v>4</v>
      </c>
      <c r="C38" s="14">
        <v>60130.584699999999</v>
      </c>
      <c r="D38" s="14">
        <v>1E-4</v>
      </c>
      <c r="E38" s="15">
        <f t="shared" si="6"/>
        <v>22137.56805802033</v>
      </c>
      <c r="F38" s="15">
        <f t="shared" si="1"/>
        <v>22137.5</v>
      </c>
      <c r="G38" s="15">
        <f t="shared" si="7"/>
        <v>2.2371802879206371E-2</v>
      </c>
      <c r="K38" s="15">
        <f t="shared" si="8"/>
        <v>2.2371802879206371E-2</v>
      </c>
      <c r="O38" s="15">
        <f t="shared" ca="1" si="9"/>
        <v>2.274036633950308E-2</v>
      </c>
      <c r="Q38" s="41">
        <f t="shared" si="10"/>
        <v>45112.084699999999</v>
      </c>
    </row>
    <row r="39" spans="1:17" s="15" customFormat="1" ht="12.95" customHeight="1" x14ac:dyDescent="0.2">
      <c r="C39" s="23"/>
      <c r="D39" s="23"/>
    </row>
    <row r="40" spans="1:17" s="15" customFormat="1" ht="12.95" customHeight="1" x14ac:dyDescent="0.2">
      <c r="C40" s="23"/>
      <c r="D40" s="23"/>
    </row>
    <row r="41" spans="1:17" s="15" customFormat="1" ht="12.95" customHeight="1" x14ac:dyDescent="0.2">
      <c r="C41" s="23"/>
      <c r="D41" s="23"/>
    </row>
    <row r="42" spans="1:17" s="15" customFormat="1" ht="12.95" customHeight="1" x14ac:dyDescent="0.2">
      <c r="C42" s="23"/>
      <c r="D42" s="23"/>
    </row>
    <row r="43" spans="1:17" s="15" customFormat="1" ht="12.95" customHeight="1" x14ac:dyDescent="0.2">
      <c r="C43" s="23"/>
      <c r="D43" s="23"/>
    </row>
    <row r="44" spans="1:17" s="15" customFormat="1" ht="12.95" customHeight="1" x14ac:dyDescent="0.2">
      <c r="C44" s="23"/>
      <c r="D44" s="23"/>
    </row>
    <row r="45" spans="1:17" s="15" customFormat="1" ht="12.95" customHeight="1" x14ac:dyDescent="0.2">
      <c r="C45" s="23"/>
      <c r="D45" s="23"/>
    </row>
    <row r="46" spans="1:17" s="15" customFormat="1" ht="12.95" customHeight="1" x14ac:dyDescent="0.2">
      <c r="C46" s="23"/>
      <c r="D46" s="23"/>
    </row>
    <row r="47" spans="1:17" s="15" customFormat="1" ht="12.95" customHeight="1" x14ac:dyDescent="0.2">
      <c r="C47" s="23"/>
      <c r="D47" s="23"/>
    </row>
    <row r="48" spans="1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x14ac:dyDescent="0.2">
      <c r="C111" s="23"/>
      <c r="D111" s="23"/>
    </row>
    <row r="112" spans="3:4" s="15" customFormat="1" x14ac:dyDescent="0.2">
      <c r="C112" s="23"/>
      <c r="D112" s="23"/>
    </row>
    <row r="113" spans="3:4" s="15" customFormat="1" x14ac:dyDescent="0.2">
      <c r="C113" s="23"/>
      <c r="D113" s="23"/>
    </row>
    <row r="114" spans="3:4" s="15" customFormat="1" x14ac:dyDescent="0.2">
      <c r="C114" s="23"/>
      <c r="D114" s="23"/>
    </row>
    <row r="115" spans="3:4" s="15" customFormat="1" x14ac:dyDescent="0.2">
      <c r="C115" s="23"/>
      <c r="D115" s="23"/>
    </row>
    <row r="116" spans="3:4" s="15" customFormat="1" x14ac:dyDescent="0.2">
      <c r="C116" s="23"/>
      <c r="D116" s="23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</sheetData>
  <sortState xmlns:xlrd2="http://schemas.microsoft.com/office/spreadsheetml/2017/richdata2" ref="A21:U36">
    <sortCondition ref="C21:C36"/>
  </sortState>
  <phoneticPr fontId="8" type="noConversion"/>
  <hyperlinks>
    <hyperlink ref="M64958" r:id="rId1" display="http://vsolj.cetus-net.org/bulletin.html" xr:uid="{00000000-0004-0000-0000-000000000000}"/>
    <hyperlink ref="M64951" r:id="rId2" display="http://vsolj.cetus-net.org/bulletin.html" xr:uid="{00000000-0004-0000-0000-000001000000}"/>
    <hyperlink ref="AU1785" r:id="rId3" display="http://cdsbib.u-strasbg.fr/cgi-bin/cdsbib?1990RMxAA..21..381G" xr:uid="{00000000-0004-0000-0000-000002000000}"/>
    <hyperlink ref="AU1790" r:id="rId4" display="http://cdsbib.u-strasbg.fr/cgi-bin/cdsbib?1990RMxAA..21..381G" xr:uid="{00000000-0004-0000-0000-000003000000}"/>
    <hyperlink ref="AU1786" r:id="rId5" display="http://cdsbib.u-strasbg.fr/cgi-bin/cdsbib?1990RMxAA..21..381G" xr:uid="{00000000-0004-0000-0000-000004000000}"/>
    <hyperlink ref="AU1774" r:id="rId6" display="http://cdsbib.u-strasbg.fr/cgi-bin/cdsbib?1990RMxAA..21..381G" xr:uid="{00000000-0004-0000-0000-000005000000}"/>
    <hyperlink ref="N64958" r:id="rId7" display="http://vsolj.cetus-net.org/bulletin.html" xr:uid="{00000000-0004-0000-0000-000006000000}"/>
    <hyperlink ref="AV1785" r:id="rId8" display="http://cdsbib.u-strasbg.fr/cgi-bin/cdsbib?1990RMxAA..21..381G" xr:uid="{00000000-0004-0000-0000-000007000000}"/>
    <hyperlink ref="AV1790" r:id="rId9" display="http://cdsbib.u-strasbg.fr/cgi-bin/cdsbib?1990RMxAA..21..381G" xr:uid="{00000000-0004-0000-0000-000008000000}"/>
    <hyperlink ref="AV1786" r:id="rId10" display="http://cdsbib.u-strasbg.fr/cgi-bin/cdsbib?1990RMxAA..21..381G" xr:uid="{00000000-0004-0000-0000-000009000000}"/>
    <hyperlink ref="H63721" r:id="rId11" display="http://vsolj.cetus-net.org/bulletin.html" xr:uid="{00000000-0004-0000-0000-00000A000000}"/>
    <hyperlink ref="H63714" r:id="rId12" display="https://www.aavso.org/ejaavso" xr:uid="{00000000-0004-0000-0000-00000B000000}"/>
    <hyperlink ref="I63721" r:id="rId13" display="http://vsolj.cetus-net.org/bulletin.html" xr:uid="{00000000-0004-0000-0000-00000C000000}"/>
    <hyperlink ref="AQ57372" r:id="rId14" display="http://cdsbib.u-strasbg.fr/cgi-bin/cdsbib?1990RMxAA..21..381G" xr:uid="{00000000-0004-0000-0000-00000D000000}"/>
    <hyperlink ref="H63718" r:id="rId15" display="https://www.aavso.org/ejaavso" xr:uid="{00000000-0004-0000-0000-00000E000000}"/>
    <hyperlink ref="AP4736" r:id="rId16" display="http://cdsbib.u-strasbg.fr/cgi-bin/cdsbib?1990RMxAA..21..381G" xr:uid="{00000000-0004-0000-0000-00000F000000}"/>
    <hyperlink ref="AP4739" r:id="rId17" display="http://cdsbib.u-strasbg.fr/cgi-bin/cdsbib?1990RMxAA..21..381G" xr:uid="{00000000-0004-0000-0000-000010000000}"/>
    <hyperlink ref="AP4737" r:id="rId18" display="http://cdsbib.u-strasbg.fr/cgi-bin/cdsbib?1990RMxAA..21..381G" xr:uid="{00000000-0004-0000-0000-000011000000}"/>
    <hyperlink ref="AP4721" r:id="rId19" display="http://cdsbib.u-strasbg.fr/cgi-bin/cdsbib?1990RMxAA..21..381G" xr:uid="{00000000-0004-0000-0000-000012000000}"/>
    <hyperlink ref="AQ4950" r:id="rId20" display="http://cdsbib.u-strasbg.fr/cgi-bin/cdsbib?1990RMxAA..21..381G" xr:uid="{00000000-0004-0000-0000-000013000000}"/>
    <hyperlink ref="AQ4954" r:id="rId21" display="http://cdsbib.u-strasbg.fr/cgi-bin/cdsbib?1990RMxAA..21..381G" xr:uid="{00000000-0004-0000-0000-000014000000}"/>
    <hyperlink ref="AQ64634" r:id="rId22" display="http://cdsbib.u-strasbg.fr/cgi-bin/cdsbib?1990RMxAA..21..381G" xr:uid="{00000000-0004-0000-0000-000015000000}"/>
    <hyperlink ref="I1842" r:id="rId23" display="http://vsolj.cetus-net.org/bulletin.html" xr:uid="{00000000-0004-0000-0000-000016000000}"/>
    <hyperlink ref="H1842" r:id="rId24" display="http://vsolj.cetus-net.org/bulletin.html" xr:uid="{00000000-0004-0000-0000-000017000000}"/>
    <hyperlink ref="AQ65295" r:id="rId25" display="http://cdsbib.u-strasbg.fr/cgi-bin/cdsbib?1990RMxAA..21..381G" xr:uid="{00000000-0004-0000-0000-000018000000}"/>
    <hyperlink ref="AQ65294" r:id="rId26" display="http://cdsbib.u-strasbg.fr/cgi-bin/cdsbib?1990RMxAA..21..381G" xr:uid="{00000000-0004-0000-0000-000019000000}"/>
    <hyperlink ref="AP3012" r:id="rId27" display="http://cdsbib.u-strasbg.fr/cgi-bin/cdsbib?1990RMxAA..21..381G" xr:uid="{00000000-0004-0000-0000-00001A000000}"/>
    <hyperlink ref="AP3030" r:id="rId28" display="http://cdsbib.u-strasbg.fr/cgi-bin/cdsbib?1990RMxAA..21..381G" xr:uid="{00000000-0004-0000-0000-00001B000000}"/>
    <hyperlink ref="AP3031" r:id="rId29" display="http://cdsbib.u-strasbg.fr/cgi-bin/cdsbib?1990RMxAA..21..381G" xr:uid="{00000000-0004-0000-0000-00001C000000}"/>
    <hyperlink ref="AP3027" r:id="rId30" display="http://cdsbib.u-strasbg.fr/cgi-bin/cdsbib?1990RMxAA..21..381G" xr:uid="{00000000-0004-0000-0000-00001D000000}"/>
  </hyperlinks>
  <pageMargins left="0.75" right="0.75" top="1" bottom="1" header="0.5" footer="0.5"/>
  <pageSetup orientation="portrait" horizontalDpi="300" verticalDpi="300" r:id="rId31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2024-02-19T06:26:35Z</dcterms:modified>
</cp:coreProperties>
</file>