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1F7B661-D321-4B04-BD6D-E0F088B41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I32" i="1" s="1"/>
  <c r="Q32" i="1"/>
  <c r="E34" i="1"/>
  <c r="F34" i="1" s="1"/>
  <c r="G34" i="1" s="1"/>
  <c r="I34" i="1" s="1"/>
  <c r="Q34" i="1"/>
  <c r="E37" i="1"/>
  <c r="F37" i="1"/>
  <c r="G37" i="1" s="1"/>
  <c r="I37" i="1" s="1"/>
  <c r="Q37" i="1"/>
  <c r="F14" i="1"/>
  <c r="E39" i="1"/>
  <c r="F39" i="1" s="1"/>
  <c r="G39" i="1" s="1"/>
  <c r="I39" i="1" s="1"/>
  <c r="Q39" i="1"/>
  <c r="E41" i="1"/>
  <c r="F41" i="1" s="1"/>
  <c r="G41" i="1" s="1"/>
  <c r="I41" i="1" s="1"/>
  <c r="Q41" i="1"/>
  <c r="E42" i="1"/>
  <c r="F42" i="1"/>
  <c r="G42" i="1" s="1"/>
  <c r="I42" i="1" s="1"/>
  <c r="Q42" i="1"/>
  <c r="E45" i="1"/>
  <c r="F45" i="1" s="1"/>
  <c r="G45" i="1" s="1"/>
  <c r="I45" i="1" s="1"/>
  <c r="Q45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21" i="1"/>
  <c r="F21" i="1" s="1"/>
  <c r="G21" i="1" s="1"/>
  <c r="I21" i="1" s="1"/>
  <c r="E29" i="1"/>
  <c r="F29" i="1" s="1"/>
  <c r="G29" i="1" s="1"/>
  <c r="I29" i="1" s="1"/>
  <c r="E30" i="1"/>
  <c r="F30" i="1" s="1"/>
  <c r="G30" i="1" s="1"/>
  <c r="I30" i="1" s="1"/>
  <c r="E31" i="1"/>
  <c r="F31" i="1" s="1"/>
  <c r="G31" i="1" s="1"/>
  <c r="I31" i="1" s="1"/>
  <c r="E33" i="1"/>
  <c r="F33" i="1" s="1"/>
  <c r="G33" i="1" s="1"/>
  <c r="I33" i="1" s="1"/>
  <c r="E23" i="1"/>
  <c r="F23" i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I26" i="1" s="1"/>
  <c r="E27" i="1"/>
  <c r="F27" i="1" s="1"/>
  <c r="G27" i="1" s="1"/>
  <c r="I27" i="1" s="1"/>
  <c r="E28" i="1"/>
  <c r="F28" i="1" s="1"/>
  <c r="G28" i="1" s="1"/>
  <c r="I28" i="1" s="1"/>
  <c r="E35" i="1"/>
  <c r="F35" i="1" s="1"/>
  <c r="G35" i="1" s="1"/>
  <c r="I35" i="1" s="1"/>
  <c r="E36" i="1"/>
  <c r="F36" i="1" s="1"/>
  <c r="G36" i="1" s="1"/>
  <c r="I36" i="1" s="1"/>
  <c r="E38" i="1"/>
  <c r="F38" i="1" s="1"/>
  <c r="G38" i="1" s="1"/>
  <c r="I38" i="1" s="1"/>
  <c r="E40" i="1"/>
  <c r="F40" i="1" s="1"/>
  <c r="G40" i="1" s="1"/>
  <c r="I40" i="1" s="1"/>
  <c r="E43" i="1"/>
  <c r="F43" i="1" s="1"/>
  <c r="G43" i="1" s="1"/>
  <c r="I43" i="1" s="1"/>
  <c r="E44" i="1"/>
  <c r="F44" i="1" s="1"/>
  <c r="G44" i="1" s="1"/>
  <c r="I44" i="1" s="1"/>
  <c r="E46" i="1"/>
  <c r="F46" i="1" s="1"/>
  <c r="G46" i="1" s="1"/>
  <c r="I46" i="1" s="1"/>
  <c r="Q21" i="1"/>
  <c r="Q29" i="1"/>
  <c r="Q30" i="1"/>
  <c r="Q31" i="1"/>
  <c r="Q33" i="1"/>
  <c r="F11" i="1"/>
  <c r="Q35" i="1"/>
  <c r="Q36" i="1"/>
  <c r="Q38" i="1"/>
  <c r="Q40" i="1"/>
  <c r="Q43" i="1"/>
  <c r="Q44" i="1"/>
  <c r="Q46" i="1"/>
  <c r="G11" i="1"/>
  <c r="Q23" i="1"/>
  <c r="Q24" i="1"/>
  <c r="Q25" i="1"/>
  <c r="Q26" i="1"/>
  <c r="Q27" i="1"/>
  <c r="Q28" i="1"/>
  <c r="C22" i="1"/>
  <c r="A22" i="1"/>
  <c r="C17" i="1"/>
  <c r="Q22" i="1"/>
  <c r="E22" i="1"/>
  <c r="F22" i="1"/>
  <c r="G22" i="1" s="1"/>
  <c r="H22" i="1" s="1"/>
  <c r="C11" i="1"/>
  <c r="F15" i="1" l="1"/>
  <c r="C12" i="1"/>
  <c r="O34" i="1" l="1"/>
  <c r="S34" i="1" s="1"/>
  <c r="O37" i="1"/>
  <c r="S37" i="1" s="1"/>
  <c r="O32" i="1"/>
  <c r="S32" i="1" s="1"/>
  <c r="O45" i="1"/>
  <c r="S45" i="1" s="1"/>
  <c r="O23" i="1"/>
  <c r="S23" i="1" s="1"/>
  <c r="O47" i="1"/>
  <c r="S47" i="1" s="1"/>
  <c r="O36" i="1"/>
  <c r="S36" i="1" s="1"/>
  <c r="O41" i="1"/>
  <c r="S41" i="1" s="1"/>
  <c r="O42" i="1"/>
  <c r="S42" i="1" s="1"/>
  <c r="O22" i="1"/>
  <c r="S22" i="1" s="1"/>
  <c r="O29" i="1"/>
  <c r="S29" i="1" s="1"/>
  <c r="O44" i="1"/>
  <c r="S44" i="1" s="1"/>
  <c r="O43" i="1"/>
  <c r="S43" i="1" s="1"/>
  <c r="O28" i="1"/>
  <c r="S28" i="1" s="1"/>
  <c r="O24" i="1"/>
  <c r="S24" i="1" s="1"/>
  <c r="O27" i="1"/>
  <c r="S27" i="1" s="1"/>
  <c r="O33" i="1"/>
  <c r="S33" i="1" s="1"/>
  <c r="C15" i="1"/>
  <c r="O25" i="1"/>
  <c r="S25" i="1" s="1"/>
  <c r="O31" i="1"/>
  <c r="S31" i="1" s="1"/>
  <c r="O49" i="1"/>
  <c r="S49" i="1" s="1"/>
  <c r="O35" i="1"/>
  <c r="S35" i="1" s="1"/>
  <c r="O40" i="1"/>
  <c r="S40" i="1" s="1"/>
  <c r="O46" i="1"/>
  <c r="S46" i="1" s="1"/>
  <c r="O39" i="1"/>
  <c r="S39" i="1" s="1"/>
  <c r="O38" i="1"/>
  <c r="S38" i="1" s="1"/>
  <c r="O21" i="1"/>
  <c r="S21" i="1" s="1"/>
  <c r="O48" i="1"/>
  <c r="S48" i="1" s="1"/>
  <c r="C16" i="1"/>
  <c r="D18" i="1" s="1"/>
  <c r="O26" i="1"/>
  <c r="S26" i="1" s="1"/>
  <c r="O30" i="1"/>
  <c r="S30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<sst xmlns="http://schemas.openxmlformats.org/spreadsheetml/2006/main" count="107" uniqueCount="59">
  <si>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</si>
  <si>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</si>
  <si>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</si>
  <si>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</si>
  <si>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</si>
  <si>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</si>
  <si>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</si>
  <si>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</si>
  <si>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</si>
  <si>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</si>
  <si>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</si>
  <si>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</si>
  <si>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</si>
  <si>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</si>
  <si>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</si>
  <si>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</si>
  <si>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</si>
  <si>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</si>
  <si>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</si>
  <si>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</si>
  <si>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</si>
  <si>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</si>
  <si>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</si>
  <si>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</si>
  <si>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</si>
  <si>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</si>
  <si>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</si>
  <si>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</si>
  <si>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</si>
  <si>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</si>
  <si>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</si>
  <si>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</si>
  <si>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</si>
  <si>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</si>
  <si>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</si>
  <si>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</si>
  <si>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</si>
  <si>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</si>
  <si>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</si>
  <si>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G2135-2603</t>
  </si>
  <si>
    <t>G2135-2603_Lyr.xls</t>
  </si>
  <si>
    <t>EW</t>
  </si>
  <si>
    <t>Lyr</t>
  </si>
  <si>
    <t>VSX</t>
  </si>
  <si>
    <t>IBVS 5959</t>
  </si>
  <si>
    <t>I</t>
  </si>
  <si>
    <t>IBVS 6118</t>
  </si>
  <si>
    <t>IBVS 5984</t>
  </si>
  <si>
    <t>JBAV, 60</t>
  </si>
  <si>
    <t>II</t>
  </si>
  <si>
    <t>JBAV, 76</t>
  </si>
  <si>
    <t>CCD</t>
  </si>
  <si>
    <t>V0748 Lyr / GSC 2135-2603</t>
  </si>
  <si>
    <t>S3</t>
  </si>
  <si>
    <t>BAV 91 Feb 2024</t>
  </si>
  <si>
    <t xml:space="preserve">Mag </t>
  </si>
  <si>
    <t>Next ToM-P</t>
  </si>
  <si>
    <t>Next ToM-S</t>
  </si>
  <si>
    <t>13.60-14.20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</si>
</sst>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0" fillId="3" borderId="0" xfId="0" applyFill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4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165" fontId="17" fillId="0" borderId="0" xfId="0" applyNumberFormat="1" applyFont="1" applyAlignment="1">
      <alignment horizontal="left" vertical="center" wrapText="1"/>
    </xf>
    <xf numFmtId="0" fontId="16" fillId="0" borderId="0" xfId="0" applyFont="1" applyAlignment="1"/>
    <xf numFmtId="0" fontId="0" fillId="0" borderId="0" xfId="0" applyAlignment="1">
      <alignment horizontal="right"/>
    </xf>
    <xf numFmtId="0" fontId="17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6" fillId="5" borderId="5" xfId="0" applyFont="1" applyFill="1" applyBorder="1" applyAlignment="1">
      <alignment horizontal="right" vertical="center"/>
    </xf>
    <xf numFmtId="0" fontId="16" fillId="5" borderId="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V0748 Lyr  - O-C Diagr.</a:t>
            </a:r>
          </a:p>
        </c:rich>
      </c:tx>
      <c:layout>
        <c:manualLayout>
          <c:xMode val="edge"/>
          <c:yMode val="edge"/>
          <c:x val="0.34536340852130326"/>
          <c:y val="3.51906466237174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4102.5</c:v>
                </c:pt>
                <c:pt idx="12">
                  <c:v>4102</c:v>
                </c:pt>
                <c:pt idx="13">
                  <c:v>7061</c:v>
                </c:pt>
                <c:pt idx="14">
                  <c:v>7061</c:v>
                </c:pt>
                <c:pt idx="15">
                  <c:v>7248.5</c:v>
                </c:pt>
                <c:pt idx="16">
                  <c:v>7248.5</c:v>
                </c:pt>
                <c:pt idx="17">
                  <c:v>7279</c:v>
                </c:pt>
                <c:pt idx="18">
                  <c:v>7279</c:v>
                </c:pt>
                <c:pt idx="19">
                  <c:v>7309</c:v>
                </c:pt>
                <c:pt idx="20">
                  <c:v>7309</c:v>
                </c:pt>
                <c:pt idx="21">
                  <c:v>7325.5</c:v>
                </c:pt>
                <c:pt idx="22">
                  <c:v>7325.5</c:v>
                </c:pt>
                <c:pt idx="23">
                  <c:v>7403</c:v>
                </c:pt>
                <c:pt idx="24">
                  <c:v>7403</c:v>
                </c:pt>
                <c:pt idx="25">
                  <c:v>7419.5</c:v>
                </c:pt>
                <c:pt idx="26">
                  <c:v>8215.5</c:v>
                </c:pt>
                <c:pt idx="27">
                  <c:v>11323</c:v>
                </c:pt>
                <c:pt idx="28">
                  <c:v>15240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8C-44B0-822F-C123D60201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4102.5</c:v>
                </c:pt>
                <c:pt idx="12">
                  <c:v>4102</c:v>
                </c:pt>
                <c:pt idx="13">
                  <c:v>7061</c:v>
                </c:pt>
                <c:pt idx="14">
                  <c:v>7061</c:v>
                </c:pt>
                <c:pt idx="15">
                  <c:v>7248.5</c:v>
                </c:pt>
                <c:pt idx="16">
                  <c:v>7248.5</c:v>
                </c:pt>
                <c:pt idx="17">
                  <c:v>7279</c:v>
                </c:pt>
                <c:pt idx="18">
                  <c:v>7279</c:v>
                </c:pt>
                <c:pt idx="19">
                  <c:v>7309</c:v>
                </c:pt>
                <c:pt idx="20">
                  <c:v>7309</c:v>
                </c:pt>
                <c:pt idx="21">
                  <c:v>7325.5</c:v>
                </c:pt>
                <c:pt idx="22">
                  <c:v>7325.5</c:v>
                </c:pt>
                <c:pt idx="23">
                  <c:v>7403</c:v>
                </c:pt>
                <c:pt idx="24">
                  <c:v>7403</c:v>
                </c:pt>
                <c:pt idx="25">
                  <c:v>7419.5</c:v>
                </c:pt>
                <c:pt idx="26">
                  <c:v>8215.5</c:v>
                </c:pt>
                <c:pt idx="27">
                  <c:v>11323</c:v>
                </c:pt>
                <c:pt idx="28">
                  <c:v>15240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4.9089999920397531E-2</c:v>
                </c:pt>
                <c:pt idx="2">
                  <c:v>-0.16018000007898081</c:v>
                </c:pt>
                <c:pt idx="3">
                  <c:v>-0.160290000072564</c:v>
                </c:pt>
                <c:pt idx="4">
                  <c:v>-0.20489000008092262</c:v>
                </c:pt>
                <c:pt idx="5">
                  <c:v>-0.207100000079663</c:v>
                </c:pt>
                <c:pt idx="6">
                  <c:v>-0.20507000007637544</c:v>
                </c:pt>
                <c:pt idx="7">
                  <c:v>-0.20618000008107629</c:v>
                </c:pt>
                <c:pt idx="8">
                  <c:v>-0.21000000007916242</c:v>
                </c:pt>
                <c:pt idx="9">
                  <c:v>-0.20949000008113217</c:v>
                </c:pt>
                <c:pt idx="10">
                  <c:v>-0.21150000007764902</c:v>
                </c:pt>
                <c:pt idx="11">
                  <c:v>-0.39561000007961411</c:v>
                </c:pt>
                <c:pt idx="12">
                  <c:v>-0.21400000007997733</c:v>
                </c:pt>
                <c:pt idx="13">
                  <c:v>-0.36898000007931842</c:v>
                </c:pt>
                <c:pt idx="14">
                  <c:v>-0.36858000007487135</c:v>
                </c:pt>
                <c:pt idx="15">
                  <c:v>-0.37783000007766532</c:v>
                </c:pt>
                <c:pt idx="16">
                  <c:v>-0.37763000008271774</c:v>
                </c:pt>
                <c:pt idx="17">
                  <c:v>-0.37794000007852446</c:v>
                </c:pt>
                <c:pt idx="18">
                  <c:v>-0.37684000008448493</c:v>
                </c:pt>
                <c:pt idx="19">
                  <c:v>-0.3806400000830763</c:v>
                </c:pt>
                <c:pt idx="20">
                  <c:v>-0.38034000008337898</c:v>
                </c:pt>
                <c:pt idx="21">
                  <c:v>-0.38307000007625902</c:v>
                </c:pt>
                <c:pt idx="22">
                  <c:v>-0.38077000007615425</c:v>
                </c:pt>
                <c:pt idx="23">
                  <c:v>-0.38532000007398892</c:v>
                </c:pt>
                <c:pt idx="24">
                  <c:v>-0.38522000007651513</c:v>
                </c:pt>
                <c:pt idx="25">
                  <c:v>-0.38645000007818453</c:v>
                </c:pt>
                <c:pt idx="26">
                  <c:v>-0.42717000007542083</c:v>
                </c:pt>
                <c:pt idx="27">
                  <c:v>-0.40762000007816823</c:v>
                </c:pt>
                <c:pt idx="28">
                  <c:v>-0.43136000008234987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8C-44B0-822F-C123D60201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4102.5</c:v>
                </c:pt>
                <c:pt idx="12">
                  <c:v>4102</c:v>
                </c:pt>
                <c:pt idx="13">
                  <c:v>7061</c:v>
                </c:pt>
                <c:pt idx="14">
                  <c:v>7061</c:v>
                </c:pt>
                <c:pt idx="15">
                  <c:v>7248.5</c:v>
                </c:pt>
                <c:pt idx="16">
                  <c:v>7248.5</c:v>
                </c:pt>
                <c:pt idx="17">
                  <c:v>7279</c:v>
                </c:pt>
                <c:pt idx="18">
                  <c:v>7279</c:v>
                </c:pt>
                <c:pt idx="19">
                  <c:v>7309</c:v>
                </c:pt>
                <c:pt idx="20">
                  <c:v>7309</c:v>
                </c:pt>
                <c:pt idx="21">
                  <c:v>7325.5</c:v>
                </c:pt>
                <c:pt idx="22">
                  <c:v>7325.5</c:v>
                </c:pt>
                <c:pt idx="23">
                  <c:v>7403</c:v>
                </c:pt>
                <c:pt idx="24">
                  <c:v>7403</c:v>
                </c:pt>
                <c:pt idx="25">
                  <c:v>7419.5</c:v>
                </c:pt>
                <c:pt idx="26">
                  <c:v>8215.5</c:v>
                </c:pt>
                <c:pt idx="27">
                  <c:v>11323</c:v>
                </c:pt>
                <c:pt idx="28">
                  <c:v>15240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8C-44B0-822F-C123D60201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4102.5</c:v>
                </c:pt>
                <c:pt idx="12">
                  <c:v>4102</c:v>
                </c:pt>
                <c:pt idx="13">
                  <c:v>7061</c:v>
                </c:pt>
                <c:pt idx="14">
                  <c:v>7061</c:v>
                </c:pt>
                <c:pt idx="15">
                  <c:v>7248.5</c:v>
                </c:pt>
                <c:pt idx="16">
                  <c:v>7248.5</c:v>
                </c:pt>
                <c:pt idx="17">
                  <c:v>7279</c:v>
                </c:pt>
                <c:pt idx="18">
                  <c:v>7279</c:v>
                </c:pt>
                <c:pt idx="19">
                  <c:v>7309</c:v>
                </c:pt>
                <c:pt idx="20">
                  <c:v>7309</c:v>
                </c:pt>
                <c:pt idx="21">
                  <c:v>7325.5</c:v>
                </c:pt>
                <c:pt idx="22">
                  <c:v>7325.5</c:v>
                </c:pt>
                <c:pt idx="23">
                  <c:v>7403</c:v>
                </c:pt>
                <c:pt idx="24">
                  <c:v>7403</c:v>
                </c:pt>
                <c:pt idx="25">
                  <c:v>7419.5</c:v>
                </c:pt>
                <c:pt idx="26">
                  <c:v>8215.5</c:v>
                </c:pt>
                <c:pt idx="27">
                  <c:v>11323</c:v>
                </c:pt>
                <c:pt idx="28">
                  <c:v>15240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8C-44B0-822F-C123D60201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4102.5</c:v>
                </c:pt>
                <c:pt idx="12">
                  <c:v>4102</c:v>
                </c:pt>
                <c:pt idx="13">
                  <c:v>7061</c:v>
                </c:pt>
                <c:pt idx="14">
                  <c:v>7061</c:v>
                </c:pt>
                <c:pt idx="15">
                  <c:v>7248.5</c:v>
                </c:pt>
                <c:pt idx="16">
                  <c:v>7248.5</c:v>
                </c:pt>
                <c:pt idx="17">
                  <c:v>7279</c:v>
                </c:pt>
                <c:pt idx="18">
                  <c:v>7279</c:v>
                </c:pt>
                <c:pt idx="19">
                  <c:v>7309</c:v>
                </c:pt>
                <c:pt idx="20">
                  <c:v>7309</c:v>
                </c:pt>
                <c:pt idx="21">
                  <c:v>7325.5</c:v>
                </c:pt>
                <c:pt idx="22">
                  <c:v>7325.5</c:v>
                </c:pt>
                <c:pt idx="23">
                  <c:v>7403</c:v>
                </c:pt>
                <c:pt idx="24">
                  <c:v>7403</c:v>
                </c:pt>
                <c:pt idx="25">
                  <c:v>7419.5</c:v>
                </c:pt>
                <c:pt idx="26">
                  <c:v>8215.5</c:v>
                </c:pt>
                <c:pt idx="27">
                  <c:v>11323</c:v>
                </c:pt>
                <c:pt idx="28">
                  <c:v>15240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8C-44B0-822F-C123D60201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4102.5</c:v>
                </c:pt>
                <c:pt idx="12">
                  <c:v>4102</c:v>
                </c:pt>
                <c:pt idx="13">
                  <c:v>7061</c:v>
                </c:pt>
                <c:pt idx="14">
                  <c:v>7061</c:v>
                </c:pt>
                <c:pt idx="15">
                  <c:v>7248.5</c:v>
                </c:pt>
                <c:pt idx="16">
                  <c:v>7248.5</c:v>
                </c:pt>
                <c:pt idx="17">
                  <c:v>7279</c:v>
                </c:pt>
                <c:pt idx="18">
                  <c:v>7279</c:v>
                </c:pt>
                <c:pt idx="19">
                  <c:v>7309</c:v>
                </c:pt>
                <c:pt idx="20">
                  <c:v>7309</c:v>
                </c:pt>
                <c:pt idx="21">
                  <c:v>7325.5</c:v>
                </c:pt>
                <c:pt idx="22">
                  <c:v>7325.5</c:v>
                </c:pt>
                <c:pt idx="23">
                  <c:v>7403</c:v>
                </c:pt>
                <c:pt idx="24">
                  <c:v>7403</c:v>
                </c:pt>
                <c:pt idx="25">
                  <c:v>7419.5</c:v>
                </c:pt>
                <c:pt idx="26">
                  <c:v>8215.5</c:v>
                </c:pt>
                <c:pt idx="27">
                  <c:v>11323</c:v>
                </c:pt>
                <c:pt idx="28">
                  <c:v>15240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8C-44B0-822F-C123D60201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3.5000000000000001E-3</c:v>
                  </c:pt>
                  <c:pt idx="12">
                    <c:v>5.0000000000000001E-4</c:v>
                  </c:pt>
                  <c:pt idx="13">
                    <c:v>6.8999999999999999E-3</c:v>
                  </c:pt>
                  <c:pt idx="14">
                    <c:v>8.9999999999999998E-4</c:v>
                  </c:pt>
                  <c:pt idx="15">
                    <c:v>4.0000000000000002E-4</c:v>
                  </c:pt>
                  <c:pt idx="16">
                    <c:v>3.5000000000000001E-3</c:v>
                  </c:pt>
                  <c:pt idx="17">
                    <c:v>1.5E-3</c:v>
                  </c:pt>
                  <c:pt idx="18">
                    <c:v>4.1999999999999997E-3</c:v>
                  </c:pt>
                  <c:pt idx="19">
                    <c:v>5.0000000000000001E-4</c:v>
                  </c:pt>
                  <c:pt idx="20">
                    <c:v>3.5000000000000001E-3</c:v>
                  </c:pt>
                  <c:pt idx="21">
                    <c:v>4.8999999999999998E-3</c:v>
                  </c:pt>
                  <c:pt idx="22">
                    <c:v>1.5E-3</c:v>
                  </c:pt>
                  <c:pt idx="23">
                    <c:v>6.9999999999999999E-4</c:v>
                  </c:pt>
                  <c:pt idx="24">
                    <c:v>3.5000000000000001E-3</c:v>
                  </c:pt>
                  <c:pt idx="25">
                    <c:v>3.3999999999999998E-3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4102.5</c:v>
                </c:pt>
                <c:pt idx="12">
                  <c:v>4102</c:v>
                </c:pt>
                <c:pt idx="13">
                  <c:v>7061</c:v>
                </c:pt>
                <c:pt idx="14">
                  <c:v>7061</c:v>
                </c:pt>
                <c:pt idx="15">
                  <c:v>7248.5</c:v>
                </c:pt>
                <c:pt idx="16">
                  <c:v>7248.5</c:v>
                </c:pt>
                <c:pt idx="17">
                  <c:v>7279</c:v>
                </c:pt>
                <c:pt idx="18">
                  <c:v>7279</c:v>
                </c:pt>
                <c:pt idx="19">
                  <c:v>7309</c:v>
                </c:pt>
                <c:pt idx="20">
                  <c:v>7309</c:v>
                </c:pt>
                <c:pt idx="21">
                  <c:v>7325.5</c:v>
                </c:pt>
                <c:pt idx="22">
                  <c:v>7325.5</c:v>
                </c:pt>
                <c:pt idx="23">
                  <c:v>7403</c:v>
                </c:pt>
                <c:pt idx="24">
                  <c:v>7403</c:v>
                </c:pt>
                <c:pt idx="25">
                  <c:v>7419.5</c:v>
                </c:pt>
                <c:pt idx="26">
                  <c:v>8215.5</c:v>
                </c:pt>
                <c:pt idx="27">
                  <c:v>11323</c:v>
                </c:pt>
                <c:pt idx="28">
                  <c:v>15240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8C-44B0-822F-C123D60201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4102.5</c:v>
                </c:pt>
                <c:pt idx="12">
                  <c:v>4102</c:v>
                </c:pt>
                <c:pt idx="13">
                  <c:v>7061</c:v>
                </c:pt>
                <c:pt idx="14">
                  <c:v>7061</c:v>
                </c:pt>
                <c:pt idx="15">
                  <c:v>7248.5</c:v>
                </c:pt>
                <c:pt idx="16">
                  <c:v>7248.5</c:v>
                </c:pt>
                <c:pt idx="17">
                  <c:v>7279</c:v>
                </c:pt>
                <c:pt idx="18">
                  <c:v>7279</c:v>
                </c:pt>
                <c:pt idx="19">
                  <c:v>7309</c:v>
                </c:pt>
                <c:pt idx="20">
                  <c:v>7309</c:v>
                </c:pt>
                <c:pt idx="21">
                  <c:v>7325.5</c:v>
                </c:pt>
                <c:pt idx="22">
                  <c:v>7325.5</c:v>
                </c:pt>
                <c:pt idx="23">
                  <c:v>7403</c:v>
                </c:pt>
                <c:pt idx="24">
                  <c:v>7403</c:v>
                </c:pt>
                <c:pt idx="25">
                  <c:v>7419.5</c:v>
                </c:pt>
                <c:pt idx="26">
                  <c:v>8215.5</c:v>
                </c:pt>
                <c:pt idx="27">
                  <c:v>11323</c:v>
                </c:pt>
                <c:pt idx="28">
                  <c:v>15240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-8.6508431750560846E-2</c:v>
                </c:pt>
                <c:pt idx="1">
                  <c:v>-0.11051045197571216</c:v>
                </c:pt>
                <c:pt idx="2">
                  <c:v>-0.21005903021185468</c:v>
                </c:pt>
                <c:pt idx="3">
                  <c:v>-0.21007497839805081</c:v>
                </c:pt>
                <c:pt idx="4">
                  <c:v>-0.23702741306948319</c:v>
                </c:pt>
                <c:pt idx="5">
                  <c:v>-0.23704336125567929</c:v>
                </c:pt>
                <c:pt idx="6">
                  <c:v>-0.23747396228297438</c:v>
                </c:pt>
                <c:pt idx="7">
                  <c:v>-0.23764939233113164</c:v>
                </c:pt>
                <c:pt idx="8">
                  <c:v>-0.23959507104705752</c:v>
                </c:pt>
                <c:pt idx="9">
                  <c:v>-0.2403765321706671</c:v>
                </c:pt>
                <c:pt idx="10">
                  <c:v>-0.2403924803568632</c:v>
                </c:pt>
                <c:pt idx="11">
                  <c:v>-0.24136531971482617</c:v>
                </c:pt>
                <c:pt idx="12">
                  <c:v>-0.24134937152863004</c:v>
                </c:pt>
                <c:pt idx="13">
                  <c:v>-0.3357307374372317</c:v>
                </c:pt>
                <c:pt idx="14">
                  <c:v>-0.3357307374372317</c:v>
                </c:pt>
                <c:pt idx="15">
                  <c:v>-0.34171130726077437</c:v>
                </c:pt>
                <c:pt idx="16">
                  <c:v>-0.34171130726077437</c:v>
                </c:pt>
                <c:pt idx="17">
                  <c:v>-0.34268414661873736</c:v>
                </c:pt>
                <c:pt idx="18">
                  <c:v>-0.34268414661873736</c:v>
                </c:pt>
                <c:pt idx="19">
                  <c:v>-0.34364103779050414</c:v>
                </c:pt>
                <c:pt idx="20">
                  <c:v>-0.34364103779050414</c:v>
                </c:pt>
                <c:pt idx="21">
                  <c:v>-0.34416732793497595</c:v>
                </c:pt>
                <c:pt idx="22">
                  <c:v>-0.34416732793497595</c:v>
                </c:pt>
                <c:pt idx="23">
                  <c:v>-0.34663929679537353</c:v>
                </c:pt>
                <c:pt idx="24">
                  <c:v>-0.34663929679537353</c:v>
                </c:pt>
                <c:pt idx="25">
                  <c:v>-0.34716558693984534</c:v>
                </c:pt>
                <c:pt idx="26">
                  <c:v>-0.37255509936405851</c:v>
                </c:pt>
                <c:pt idx="27">
                  <c:v>-0.47167307657290602</c:v>
                </c:pt>
                <c:pt idx="28">
                  <c:v>-0.5966111672332618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8C-44B0-822F-C123D602015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4102.5</c:v>
                </c:pt>
                <c:pt idx="12">
                  <c:v>4102</c:v>
                </c:pt>
                <c:pt idx="13">
                  <c:v>7061</c:v>
                </c:pt>
                <c:pt idx="14">
                  <c:v>7061</c:v>
                </c:pt>
                <c:pt idx="15">
                  <c:v>7248.5</c:v>
                </c:pt>
                <c:pt idx="16">
                  <c:v>7248.5</c:v>
                </c:pt>
                <c:pt idx="17">
                  <c:v>7279</c:v>
                </c:pt>
                <c:pt idx="18">
                  <c:v>7279</c:v>
                </c:pt>
                <c:pt idx="19">
                  <c:v>7309</c:v>
                </c:pt>
                <c:pt idx="20">
                  <c:v>7309</c:v>
                </c:pt>
                <c:pt idx="21">
                  <c:v>7325.5</c:v>
                </c:pt>
                <c:pt idx="22">
                  <c:v>7325.5</c:v>
                </c:pt>
                <c:pt idx="23">
                  <c:v>7403</c:v>
                </c:pt>
                <c:pt idx="24">
                  <c:v>7403</c:v>
                </c:pt>
                <c:pt idx="25">
                  <c:v>7419.5</c:v>
                </c:pt>
                <c:pt idx="26">
                  <c:v>8215.5</c:v>
                </c:pt>
                <c:pt idx="27">
                  <c:v>11323</c:v>
                </c:pt>
                <c:pt idx="28">
                  <c:v>15240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E8C-44B0-822F-C123D6020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004728"/>
        <c:axId val="1"/>
      </c:scatterChart>
      <c:valAx>
        <c:axId val="831004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004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95488721804512"/>
          <c:y val="0.92375366568914952"/>
          <c:w val="0.7774436090225563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66676</xdr:rowOff>
    </xdr:from>
    <xdr:to>
      <xdr:col>17</xdr:col>
      <xdr:colOff>114300</xdr:colOff>
      <xdr:row>18</xdr:row>
      <xdr:rowOff>133351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06205B-69D3-BB79-4B1D-0DE60D88C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30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40</v>
      </c>
    </row>
    <row r="2" spans="1:7" x14ac:dyDescent="0.2">
      <c r="A2" t="s">
        <v>23</v>
      </c>
      <c r="B2" t="s">
        <v>41</v>
      </c>
      <c r="C2" s="28" t="s">
        <v>38</v>
      </c>
      <c r="D2" s="3" t="s">
        <v>42</v>
      </c>
      <c r="E2" s="29" t="s">
        <v>39</v>
      </c>
      <c r="F2" t="s">
        <v>39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47">
        <v>53944.640360000078</v>
      </c>
      <c r="D7" s="27" t="s">
        <v>43</v>
      </c>
    </row>
    <row r="8" spans="1:7" x14ac:dyDescent="0.2">
      <c r="A8" t="s">
        <v>3</v>
      </c>
      <c r="C8" s="47">
        <v>0.36202000000000001</v>
      </c>
      <c r="D8" s="27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-0.11051045197571216</v>
      </c>
      <c r="D11" s="3"/>
      <c r="E11" s="10"/>
      <c r="F11" s="20" t="str">
        <f>"F"&amp;E19</f>
        <v>F22</v>
      </c>
      <c r="G11" s="21" t="str">
        <f>"G"&amp;E19</f>
        <v>G22</v>
      </c>
    </row>
    <row r="12" spans="1:7" x14ac:dyDescent="0.2">
      <c r="A12" s="10" t="s">
        <v>16</v>
      </c>
      <c r="B12" s="10"/>
      <c r="C12" s="19">
        <f ca="1">SLOPE(INDIRECT($G$11):G992,INDIRECT($F$11):F992)</f>
        <v>-3.1896372392227665E-5</v>
      </c>
      <c r="D12" s="3"/>
      <c r="E12" s="52" t="s">
        <v>55</v>
      </c>
      <c r="F12" s="53" t="s">
        <v>58</v>
      </c>
    </row>
    <row r="13" spans="1:7" x14ac:dyDescent="0.2">
      <c r="A13" s="10" t="s">
        <v>18</v>
      </c>
      <c r="B13" s="10"/>
      <c r="C13" s="3" t="s">
        <v>13</v>
      </c>
      <c r="D13" s="14"/>
      <c r="E13" s="49" t="s">
        <v>34</v>
      </c>
      <c r="F13" s="54">
        <v>1</v>
      </c>
    </row>
    <row r="14" spans="1:7" x14ac:dyDescent="0.2">
      <c r="A14" s="10"/>
      <c r="B14" s="10"/>
      <c r="C14" s="10"/>
      <c r="D14" s="14"/>
      <c r="E14" s="49" t="s">
        <v>31</v>
      </c>
      <c r="F14" s="55">
        <f ca="1">NOW()+15018.5+$C$9/24</f>
        <v>60547.771712731475</v>
      </c>
    </row>
    <row r="15" spans="1:7" x14ac:dyDescent="0.2">
      <c r="A15" s="12" t="s">
        <v>17</v>
      </c>
      <c r="B15" s="10"/>
      <c r="C15" s="13">
        <f ca="1">(C7+C11)+(C8+C12)*INT(MAX(F21:F3533))</f>
        <v>59461.228548832849</v>
      </c>
      <c r="D15" s="14"/>
      <c r="E15" s="49" t="s">
        <v>35</v>
      </c>
      <c r="F15" s="55">
        <f ca="1">ROUND(2*($F$14-$C$7)/$C$8,0)/2+$F$13</f>
        <v>18240.5</v>
      </c>
    </row>
    <row r="16" spans="1:7" x14ac:dyDescent="0.2">
      <c r="A16" s="15" t="s">
        <v>4</v>
      </c>
      <c r="B16" s="10"/>
      <c r="C16" s="16">
        <f ca="1">+C8+C12</f>
        <v>0.3619881036276078</v>
      </c>
      <c r="D16" s="14"/>
      <c r="E16" s="49" t="s">
        <v>36</v>
      </c>
      <c r="F16" s="55">
        <f ca="1">ROUND(2*($F$14-$C$15)/$C$16,0)/2+$F$13</f>
        <v>3002.5</v>
      </c>
    </row>
    <row r="17" spans="1:19" ht="13.5" thickBot="1" x14ac:dyDescent="0.25">
      <c r="A17" s="14" t="s">
        <v>28</v>
      </c>
      <c r="B17" s="10"/>
      <c r="C17" s="10">
        <f>COUNT(C21:C2191)</f>
        <v>29</v>
      </c>
      <c r="D17" s="14"/>
      <c r="E17" s="50" t="s">
        <v>56</v>
      </c>
      <c r="F17" s="56">
        <f ca="1">+$C$15+$C$16*$F$16-15018.5-$C$9/24</f>
        <v>45529.99366330808</v>
      </c>
    </row>
    <row r="18" spans="1:19" ht="14.25" thickTop="1" thickBot="1" x14ac:dyDescent="0.25">
      <c r="A18" s="15" t="s">
        <v>5</v>
      </c>
      <c r="B18" s="10"/>
      <c r="C18" s="17">
        <f ca="1">+C15</f>
        <v>59461.228548832849</v>
      </c>
      <c r="D18" s="18">
        <f ca="1">+C16</f>
        <v>0.3619881036276078</v>
      </c>
      <c r="E18" s="51" t="s">
        <v>57</v>
      </c>
      <c r="F18" s="57">
        <f ca="1">+($C$15+$C$16*$F$16)-($C$16/2)-15018.5-$C$9/24</f>
        <v>45529.812669256266</v>
      </c>
    </row>
    <row r="19" spans="1:19" ht="13.5" thickTop="1" x14ac:dyDescent="0.2">
      <c r="A19" s="22" t="s">
        <v>32</v>
      </c>
      <c r="E19" s="23">
        <v>22</v>
      </c>
      <c r="S19">
        <f ca="1">SQRT(SUM(S21:S50)/(COUNT(S21:S50)-1))</f>
        <v>6.5032689011843184E-2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51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s="40" t="s">
        <v>47</v>
      </c>
      <c r="B21" s="40"/>
      <c r="C21" s="33">
        <v>53672.269399999997</v>
      </c>
      <c r="D21" s="33">
        <v>5.9999999999999995E-4</v>
      </c>
      <c r="E21" s="35">
        <f>+(C21-C$7)/C$8</f>
        <v>-752.36439975714109</v>
      </c>
      <c r="F21">
        <f>ROUND(2*E21,0)/2</f>
        <v>-752.5</v>
      </c>
      <c r="G21">
        <f>+C21-(C$7+F21*C$8)</f>
        <v>4.9089999920397531E-2</v>
      </c>
      <c r="I21">
        <f>+G21</f>
        <v>4.9089999920397531E-2</v>
      </c>
      <c r="O21">
        <f ca="1">+C$11+C$12*$F21</f>
        <v>-8.6508431750560846E-2</v>
      </c>
      <c r="Q21" s="2">
        <f>+C21-15018.5</f>
        <v>38653.769399999997</v>
      </c>
      <c r="S21">
        <f ca="1">+(O21-G21)^2</f>
        <v>1.8386934671623563E-2</v>
      </c>
    </row>
    <row r="22" spans="1:19" x14ac:dyDescent="0.2">
      <c r="A22" t="str">
        <f>D8</f>
        <v>VSX</v>
      </c>
      <c r="C22" s="8">
        <f>C$7</f>
        <v>53944.640360000078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-0.11051045197571216</v>
      </c>
      <c r="Q22" s="2">
        <f>+C22-15018.5</f>
        <v>38926.140360000078</v>
      </c>
      <c r="S22">
        <f ca="1">+(O22-G22)^2</f>
        <v>1.2212559995876183E-2</v>
      </c>
    </row>
    <row r="23" spans="1:19" x14ac:dyDescent="0.2">
      <c r="A23" s="31" t="s">
        <v>44</v>
      </c>
      <c r="B23" s="32" t="s">
        <v>45</v>
      </c>
      <c r="C23" s="31">
        <v>55074.344599999997</v>
      </c>
      <c r="D23" s="31">
        <v>2.9999999999999997E-4</v>
      </c>
      <c r="E23">
        <f>+(C23-C$7)/C$8</f>
        <v>3120.5575382573311</v>
      </c>
      <c r="F23" s="30">
        <f>ROUND(2*E23,0)/2+0.5</f>
        <v>3121</v>
      </c>
      <c r="G23">
        <f>+C23-(C$7+F23*C$8)</f>
        <v>-0.16018000007898081</v>
      </c>
      <c r="I23">
        <f>+G23</f>
        <v>-0.16018000007898081</v>
      </c>
      <c r="O23">
        <f ca="1">+C$11+C$12*$F23</f>
        <v>-0.21005903021185468</v>
      </c>
      <c r="Q23" s="2">
        <f>+C23-15018.5</f>
        <v>40055.844599999997</v>
      </c>
      <c r="S23">
        <f ca="1">+(O23-G23)^2</f>
        <v>2.4879176469961395E-3</v>
      </c>
    </row>
    <row r="24" spans="1:19" x14ac:dyDescent="0.2">
      <c r="A24" s="31" t="s">
        <v>44</v>
      </c>
      <c r="B24" s="32" t="s">
        <v>45</v>
      </c>
      <c r="C24" s="31">
        <v>55074.525500000003</v>
      </c>
      <c r="D24" s="31">
        <v>5.9999999999999995E-4</v>
      </c>
      <c r="E24">
        <f>+(C24-C$7)/C$8</f>
        <v>3121.0572344067336</v>
      </c>
      <c r="F24" s="30">
        <f>ROUND(2*E24,0)/2+0.5</f>
        <v>3121.5</v>
      </c>
      <c r="G24">
        <f>+C24-(C$7+F24*C$8)</f>
        <v>-0.160290000072564</v>
      </c>
      <c r="I24">
        <f>+G24</f>
        <v>-0.160290000072564</v>
      </c>
      <c r="O24">
        <f ca="1">+C$11+C$12*$F24</f>
        <v>-0.21007497839805081</v>
      </c>
      <c r="Q24" s="2">
        <f>+C24-15018.5</f>
        <v>40056.025500000003</v>
      </c>
      <c r="S24">
        <f ca="1">+(O24-G24)^2</f>
        <v>2.4785440668691917E-3</v>
      </c>
    </row>
    <row r="25" spans="1:19" x14ac:dyDescent="0.2">
      <c r="A25" s="31" t="s">
        <v>44</v>
      </c>
      <c r="B25" s="32" t="s">
        <v>45</v>
      </c>
      <c r="C25" s="31">
        <v>55380.387799999997</v>
      </c>
      <c r="D25" s="31">
        <v>5.9999999999999995E-4</v>
      </c>
      <c r="E25">
        <f>+(C25-C$7)/C$8</f>
        <v>3965.9340367933237</v>
      </c>
      <c r="F25" s="30">
        <f>ROUND(2*E25,0)/2+0.5</f>
        <v>3966.5</v>
      </c>
      <c r="G25">
        <f>+C25-(C$7+F25*C$8)</f>
        <v>-0.20489000008092262</v>
      </c>
      <c r="I25">
        <f>+G25</f>
        <v>-0.20489000008092262</v>
      </c>
      <c r="O25">
        <f ca="1">+C$11+C$12*$F25</f>
        <v>-0.23702741306948319</v>
      </c>
      <c r="Q25" s="2">
        <f>+C25-15018.5</f>
        <v>40361.887799999997</v>
      </c>
      <c r="S25">
        <f ca="1">+(O25-G25)^2</f>
        <v>1.0328133135973016E-3</v>
      </c>
    </row>
    <row r="26" spans="1:19" x14ac:dyDescent="0.2">
      <c r="A26" s="31" t="s">
        <v>44</v>
      </c>
      <c r="B26" s="32" t="s">
        <v>45</v>
      </c>
      <c r="C26" s="31">
        <v>55380.566599999998</v>
      </c>
      <c r="D26" s="31">
        <v>2.0000000000000001E-4</v>
      </c>
      <c r="E26" s="35">
        <f>+(C26-C$7)/C$8</f>
        <v>3966.4279321582248</v>
      </c>
      <c r="F26" s="30">
        <f>ROUND(2*E26,0)/2+0.5</f>
        <v>3967</v>
      </c>
      <c r="G26">
        <f>+C26-(C$7+F26*C$8)</f>
        <v>-0.207100000079663</v>
      </c>
      <c r="I26">
        <f>+G26</f>
        <v>-0.207100000079663</v>
      </c>
      <c r="O26">
        <f ca="1">+C$11+C$12*$F26</f>
        <v>-0.23704336125567929</v>
      </c>
      <c r="Q26" s="2">
        <f>+C26-15018.5</f>
        <v>40362.066599999998</v>
      </c>
      <c r="S26">
        <f ca="1">+(O26-G26)^2</f>
        <v>8.966048785173594E-4</v>
      </c>
    </row>
    <row r="27" spans="1:19" x14ac:dyDescent="0.2">
      <c r="A27" s="31" t="s">
        <v>44</v>
      </c>
      <c r="B27" s="32" t="s">
        <v>45</v>
      </c>
      <c r="C27" s="31">
        <v>55385.455900000001</v>
      </c>
      <c r="D27" s="31">
        <v>6.9999999999999999E-4</v>
      </c>
      <c r="E27" s="35">
        <f>+(C27-C$7)/C$8</f>
        <v>3979.9335395832363</v>
      </c>
      <c r="F27" s="30">
        <f>ROUND(2*E27,0)/2+0.5</f>
        <v>3980.5</v>
      </c>
      <c r="G27">
        <f>+C27-(C$7+F27*C$8)</f>
        <v>-0.20507000007637544</v>
      </c>
      <c r="I27">
        <f>+G27</f>
        <v>-0.20507000007637544</v>
      </c>
      <c r="O27">
        <f ca="1">+C$11+C$12*$F27</f>
        <v>-0.23747396228297438</v>
      </c>
      <c r="Q27" s="2">
        <f>+C27-15018.5</f>
        <v>40366.955900000001</v>
      </c>
      <c r="S27">
        <f ca="1">+(O27-G27)^2</f>
        <v>1.0500167666866924E-3</v>
      </c>
    </row>
    <row r="28" spans="1:19" x14ac:dyDescent="0.2">
      <c r="A28" s="31" t="s">
        <v>44</v>
      </c>
      <c r="B28" s="32" t="s">
        <v>45</v>
      </c>
      <c r="C28" s="31">
        <v>55387.445899999999</v>
      </c>
      <c r="D28" s="31">
        <v>2.9999999999999997E-4</v>
      </c>
      <c r="E28" s="35">
        <f>+(C28-C$7)/C$8</f>
        <v>3985.4304734542875</v>
      </c>
      <c r="F28" s="30">
        <f>ROUND(2*E28,0)/2+0.5</f>
        <v>3986</v>
      </c>
      <c r="G28">
        <f>+C28-(C$7+F28*C$8)</f>
        <v>-0.20618000008107629</v>
      </c>
      <c r="I28">
        <f>+G28</f>
        <v>-0.20618000008107629</v>
      </c>
      <c r="O28">
        <f ca="1">+C$11+C$12*$F28</f>
        <v>-0.23764939233113164</v>
      </c>
      <c r="Q28" s="2">
        <f>+C28-15018.5</f>
        <v>40368.945899999999</v>
      </c>
      <c r="S28">
        <f ca="1">+(O28-G28)^2</f>
        <v>9.9032264858784367E-4</v>
      </c>
    </row>
    <row r="29" spans="1:19" x14ac:dyDescent="0.2">
      <c r="A29" s="40" t="s">
        <v>47</v>
      </c>
      <c r="B29" s="40"/>
      <c r="C29" s="33">
        <v>55409.525300000001</v>
      </c>
      <c r="D29" s="33">
        <v>2.9999999999999997E-4</v>
      </c>
      <c r="E29" s="35">
        <f>+(C29-C$7)/C$8</f>
        <v>4046.4199215510844</v>
      </c>
      <c r="F29" s="30">
        <f>ROUND(2*E29,0)/2+0.5</f>
        <v>4047</v>
      </c>
      <c r="G29">
        <f>+C29-(C$7+F29*C$8)</f>
        <v>-0.21000000007916242</v>
      </c>
      <c r="I29">
        <f>+G29</f>
        <v>-0.21000000007916242</v>
      </c>
      <c r="O29">
        <f ca="1">+C$11+C$12*$F29</f>
        <v>-0.23959507104705752</v>
      </c>
      <c r="Q29" s="2">
        <f>+C29-15018.5</f>
        <v>40391.025300000001</v>
      </c>
      <c r="S29">
        <f ca="1">+(O29-G29)^2</f>
        <v>8.7586822559474733E-4</v>
      </c>
    </row>
    <row r="30" spans="1:19" x14ac:dyDescent="0.2">
      <c r="A30" s="40" t="s">
        <v>47</v>
      </c>
      <c r="B30" s="40"/>
      <c r="C30" s="33">
        <v>55418.395299999996</v>
      </c>
      <c r="D30" s="33">
        <v>4.0000000000000002E-4</v>
      </c>
      <c r="E30" s="35">
        <f>+(C30-C$7)/C$8</f>
        <v>4070.9213303130182</v>
      </c>
      <c r="F30" s="30">
        <f>ROUND(2*E30,0)/2+0.5</f>
        <v>4071.5</v>
      </c>
      <c r="G30">
        <f>+C30-(C$7+F30*C$8)</f>
        <v>-0.20949000008113217</v>
      </c>
      <c r="I30">
        <f>+G30</f>
        <v>-0.20949000008113217</v>
      </c>
      <c r="O30">
        <f ca="1">+C$11+C$12*$F30</f>
        <v>-0.2403765321706671</v>
      </c>
      <c r="Q30" s="2">
        <f>+C30-15018.5</f>
        <v>40399.895299999996</v>
      </c>
      <c r="S30">
        <f ca="1">+(O30-G30)^2</f>
        <v>9.5397786451787098E-4</v>
      </c>
    </row>
    <row r="31" spans="1:19" x14ac:dyDescent="0.2">
      <c r="A31" s="40" t="s">
        <v>47</v>
      </c>
      <c r="B31" s="40"/>
      <c r="C31" s="33">
        <v>55418.5743</v>
      </c>
      <c r="D31" s="33">
        <v>5.9999999999999995E-4</v>
      </c>
      <c r="E31" s="35">
        <f>+(C31-C$7)/C$8</f>
        <v>4071.4157781335907</v>
      </c>
      <c r="F31" s="30">
        <f>ROUND(2*E31,0)/2+0.5</f>
        <v>4072</v>
      </c>
      <c r="G31">
        <f>+C31-(C$7+F31*C$8)</f>
        <v>-0.21150000007764902</v>
      </c>
      <c r="I31">
        <f>+G31</f>
        <v>-0.21150000007764902</v>
      </c>
      <c r="O31">
        <f ca="1">+C$11+C$12*$F31</f>
        <v>-0.2403924803568632</v>
      </c>
      <c r="Q31" s="2">
        <f>+C31-15018.5</f>
        <v>40400.0743</v>
      </c>
      <c r="S31">
        <f ca="1">+(O31-G31)^2</f>
        <v>8.3477541668478016E-4</v>
      </c>
    </row>
    <row r="32" spans="1:19" x14ac:dyDescent="0.2">
      <c r="A32" s="44" t="s">
        <v>54</v>
      </c>
      <c r="B32" s="48" t="s">
        <v>45</v>
      </c>
      <c r="C32" s="44">
        <v>55429.431799999998</v>
      </c>
      <c r="D32" s="44">
        <v>3.5000000000000001E-3</v>
      </c>
      <c r="E32" s="35">
        <f>+(C32-C$7)/C$8</f>
        <v>4101.4072150707716</v>
      </c>
      <c r="F32" s="46">
        <f>ROUND(2*E32,0)/2+1</f>
        <v>4102.5</v>
      </c>
      <c r="G32">
        <f>+C32-(C$7+F32*C$8)</f>
        <v>-0.39561000007961411</v>
      </c>
      <c r="I32">
        <f>+G32</f>
        <v>-0.39561000007961411</v>
      </c>
      <c r="O32">
        <f ca="1">+C$11+C$12*$F32</f>
        <v>-0.24136531971482617</v>
      </c>
      <c r="Q32" s="2">
        <f>+C32-15018.5</f>
        <v>40410.931799999998</v>
      </c>
      <c r="S32">
        <f ca="1">+(O32-G32)^2</f>
        <v>2.3791421420835599E-2</v>
      </c>
    </row>
    <row r="33" spans="1:19" x14ac:dyDescent="0.2">
      <c r="A33" s="40" t="s">
        <v>47</v>
      </c>
      <c r="B33" s="40"/>
      <c r="C33" s="33">
        <v>55429.432399999998</v>
      </c>
      <c r="D33" s="33">
        <v>5.0000000000000001E-4</v>
      </c>
      <c r="E33" s="35">
        <f>+(C33-C$7)/C$8</f>
        <v>4101.4088724377661</v>
      </c>
      <c r="F33" s="30">
        <f>ROUND(2*E33,0)/2+0.5</f>
        <v>4102</v>
      </c>
      <c r="G33">
        <f>+C33-(C$7+F33*C$8)</f>
        <v>-0.21400000007997733</v>
      </c>
      <c r="I33">
        <f>+G33</f>
        <v>-0.21400000007997733</v>
      </c>
      <c r="O33">
        <f ca="1">+C$11+C$12*$F33</f>
        <v>-0.24134937152863004</v>
      </c>
      <c r="Q33" s="2">
        <f>+C33-15018.5</f>
        <v>40410.932399999998</v>
      </c>
      <c r="S33">
        <f ca="1">+(O33-G33)^2</f>
        <v>7.4798811863638001E-4</v>
      </c>
    </row>
    <row r="34" spans="1:19" x14ac:dyDescent="0.2">
      <c r="A34" s="44" t="s">
        <v>54</v>
      </c>
      <c r="B34" s="48" t="s">
        <v>45</v>
      </c>
      <c r="C34" s="44">
        <v>56500.494599999998</v>
      </c>
      <c r="D34" s="44">
        <v>6.8999999999999999E-3</v>
      </c>
      <c r="E34" s="35">
        <f>+(C34-C$7)/C$8</f>
        <v>7059.9807745426233</v>
      </c>
      <c r="F34" s="46">
        <f>ROUND(2*E34,0)/2+1</f>
        <v>7061</v>
      </c>
      <c r="G34">
        <f>+C34-(C$7+F34*C$8)</f>
        <v>-0.36898000007931842</v>
      </c>
      <c r="I34">
        <f>+G34</f>
        <v>-0.36898000007931842</v>
      </c>
      <c r="O34">
        <f ca="1">+C$11+C$12*$F34</f>
        <v>-0.3357307374372317</v>
      </c>
      <c r="Q34" s="2">
        <f>+C34-15018.5</f>
        <v>41481.994599999998</v>
      </c>
      <c r="S34">
        <f ca="1">+(O34-G34)^2</f>
        <v>1.1055134662424635E-3</v>
      </c>
    </row>
    <row r="35" spans="1:19" x14ac:dyDescent="0.2">
      <c r="A35" s="36" t="s">
        <v>46</v>
      </c>
      <c r="B35" s="37" t="s">
        <v>45</v>
      </c>
      <c r="C35" s="38">
        <v>56500.495000000003</v>
      </c>
      <c r="D35" s="39">
        <v>8.9999999999999998E-4</v>
      </c>
      <c r="E35" s="35">
        <f>+(C35-C$7)/C$8</f>
        <v>7059.981879453966</v>
      </c>
      <c r="F35" s="34">
        <f>ROUND(2*E35,0)/2+1</f>
        <v>7061</v>
      </c>
      <c r="G35">
        <f>+C35-(C$7+F35*C$8)</f>
        <v>-0.36858000007487135</v>
      </c>
      <c r="I35">
        <f>+G35</f>
        <v>-0.36858000007487135</v>
      </c>
      <c r="O35">
        <f ca="1">+C$11+C$12*$F35</f>
        <v>-0.3357307374372317</v>
      </c>
      <c r="Q35" s="2">
        <f>+C35-15018.5</f>
        <v>41481.995000000003</v>
      </c>
      <c r="S35">
        <f ca="1">+(O35-G35)^2</f>
        <v>1.0790740558366285E-3</v>
      </c>
    </row>
    <row r="36" spans="1:19" x14ac:dyDescent="0.2">
      <c r="A36" s="36" t="s">
        <v>46</v>
      </c>
      <c r="B36" s="37" t="s">
        <v>45</v>
      </c>
      <c r="C36" s="38">
        <v>56568.364500000003</v>
      </c>
      <c r="D36" s="39">
        <v>4.0000000000000002E-4</v>
      </c>
      <c r="E36" s="35">
        <f>+(C36-C$7)/C$8</f>
        <v>7247.4563283794423</v>
      </c>
      <c r="F36" s="34">
        <f>ROUND(2*E36,0)/2+1</f>
        <v>7248.5</v>
      </c>
      <c r="G36">
        <f>+C36-(C$7+F36*C$8)</f>
        <v>-0.37783000007766532</v>
      </c>
      <c r="I36">
        <f>+G36</f>
        <v>-0.37783000007766532</v>
      </c>
      <c r="O36">
        <f ca="1">+C$11+C$12*$F36</f>
        <v>-0.34171130726077437</v>
      </c>
      <c r="Q36" s="2">
        <f>+C36-15018.5</f>
        <v>41549.864500000003</v>
      </c>
      <c r="S36">
        <f ca="1">+(O36-G36)^2</f>
        <v>1.3045599708009299E-3</v>
      </c>
    </row>
    <row r="37" spans="1:19" x14ac:dyDescent="0.2">
      <c r="A37" s="44" t="s">
        <v>54</v>
      </c>
      <c r="B37" s="48" t="s">
        <v>49</v>
      </c>
      <c r="C37" s="44">
        <v>56568.364699999998</v>
      </c>
      <c r="D37" s="44">
        <v>3.5000000000000001E-3</v>
      </c>
      <c r="E37" s="35">
        <f>+(C37-C$7)/C$8</f>
        <v>7247.4568808350932</v>
      </c>
      <c r="F37" s="46">
        <f>ROUND(2*E37,0)/2+1</f>
        <v>7248.5</v>
      </c>
      <c r="G37">
        <f>+C37-(C$7+F37*C$8)</f>
        <v>-0.37763000008271774</v>
      </c>
      <c r="I37">
        <f>+G37</f>
        <v>-0.37763000008271774</v>
      </c>
      <c r="O37">
        <f ca="1">+C$11+C$12*$F37</f>
        <v>-0.34171130726077437</v>
      </c>
      <c r="Q37" s="2">
        <f>+C37-15018.5</f>
        <v>41549.864699999998</v>
      </c>
      <c r="S37">
        <f ca="1">+(O37-G37)^2</f>
        <v>1.2901524940371267E-3</v>
      </c>
    </row>
    <row r="38" spans="1:19" x14ac:dyDescent="0.2">
      <c r="A38" s="36" t="s">
        <v>46</v>
      </c>
      <c r="B38" s="37" t="s">
        <v>45</v>
      </c>
      <c r="C38" s="38">
        <v>56579.406000000003</v>
      </c>
      <c r="D38" s="39">
        <v>1.5E-3</v>
      </c>
      <c r="E38" s="35">
        <f>+(C38-C$7)/C$8</f>
        <v>7277.9560245288239</v>
      </c>
      <c r="F38" s="34">
        <f>ROUND(2*E38,0)/2+1</f>
        <v>7279</v>
      </c>
      <c r="G38">
        <f>+C38-(C$7+F38*C$8)</f>
        <v>-0.37794000007852446</v>
      </c>
      <c r="I38">
        <f>+G38</f>
        <v>-0.37794000007852446</v>
      </c>
      <c r="O38">
        <f ca="1">+C$11+C$12*$F38</f>
        <v>-0.34268414661873736</v>
      </c>
      <c r="Q38" s="2">
        <f>+C38-15018.5</f>
        <v>41560.906000000003</v>
      </c>
      <c r="S38">
        <f ca="1">+(O38-G38)^2</f>
        <v>1.2429752031779821E-3</v>
      </c>
    </row>
    <row r="39" spans="1:19" x14ac:dyDescent="0.2">
      <c r="A39" s="41" t="s">
        <v>50</v>
      </c>
      <c r="B39" s="42" t="s">
        <v>45</v>
      </c>
      <c r="C39" s="43">
        <v>56579.407099999997</v>
      </c>
      <c r="D39" s="44">
        <v>4.1999999999999997E-3</v>
      </c>
      <c r="E39" s="35">
        <f>+(C39-C$7)/C$8</f>
        <v>7277.9590630349676</v>
      </c>
      <c r="F39" s="34">
        <f>ROUND(2*E39,0)/2+1</f>
        <v>7279</v>
      </c>
      <c r="G39">
        <f>+C39-(C$7+F39*C$8)</f>
        <v>-0.37684000008448493</v>
      </c>
      <c r="I39">
        <f>+G39</f>
        <v>-0.37684000008448493</v>
      </c>
      <c r="O39">
        <f ca="1">+C$11+C$12*$F39</f>
        <v>-0.34268414661873736</v>
      </c>
      <c r="Q39" s="2">
        <f>+C39-15018.5</f>
        <v>41560.907099999997</v>
      </c>
      <c r="S39">
        <f ca="1">+(O39-G39)^2</f>
        <v>1.16662232597362E-3</v>
      </c>
    </row>
    <row r="40" spans="1:19" x14ac:dyDescent="0.2">
      <c r="A40" s="36" t="s">
        <v>46</v>
      </c>
      <c r="B40" s="37" t="s">
        <v>45</v>
      </c>
      <c r="C40" s="38">
        <v>56590.263899999998</v>
      </c>
      <c r="D40" s="39">
        <v>5.0000000000000001E-4</v>
      </c>
      <c r="E40" s="35">
        <f>+(C40-C$7)/C$8</f>
        <v>7307.9485663773285</v>
      </c>
      <c r="F40" s="34">
        <f>ROUND(2*E40,0)/2+1</f>
        <v>7309</v>
      </c>
      <c r="G40">
        <f>+C40-(C$7+F40*C$8)</f>
        <v>-0.3806400000830763</v>
      </c>
      <c r="I40">
        <f>+G40</f>
        <v>-0.3806400000830763</v>
      </c>
      <c r="O40">
        <f ca="1">+C$11+C$12*$F40</f>
        <v>-0.34364103779050414</v>
      </c>
      <c r="Q40" s="2">
        <f>+C40-15018.5</f>
        <v>41571.763899999998</v>
      </c>
      <c r="S40">
        <f ca="1">+(O40-G40)^2</f>
        <v>1.3689232107271763E-3</v>
      </c>
    </row>
    <row r="41" spans="1:19" x14ac:dyDescent="0.2">
      <c r="A41" s="41" t="s">
        <v>50</v>
      </c>
      <c r="B41" s="42" t="s">
        <v>45</v>
      </c>
      <c r="C41" s="43">
        <v>56590.264199999998</v>
      </c>
      <c r="D41" s="44">
        <v>3.5000000000000001E-3</v>
      </c>
      <c r="E41" s="35">
        <f>+(C41-C$7)/C$8</f>
        <v>7307.9493950608257</v>
      </c>
      <c r="F41" s="34">
        <f>ROUND(2*E41,0)/2+1</f>
        <v>7309</v>
      </c>
      <c r="G41">
        <f>+C41-(C$7+F41*C$8)</f>
        <v>-0.38034000008337898</v>
      </c>
      <c r="I41">
        <f>+G41</f>
        <v>-0.38034000008337898</v>
      </c>
      <c r="O41">
        <f ca="1">+C$11+C$12*$F41</f>
        <v>-0.34364103779050414</v>
      </c>
      <c r="Q41" s="2">
        <f>+C41-15018.5</f>
        <v>41571.764199999998</v>
      </c>
      <c r="S41">
        <f ca="1">+(O41-G41)^2</f>
        <v>1.3468138333738492E-3</v>
      </c>
    </row>
    <row r="42" spans="1:19" x14ac:dyDescent="0.2">
      <c r="A42" s="41" t="s">
        <v>50</v>
      </c>
      <c r="B42" s="42" t="s">
        <v>49</v>
      </c>
      <c r="C42" s="43">
        <v>56596.234799999998</v>
      </c>
      <c r="D42" s="44">
        <v>4.8999999999999998E-3</v>
      </c>
      <c r="E42" s="35">
        <f>+(C42-C$7)/C$8</f>
        <v>7324.4418540409943</v>
      </c>
      <c r="F42" s="34">
        <f>ROUND(2*E42,0)/2+1</f>
        <v>7325.5</v>
      </c>
      <c r="G42">
        <f>+C42-(C$7+F42*C$8)</f>
        <v>-0.38307000007625902</v>
      </c>
      <c r="I42">
        <f>+G42</f>
        <v>-0.38307000007625902</v>
      </c>
      <c r="O42">
        <f ca="1">+C$11+C$12*$F42</f>
        <v>-0.34416732793497595</v>
      </c>
      <c r="Q42" s="2">
        <f>+C42-15018.5</f>
        <v>41577.734799999998</v>
      </c>
      <c r="S42">
        <f ca="1">+(O42-G42)^2</f>
        <v>1.5134178997321618E-3</v>
      </c>
    </row>
    <row r="43" spans="1:19" x14ac:dyDescent="0.2">
      <c r="A43" s="36" t="s">
        <v>46</v>
      </c>
      <c r="B43" s="37" t="s">
        <v>45</v>
      </c>
      <c r="C43" s="38">
        <v>56596.237099999998</v>
      </c>
      <c r="D43" s="39">
        <v>1.5E-3</v>
      </c>
      <c r="E43" s="35">
        <f>+(C43-C$7)/C$8</f>
        <v>7324.448207281147</v>
      </c>
      <c r="F43" s="34">
        <f>ROUND(2*E43,0)/2+1</f>
        <v>7325.5</v>
      </c>
      <c r="G43">
        <f>+C43-(C$7+F43*C$8)</f>
        <v>-0.38077000007615425</v>
      </c>
      <c r="I43">
        <f>+G43</f>
        <v>-0.38077000007615425</v>
      </c>
      <c r="O43">
        <f ca="1">+C$11+C$12*$F43</f>
        <v>-0.34416732793497595</v>
      </c>
      <c r="Q43" s="2">
        <f>+C43-15018.5</f>
        <v>41577.737099999998</v>
      </c>
      <c r="S43">
        <f ca="1">+(O43-G43)^2</f>
        <v>1.3397556078745896E-3</v>
      </c>
    </row>
    <row r="44" spans="1:19" x14ac:dyDescent="0.2">
      <c r="A44" s="36" t="s">
        <v>46</v>
      </c>
      <c r="B44" s="37" t="s">
        <v>45</v>
      </c>
      <c r="C44" s="38">
        <v>56624.289100000002</v>
      </c>
      <c r="D44" s="39">
        <v>6.9999999999999999E-4</v>
      </c>
      <c r="E44" s="35">
        <f>+(C44-C$7)/C$8</f>
        <v>7401.935638914767</v>
      </c>
      <c r="F44" s="34">
        <f>ROUND(2*E44,0)/2+1</f>
        <v>7403</v>
      </c>
      <c r="G44">
        <f>+C44-(C$7+F44*C$8)</f>
        <v>-0.38532000007398892</v>
      </c>
      <c r="I44">
        <f>+G44</f>
        <v>-0.38532000007398892</v>
      </c>
      <c r="O44">
        <f ca="1">+C$11+C$12*$F44</f>
        <v>-0.34663929679537353</v>
      </c>
      <c r="Q44" s="2">
        <f>+C44-15018.5</f>
        <v>41605.789100000002</v>
      </c>
      <c r="S44">
        <f ca="1">+(O44-G44)^2</f>
        <v>1.4961968061282876E-3</v>
      </c>
    </row>
    <row r="45" spans="1:19" x14ac:dyDescent="0.2">
      <c r="A45" s="41" t="s">
        <v>50</v>
      </c>
      <c r="B45" s="42" t="s">
        <v>45</v>
      </c>
      <c r="C45" s="43">
        <v>56624.289199999999</v>
      </c>
      <c r="D45" s="44">
        <v>3.5000000000000001E-3</v>
      </c>
      <c r="E45" s="35">
        <f>+(C45-C$7)/C$8</f>
        <v>7401.9359151425933</v>
      </c>
      <c r="F45" s="34">
        <f>ROUND(2*E45,0)/2+1</f>
        <v>7403</v>
      </c>
      <c r="G45">
        <f>+C45-(C$7+F45*C$8)</f>
        <v>-0.38522000007651513</v>
      </c>
      <c r="I45">
        <f>+G45</f>
        <v>-0.38522000007651513</v>
      </c>
      <c r="O45">
        <f ca="1">+C$11+C$12*$F45</f>
        <v>-0.34663929679537353</v>
      </c>
      <c r="Q45" s="2">
        <f>+C45-15018.5</f>
        <v>41605.789199999999</v>
      </c>
      <c r="S45">
        <f ca="1">+(O45-G45)^2</f>
        <v>1.4884706656674905E-3</v>
      </c>
    </row>
    <row r="46" spans="1:19" x14ac:dyDescent="0.2">
      <c r="A46" s="36" t="s">
        <v>46</v>
      </c>
      <c r="B46" s="37" t="s">
        <v>45</v>
      </c>
      <c r="C46" s="38">
        <v>56630.261299999998</v>
      </c>
      <c r="D46" s="39">
        <v>3.3999999999999998E-3</v>
      </c>
      <c r="E46" s="35">
        <f>+(C46-C$7)/C$8</f>
        <v>7418.4325175402482</v>
      </c>
      <c r="F46" s="34">
        <f>ROUND(2*E46,0)/2+1</f>
        <v>7419.5</v>
      </c>
      <c r="G46">
        <f>+C46-(C$7+F46*C$8)</f>
        <v>-0.38645000007818453</v>
      </c>
      <c r="I46">
        <f>+G46</f>
        <v>-0.38645000007818453</v>
      </c>
      <c r="O46">
        <f ca="1">+C$11+C$12*$F46</f>
        <v>-0.34716558693984534</v>
      </c>
      <c r="Q46" s="2">
        <f>+C46-15018.5</f>
        <v>41611.761299999998</v>
      </c>
      <c r="S46">
        <f ca="1">+(O46-G46)^2</f>
        <v>1.5432651156237168E-3</v>
      </c>
    </row>
    <row r="47" spans="1:19" x14ac:dyDescent="0.2">
      <c r="A47" s="41" t="s">
        <v>48</v>
      </c>
      <c r="B47" s="42" t="s">
        <v>49</v>
      </c>
      <c r="C47" s="45">
        <v>56918.388500000001</v>
      </c>
      <c r="D47" s="44">
        <v>3.5000000000000001E-3</v>
      </c>
      <c r="E47" s="35">
        <f>+(C47-C$7)/C$8</f>
        <v>8214.320037566773</v>
      </c>
      <c r="F47" s="46">
        <f>ROUND(2*E47,0)/2+1</f>
        <v>8215.5</v>
      </c>
      <c r="G47">
        <f>+C47-(C$7+F47*C$8)</f>
        <v>-0.42717000007542083</v>
      </c>
      <c r="I47">
        <f>+G47</f>
        <v>-0.42717000007542083</v>
      </c>
      <c r="O47">
        <f ca="1">+C$11+C$12*$F47</f>
        <v>-0.37255509936405851</v>
      </c>
      <c r="Q47" s="2">
        <f>+C47-15018.5</f>
        <v>41899.888500000001</v>
      </c>
      <c r="S47">
        <f ca="1">+(O47-G47)^2</f>
        <v>2.9827873797119648E-3</v>
      </c>
    </row>
    <row r="48" spans="1:19" x14ac:dyDescent="0.2">
      <c r="A48" s="41" t="s">
        <v>48</v>
      </c>
      <c r="B48" s="42" t="s">
        <v>45</v>
      </c>
      <c r="C48" s="45">
        <v>58043.385199999997</v>
      </c>
      <c r="D48" s="44">
        <v>3.5000000000000001E-3</v>
      </c>
      <c r="E48" s="35">
        <f>+(C48-C$7)/C$8</f>
        <v>11321.874040108058</v>
      </c>
      <c r="F48" s="46">
        <f>ROUND(2*E48,0)/2+1</f>
        <v>11323</v>
      </c>
      <c r="G48">
        <f>+C48-(C$7+F48*C$8)</f>
        <v>-0.40762000007816823</v>
      </c>
      <c r="I48">
        <f>+G48</f>
        <v>-0.40762000007816823</v>
      </c>
      <c r="O48">
        <f ca="1">+C$11+C$12*$F48</f>
        <v>-0.47167307657290602</v>
      </c>
      <c r="Q48" s="2">
        <f>+C48-15018.5</f>
        <v>43024.885199999997</v>
      </c>
      <c r="S48">
        <f ca="1">+(O48-G48)^2</f>
        <v>4.1027966084407315E-3</v>
      </c>
    </row>
    <row r="49" spans="1:19" x14ac:dyDescent="0.2">
      <c r="A49" s="41" t="s">
        <v>48</v>
      </c>
      <c r="B49" s="42" t="s">
        <v>45</v>
      </c>
      <c r="C49" s="45">
        <v>59461.393799999998</v>
      </c>
      <c r="D49" s="44">
        <v>3.5000000000000001E-3</v>
      </c>
      <c r="E49" s="35">
        <f>+(C49-C$7)/C$8</f>
        <v>15238.808463620575</v>
      </c>
      <c r="F49" s="46">
        <f>ROUND(2*E49,0)/2+1</f>
        <v>15240</v>
      </c>
      <c r="G49">
        <f>+C49-(C$7+F49*C$8)</f>
        <v>-0.43136000008234987</v>
      </c>
      <c r="I49">
        <f>+G49</f>
        <v>-0.43136000008234987</v>
      </c>
      <c r="O49">
        <f ca="1">+C$11+C$12*$F49</f>
        <v>-0.5966111672332618</v>
      </c>
      <c r="Q49" s="2">
        <f>+C49-15018.5</f>
        <v>44442.893799999998</v>
      </c>
      <c r="S49">
        <f ca="1">+(O49-G49)^2</f>
        <v>2.7307948244738634E-2</v>
      </c>
    </row>
    <row r="50" spans="1:19" x14ac:dyDescent="0.2">
      <c r="C50" s="8"/>
      <c r="D50" s="8"/>
    </row>
    <row r="51" spans="1:19" x14ac:dyDescent="0.2">
      <c r="C51" s="8"/>
      <c r="D51" s="8"/>
    </row>
    <row r="52" spans="1:19" x14ac:dyDescent="0.2">
      <c r="C52" s="8"/>
      <c r="D52" s="8"/>
    </row>
    <row r="53" spans="1:19" x14ac:dyDescent="0.2">
      <c r="C53" s="8"/>
      <c r="D53" s="8"/>
    </row>
    <row r="54" spans="1:19" x14ac:dyDescent="0.2">
      <c r="C54" s="8"/>
      <c r="D54" s="8"/>
    </row>
    <row r="55" spans="1:19" x14ac:dyDescent="0.2">
      <c r="C55" s="8"/>
      <c r="D55" s="8"/>
    </row>
    <row r="56" spans="1:19" x14ac:dyDescent="0.2">
      <c r="C56" s="8"/>
      <c r="D56" s="8"/>
    </row>
    <row r="57" spans="1:19" x14ac:dyDescent="0.2">
      <c r="C57" s="8"/>
      <c r="D57" s="8"/>
    </row>
    <row r="58" spans="1:19" x14ac:dyDescent="0.2">
      <c r="C58" s="8"/>
      <c r="D58" s="8"/>
    </row>
    <row r="59" spans="1:19" x14ac:dyDescent="0.2">
      <c r="C59" s="8"/>
      <c r="D59" s="8"/>
    </row>
    <row r="60" spans="1:19" x14ac:dyDescent="0.2">
      <c r="C60" s="8"/>
      <c r="D60" s="8"/>
    </row>
    <row r="61" spans="1:19" x14ac:dyDescent="0.2">
      <c r="C61" s="8"/>
      <c r="D61" s="8"/>
    </row>
    <row r="62" spans="1:19" x14ac:dyDescent="0.2">
      <c r="C62" s="8"/>
      <c r="D62" s="8"/>
    </row>
    <row r="63" spans="1:19" x14ac:dyDescent="0.2">
      <c r="C63" s="8"/>
      <c r="D63" s="8"/>
    </row>
    <row r="64" spans="1:19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X50">
    <sortCondition ref="C21:C5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2024-08-25T06:31:16Z</dcterms:modified>
</cp:coreProperties>
</file>