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A3EED78-0653-47F6-B4C8-6DA1B073B5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J21" i="1" s="1"/>
  <c r="Q21" i="1"/>
  <c r="E22" i="1"/>
  <c r="F22" i="1" s="1"/>
  <c r="G22" i="1" s="1"/>
  <c r="J22" i="1" s="1"/>
  <c r="Q22" i="1"/>
  <c r="E23" i="1"/>
  <c r="F23" i="1"/>
  <c r="G23" i="1" s="1"/>
  <c r="J23" i="1" s="1"/>
  <c r="Q23" i="1"/>
  <c r="E24" i="1"/>
  <c r="F24" i="1" s="1"/>
  <c r="G24" i="1" s="1"/>
  <c r="J24" i="1" s="1"/>
  <c r="Q24" i="1"/>
  <c r="E25" i="1"/>
  <c r="F25" i="1"/>
  <c r="G25" i="1" s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 s="1"/>
  <c r="J28" i="1" s="1"/>
  <c r="Q28" i="1"/>
  <c r="E29" i="1"/>
  <c r="F29" i="1"/>
  <c r="G29" i="1" s="1"/>
  <c r="J29" i="1" s="1"/>
  <c r="Q29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 s="1"/>
  <c r="G33" i="1" s="1"/>
  <c r="K33" i="1" s="1"/>
  <c r="Q33" i="1"/>
  <c r="E34" i="1"/>
  <c r="F34" i="1"/>
  <c r="G34" i="1" s="1"/>
  <c r="K34" i="1" s="1"/>
  <c r="Q34" i="1"/>
  <c r="E35" i="1"/>
  <c r="F35" i="1" s="1"/>
  <c r="G35" i="1" s="1"/>
  <c r="J35" i="1" s="1"/>
  <c r="Q35" i="1"/>
  <c r="E36" i="1"/>
  <c r="F36" i="1" s="1"/>
  <c r="G36" i="1" s="1"/>
  <c r="J36" i="1" s="1"/>
  <c r="Q36" i="1"/>
  <c r="C9" i="1"/>
  <c r="Q30" i="1"/>
  <c r="D9" i="1"/>
  <c r="F15" i="1"/>
  <c r="F16" i="1" s="1"/>
  <c r="E30" i="1"/>
  <c r="F30" i="1" s="1"/>
  <c r="G30" i="1" s="1"/>
  <c r="I30" i="1" s="1"/>
  <c r="C17" i="1"/>
  <c r="C11" i="1"/>
  <c r="C12" i="1"/>
  <c r="O23" i="1" l="1"/>
  <c r="O27" i="1"/>
  <c r="O32" i="1"/>
  <c r="O22" i="1"/>
  <c r="O26" i="1"/>
  <c r="O31" i="1"/>
  <c r="O21" i="1"/>
  <c r="O25" i="1"/>
  <c r="O29" i="1"/>
  <c r="O34" i="1"/>
  <c r="O24" i="1"/>
  <c r="O28" i="1"/>
  <c r="O33" i="1"/>
  <c r="O36" i="1"/>
  <c r="O35" i="1"/>
  <c r="C16" i="1"/>
  <c r="D18" i="1" s="1"/>
  <c r="C15" i="1"/>
  <c r="O30" i="1"/>
  <c r="F17" i="1" l="1"/>
  <c r="F18" i="1" s="1"/>
  <c r="C18" i="1"/>
</calcChain>
</file>

<file path=xl/sharedStrings.xml><?xml version="1.0" encoding="utf-8"?>
<sst xmlns="http://schemas.openxmlformats.org/spreadsheetml/2006/main" count="80" uniqueCount="53">
  <si>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</si>
  <si>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</si>
  <si>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</si>
  <si>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</si>
  <si>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</si>
  <si>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</si>
  <si>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</si>
  <si>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</si>
  <si>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</si>
  <si>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</si>
  <si>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</si>
  <si>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</si>
  <si>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</si>
  <si>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</si>
  <si>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</si>
  <si>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</si>
  <si>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</si>
  <si>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</si>
  <si>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</si>
  <si>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</si>
  <si>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</si>
  <si>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</si>
  <si>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</si>
  <si>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</si>
  <si>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</si>
  <si>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</si>
  <si>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</si>
  <si>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</si>
  <si>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</si>
  <si>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</si>
  <si>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</si>
  <si>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</si>
  <si>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</si>
  <si>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</si>
  <si>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</si>
  <si>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</si>
  <si>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</si>
  <si>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</si>
  <si>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</si>
  <si>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</si>
  <si>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</si>
  <si>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</si>
  <si>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</si>
  <si>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</si>
  <si>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V0869 Lyr</t>
  </si>
  <si>
    <t>EB</t>
  </si>
  <si>
    <t>VSX</t>
  </si>
  <si>
    <t>JBAV, 60</t>
  </si>
  <si>
    <t>I</t>
  </si>
  <si>
    <t>IBVS 6118</t>
  </si>
  <si>
    <t>IBVS 6084</t>
  </si>
  <si>
    <t>II</t>
  </si>
  <si>
    <t>IBVS 6244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</si>
</sst>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V0869 Lyr</a:t>
            </a:r>
            <a:r>
              <a:rPr lang="en-AU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2.5999999999999999E-3</c:v>
                  </c:pt>
                  <c:pt idx="4">
                    <c:v>1.1000000000000001E-3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1.8E-3</c:v>
                  </c:pt>
                  <c:pt idx="8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3.2000000000000002E-3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2.5999999999999999E-3</c:v>
                  </c:pt>
                  <c:pt idx="4">
                    <c:v>1.1000000000000001E-3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1.8E-3</c:v>
                  </c:pt>
                  <c:pt idx="8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-4440</c:v>
                </c:pt>
                <c:pt idx="1">
                  <c:v>-4436.5</c:v>
                </c:pt>
                <c:pt idx="2">
                  <c:v>-4396</c:v>
                </c:pt>
                <c:pt idx="3">
                  <c:v>-4379.5</c:v>
                </c:pt>
                <c:pt idx="4">
                  <c:v>-4359</c:v>
                </c:pt>
                <c:pt idx="5">
                  <c:v>-2390.5</c:v>
                </c:pt>
                <c:pt idx="6">
                  <c:v>-2265.5</c:v>
                </c:pt>
                <c:pt idx="7">
                  <c:v>-2249</c:v>
                </c:pt>
                <c:pt idx="8">
                  <c:v>-2245.5</c:v>
                </c:pt>
                <c:pt idx="9">
                  <c:v>0</c:v>
                </c:pt>
                <c:pt idx="10">
                  <c:v>181</c:v>
                </c:pt>
                <c:pt idx="11">
                  <c:v>247</c:v>
                </c:pt>
                <c:pt idx="12">
                  <c:v>274.5</c:v>
                </c:pt>
                <c:pt idx="13">
                  <c:v>326</c:v>
                </c:pt>
                <c:pt idx="14">
                  <c:v>2209.5</c:v>
                </c:pt>
                <c:pt idx="15">
                  <c:v>2875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2.5999999999999999E-3</c:v>
                  </c:pt>
                  <c:pt idx="4">
                    <c:v>1.1000000000000001E-3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1.8E-3</c:v>
                  </c:pt>
                  <c:pt idx="8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2.5999999999999999E-3</c:v>
                  </c:pt>
                  <c:pt idx="4">
                    <c:v>1.1000000000000001E-3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1.8E-3</c:v>
                  </c:pt>
                  <c:pt idx="8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-4440</c:v>
                </c:pt>
                <c:pt idx="1">
                  <c:v>-4436.5</c:v>
                </c:pt>
                <c:pt idx="2">
                  <c:v>-4396</c:v>
                </c:pt>
                <c:pt idx="3">
                  <c:v>-4379.5</c:v>
                </c:pt>
                <c:pt idx="4">
                  <c:v>-4359</c:v>
                </c:pt>
                <c:pt idx="5">
                  <c:v>-2390.5</c:v>
                </c:pt>
                <c:pt idx="6">
                  <c:v>-2265.5</c:v>
                </c:pt>
                <c:pt idx="7">
                  <c:v>-2249</c:v>
                </c:pt>
                <c:pt idx="8">
                  <c:v>-2245.5</c:v>
                </c:pt>
                <c:pt idx="9">
                  <c:v>0</c:v>
                </c:pt>
                <c:pt idx="10">
                  <c:v>181</c:v>
                </c:pt>
                <c:pt idx="11">
                  <c:v>247</c:v>
                </c:pt>
                <c:pt idx="12">
                  <c:v>274.5</c:v>
                </c:pt>
                <c:pt idx="13">
                  <c:v>326</c:v>
                </c:pt>
                <c:pt idx="14">
                  <c:v>2209.5</c:v>
                </c:pt>
                <c:pt idx="15">
                  <c:v>2875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2.5999999999999999E-3</c:v>
                  </c:pt>
                  <c:pt idx="4">
                    <c:v>1.1000000000000001E-3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1.8E-3</c:v>
                  </c:pt>
                  <c:pt idx="8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2.5999999999999999E-3</c:v>
                  </c:pt>
                  <c:pt idx="4">
                    <c:v>1.1000000000000001E-3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1.8E-3</c:v>
                  </c:pt>
                  <c:pt idx="8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-4440</c:v>
                </c:pt>
                <c:pt idx="1">
                  <c:v>-4436.5</c:v>
                </c:pt>
                <c:pt idx="2">
                  <c:v>-4396</c:v>
                </c:pt>
                <c:pt idx="3">
                  <c:v>-4379.5</c:v>
                </c:pt>
                <c:pt idx="4">
                  <c:v>-4359</c:v>
                </c:pt>
                <c:pt idx="5">
                  <c:v>-2390.5</c:v>
                </c:pt>
                <c:pt idx="6">
                  <c:v>-2265.5</c:v>
                </c:pt>
                <c:pt idx="7">
                  <c:v>-2249</c:v>
                </c:pt>
                <c:pt idx="8">
                  <c:v>-2245.5</c:v>
                </c:pt>
                <c:pt idx="9">
                  <c:v>0</c:v>
                </c:pt>
                <c:pt idx="10">
                  <c:v>181</c:v>
                </c:pt>
                <c:pt idx="11">
                  <c:v>247</c:v>
                </c:pt>
                <c:pt idx="12">
                  <c:v>274.5</c:v>
                </c:pt>
                <c:pt idx="13">
                  <c:v>326</c:v>
                </c:pt>
                <c:pt idx="14">
                  <c:v>2209.5</c:v>
                </c:pt>
                <c:pt idx="15">
                  <c:v>2875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0.10025999999925261</c:v>
                </c:pt>
                <c:pt idx="1">
                  <c:v>0.10543100000359118</c:v>
                </c:pt>
                <c:pt idx="2">
                  <c:v>9.722400000464404E-2</c:v>
                </c:pt>
                <c:pt idx="3">
                  <c:v>9.2272999994747806E-2</c:v>
                </c:pt>
                <c:pt idx="4">
                  <c:v>8.9046000000962522E-2</c:v>
                </c:pt>
                <c:pt idx="5">
                  <c:v>-6.8093000001681503E-2</c:v>
                </c:pt>
                <c:pt idx="6">
                  <c:v>-8.0743000005895738E-2</c:v>
                </c:pt>
                <c:pt idx="7">
                  <c:v>-8.5094000001845416E-2</c:v>
                </c:pt>
                <c:pt idx="8">
                  <c:v>-8.1922999997914303E-2</c:v>
                </c:pt>
                <c:pt idx="14">
                  <c:v>8.8407000002916902E-2</c:v>
                </c:pt>
                <c:pt idx="15">
                  <c:v>4.7350000000733417E-2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2.5999999999999999E-3</c:v>
                  </c:pt>
                  <c:pt idx="4">
                    <c:v>1.1000000000000001E-3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1.8E-3</c:v>
                  </c:pt>
                  <c:pt idx="8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2.5999999999999999E-3</c:v>
                  </c:pt>
                  <c:pt idx="4">
                    <c:v>1.1000000000000001E-3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1.8E-3</c:v>
                  </c:pt>
                  <c:pt idx="8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-4440</c:v>
                </c:pt>
                <c:pt idx="1">
                  <c:v>-4436.5</c:v>
                </c:pt>
                <c:pt idx="2">
                  <c:v>-4396</c:v>
                </c:pt>
                <c:pt idx="3">
                  <c:v>-4379.5</c:v>
                </c:pt>
                <c:pt idx="4">
                  <c:v>-4359</c:v>
                </c:pt>
                <c:pt idx="5">
                  <c:v>-2390.5</c:v>
                </c:pt>
                <c:pt idx="6">
                  <c:v>-2265.5</c:v>
                </c:pt>
                <c:pt idx="7">
                  <c:v>-2249</c:v>
                </c:pt>
                <c:pt idx="8">
                  <c:v>-2245.5</c:v>
                </c:pt>
                <c:pt idx="9">
                  <c:v>0</c:v>
                </c:pt>
                <c:pt idx="10">
                  <c:v>181</c:v>
                </c:pt>
                <c:pt idx="11">
                  <c:v>247</c:v>
                </c:pt>
                <c:pt idx="12">
                  <c:v>274.5</c:v>
                </c:pt>
                <c:pt idx="13">
                  <c:v>326</c:v>
                </c:pt>
                <c:pt idx="14">
                  <c:v>2209.5</c:v>
                </c:pt>
                <c:pt idx="15">
                  <c:v>2875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0">
                  <c:v>-1.4213999995263293E-2</c:v>
                </c:pt>
                <c:pt idx="11">
                  <c:v>-2.041800000006333E-2</c:v>
                </c:pt>
                <c:pt idx="12">
                  <c:v>-1.9102999998722225E-2</c:v>
                </c:pt>
                <c:pt idx="13">
                  <c:v>-2.5244000004022382E-2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2.5999999999999999E-3</c:v>
                  </c:pt>
                  <c:pt idx="4">
                    <c:v>1.1000000000000001E-3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1.8E-3</c:v>
                  </c:pt>
                  <c:pt idx="8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2.5999999999999999E-3</c:v>
                  </c:pt>
                  <c:pt idx="4">
                    <c:v>1.1000000000000001E-3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1.8E-3</c:v>
                  </c:pt>
                  <c:pt idx="8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-4440</c:v>
                </c:pt>
                <c:pt idx="1">
                  <c:v>-4436.5</c:v>
                </c:pt>
                <c:pt idx="2">
                  <c:v>-4396</c:v>
                </c:pt>
                <c:pt idx="3">
                  <c:v>-4379.5</c:v>
                </c:pt>
                <c:pt idx="4">
                  <c:v>-4359</c:v>
                </c:pt>
                <c:pt idx="5">
                  <c:v>-2390.5</c:v>
                </c:pt>
                <c:pt idx="6">
                  <c:v>-2265.5</c:v>
                </c:pt>
                <c:pt idx="7">
                  <c:v>-2249</c:v>
                </c:pt>
                <c:pt idx="8">
                  <c:v>-2245.5</c:v>
                </c:pt>
                <c:pt idx="9">
                  <c:v>0</c:v>
                </c:pt>
                <c:pt idx="10">
                  <c:v>181</c:v>
                </c:pt>
                <c:pt idx="11">
                  <c:v>247</c:v>
                </c:pt>
                <c:pt idx="12">
                  <c:v>274.5</c:v>
                </c:pt>
                <c:pt idx="13">
                  <c:v>326</c:v>
                </c:pt>
                <c:pt idx="14">
                  <c:v>2209.5</c:v>
                </c:pt>
                <c:pt idx="15">
                  <c:v>2875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2.5999999999999999E-3</c:v>
                  </c:pt>
                  <c:pt idx="4">
                    <c:v>1.1000000000000001E-3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1.8E-3</c:v>
                  </c:pt>
                  <c:pt idx="8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2.5999999999999999E-3</c:v>
                  </c:pt>
                  <c:pt idx="4">
                    <c:v>1.1000000000000001E-3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1.8E-3</c:v>
                  </c:pt>
                  <c:pt idx="8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-4440</c:v>
                </c:pt>
                <c:pt idx="1">
                  <c:v>-4436.5</c:v>
                </c:pt>
                <c:pt idx="2">
                  <c:v>-4396</c:v>
                </c:pt>
                <c:pt idx="3">
                  <c:v>-4379.5</c:v>
                </c:pt>
                <c:pt idx="4">
                  <c:v>-4359</c:v>
                </c:pt>
                <c:pt idx="5">
                  <c:v>-2390.5</c:v>
                </c:pt>
                <c:pt idx="6">
                  <c:v>-2265.5</c:v>
                </c:pt>
                <c:pt idx="7">
                  <c:v>-2249</c:v>
                </c:pt>
                <c:pt idx="8">
                  <c:v>-2245.5</c:v>
                </c:pt>
                <c:pt idx="9">
                  <c:v>0</c:v>
                </c:pt>
                <c:pt idx="10">
                  <c:v>181</c:v>
                </c:pt>
                <c:pt idx="11">
                  <c:v>247</c:v>
                </c:pt>
                <c:pt idx="12">
                  <c:v>274.5</c:v>
                </c:pt>
                <c:pt idx="13">
                  <c:v>326</c:v>
                </c:pt>
                <c:pt idx="14">
                  <c:v>2209.5</c:v>
                </c:pt>
                <c:pt idx="15">
                  <c:v>2875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2.5999999999999999E-3</c:v>
                  </c:pt>
                  <c:pt idx="4">
                    <c:v>1.1000000000000001E-3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1.8E-3</c:v>
                  </c:pt>
                  <c:pt idx="8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1.6999999999999999E-3</c:v>
                  </c:pt>
                  <c:pt idx="3">
                    <c:v>2.5999999999999999E-3</c:v>
                  </c:pt>
                  <c:pt idx="4">
                    <c:v>1.1000000000000001E-3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1.8E-3</c:v>
                  </c:pt>
                  <c:pt idx="8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-4440</c:v>
                </c:pt>
                <c:pt idx="1">
                  <c:v>-4436.5</c:v>
                </c:pt>
                <c:pt idx="2">
                  <c:v>-4396</c:v>
                </c:pt>
                <c:pt idx="3">
                  <c:v>-4379.5</c:v>
                </c:pt>
                <c:pt idx="4">
                  <c:v>-4359</c:v>
                </c:pt>
                <c:pt idx="5">
                  <c:v>-2390.5</c:v>
                </c:pt>
                <c:pt idx="6">
                  <c:v>-2265.5</c:v>
                </c:pt>
                <c:pt idx="7">
                  <c:v>-2249</c:v>
                </c:pt>
                <c:pt idx="8">
                  <c:v>-2245.5</c:v>
                </c:pt>
                <c:pt idx="9">
                  <c:v>0</c:v>
                </c:pt>
                <c:pt idx="10">
                  <c:v>181</c:v>
                </c:pt>
                <c:pt idx="11">
                  <c:v>247</c:v>
                </c:pt>
                <c:pt idx="12">
                  <c:v>274.5</c:v>
                </c:pt>
                <c:pt idx="13">
                  <c:v>326</c:v>
                </c:pt>
                <c:pt idx="14">
                  <c:v>2209.5</c:v>
                </c:pt>
                <c:pt idx="15">
                  <c:v>2875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-4440</c:v>
                </c:pt>
                <c:pt idx="1">
                  <c:v>-4436.5</c:v>
                </c:pt>
                <c:pt idx="2">
                  <c:v>-4396</c:v>
                </c:pt>
                <c:pt idx="3">
                  <c:v>-4379.5</c:v>
                </c:pt>
                <c:pt idx="4">
                  <c:v>-4359</c:v>
                </c:pt>
                <c:pt idx="5">
                  <c:v>-2390.5</c:v>
                </c:pt>
                <c:pt idx="6">
                  <c:v>-2265.5</c:v>
                </c:pt>
                <c:pt idx="7">
                  <c:v>-2249</c:v>
                </c:pt>
                <c:pt idx="8">
                  <c:v>-2245.5</c:v>
                </c:pt>
                <c:pt idx="9">
                  <c:v>0</c:v>
                </c:pt>
                <c:pt idx="10">
                  <c:v>181</c:v>
                </c:pt>
                <c:pt idx="11">
                  <c:v>247</c:v>
                </c:pt>
                <c:pt idx="12">
                  <c:v>274.5</c:v>
                </c:pt>
                <c:pt idx="13">
                  <c:v>326</c:v>
                </c:pt>
                <c:pt idx="14">
                  <c:v>2209.5</c:v>
                </c:pt>
                <c:pt idx="15">
                  <c:v>2875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3.7448805217414893E-2</c:v>
                </c:pt>
                <c:pt idx="1">
                  <c:v>3.7420341771078718E-2</c:v>
                </c:pt>
                <c:pt idx="2">
                  <c:v>3.7090979034902979E-2</c:v>
                </c:pt>
                <c:pt idx="3">
                  <c:v>3.695679421646101E-2</c:v>
                </c:pt>
                <c:pt idx="4">
                  <c:v>3.6790079745063417E-2</c:v>
                </c:pt>
                <c:pt idx="5">
                  <c:v>2.0781424284274697E-2</c:v>
                </c:pt>
                <c:pt idx="6">
                  <c:v>1.9764872629411304E-2</c:v>
                </c:pt>
                <c:pt idx="7">
                  <c:v>1.9630687810969338E-2</c:v>
                </c:pt>
                <c:pt idx="8">
                  <c:v>1.9602224364633162E-2</c:v>
                </c:pt>
                <c:pt idx="9">
                  <c:v>1.3408904366671651E-3</c:v>
                </c:pt>
                <c:pt idx="10">
                  <c:v>-1.3107635957502833E-4</c:v>
                </c:pt>
                <c:pt idx="11">
                  <c:v>-6.6781563334290025E-4</c:v>
                </c:pt>
                <c:pt idx="12">
                  <c:v>-8.9145699741284643E-4</c:v>
                </c:pt>
                <c:pt idx="13">
                  <c:v>-1.3102762792165648E-3</c:v>
                </c:pt>
                <c:pt idx="14">
                  <c:v>-1.6627676614698175E-2</c:v>
                </c:pt>
                <c:pt idx="15">
                  <c:v>-2.2039797625190882E-2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-4440</c:v>
                </c:pt>
                <c:pt idx="1">
                  <c:v>-4436.5</c:v>
                </c:pt>
                <c:pt idx="2">
                  <c:v>-4396</c:v>
                </c:pt>
                <c:pt idx="3">
                  <c:v>-4379.5</c:v>
                </c:pt>
                <c:pt idx="4">
                  <c:v>-4359</c:v>
                </c:pt>
                <c:pt idx="5">
                  <c:v>-2390.5</c:v>
                </c:pt>
                <c:pt idx="6">
                  <c:v>-2265.5</c:v>
                </c:pt>
                <c:pt idx="7">
                  <c:v>-2249</c:v>
                </c:pt>
                <c:pt idx="8">
                  <c:v>-2245.5</c:v>
                </c:pt>
                <c:pt idx="9">
                  <c:v>0</c:v>
                </c:pt>
                <c:pt idx="10">
                  <c:v>181</c:v>
                </c:pt>
                <c:pt idx="11">
                  <c:v>247</c:v>
                </c:pt>
                <c:pt idx="12">
                  <c:v>274.5</c:v>
                </c:pt>
                <c:pt idx="13">
                  <c:v>326</c:v>
                </c:pt>
                <c:pt idx="14">
                  <c:v>2209.5</c:v>
                </c:pt>
                <c:pt idx="15">
                  <c:v>2875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5" t="s">
        <v>42</v>
      </c>
      <c r="G1" s="6"/>
      <c r="H1" s="3"/>
      <c r="I1" s="7"/>
      <c r="J1" s="8"/>
      <c r="K1" s="4"/>
      <c r="L1" s="9"/>
      <c r="M1" s="10"/>
      <c r="N1" s="10"/>
      <c r="O1" s="11"/>
    </row>
    <row r="2" spans="1:15" s="14" customFormat="1" ht="12.95" customHeight="1" x14ac:dyDescent="0.2">
      <c r="A2" s="14" t="s">
        <v>23</v>
      </c>
      <c r="B2" s="14" t="s">
        <v>45</v>
      </c>
      <c r="C2" s="15"/>
      <c r="D2" s="16"/>
    </row>
    <row r="3" spans="1:15" s="14" customFormat="1" ht="12.95" customHeight="1" thickBot="1" x14ac:dyDescent="0.25"/>
    <row r="4" spans="1:15" s="14" customFormat="1" ht="12.95" customHeight="1" thickTop="1" thickBot="1" x14ac:dyDescent="0.25">
      <c r="A4" s="17" t="s">
        <v>0</v>
      </c>
      <c r="C4" s="18" t="s">
        <v>37</v>
      </c>
      <c r="D4" s="19" t="s">
        <v>37</v>
      </c>
    </row>
    <row r="5" spans="1:15" s="14" customFormat="1" ht="12.95" customHeight="1" thickTop="1" x14ac:dyDescent="0.2">
      <c r="A5" s="20" t="s">
        <v>28</v>
      </c>
      <c r="C5" s="21">
        <v>-9.5</v>
      </c>
      <c r="D5" s="14" t="s">
        <v>29</v>
      </c>
    </row>
    <row r="6" spans="1:15" s="14" customFormat="1" ht="12.95" customHeight="1" x14ac:dyDescent="0.2">
      <c r="A6" s="17" t="s">
        <v>1</v>
      </c>
    </row>
    <row r="7" spans="1:15" s="14" customFormat="1" ht="12.95" customHeight="1" x14ac:dyDescent="0.2">
      <c r="A7" s="14" t="s">
        <v>2</v>
      </c>
      <c r="C7" s="47">
        <v>57801.148000000001</v>
      </c>
      <c r="D7" s="23" t="s">
        <v>46</v>
      </c>
    </row>
    <row r="8" spans="1:15" s="14" customFormat="1" ht="12.95" customHeight="1" x14ac:dyDescent="0.2">
      <c r="A8" s="14" t="s">
        <v>3</v>
      </c>
      <c r="C8" s="47">
        <v>0.54409399999999997</v>
      </c>
      <c r="D8" s="23" t="s">
        <v>46</v>
      </c>
    </row>
    <row r="9" spans="1:15" s="14" customFormat="1" ht="12.95" customHeight="1" x14ac:dyDescent="0.2">
      <c r="A9" s="24" t="s">
        <v>32</v>
      </c>
      <c r="B9" s="25">
        <v>21</v>
      </c>
      <c r="C9" s="48" t="str">
        <f>"F"&amp;B9</f>
        <v>F21</v>
      </c>
      <c r="D9" s="26" t="str">
        <f>"G"&amp;B9</f>
        <v>G21</v>
      </c>
    </row>
    <row r="10" spans="1:15" s="14" customFormat="1" ht="12.95" customHeight="1" thickBot="1" x14ac:dyDescent="0.25">
      <c r="C10" s="27" t="s">
        <v>19</v>
      </c>
      <c r="D10" s="27" t="s">
        <v>20</v>
      </c>
    </row>
    <row r="11" spans="1:15" s="14" customFormat="1" ht="12.95" customHeight="1" x14ac:dyDescent="0.2">
      <c r="A11" s="14" t="s">
        <v>15</v>
      </c>
      <c r="C11" s="26">
        <f ca="1">INTERCEPT(INDIRECT($D$9):G992,INDIRECT($C$9):F992)</f>
        <v>1.3408904366671651E-3</v>
      </c>
      <c r="D11" s="16"/>
    </row>
    <row r="12" spans="1:15" s="14" customFormat="1" ht="12.95" customHeight="1" x14ac:dyDescent="0.2">
      <c r="A12" s="14" t="s">
        <v>16</v>
      </c>
      <c r="C12" s="26">
        <f ca="1">SLOPE(INDIRECT($D$9):G992,INDIRECT($C$9):F992)</f>
        <v>-8.1324132389071462E-6</v>
      </c>
      <c r="D12" s="16"/>
    </row>
    <row r="13" spans="1:15" s="14" customFormat="1" ht="12.95" customHeight="1" x14ac:dyDescent="0.2">
      <c r="A13" s="14" t="s">
        <v>18</v>
      </c>
      <c r="C13" s="16" t="s">
        <v>13</v>
      </c>
    </row>
    <row r="14" spans="1:15" s="14" customFormat="1" ht="12.95" customHeight="1" x14ac:dyDescent="0.2">
      <c r="E14" s="28" t="s">
        <v>34</v>
      </c>
      <c r="F14" s="29">
        <v>1</v>
      </c>
    </row>
    <row r="15" spans="1:15" s="14" customFormat="1" ht="12.95" customHeight="1" x14ac:dyDescent="0.2">
      <c r="A15" s="30" t="s">
        <v>17</v>
      </c>
      <c r="C15" s="31">
        <f ca="1">(C7+C11)+(C8+C12)*INT(MAX(F21:F3533))</f>
        <v>59365.396210202372</v>
      </c>
      <c r="E15" s="28" t="s">
        <v>30</v>
      </c>
      <c r="F15" s="32">
        <f ca="1">NOW()+15018.5+$C$5/24</f>
        <v>60359.818037384255</v>
      </c>
    </row>
    <row r="16" spans="1:15" s="14" customFormat="1" ht="12.95" customHeight="1" x14ac:dyDescent="0.2">
      <c r="A16" s="17" t="s">
        <v>4</v>
      </c>
      <c r="C16" s="32">
        <f ca="1">+C8+C12</f>
        <v>0.54408586758676103</v>
      </c>
      <c r="E16" s="28" t="s">
        <v>35</v>
      </c>
      <c r="F16" s="33">
        <f ca="1">ROUND(2*(F15-$C$7)/$C$8,0)/2+F14</f>
        <v>4703.5</v>
      </c>
    </row>
    <row r="17" spans="1:21" s="14" customFormat="1" ht="12.95" customHeight="1" thickBot="1" x14ac:dyDescent="0.25">
      <c r="A17" s="28" t="s">
        <v>27</v>
      </c>
      <c r="C17" s="14">
        <f>COUNT(C21:C2191)</f>
        <v>16</v>
      </c>
      <c r="E17" s="28" t="s">
        <v>36</v>
      </c>
      <c r="F17" s="26">
        <f ca="1">ROUND(2*(F15-$C$15)/$C$16,0)/2+F14</f>
        <v>1828.5</v>
      </c>
    </row>
    <row r="18" spans="1:21" s="14" customFormat="1" ht="12.95" customHeight="1" thickTop="1" thickBot="1" x14ac:dyDescent="0.25">
      <c r="A18" s="17" t="s">
        <v>5</v>
      </c>
      <c r="C18" s="34">
        <f ca="1">+C15</f>
        <v>59365.396210202372</v>
      </c>
      <c r="D18" s="35">
        <f ca="1">+C16</f>
        <v>0.54408586758676103</v>
      </c>
      <c r="E18" s="28" t="s">
        <v>31</v>
      </c>
      <c r="F18" s="36">
        <f ca="1">+$C$15+$C$16*F17-15018.5-$C$5/24</f>
        <v>45342.1530524181</v>
      </c>
    </row>
    <row r="19" spans="1:21" s="14" customFormat="1" ht="12.95" customHeight="1" thickTop="1" x14ac:dyDescent="0.2">
      <c r="F19" s="37" t="s">
        <v>43</v>
      </c>
    </row>
    <row r="20" spans="1:21" s="14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8" t="s">
        <v>38</v>
      </c>
      <c r="I20" s="38" t="s">
        <v>39</v>
      </c>
      <c r="J20" s="38" t="s">
        <v>40</v>
      </c>
      <c r="K20" s="38" t="s">
        <v>41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7" t="s">
        <v>14</v>
      </c>
      <c r="U20" s="40" t="s">
        <v>33</v>
      </c>
    </row>
    <row r="21" spans="1:21" s="14" customFormat="1" ht="12.95" customHeight="1" x14ac:dyDescent="0.2">
      <c r="A21" s="42" t="s">
        <v>49</v>
      </c>
      <c r="B21" s="43" t="s">
        <v>48</v>
      </c>
      <c r="C21" s="44">
        <v>55385.4709</v>
      </c>
      <c r="D21" s="45">
        <v>8.9999999999999998E-4</v>
      </c>
      <c r="E21" s="14">
        <f>+(C21-C$7)/C$8</f>
        <v>-4439.8157303701219</v>
      </c>
      <c r="F21" s="14">
        <f>ROUND(2*E21,0)/2</f>
        <v>-4440</v>
      </c>
      <c r="G21" s="14">
        <f>+C21-(C$7+F21*C$8)</f>
        <v>0.10025999999925261</v>
      </c>
      <c r="J21" s="14">
        <f>+G21</f>
        <v>0.10025999999925261</v>
      </c>
      <c r="O21" s="14">
        <f ca="1">+C$11+C$12*$F21</f>
        <v>3.7448805217414893E-2</v>
      </c>
      <c r="Q21" s="41">
        <f>+C21-15018.5</f>
        <v>40366.9709</v>
      </c>
    </row>
    <row r="22" spans="1:21" s="14" customFormat="1" ht="12.95" customHeight="1" x14ac:dyDescent="0.2">
      <c r="A22" s="42" t="s">
        <v>49</v>
      </c>
      <c r="B22" s="43" t="s">
        <v>48</v>
      </c>
      <c r="C22" s="44">
        <v>55387.380400000002</v>
      </c>
      <c r="D22" s="45">
        <v>8.0000000000000004E-4</v>
      </c>
      <c r="E22" s="14">
        <f>+(C22-C$7)/C$8</f>
        <v>-4436.3062264976261</v>
      </c>
      <c r="F22" s="14">
        <f>ROUND(2*E22,0)/2</f>
        <v>-4436.5</v>
      </c>
      <c r="G22" s="14">
        <f>+C22-(C$7+F22*C$8)</f>
        <v>0.10543100000359118</v>
      </c>
      <c r="J22" s="14">
        <f>+G22</f>
        <v>0.10543100000359118</v>
      </c>
      <c r="O22" s="14">
        <f ca="1">+C$11+C$12*$F22</f>
        <v>3.7420341771078718E-2</v>
      </c>
      <c r="Q22" s="41">
        <f>+C22-15018.5</f>
        <v>40368.880400000002</v>
      </c>
    </row>
    <row r="23" spans="1:21" s="14" customFormat="1" ht="12.95" customHeight="1" x14ac:dyDescent="0.2">
      <c r="A23" s="42" t="s">
        <v>49</v>
      </c>
      <c r="B23" s="43" t="s">
        <v>48</v>
      </c>
      <c r="C23" s="44">
        <v>55409.408000000003</v>
      </c>
      <c r="D23" s="45">
        <v>1.6999999999999999E-3</v>
      </c>
      <c r="E23" s="14">
        <f>+(C23-C$7)/C$8</f>
        <v>-4395.8213102882919</v>
      </c>
      <c r="F23" s="14">
        <f>ROUND(2*E23,0)/2</f>
        <v>-4396</v>
      </c>
      <c r="G23" s="14">
        <f>+C23-(C$7+F23*C$8)</f>
        <v>9.722400000464404E-2</v>
      </c>
      <c r="J23" s="14">
        <f>+G23</f>
        <v>9.722400000464404E-2</v>
      </c>
      <c r="O23" s="14">
        <f ca="1">+C$11+C$12*$F23</f>
        <v>3.7090979034902979E-2</v>
      </c>
      <c r="Q23" s="41">
        <f>+C23-15018.5</f>
        <v>40390.908000000003</v>
      </c>
    </row>
    <row r="24" spans="1:21" s="14" customFormat="1" ht="12.95" customHeight="1" x14ac:dyDescent="0.2">
      <c r="A24" s="42" t="s">
        <v>49</v>
      </c>
      <c r="B24" s="43" t="s">
        <v>48</v>
      </c>
      <c r="C24" s="44">
        <v>55418.380599999997</v>
      </c>
      <c r="D24" s="45">
        <v>2.5999999999999999E-3</v>
      </c>
      <c r="E24" s="14">
        <f>+(C24-C$7)/C$8</f>
        <v>-4379.3304098189001</v>
      </c>
      <c r="F24" s="14">
        <f>ROUND(2*E24,0)/2</f>
        <v>-4379.5</v>
      </c>
      <c r="G24" s="14">
        <f>+C24-(C$7+F24*C$8)</f>
        <v>9.2272999994747806E-2</v>
      </c>
      <c r="J24" s="14">
        <f>+G24</f>
        <v>9.2272999994747806E-2</v>
      </c>
      <c r="O24" s="14">
        <f ca="1">+C$11+C$12*$F24</f>
        <v>3.695679421646101E-2</v>
      </c>
      <c r="Q24" s="41">
        <f>+C24-15018.5</f>
        <v>40399.880599999997</v>
      </c>
    </row>
    <row r="25" spans="1:21" s="14" customFormat="1" ht="12.95" customHeight="1" x14ac:dyDescent="0.2">
      <c r="A25" s="42" t="s">
        <v>49</v>
      </c>
      <c r="B25" s="43" t="s">
        <v>48</v>
      </c>
      <c r="C25" s="44">
        <v>55429.531300000002</v>
      </c>
      <c r="D25" s="45">
        <v>1.1000000000000001E-3</v>
      </c>
      <c r="E25" s="14">
        <f>+(C25-C$7)/C$8</f>
        <v>-4358.8363407793486</v>
      </c>
      <c r="F25" s="14">
        <f>ROUND(2*E25,0)/2</f>
        <v>-4359</v>
      </c>
      <c r="G25" s="14">
        <f>+C25-(C$7+F25*C$8)</f>
        <v>8.9046000000962522E-2</v>
      </c>
      <c r="J25" s="14">
        <f>+G25</f>
        <v>8.9046000000962522E-2</v>
      </c>
      <c r="O25" s="14">
        <f ca="1">+C$11+C$12*$F25</f>
        <v>3.6790079745063417E-2</v>
      </c>
      <c r="Q25" s="41">
        <f>+C25-15018.5</f>
        <v>40411.031300000002</v>
      </c>
    </row>
    <row r="26" spans="1:21" s="14" customFormat="1" ht="12.95" customHeight="1" x14ac:dyDescent="0.2">
      <c r="A26" s="44" t="s">
        <v>50</v>
      </c>
      <c r="B26" s="46" t="s">
        <v>51</v>
      </c>
      <c r="C26" s="44">
        <v>56500.423199999997</v>
      </c>
      <c r="D26" s="44">
        <v>3.5000000000000001E-3</v>
      </c>
      <c r="E26" s="14">
        <f>+(C26-C$7)/C$8</f>
        <v>-2390.6251493308209</v>
      </c>
      <c r="F26" s="14">
        <f>ROUND(2*E26,0)/2</f>
        <v>-2390.5</v>
      </c>
      <c r="G26" s="14">
        <f>+C26-(C$7+F26*C$8)</f>
        <v>-6.8093000001681503E-2</v>
      </c>
      <c r="J26" s="14">
        <f>+G26</f>
        <v>-6.8093000001681503E-2</v>
      </c>
      <c r="O26" s="14">
        <f ca="1">+C$11+C$12*$F26</f>
        <v>2.0781424284274697E-2</v>
      </c>
      <c r="Q26" s="41">
        <f>+C26-15018.5</f>
        <v>41481.923199999997</v>
      </c>
    </row>
    <row r="27" spans="1:21" s="14" customFormat="1" ht="12.95" customHeight="1" x14ac:dyDescent="0.2">
      <c r="A27" s="42" t="s">
        <v>49</v>
      </c>
      <c r="B27" s="43" t="s">
        <v>48</v>
      </c>
      <c r="C27" s="44">
        <v>56568.422299999998</v>
      </c>
      <c r="D27" s="45">
        <v>5.0000000000000001E-4</v>
      </c>
      <c r="E27" s="14">
        <f>+(C27-C$7)/C$8</f>
        <v>-2265.6483989898857</v>
      </c>
      <c r="F27" s="14">
        <f>ROUND(2*E27,0)/2</f>
        <v>-2265.5</v>
      </c>
      <c r="G27" s="14">
        <f>+C27-(C$7+F27*C$8)</f>
        <v>-8.0743000005895738E-2</v>
      </c>
      <c r="J27" s="14">
        <f>+G27</f>
        <v>-8.0743000005895738E-2</v>
      </c>
      <c r="O27" s="14">
        <f ca="1">+C$11+C$12*$F27</f>
        <v>1.9764872629411304E-2</v>
      </c>
      <c r="Q27" s="41">
        <f>+C27-15018.5</f>
        <v>41549.922299999998</v>
      </c>
    </row>
    <row r="28" spans="1:21" s="14" customFormat="1" ht="12.95" customHeight="1" x14ac:dyDescent="0.2">
      <c r="A28" s="42" t="s">
        <v>49</v>
      </c>
      <c r="B28" s="43" t="s">
        <v>48</v>
      </c>
      <c r="C28" s="44">
        <v>56577.395499999999</v>
      </c>
      <c r="D28" s="45">
        <v>1.8E-3</v>
      </c>
      <c r="E28" s="14">
        <f>+(C28-C$7)/C$8</f>
        <v>-2249.1563957698531</v>
      </c>
      <c r="F28" s="14">
        <f>ROUND(2*E28,0)/2</f>
        <v>-2249</v>
      </c>
      <c r="G28" s="14">
        <f>+C28-(C$7+F28*C$8)</f>
        <v>-8.5094000001845416E-2</v>
      </c>
      <c r="J28" s="14">
        <f>+G28</f>
        <v>-8.5094000001845416E-2</v>
      </c>
      <c r="O28" s="14">
        <f ca="1">+C$11+C$12*$F28</f>
        <v>1.9630687810969338E-2</v>
      </c>
      <c r="Q28" s="41">
        <f>+C28-15018.5</f>
        <v>41558.895499999999</v>
      </c>
    </row>
    <row r="29" spans="1:21" s="14" customFormat="1" ht="12.95" customHeight="1" x14ac:dyDescent="0.2">
      <c r="A29" s="42" t="s">
        <v>49</v>
      </c>
      <c r="B29" s="43" t="s">
        <v>48</v>
      </c>
      <c r="C29" s="44">
        <v>56579.303</v>
      </c>
      <c r="D29" s="45">
        <v>2.0000000000000001E-4</v>
      </c>
      <c r="E29" s="14">
        <f>+(C29-C$7)/C$8</f>
        <v>-2245.6505677327837</v>
      </c>
      <c r="F29" s="14">
        <f>ROUND(2*E29,0)/2</f>
        <v>-2245.5</v>
      </c>
      <c r="G29" s="14">
        <f>+C29-(C$7+F29*C$8)</f>
        <v>-8.1922999997914303E-2</v>
      </c>
      <c r="J29" s="14">
        <f>+G29</f>
        <v>-8.1922999997914303E-2</v>
      </c>
      <c r="O29" s="14">
        <f ca="1">+C$11+C$12*$F29</f>
        <v>1.9602224364633162E-2</v>
      </c>
      <c r="Q29" s="41">
        <f>+C29-15018.5</f>
        <v>41560.803</v>
      </c>
    </row>
    <row r="30" spans="1:21" s="14" customFormat="1" ht="12.95" customHeight="1" x14ac:dyDescent="0.2">
      <c r="A30" s="14" t="s">
        <v>46</v>
      </c>
      <c r="C30" s="22">
        <v>57801.148000000001</v>
      </c>
      <c r="D30" s="22"/>
      <c r="E30" s="14">
        <f>+(C30-C$7)/C$8</f>
        <v>0</v>
      </c>
      <c r="F30" s="14">
        <f>ROUND(2*E30,0)/2</f>
        <v>0</v>
      </c>
      <c r="G30" s="14">
        <f>+C30-(C$7+F30*C$8)</f>
        <v>0</v>
      </c>
      <c r="I30" s="14">
        <f>+G30</f>
        <v>0</v>
      </c>
      <c r="O30" s="14">
        <f ca="1">+C$11+C$12*$F30</f>
        <v>1.3408904366671651E-3</v>
      </c>
      <c r="Q30" s="41">
        <f>+C30-15018.5</f>
        <v>42782.648000000001</v>
      </c>
    </row>
    <row r="31" spans="1:21" s="14" customFormat="1" ht="12.95" customHeight="1" x14ac:dyDescent="0.2">
      <c r="A31" s="14" t="s">
        <v>52</v>
      </c>
      <c r="B31" s="16" t="s">
        <v>48</v>
      </c>
      <c r="C31" s="22">
        <v>57899.614800000003</v>
      </c>
      <c r="D31" s="22">
        <v>4.0000000000000002E-4</v>
      </c>
      <c r="E31" s="14">
        <f>+(C31-C$7)/C$8</f>
        <v>180.97387583763464</v>
      </c>
      <c r="F31" s="14">
        <f>ROUND(2*E31,0)/2</f>
        <v>181</v>
      </c>
      <c r="G31" s="14">
        <f>+C31-(C$7+F31*C$8)</f>
        <v>-1.4213999995263293E-2</v>
      </c>
      <c r="K31" s="14">
        <f>+G31</f>
        <v>-1.4213999995263293E-2</v>
      </c>
      <c r="O31" s="14">
        <f ca="1">+C$11+C$12*$F31</f>
        <v>-1.3107635957502833E-4</v>
      </c>
      <c r="Q31" s="41">
        <f>+C31-15018.5</f>
        <v>42881.114800000003</v>
      </c>
    </row>
    <row r="32" spans="1:21" s="14" customFormat="1" ht="12.95" customHeight="1" x14ac:dyDescent="0.2">
      <c r="A32" s="14" t="s">
        <v>52</v>
      </c>
      <c r="B32" s="16" t="s">
        <v>48</v>
      </c>
      <c r="C32" s="22">
        <v>57935.518799999998</v>
      </c>
      <c r="D32" s="22">
        <v>5.0000000000000001E-4</v>
      </c>
      <c r="E32" s="14">
        <f>+(C32-C$7)/C$8</f>
        <v>246.96247339613555</v>
      </c>
      <c r="F32" s="14">
        <f>ROUND(2*E32,0)/2</f>
        <v>247</v>
      </c>
      <c r="G32" s="14">
        <f>+C32-(C$7+F32*C$8)</f>
        <v>-2.041800000006333E-2</v>
      </c>
      <c r="K32" s="14">
        <f>+G32</f>
        <v>-2.041800000006333E-2</v>
      </c>
      <c r="O32" s="14">
        <f ca="1">+C$11+C$12*$F32</f>
        <v>-6.6781563334290025E-4</v>
      </c>
      <c r="Q32" s="41">
        <f>+C32-15018.5</f>
        <v>42917.018799999998</v>
      </c>
    </row>
    <row r="33" spans="1:17" s="14" customFormat="1" ht="12.95" customHeight="1" x14ac:dyDescent="0.2">
      <c r="A33" s="14" t="s">
        <v>52</v>
      </c>
      <c r="B33" s="16" t="s">
        <v>48</v>
      </c>
      <c r="C33" s="22">
        <v>57950.4827</v>
      </c>
      <c r="D33" s="22">
        <v>1.1000000000000001E-3</v>
      </c>
      <c r="E33" s="14">
        <f>+(C33-C$7)/C$8</f>
        <v>274.46489025793232</v>
      </c>
      <c r="F33" s="14">
        <f>ROUND(2*E33,0)/2</f>
        <v>274.5</v>
      </c>
      <c r="G33" s="14">
        <f>+C33-(C$7+F33*C$8)</f>
        <v>-1.9102999998722225E-2</v>
      </c>
      <c r="K33" s="14">
        <f>+G33</f>
        <v>-1.9102999998722225E-2</v>
      </c>
      <c r="O33" s="14">
        <f ca="1">+C$11+C$12*$F33</f>
        <v>-8.9145699741284643E-4</v>
      </c>
      <c r="Q33" s="41">
        <f>+C33-15018.5</f>
        <v>42931.9827</v>
      </c>
    </row>
    <row r="34" spans="1:17" s="14" customFormat="1" ht="12.95" customHeight="1" x14ac:dyDescent="0.2">
      <c r="A34" s="14" t="s">
        <v>52</v>
      </c>
      <c r="B34" s="16" t="s">
        <v>48</v>
      </c>
      <c r="C34" s="22">
        <v>57978.4974</v>
      </c>
      <c r="D34" s="22">
        <v>8.0000000000000004E-4</v>
      </c>
      <c r="E34" s="14">
        <f>+(C34-C$7)/C$8</f>
        <v>325.95360360525785</v>
      </c>
      <c r="F34" s="14">
        <f>ROUND(2*E34,0)/2</f>
        <v>326</v>
      </c>
      <c r="G34" s="14">
        <f>+C34-(C$7+F34*C$8)</f>
        <v>-2.5244000004022382E-2</v>
      </c>
      <c r="K34" s="14">
        <f>+G34</f>
        <v>-2.5244000004022382E-2</v>
      </c>
      <c r="O34" s="14">
        <f ca="1">+C$11+C$12*$F34</f>
        <v>-1.3102762792165648E-3</v>
      </c>
      <c r="Q34" s="41">
        <f>+C34-15018.5</f>
        <v>42959.9974</v>
      </c>
    </row>
    <row r="35" spans="1:17" s="14" customFormat="1" ht="12.95" customHeight="1" x14ac:dyDescent="0.2">
      <c r="A35" s="12" t="s">
        <v>47</v>
      </c>
      <c r="B35" s="13" t="s">
        <v>48</v>
      </c>
      <c r="C35" s="49">
        <v>59003.412100000001</v>
      </c>
      <c r="D35" s="50">
        <v>2.5000000000000001E-3</v>
      </c>
      <c r="E35" s="14">
        <f>+(C35-C$7)/C$8</f>
        <v>2209.6624847912317</v>
      </c>
      <c r="F35" s="14">
        <f>ROUND(2*E35,0)/2</f>
        <v>2209.5</v>
      </c>
      <c r="G35" s="14">
        <f>+C35-(C$7+F35*C$8)</f>
        <v>8.8407000002916902E-2</v>
      </c>
      <c r="J35" s="14">
        <f>+G35</f>
        <v>8.8407000002916902E-2</v>
      </c>
      <c r="O35" s="14">
        <f ca="1">+C$11+C$12*$F35</f>
        <v>-1.6627676614698175E-2</v>
      </c>
      <c r="Q35" s="41">
        <f>+C35-15018.5</f>
        <v>43984.912100000001</v>
      </c>
    </row>
    <row r="36" spans="1:17" s="14" customFormat="1" ht="12.95" customHeight="1" x14ac:dyDescent="0.2">
      <c r="A36" s="12" t="s">
        <v>47</v>
      </c>
      <c r="B36" s="13" t="s">
        <v>48</v>
      </c>
      <c r="C36" s="49">
        <v>59365.465600000003</v>
      </c>
      <c r="D36" s="50">
        <v>3.2000000000000002E-3</v>
      </c>
      <c r="E36" s="14">
        <f>+(C36-C$7)/C$8</f>
        <v>2875.0870254037027</v>
      </c>
      <c r="F36" s="14">
        <f>ROUND(2*E36,0)/2</f>
        <v>2875</v>
      </c>
      <c r="G36" s="14">
        <f>+C36-(C$7+F36*C$8)</f>
        <v>4.7350000000733417E-2</v>
      </c>
      <c r="J36" s="14">
        <f>+G36</f>
        <v>4.7350000000733417E-2</v>
      </c>
      <c r="O36" s="14">
        <f ca="1">+C$11+C$12*$F36</f>
        <v>-2.2039797625190882E-2</v>
      </c>
      <c r="Q36" s="41">
        <f>+C36-15018.5</f>
        <v>44346.965600000003</v>
      </c>
    </row>
    <row r="37" spans="1:17" s="14" customFormat="1" ht="12.95" customHeight="1" x14ac:dyDescent="0.2">
      <c r="C37" s="22"/>
      <c r="D37" s="22"/>
      <c r="Q37" s="41"/>
    </row>
    <row r="38" spans="1:17" s="14" customFormat="1" ht="12.95" customHeight="1" x14ac:dyDescent="0.2">
      <c r="C38" s="22"/>
      <c r="D38" s="22"/>
      <c r="Q38" s="41"/>
    </row>
    <row r="39" spans="1:17" s="14" customFormat="1" ht="12.95" customHeight="1" x14ac:dyDescent="0.2">
      <c r="C39" s="22"/>
      <c r="D39" s="22"/>
      <c r="Q39" s="41"/>
    </row>
    <row r="40" spans="1:17" s="14" customFormat="1" ht="12.95" customHeight="1" x14ac:dyDescent="0.2">
      <c r="C40" s="22"/>
      <c r="D40" s="22"/>
    </row>
    <row r="41" spans="1:17" s="14" customFormat="1" ht="12.95" customHeight="1" x14ac:dyDescent="0.2">
      <c r="C41" s="22"/>
      <c r="D41" s="22"/>
    </row>
    <row r="42" spans="1:17" s="14" customFormat="1" ht="12.95" customHeight="1" x14ac:dyDescent="0.2">
      <c r="C42" s="22"/>
      <c r="D42" s="22"/>
    </row>
    <row r="43" spans="1:17" s="14" customFormat="1" ht="12.95" customHeight="1" x14ac:dyDescent="0.2">
      <c r="C43" s="22"/>
      <c r="D43" s="22"/>
    </row>
    <row r="44" spans="1:17" s="14" customFormat="1" ht="12.95" customHeight="1" x14ac:dyDescent="0.2">
      <c r="C44" s="22"/>
      <c r="D44" s="22"/>
    </row>
    <row r="45" spans="1:17" s="14" customFormat="1" ht="12.95" customHeight="1" x14ac:dyDescent="0.2">
      <c r="C45" s="22"/>
      <c r="D45" s="22"/>
    </row>
    <row r="46" spans="1:17" s="14" customFormat="1" ht="12.95" customHeight="1" x14ac:dyDescent="0.2">
      <c r="C46" s="22"/>
      <c r="D46" s="22"/>
    </row>
    <row r="47" spans="1:17" s="14" customFormat="1" ht="12.95" customHeight="1" x14ac:dyDescent="0.2">
      <c r="C47" s="22"/>
      <c r="D47" s="22"/>
    </row>
    <row r="48" spans="1:17" s="14" customFormat="1" ht="12.95" customHeight="1" x14ac:dyDescent="0.2">
      <c r="C48" s="22"/>
      <c r="D48" s="22"/>
    </row>
    <row r="49" spans="3:4" s="14" customFormat="1" ht="12.95" customHeight="1" x14ac:dyDescent="0.2">
      <c r="C49" s="22"/>
      <c r="D49" s="22"/>
    </row>
    <row r="50" spans="3:4" s="14" customFormat="1" ht="12.95" customHeight="1" x14ac:dyDescent="0.2">
      <c r="C50" s="22"/>
      <c r="D50" s="22"/>
    </row>
    <row r="51" spans="3:4" s="14" customFormat="1" ht="12.95" customHeight="1" x14ac:dyDescent="0.2">
      <c r="C51" s="22"/>
      <c r="D51" s="22"/>
    </row>
    <row r="52" spans="3:4" s="14" customFormat="1" ht="12.95" customHeight="1" x14ac:dyDescent="0.2">
      <c r="C52" s="22"/>
      <c r="D52" s="22"/>
    </row>
    <row r="53" spans="3:4" s="14" customFormat="1" ht="12.95" customHeight="1" x14ac:dyDescent="0.2">
      <c r="C53" s="22"/>
      <c r="D53" s="22"/>
    </row>
    <row r="54" spans="3:4" s="14" customFormat="1" ht="12.95" customHeight="1" x14ac:dyDescent="0.2">
      <c r="C54" s="22"/>
      <c r="D54" s="22"/>
    </row>
    <row r="55" spans="3:4" s="14" customFormat="1" ht="12.95" customHeight="1" x14ac:dyDescent="0.2">
      <c r="C55" s="22"/>
      <c r="D55" s="22"/>
    </row>
    <row r="56" spans="3:4" s="14" customFormat="1" ht="12.95" customHeight="1" x14ac:dyDescent="0.2">
      <c r="C56" s="22"/>
      <c r="D56" s="22"/>
    </row>
    <row r="57" spans="3:4" s="14" customFormat="1" ht="12.95" customHeight="1" x14ac:dyDescent="0.2">
      <c r="C57" s="22"/>
      <c r="D57" s="22"/>
    </row>
    <row r="58" spans="3:4" s="14" customFormat="1" ht="12.95" customHeight="1" x14ac:dyDescent="0.2">
      <c r="C58" s="22"/>
      <c r="D58" s="22"/>
    </row>
    <row r="59" spans="3:4" s="14" customFormat="1" ht="12.95" customHeight="1" x14ac:dyDescent="0.2">
      <c r="C59" s="22"/>
      <c r="D59" s="22"/>
    </row>
    <row r="60" spans="3:4" s="14" customFormat="1" ht="12.95" customHeight="1" x14ac:dyDescent="0.2">
      <c r="C60" s="22"/>
      <c r="D60" s="22"/>
    </row>
    <row r="61" spans="3:4" s="14" customFormat="1" ht="12.95" customHeight="1" x14ac:dyDescent="0.2">
      <c r="C61" s="22"/>
      <c r="D61" s="22"/>
    </row>
    <row r="62" spans="3:4" s="14" customFormat="1" ht="12.95" customHeight="1" x14ac:dyDescent="0.2">
      <c r="C62" s="22"/>
      <c r="D62" s="22"/>
    </row>
    <row r="63" spans="3:4" s="14" customFormat="1" ht="12.95" customHeight="1" x14ac:dyDescent="0.2">
      <c r="C63" s="22"/>
      <c r="D63" s="22"/>
    </row>
    <row r="64" spans="3:4" s="14" customFormat="1" ht="12.95" customHeight="1" x14ac:dyDescent="0.2">
      <c r="C64" s="22"/>
      <c r="D64" s="22"/>
    </row>
    <row r="65" spans="3:4" s="14" customFormat="1" ht="12.95" customHeight="1" x14ac:dyDescent="0.2">
      <c r="C65" s="22"/>
      <c r="D65" s="22"/>
    </row>
    <row r="66" spans="3:4" s="14" customFormat="1" ht="12.95" customHeight="1" x14ac:dyDescent="0.2">
      <c r="C66" s="22"/>
      <c r="D66" s="22"/>
    </row>
    <row r="67" spans="3:4" s="14" customFormat="1" ht="12.95" customHeight="1" x14ac:dyDescent="0.2">
      <c r="C67" s="22"/>
      <c r="D67" s="22"/>
    </row>
    <row r="68" spans="3:4" s="14" customFormat="1" ht="12.95" customHeight="1" x14ac:dyDescent="0.2">
      <c r="C68" s="22"/>
      <c r="D68" s="22"/>
    </row>
    <row r="69" spans="3:4" s="14" customFormat="1" ht="12.95" customHeight="1" x14ac:dyDescent="0.2">
      <c r="C69" s="22"/>
      <c r="D69" s="22"/>
    </row>
    <row r="70" spans="3:4" s="14" customFormat="1" ht="12.95" customHeight="1" x14ac:dyDescent="0.2">
      <c r="C70" s="22"/>
      <c r="D70" s="22"/>
    </row>
    <row r="71" spans="3:4" s="14" customFormat="1" ht="12.95" customHeight="1" x14ac:dyDescent="0.2">
      <c r="C71" s="22"/>
      <c r="D71" s="22"/>
    </row>
    <row r="72" spans="3:4" s="14" customFormat="1" ht="12.95" customHeight="1" x14ac:dyDescent="0.2">
      <c r="C72" s="22"/>
      <c r="D72" s="22"/>
    </row>
    <row r="73" spans="3:4" s="14" customFormat="1" ht="12.95" customHeight="1" x14ac:dyDescent="0.2">
      <c r="C73" s="22"/>
      <c r="D73" s="22"/>
    </row>
    <row r="74" spans="3:4" s="14" customFormat="1" ht="12.95" customHeight="1" x14ac:dyDescent="0.2">
      <c r="C74" s="22"/>
      <c r="D74" s="22"/>
    </row>
    <row r="75" spans="3:4" s="14" customFormat="1" ht="12.95" customHeight="1" x14ac:dyDescent="0.2">
      <c r="C75" s="22"/>
      <c r="D75" s="22"/>
    </row>
    <row r="76" spans="3:4" s="14" customFormat="1" ht="12.95" customHeight="1" x14ac:dyDescent="0.2">
      <c r="C76" s="22"/>
      <c r="D76" s="22"/>
    </row>
    <row r="77" spans="3:4" s="14" customFormat="1" ht="12.95" customHeight="1" x14ac:dyDescent="0.2">
      <c r="C77" s="22"/>
      <c r="D77" s="22"/>
    </row>
    <row r="78" spans="3:4" s="14" customFormat="1" ht="12.95" customHeight="1" x14ac:dyDescent="0.2">
      <c r="C78" s="22"/>
      <c r="D78" s="22"/>
    </row>
    <row r="79" spans="3:4" s="14" customFormat="1" ht="12.95" customHeight="1" x14ac:dyDescent="0.2">
      <c r="C79" s="22"/>
      <c r="D79" s="22"/>
    </row>
    <row r="80" spans="3:4" s="14" customFormat="1" ht="12.95" customHeight="1" x14ac:dyDescent="0.2">
      <c r="C80" s="22"/>
      <c r="D80" s="22"/>
    </row>
    <row r="81" spans="3:4" s="14" customFormat="1" ht="12.95" customHeight="1" x14ac:dyDescent="0.2">
      <c r="C81" s="22"/>
      <c r="D81" s="22"/>
    </row>
    <row r="82" spans="3:4" s="14" customFormat="1" ht="12.95" customHeight="1" x14ac:dyDescent="0.2">
      <c r="C82" s="22"/>
      <c r="D82" s="22"/>
    </row>
    <row r="83" spans="3:4" s="14" customFormat="1" ht="12.95" customHeight="1" x14ac:dyDescent="0.2">
      <c r="C83" s="22"/>
      <c r="D83" s="22"/>
    </row>
    <row r="84" spans="3:4" s="14" customFormat="1" ht="12.95" customHeight="1" x14ac:dyDescent="0.2">
      <c r="C84" s="22"/>
      <c r="D84" s="22"/>
    </row>
    <row r="85" spans="3:4" s="14" customFormat="1" ht="12.95" customHeight="1" x14ac:dyDescent="0.2">
      <c r="C85" s="22"/>
      <c r="D85" s="22"/>
    </row>
    <row r="86" spans="3:4" s="14" customFormat="1" ht="12.95" customHeight="1" x14ac:dyDescent="0.2">
      <c r="C86" s="22"/>
      <c r="D86" s="22"/>
    </row>
    <row r="87" spans="3:4" s="14" customFormat="1" ht="12.95" customHeight="1" x14ac:dyDescent="0.2">
      <c r="C87" s="22"/>
      <c r="D87" s="22"/>
    </row>
    <row r="88" spans="3:4" s="14" customFormat="1" ht="12.95" customHeight="1" x14ac:dyDescent="0.2">
      <c r="C88" s="22"/>
      <c r="D88" s="22"/>
    </row>
    <row r="89" spans="3:4" s="14" customFormat="1" ht="12.95" customHeight="1" x14ac:dyDescent="0.2">
      <c r="C89" s="22"/>
      <c r="D89" s="22"/>
    </row>
    <row r="90" spans="3:4" s="14" customFormat="1" ht="12.95" customHeight="1" x14ac:dyDescent="0.2">
      <c r="C90" s="22"/>
      <c r="D90" s="22"/>
    </row>
    <row r="91" spans="3:4" s="14" customFormat="1" ht="12.95" customHeight="1" x14ac:dyDescent="0.2">
      <c r="C91" s="22"/>
      <c r="D91" s="22"/>
    </row>
    <row r="92" spans="3:4" s="14" customFormat="1" ht="12.95" customHeight="1" x14ac:dyDescent="0.2">
      <c r="C92" s="22"/>
      <c r="D92" s="22"/>
    </row>
    <row r="93" spans="3:4" s="14" customFormat="1" ht="12.95" customHeight="1" x14ac:dyDescent="0.2">
      <c r="C93" s="22"/>
      <c r="D93" s="22"/>
    </row>
    <row r="94" spans="3:4" s="14" customFormat="1" ht="12.95" customHeight="1" x14ac:dyDescent="0.2">
      <c r="C94" s="22"/>
      <c r="D94" s="22"/>
    </row>
    <row r="95" spans="3:4" s="14" customFormat="1" ht="12.95" customHeight="1" x14ac:dyDescent="0.2">
      <c r="C95" s="22"/>
      <c r="D95" s="22"/>
    </row>
    <row r="96" spans="3:4" s="14" customFormat="1" ht="12.95" customHeight="1" x14ac:dyDescent="0.2">
      <c r="C96" s="22"/>
      <c r="D96" s="22"/>
    </row>
    <row r="97" spans="3:4" s="14" customFormat="1" ht="12.95" customHeight="1" x14ac:dyDescent="0.2">
      <c r="C97" s="22"/>
      <c r="D97" s="22"/>
    </row>
    <row r="98" spans="3:4" s="14" customFormat="1" ht="12.95" customHeight="1" x14ac:dyDescent="0.2">
      <c r="C98" s="22"/>
      <c r="D98" s="22"/>
    </row>
    <row r="99" spans="3:4" s="14" customFormat="1" ht="12.95" customHeight="1" x14ac:dyDescent="0.2">
      <c r="C99" s="22"/>
      <c r="D99" s="22"/>
    </row>
    <row r="100" spans="3:4" s="14" customFormat="1" ht="12.95" customHeight="1" x14ac:dyDescent="0.2">
      <c r="C100" s="22"/>
      <c r="D100" s="22"/>
    </row>
    <row r="101" spans="3:4" s="14" customFormat="1" ht="12.95" customHeight="1" x14ac:dyDescent="0.2">
      <c r="C101" s="22"/>
      <c r="D101" s="22"/>
    </row>
    <row r="102" spans="3:4" s="14" customFormat="1" ht="12.95" customHeight="1" x14ac:dyDescent="0.2">
      <c r="C102" s="22"/>
      <c r="D102" s="22"/>
    </row>
    <row r="103" spans="3:4" s="14" customFormat="1" ht="12.95" customHeight="1" x14ac:dyDescent="0.2">
      <c r="C103" s="22"/>
      <c r="D103" s="22"/>
    </row>
    <row r="104" spans="3:4" s="14" customFormat="1" ht="12.95" customHeight="1" x14ac:dyDescent="0.2">
      <c r="C104" s="22"/>
      <c r="D104" s="22"/>
    </row>
    <row r="105" spans="3:4" s="14" customFormat="1" ht="12.95" customHeight="1" x14ac:dyDescent="0.2">
      <c r="C105" s="22"/>
      <c r="D105" s="22"/>
    </row>
    <row r="106" spans="3:4" s="14" customFormat="1" ht="12.95" customHeight="1" x14ac:dyDescent="0.2">
      <c r="C106" s="22"/>
      <c r="D106" s="22"/>
    </row>
    <row r="107" spans="3:4" s="14" customFormat="1" ht="12.95" customHeight="1" x14ac:dyDescent="0.2">
      <c r="C107" s="22"/>
      <c r="D107" s="22"/>
    </row>
    <row r="108" spans="3:4" s="14" customFormat="1" ht="12.95" customHeight="1" x14ac:dyDescent="0.2">
      <c r="C108" s="22"/>
      <c r="D108" s="22"/>
    </row>
    <row r="109" spans="3:4" s="14" customFormat="1" ht="12.95" customHeight="1" x14ac:dyDescent="0.2">
      <c r="C109" s="22"/>
      <c r="D109" s="2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X42">
    <sortCondition ref="C21:C42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2024-02-19T06:37:58Z</dcterms:modified>
</cp:coreProperties>
</file>