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97D1B9F-20DC-4C5F-83A4-154AD84CA19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9" i="1"/>
  <c r="D9" i="1"/>
  <c r="Q22" i="1"/>
  <c r="Q23" i="1"/>
  <c r="C21" i="1"/>
  <c r="E21" i="1"/>
  <c r="F21" i="1"/>
  <c r="F16" i="1"/>
  <c r="F17" i="1" s="1"/>
  <c r="Q21" i="1"/>
  <c r="C17" i="1"/>
  <c r="G21" i="1"/>
  <c r="H21" i="1"/>
  <c r="C11" i="1"/>
  <c r="C12" i="1"/>
  <c r="C16" i="1" l="1"/>
  <c r="D18" i="1" s="1"/>
  <c r="O23" i="1"/>
  <c r="O21" i="1"/>
  <c r="C15" i="1"/>
  <c r="F18" i="1" s="1"/>
  <c r="O22" i="1"/>
  <c r="C18" i="1" l="1"/>
  <c r="F19" i="1"/>
</calcChain>
</file>

<file path=xl/sharedStrings.xml><?xml version="1.0" encoding="utf-8"?>
<sst xmlns="http://schemas.openxmlformats.org/spreadsheetml/2006/main" count="53" uniqueCount="48">
  <si>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</si>
  <si>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</si>
  <si>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</si>
  <si>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</si>
  <si>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</si>
  <si>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</si>
  <si>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</si>
  <si>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</si>
  <si>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</si>
  <si>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</si>
  <si>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</si>
  <si>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</si>
  <si>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</si>
  <si>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</si>
  <si>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</si>
  <si>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</si>
  <si>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</si>
  <si>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</si>
  <si>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</si>
  <si>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</si>
  <si>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</si>
  <si>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</si>
  <si>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</si>
  <si>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</si>
  <si>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</si>
  <si>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</si>
  <si>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</si>
  <si>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</si>
  <si>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</si>
  <si>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</si>
  <si>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</si>
  <si>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</si>
  <si>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</si>
  <si>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</si>
  <si>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</si>
  <si>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</si>
  <si>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</si>
  <si>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</si>
  <si>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</si>
  <si>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</si>
  <si>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</si>
  <si>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EA</t>
  </si>
  <si>
    <t>IBVS 6114</t>
  </si>
  <si>
    <t>II</t>
  </si>
  <si>
    <t>I</t>
  </si>
  <si>
    <t>Lyr</t>
  </si>
  <si>
    <t>V0875 Lyr / HD 178661 / HIP 93954 / SAO 67846 / KIC 03836439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</si>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</sst>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8">
    <xf numFmtId="0" fontId="0" fillId="0" borderId="0" xfId="0" applyAlignment="1"/>
    <xf numFmtId="0" fontId="0" fillId="0" borderId="0" xfId="0" applyAlignment="1">
      <alignment horizontal="left"/>
    </xf>
    <xf numFmtId="0" fontId="18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V0875 Lyr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1.5900000000000001E-3</c:v>
                  </c:pt>
                  <c:pt idx="2">
                    <c:v>4.0999999999999999E-4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1.5900000000000001E-3</c:v>
                  </c:pt>
                  <c:pt idx="2">
                    <c:v>4.0999999999999999E-4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1004.5</c:v>
                </c:pt>
                <c:pt idx="2">
                  <c:v>1020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A0-4A55-A9B9-E757CFBA894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1.5900000000000001E-3</c:v>
                  </c:pt>
                  <c:pt idx="2">
                    <c:v>4.0999999999999999E-4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1.5900000000000001E-3</c:v>
                  </c:pt>
                  <c:pt idx="2">
                    <c:v>4.0999999999999999E-4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1004.5</c:v>
                </c:pt>
                <c:pt idx="2">
                  <c:v>1020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-1.5821499997400679E-2</c:v>
                </c:pt>
                <c:pt idx="2">
                  <c:v>-1.2110000003303867E-2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A0-4A55-A9B9-E757CFBA894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1.5900000000000001E-3</c:v>
                  </c:pt>
                  <c:pt idx="2">
                    <c:v>4.0999999999999999E-4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1.5900000000000001E-3</c:v>
                  </c:pt>
                  <c:pt idx="2">
                    <c:v>4.0999999999999999E-4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1004.5</c:v>
                </c:pt>
                <c:pt idx="2">
                  <c:v>1020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A0-4A55-A9B9-E757CFBA894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1.5900000000000001E-3</c:v>
                  </c:pt>
                  <c:pt idx="2">
                    <c:v>4.0999999999999999E-4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1.5900000000000001E-3</c:v>
                  </c:pt>
                  <c:pt idx="2">
                    <c:v>4.0999999999999999E-4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1004.5</c:v>
                </c:pt>
                <c:pt idx="2">
                  <c:v>1020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A0-4A55-A9B9-E757CFBA894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1.5900000000000001E-3</c:v>
                  </c:pt>
                  <c:pt idx="2">
                    <c:v>4.0999999999999999E-4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1.5900000000000001E-3</c:v>
                  </c:pt>
                  <c:pt idx="2">
                    <c:v>4.0999999999999999E-4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1004.5</c:v>
                </c:pt>
                <c:pt idx="2">
                  <c:v>1020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9A0-4A55-A9B9-E757CFBA894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1.5900000000000001E-3</c:v>
                  </c:pt>
                  <c:pt idx="2">
                    <c:v>4.0999999999999999E-4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1.5900000000000001E-3</c:v>
                  </c:pt>
                  <c:pt idx="2">
                    <c:v>4.0999999999999999E-4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1004.5</c:v>
                </c:pt>
                <c:pt idx="2">
                  <c:v>1020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9A0-4A55-A9B9-E757CFBA894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1.5900000000000001E-3</c:v>
                  </c:pt>
                  <c:pt idx="2">
                    <c:v>4.0999999999999999E-4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1.5900000000000001E-3</c:v>
                  </c:pt>
                  <c:pt idx="2">
                    <c:v>4.0999999999999999E-4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1004.5</c:v>
                </c:pt>
                <c:pt idx="2">
                  <c:v>1020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9A0-4A55-A9B9-E757CFBA894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1004.5</c:v>
                </c:pt>
                <c:pt idx="2">
                  <c:v>1020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-0.25635064477612635</c:v>
                </c:pt>
                <c:pt idx="1">
                  <c:v>-1.5821499997400706E-2</c:v>
                </c:pt>
                <c:pt idx="2">
                  <c:v>-1.2110000003303895E-2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9A0-4A55-A9B9-E757CFBA894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1004.5</c:v>
                </c:pt>
                <c:pt idx="2">
                  <c:v>1020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9A0-4A55-A9B9-E757CFBA8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713960"/>
        <c:axId val="1"/>
      </c:scatterChart>
      <c:valAx>
        <c:axId val="717713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713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97937099967764"/>
          <c:w val="0.733834586466165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46DD66E-4D5D-EAF1-BBC8-9A7EA7249A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2" t="s">
        <v>46</v>
      </c>
    </row>
    <row r="2" spans="1:6" s="3" customFormat="1" ht="12.95" customHeight="1" x14ac:dyDescent="0.2">
      <c r="A2" s="3" t="s">
        <v>24</v>
      </c>
      <c r="B2" s="3" t="s">
        <v>41</v>
      </c>
      <c r="C2" s="4"/>
      <c r="D2" s="4"/>
      <c r="E2" s="3" t="s">
        <v>45</v>
      </c>
    </row>
    <row r="3" spans="1:6" s="3" customFormat="1" ht="12.95" customHeight="1" thickBot="1" x14ac:dyDescent="0.25"/>
    <row r="4" spans="1:6" s="3" customFormat="1" ht="12.95" customHeight="1" thickTop="1" thickBot="1" x14ac:dyDescent="0.25">
      <c r="A4" s="5" t="s">
        <v>0</v>
      </c>
      <c r="C4" s="6" t="s">
        <v>39</v>
      </c>
      <c r="D4" s="7" t="s">
        <v>39</v>
      </c>
    </row>
    <row r="5" spans="1:6" s="3" customFormat="1" ht="12.95" customHeight="1" thickTop="1" x14ac:dyDescent="0.2">
      <c r="A5" s="8" t="s">
        <v>30</v>
      </c>
      <c r="C5" s="9">
        <v>-9.5</v>
      </c>
      <c r="D5" s="3" t="s">
        <v>31</v>
      </c>
    </row>
    <row r="6" spans="1:6" s="3" customFormat="1" ht="12.95" customHeight="1" x14ac:dyDescent="0.2">
      <c r="A6" s="5" t="s">
        <v>1</v>
      </c>
    </row>
    <row r="7" spans="1:6" s="3" customFormat="1" ht="12.95" customHeight="1" x14ac:dyDescent="0.2">
      <c r="A7" s="3" t="s">
        <v>2</v>
      </c>
      <c r="C7" s="10">
        <v>54954.212</v>
      </c>
      <c r="D7" s="11" t="s">
        <v>40</v>
      </c>
    </row>
    <row r="8" spans="1:6" s="3" customFormat="1" ht="12.95" customHeight="1" x14ac:dyDescent="0.2">
      <c r="A8" s="3" t="s">
        <v>3</v>
      </c>
      <c r="C8" s="10">
        <v>1.5404070000000001</v>
      </c>
      <c r="D8" s="11" t="s">
        <v>40</v>
      </c>
    </row>
    <row r="9" spans="1:6" s="3" customFormat="1" ht="12.95" customHeight="1" x14ac:dyDescent="0.2">
      <c r="A9" s="12" t="s">
        <v>34</v>
      </c>
      <c r="C9" s="13">
        <v>22</v>
      </c>
      <c r="D9" s="14" t="str">
        <f>"F"&amp;C9</f>
        <v>F22</v>
      </c>
      <c r="E9" s="15" t="str">
        <f>"G"&amp;C9</f>
        <v>G22</v>
      </c>
    </row>
    <row r="10" spans="1:6" s="3" customFormat="1" ht="12.95" customHeight="1" thickBot="1" x14ac:dyDescent="0.25">
      <c r="C10" s="16" t="s">
        <v>20</v>
      </c>
      <c r="D10" s="16" t="s">
        <v>21</v>
      </c>
    </row>
    <row r="11" spans="1:6" s="3" customFormat="1" ht="12.95" customHeight="1" x14ac:dyDescent="0.2">
      <c r="A11" s="3" t="s">
        <v>15</v>
      </c>
      <c r="C11" s="15">
        <f ca="1">INTERCEPT(INDIRECT($E$9):G992,INDIRECT($D$9):F992)</f>
        <v>-0.25635064477612635</v>
      </c>
      <c r="D11" s="4"/>
    </row>
    <row r="12" spans="1:6" s="3" customFormat="1" ht="12.95" customHeight="1" x14ac:dyDescent="0.2">
      <c r="A12" s="3" t="s">
        <v>16</v>
      </c>
      <c r="C12" s="15">
        <f ca="1">SLOPE(INDIRECT($E$9):G992,INDIRECT($D$9):F992)</f>
        <v>2.3945161252237495E-4</v>
      </c>
      <c r="D12" s="4"/>
    </row>
    <row r="13" spans="1:6" s="3" customFormat="1" ht="12.95" customHeight="1" x14ac:dyDescent="0.2">
      <c r="A13" s="3" t="s">
        <v>19</v>
      </c>
      <c r="C13" s="4" t="s">
        <v>13</v>
      </c>
    </row>
    <row r="14" spans="1:6" s="3" customFormat="1" ht="12.95" customHeight="1" x14ac:dyDescent="0.2"/>
    <row r="15" spans="1:6" s="3" customFormat="1" ht="12.95" customHeight="1" x14ac:dyDescent="0.2">
      <c r="A15" s="17" t="s">
        <v>17</v>
      </c>
      <c r="C15" s="18">
        <f ca="1">(C7+C11)+(C8+C12)*INT(MAX(F21:F3533))</f>
        <v>56525.415029999996</v>
      </c>
      <c r="E15" s="19" t="s">
        <v>36</v>
      </c>
      <c r="F15" s="9">
        <v>1</v>
      </c>
    </row>
    <row r="16" spans="1:6" s="3" customFormat="1" ht="12.95" customHeight="1" x14ac:dyDescent="0.2">
      <c r="A16" s="5" t="s">
        <v>4</v>
      </c>
      <c r="C16" s="20">
        <f ca="1">+C8+C12</f>
        <v>1.5406464516125224</v>
      </c>
      <c r="E16" s="19" t="s">
        <v>32</v>
      </c>
      <c r="F16" s="21">
        <f ca="1">NOW()+15018.5+$C$5/24</f>
        <v>60359.710415162037</v>
      </c>
    </row>
    <row r="17" spans="1:18" s="3" customFormat="1" ht="12.95" customHeight="1" thickBot="1" x14ac:dyDescent="0.25">
      <c r="A17" s="19" t="s">
        <v>29</v>
      </c>
      <c r="C17" s="3">
        <f>COUNT(C21:C2191)</f>
        <v>3</v>
      </c>
      <c r="E17" s="19" t="s">
        <v>37</v>
      </c>
      <c r="F17" s="21">
        <f ca="1">ROUND(2*(F16-$C$7)/$C$8,0)/2+F15</f>
        <v>3510</v>
      </c>
    </row>
    <row r="18" spans="1:18" s="3" customFormat="1" ht="12.95" customHeight="1" thickTop="1" thickBot="1" x14ac:dyDescent="0.25">
      <c r="A18" s="5" t="s">
        <v>5</v>
      </c>
      <c r="C18" s="22">
        <f ca="1">+C15</f>
        <v>56525.415029999996</v>
      </c>
      <c r="D18" s="23">
        <f ca="1">+C16</f>
        <v>1.5406464516125224</v>
      </c>
      <c r="E18" s="19" t="s">
        <v>38</v>
      </c>
      <c r="F18" s="15">
        <f ca="1">ROUND(2*(F16-$C$15)/$C$16,0)/2+F15</f>
        <v>2490</v>
      </c>
    </row>
    <row r="19" spans="1:18" s="3" customFormat="1" ht="12.95" customHeight="1" thickTop="1" x14ac:dyDescent="0.2">
      <c r="E19" s="19" t="s">
        <v>33</v>
      </c>
      <c r="F19" s="24">
        <f ca="1">+$C$15+$C$16*F18-15018.5-$C$5/24</f>
        <v>45343.520527848515</v>
      </c>
    </row>
    <row r="20" spans="1:18" s="3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25" t="s">
        <v>40</v>
      </c>
      <c r="I20" s="25" t="s">
        <v>47</v>
      </c>
      <c r="J20" s="25" t="s">
        <v>18</v>
      </c>
      <c r="K20" s="25" t="s">
        <v>25</v>
      </c>
      <c r="L20" s="25" t="s">
        <v>26</v>
      </c>
      <c r="M20" s="25" t="s">
        <v>27</v>
      </c>
      <c r="N20" s="25" t="s">
        <v>28</v>
      </c>
      <c r="O20" s="25" t="s">
        <v>23</v>
      </c>
      <c r="P20" s="26" t="s">
        <v>22</v>
      </c>
      <c r="Q20" s="16" t="s">
        <v>14</v>
      </c>
      <c r="R20" s="27" t="s">
        <v>35</v>
      </c>
    </row>
    <row r="21" spans="1:18" s="3" customFormat="1" ht="12.95" customHeight="1" x14ac:dyDescent="0.2">
      <c r="A21" s="3" t="s">
        <v>40</v>
      </c>
      <c r="C21" s="10">
        <f>C7</f>
        <v>54954.212</v>
      </c>
      <c r="D21" s="10"/>
      <c r="E21" s="3">
        <f>+(C21-C$7)/C$8</f>
        <v>0</v>
      </c>
      <c r="F21" s="28">
        <f>ROUND(2*E21,0)/2</f>
        <v>0</v>
      </c>
      <c r="G21" s="3">
        <f>+C21-(C$7+F21*C$8)</f>
        <v>0</v>
      </c>
      <c r="H21" s="3">
        <f>+G21</f>
        <v>0</v>
      </c>
      <c r="O21" s="3">
        <f ca="1">+C$11+C$12*$F21</f>
        <v>-0.25635064477612635</v>
      </c>
      <c r="Q21" s="29">
        <f>+C21-15018.5</f>
        <v>39935.712</v>
      </c>
    </row>
    <row r="22" spans="1:18" s="3" customFormat="1" ht="12.95" customHeight="1" x14ac:dyDescent="0.2">
      <c r="A22" s="30" t="s">
        <v>42</v>
      </c>
      <c r="B22" s="31" t="s">
        <v>43</v>
      </c>
      <c r="C22" s="30">
        <v>56501.53501</v>
      </c>
      <c r="D22" s="30">
        <v>1.5900000000000001E-3</v>
      </c>
      <c r="E22" s="3">
        <f>+(C22-C$7)/C$8</f>
        <v>1004.4897290131764</v>
      </c>
      <c r="F22" s="28">
        <f>ROUND(2*E22,0)/2</f>
        <v>1004.5</v>
      </c>
      <c r="G22" s="3">
        <f>+C22-(C$7+F22*C$8)</f>
        <v>-1.5821499997400679E-2</v>
      </c>
      <c r="I22" s="3">
        <f>+G22</f>
        <v>-1.5821499997400679E-2</v>
      </c>
      <c r="O22" s="3">
        <f ca="1">+C$11+C$12*$F22</f>
        <v>-1.5821499997400706E-2</v>
      </c>
      <c r="Q22" s="29">
        <f>+C22-15018.5</f>
        <v>41483.03501</v>
      </c>
    </row>
    <row r="23" spans="1:18" s="3" customFormat="1" ht="12.95" customHeight="1" x14ac:dyDescent="0.2">
      <c r="A23" s="30" t="s">
        <v>42</v>
      </c>
      <c r="B23" s="31" t="s">
        <v>44</v>
      </c>
      <c r="C23" s="30">
        <v>56525.415029999996</v>
      </c>
      <c r="D23" s="30">
        <v>4.0999999999999999E-4</v>
      </c>
      <c r="E23" s="3">
        <f>+(C23-C$7)/C$8</f>
        <v>1019.9921384413319</v>
      </c>
      <c r="F23" s="28">
        <f>ROUND(2*E23,0)/2</f>
        <v>1020</v>
      </c>
      <c r="G23" s="3">
        <f>+C23-(C$7+F23*C$8)</f>
        <v>-1.2110000003303867E-2</v>
      </c>
      <c r="I23" s="3">
        <f>+G23</f>
        <v>-1.2110000003303867E-2</v>
      </c>
      <c r="O23" s="3">
        <f ca="1">+C$11+C$12*$F23</f>
        <v>-1.2110000003303895E-2</v>
      </c>
      <c r="Q23" s="29">
        <f>+C23-15018.5</f>
        <v>41506.915029999996</v>
      </c>
    </row>
    <row r="24" spans="1:18" s="3" customFormat="1" ht="12.95" customHeight="1" x14ac:dyDescent="0.2">
      <c r="A24" s="32"/>
      <c r="B24" s="33"/>
      <c r="C24" s="32"/>
      <c r="D24" s="32"/>
      <c r="Q24" s="29"/>
    </row>
    <row r="25" spans="1:18" s="3" customFormat="1" ht="12.95" customHeight="1" x14ac:dyDescent="0.2">
      <c r="A25" s="34"/>
      <c r="B25" s="35"/>
      <c r="C25" s="36"/>
      <c r="D25" s="37"/>
      <c r="Q25" s="29"/>
    </row>
    <row r="26" spans="1:18" s="3" customFormat="1" ht="12.95" customHeight="1" x14ac:dyDescent="0.2">
      <c r="C26" s="10"/>
      <c r="D26" s="10"/>
      <c r="Q26" s="29"/>
    </row>
    <row r="27" spans="1:18" s="3" customFormat="1" ht="12.95" customHeight="1" x14ac:dyDescent="0.2">
      <c r="C27" s="10"/>
      <c r="D27" s="10"/>
      <c r="Q27" s="29"/>
    </row>
    <row r="28" spans="1:18" s="3" customFormat="1" ht="12.95" customHeight="1" x14ac:dyDescent="0.2">
      <c r="C28" s="10"/>
      <c r="D28" s="10"/>
      <c r="Q28" s="29"/>
    </row>
    <row r="29" spans="1:18" s="3" customFormat="1" ht="12.95" customHeight="1" x14ac:dyDescent="0.2">
      <c r="C29" s="10"/>
      <c r="D29" s="10"/>
      <c r="Q29" s="29"/>
    </row>
    <row r="30" spans="1:18" s="3" customFormat="1" ht="12.95" customHeight="1" x14ac:dyDescent="0.2">
      <c r="C30" s="10"/>
      <c r="D30" s="10"/>
      <c r="Q30" s="29"/>
    </row>
    <row r="31" spans="1:18" s="3" customFormat="1" ht="12.95" customHeight="1" x14ac:dyDescent="0.2">
      <c r="C31" s="10"/>
      <c r="D31" s="10"/>
      <c r="Q31" s="29"/>
    </row>
    <row r="32" spans="1:18" s="3" customFormat="1" ht="12.95" customHeight="1" x14ac:dyDescent="0.2">
      <c r="C32" s="10"/>
      <c r="D32" s="10"/>
      <c r="Q32" s="29"/>
    </row>
    <row r="33" spans="3:17" s="3" customFormat="1" ht="12.95" customHeight="1" x14ac:dyDescent="0.2">
      <c r="C33" s="10"/>
      <c r="D33" s="10"/>
      <c r="Q33" s="29"/>
    </row>
    <row r="34" spans="3:17" s="3" customFormat="1" ht="12.95" customHeight="1" x14ac:dyDescent="0.2">
      <c r="C34" s="10"/>
      <c r="D34" s="10"/>
    </row>
    <row r="35" spans="3:17" s="3" customFormat="1" ht="12.95" customHeight="1" x14ac:dyDescent="0.2">
      <c r="C35" s="10"/>
      <c r="D35" s="10"/>
    </row>
    <row r="36" spans="3:17" s="3" customFormat="1" ht="12.95" customHeight="1" x14ac:dyDescent="0.2">
      <c r="C36" s="10"/>
      <c r="D36" s="10"/>
    </row>
    <row r="37" spans="3:17" s="3" customFormat="1" ht="12.95" customHeight="1" x14ac:dyDescent="0.2">
      <c r="C37" s="10"/>
      <c r="D37" s="10"/>
    </row>
    <row r="38" spans="3:17" s="3" customFormat="1" ht="12.95" customHeight="1" x14ac:dyDescent="0.2">
      <c r="C38" s="10"/>
      <c r="D38" s="10"/>
    </row>
    <row r="39" spans="3:17" s="3" customFormat="1" ht="12.95" customHeight="1" x14ac:dyDescent="0.2">
      <c r="C39" s="10"/>
      <c r="D39" s="10"/>
    </row>
    <row r="40" spans="3:17" s="3" customFormat="1" ht="12.95" customHeight="1" x14ac:dyDescent="0.2">
      <c r="C40" s="10"/>
      <c r="D40" s="10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2024-02-19T04:02:59Z</dcterms:modified>
</cp:coreProperties>
</file>