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141AC4C-8BAD-446C-B4AB-45DA365483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Graphs 1" sheetId="6" r:id="rId2"/>
    <sheet name="BAV" sheetId="5" r:id="rId3"/>
    <sheet name="Q.fit" sheetId="4" r:id="rId4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90" i="2" l="1"/>
  <c r="F490" i="2" s="1"/>
  <c r="Q490" i="2"/>
  <c r="E491" i="2"/>
  <c r="F491" i="2" s="1"/>
  <c r="Q491" i="2"/>
  <c r="E492" i="2"/>
  <c r="F492" i="2" s="1"/>
  <c r="Q492" i="2"/>
  <c r="E493" i="2"/>
  <c r="F493" i="2" s="1"/>
  <c r="Q493" i="2"/>
  <c r="E494" i="2"/>
  <c r="F494" i="2" s="1"/>
  <c r="Q494" i="2"/>
  <c r="E495" i="2"/>
  <c r="F495" i="2" s="1"/>
  <c r="Q495" i="2"/>
  <c r="F4" i="2"/>
  <c r="F5" i="2" s="1"/>
  <c r="E484" i="2"/>
  <c r="F484" i="2" s="1"/>
  <c r="Q484" i="2"/>
  <c r="E485" i="2"/>
  <c r="F485" i="2" s="1"/>
  <c r="Q485" i="2"/>
  <c r="E486" i="2"/>
  <c r="F486" i="2" s="1"/>
  <c r="Q486" i="2"/>
  <c r="E487" i="2"/>
  <c r="F487" i="2" s="1"/>
  <c r="Q487" i="2"/>
  <c r="E488" i="2"/>
  <c r="F488" i="2" s="1"/>
  <c r="Q488" i="2"/>
  <c r="E489" i="2"/>
  <c r="F489" i="2" s="1"/>
  <c r="Q489" i="2"/>
  <c r="Q478" i="2"/>
  <c r="Q479" i="2"/>
  <c r="Q480" i="2"/>
  <c r="Q481" i="2"/>
  <c r="Q482" i="2"/>
  <c r="Q483" i="2"/>
  <c r="Q473" i="2"/>
  <c r="Q474" i="2"/>
  <c r="Q475" i="2"/>
  <c r="Q476" i="2"/>
  <c r="Q477" i="2"/>
  <c r="D9" i="2"/>
  <c r="C9" i="2"/>
  <c r="D11" i="2"/>
  <c r="W17" i="2" s="1"/>
  <c r="D12" i="2"/>
  <c r="Q467" i="2"/>
  <c r="Q468" i="2"/>
  <c r="Q469" i="2"/>
  <c r="Q470" i="2"/>
  <c r="Q471" i="2"/>
  <c r="Q472" i="2"/>
  <c r="D13" i="2"/>
  <c r="Q461" i="2"/>
  <c r="Q462" i="2"/>
  <c r="Q463" i="2"/>
  <c r="Q464" i="2"/>
  <c r="Q465" i="2"/>
  <c r="Q466" i="2"/>
  <c r="Q455" i="2"/>
  <c r="Q456" i="2"/>
  <c r="Q457" i="2"/>
  <c r="Q458" i="2"/>
  <c r="Q459" i="2"/>
  <c r="Q460" i="2"/>
  <c r="C4" i="2"/>
  <c r="D4" i="2"/>
  <c r="Q436" i="2"/>
  <c r="Q439" i="2"/>
  <c r="Q435" i="2"/>
  <c r="Q437" i="2"/>
  <c r="Q441" i="2"/>
  <c r="Q443" i="2"/>
  <c r="Q445" i="2"/>
  <c r="Q442" i="2"/>
  <c r="Q444" i="2"/>
  <c r="Q440" i="2"/>
  <c r="Q438" i="2"/>
  <c r="Q446" i="2"/>
  <c r="Q449" i="2"/>
  <c r="Q450" i="2"/>
  <c r="Q451" i="2"/>
  <c r="Q452" i="2"/>
  <c r="Q453" i="2"/>
  <c r="Q454" i="2"/>
  <c r="Q447" i="2"/>
  <c r="Q448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G280" i="5"/>
  <c r="C280" i="5"/>
  <c r="G279" i="5"/>
  <c r="C279" i="5"/>
  <c r="G278" i="5"/>
  <c r="C278" i="5"/>
  <c r="G277" i="5"/>
  <c r="C277" i="5"/>
  <c r="G276" i="5"/>
  <c r="C276" i="5"/>
  <c r="G275" i="5"/>
  <c r="C275" i="5"/>
  <c r="G36" i="5"/>
  <c r="C36" i="5"/>
  <c r="G35" i="5"/>
  <c r="C35" i="5"/>
  <c r="G34" i="5"/>
  <c r="C34" i="5"/>
  <c r="G33" i="5"/>
  <c r="C33" i="5"/>
  <c r="G32" i="5"/>
  <c r="C32" i="5"/>
  <c r="G31" i="5"/>
  <c r="C31" i="5"/>
  <c r="G30" i="5"/>
  <c r="C30" i="5"/>
  <c r="G29" i="5"/>
  <c r="C29" i="5"/>
  <c r="G28" i="5"/>
  <c r="C28" i="5"/>
  <c r="G27" i="5"/>
  <c r="C27" i="5"/>
  <c r="G26" i="5"/>
  <c r="C26" i="5"/>
  <c r="G25" i="5"/>
  <c r="C25" i="5"/>
  <c r="G24" i="5"/>
  <c r="C24" i="5"/>
  <c r="G23" i="5"/>
  <c r="C23" i="5"/>
  <c r="G22" i="5"/>
  <c r="C22" i="5"/>
  <c r="G21" i="5"/>
  <c r="C21" i="5"/>
  <c r="G274" i="5"/>
  <c r="C274" i="5"/>
  <c r="G273" i="5"/>
  <c r="C273" i="5"/>
  <c r="G272" i="5"/>
  <c r="C272" i="5"/>
  <c r="G271" i="5"/>
  <c r="C271" i="5"/>
  <c r="G270" i="5"/>
  <c r="C270" i="5"/>
  <c r="G269" i="5"/>
  <c r="C269" i="5"/>
  <c r="G268" i="5"/>
  <c r="C268" i="5"/>
  <c r="G267" i="5"/>
  <c r="C267" i="5"/>
  <c r="G266" i="5"/>
  <c r="C266" i="5"/>
  <c r="G265" i="5"/>
  <c r="C265" i="5"/>
  <c r="G264" i="5"/>
  <c r="C264" i="5"/>
  <c r="G263" i="5"/>
  <c r="C263" i="5"/>
  <c r="G262" i="5"/>
  <c r="C262" i="5"/>
  <c r="G261" i="5"/>
  <c r="C261" i="5"/>
  <c r="G260" i="5"/>
  <c r="C260" i="5"/>
  <c r="G259" i="5"/>
  <c r="C259" i="5"/>
  <c r="G258" i="5"/>
  <c r="C258" i="5"/>
  <c r="G257" i="5"/>
  <c r="C257" i="5"/>
  <c r="G256" i="5"/>
  <c r="C256" i="5"/>
  <c r="G255" i="5"/>
  <c r="C255" i="5"/>
  <c r="G254" i="5"/>
  <c r="C254" i="5"/>
  <c r="G253" i="5"/>
  <c r="C253" i="5"/>
  <c r="G252" i="5"/>
  <c r="C252" i="5"/>
  <c r="G251" i="5"/>
  <c r="C251" i="5"/>
  <c r="G250" i="5"/>
  <c r="C250" i="5"/>
  <c r="G249" i="5"/>
  <c r="C249" i="5"/>
  <c r="G248" i="5"/>
  <c r="C248" i="5"/>
  <c r="G247" i="5"/>
  <c r="C247" i="5"/>
  <c r="G246" i="5"/>
  <c r="C246" i="5"/>
  <c r="G245" i="5"/>
  <c r="C245" i="5"/>
  <c r="G244" i="5"/>
  <c r="C244" i="5"/>
  <c r="G243" i="5"/>
  <c r="C243" i="5"/>
  <c r="G242" i="5"/>
  <c r="C242" i="5"/>
  <c r="G241" i="5"/>
  <c r="C241" i="5"/>
  <c r="G240" i="5"/>
  <c r="C240" i="5"/>
  <c r="G239" i="5"/>
  <c r="C239" i="5"/>
  <c r="G238" i="5"/>
  <c r="C238" i="5"/>
  <c r="G237" i="5"/>
  <c r="C237" i="5"/>
  <c r="G236" i="5"/>
  <c r="C236" i="5"/>
  <c r="G235" i="5"/>
  <c r="C235" i="5"/>
  <c r="G234" i="5"/>
  <c r="C234" i="5"/>
  <c r="G233" i="5"/>
  <c r="C233" i="5"/>
  <c r="G232" i="5"/>
  <c r="C232" i="5"/>
  <c r="G231" i="5"/>
  <c r="C231" i="5"/>
  <c r="G230" i="5"/>
  <c r="C230" i="5"/>
  <c r="G229" i="5"/>
  <c r="C229" i="5"/>
  <c r="G228" i="5"/>
  <c r="C228" i="5"/>
  <c r="G227" i="5"/>
  <c r="C227" i="5"/>
  <c r="G226" i="5"/>
  <c r="C226" i="5"/>
  <c r="G225" i="5"/>
  <c r="C225" i="5"/>
  <c r="G224" i="5"/>
  <c r="C224" i="5"/>
  <c r="G223" i="5"/>
  <c r="C223" i="5"/>
  <c r="G222" i="5"/>
  <c r="C222" i="5"/>
  <c r="G221" i="5"/>
  <c r="C221" i="5"/>
  <c r="G220" i="5"/>
  <c r="C220" i="5"/>
  <c r="G219" i="5"/>
  <c r="C219" i="5"/>
  <c r="G218" i="5"/>
  <c r="C218" i="5"/>
  <c r="G217" i="5"/>
  <c r="C217" i="5"/>
  <c r="G216" i="5"/>
  <c r="C216" i="5"/>
  <c r="G215" i="5"/>
  <c r="C215" i="5"/>
  <c r="G214" i="5"/>
  <c r="C214" i="5"/>
  <c r="G213" i="5"/>
  <c r="C213" i="5"/>
  <c r="G212" i="5"/>
  <c r="C212" i="5"/>
  <c r="G211" i="5"/>
  <c r="C211" i="5"/>
  <c r="G210" i="5"/>
  <c r="C210" i="5"/>
  <c r="G209" i="5"/>
  <c r="C209" i="5"/>
  <c r="G208" i="5"/>
  <c r="C208" i="5"/>
  <c r="G207" i="5"/>
  <c r="C207" i="5"/>
  <c r="G206" i="5"/>
  <c r="C206" i="5"/>
  <c r="G205" i="5"/>
  <c r="C205" i="5"/>
  <c r="G204" i="5"/>
  <c r="C204" i="5"/>
  <c r="G203" i="5"/>
  <c r="C203" i="5"/>
  <c r="G202" i="5"/>
  <c r="C202" i="5"/>
  <c r="G201" i="5"/>
  <c r="C201" i="5"/>
  <c r="G200" i="5"/>
  <c r="C200" i="5"/>
  <c r="G199" i="5"/>
  <c r="C199" i="5"/>
  <c r="G198" i="5"/>
  <c r="C198" i="5"/>
  <c r="G197" i="5"/>
  <c r="C197" i="5"/>
  <c r="G196" i="5"/>
  <c r="C196" i="5"/>
  <c r="G195" i="5"/>
  <c r="C195" i="5"/>
  <c r="G194" i="5"/>
  <c r="C194" i="5"/>
  <c r="G193" i="5"/>
  <c r="C193" i="5"/>
  <c r="G192" i="5"/>
  <c r="C192" i="5"/>
  <c r="G191" i="5"/>
  <c r="C191" i="5"/>
  <c r="G190" i="5"/>
  <c r="C190" i="5"/>
  <c r="G189" i="5"/>
  <c r="C189" i="5"/>
  <c r="G188" i="5"/>
  <c r="C188" i="5"/>
  <c r="G187" i="5"/>
  <c r="C187" i="5"/>
  <c r="G186" i="5"/>
  <c r="C186" i="5"/>
  <c r="G185" i="5"/>
  <c r="C185" i="5"/>
  <c r="G184" i="5"/>
  <c r="C184" i="5"/>
  <c r="G183" i="5"/>
  <c r="C183" i="5"/>
  <c r="G182" i="5"/>
  <c r="C182" i="5"/>
  <c r="G181" i="5"/>
  <c r="C181" i="5"/>
  <c r="G180" i="5"/>
  <c r="C180" i="5"/>
  <c r="G179" i="5"/>
  <c r="C179" i="5"/>
  <c r="G178" i="5"/>
  <c r="C178" i="5"/>
  <c r="G177" i="5"/>
  <c r="C177" i="5"/>
  <c r="G176" i="5"/>
  <c r="C176" i="5"/>
  <c r="G175" i="5"/>
  <c r="C175" i="5"/>
  <c r="G174" i="5"/>
  <c r="C174" i="5"/>
  <c r="G173" i="5"/>
  <c r="C173" i="5"/>
  <c r="G172" i="5"/>
  <c r="C172" i="5"/>
  <c r="G171" i="5"/>
  <c r="C171" i="5"/>
  <c r="G170" i="5"/>
  <c r="C170" i="5"/>
  <c r="G169" i="5"/>
  <c r="C169" i="5"/>
  <c r="G168" i="5"/>
  <c r="C168" i="5"/>
  <c r="G167" i="5"/>
  <c r="C167" i="5"/>
  <c r="G166" i="5"/>
  <c r="C166" i="5"/>
  <c r="G165" i="5"/>
  <c r="C165" i="5"/>
  <c r="G164" i="5"/>
  <c r="C164" i="5"/>
  <c r="G163" i="5"/>
  <c r="C163" i="5"/>
  <c r="G162" i="5"/>
  <c r="C162" i="5"/>
  <c r="G161" i="5"/>
  <c r="C161" i="5"/>
  <c r="G160" i="5"/>
  <c r="C160" i="5"/>
  <c r="G159" i="5"/>
  <c r="C159" i="5"/>
  <c r="G158" i="5"/>
  <c r="C158" i="5"/>
  <c r="G157" i="5"/>
  <c r="C157" i="5"/>
  <c r="G156" i="5"/>
  <c r="C156" i="5"/>
  <c r="G155" i="5"/>
  <c r="C155" i="5"/>
  <c r="G154" i="5"/>
  <c r="C154" i="5"/>
  <c r="G153" i="5"/>
  <c r="C153" i="5"/>
  <c r="G152" i="5"/>
  <c r="C152" i="5"/>
  <c r="G151" i="5"/>
  <c r="C151" i="5"/>
  <c r="G150" i="5"/>
  <c r="C150" i="5"/>
  <c r="G149" i="5"/>
  <c r="C149" i="5"/>
  <c r="G148" i="5"/>
  <c r="C148" i="5"/>
  <c r="G147" i="5"/>
  <c r="C147" i="5"/>
  <c r="G146" i="5"/>
  <c r="C146" i="5"/>
  <c r="G145" i="5"/>
  <c r="C145" i="5"/>
  <c r="G144" i="5"/>
  <c r="C144" i="5"/>
  <c r="G143" i="5"/>
  <c r="C143" i="5"/>
  <c r="G142" i="5"/>
  <c r="C142" i="5"/>
  <c r="G141" i="5"/>
  <c r="C141" i="5"/>
  <c r="G140" i="5"/>
  <c r="C140" i="5"/>
  <c r="G139" i="5"/>
  <c r="C139" i="5"/>
  <c r="G138" i="5"/>
  <c r="C138" i="5"/>
  <c r="G137" i="5"/>
  <c r="C137" i="5"/>
  <c r="G136" i="5"/>
  <c r="C136" i="5"/>
  <c r="G135" i="5"/>
  <c r="C135" i="5"/>
  <c r="G134" i="5"/>
  <c r="C134" i="5"/>
  <c r="G133" i="5"/>
  <c r="C133" i="5"/>
  <c r="G132" i="5"/>
  <c r="C132" i="5"/>
  <c r="G131" i="5"/>
  <c r="C131" i="5"/>
  <c r="G130" i="5"/>
  <c r="C130" i="5"/>
  <c r="G129" i="5"/>
  <c r="C129" i="5"/>
  <c r="G128" i="5"/>
  <c r="C128" i="5"/>
  <c r="G127" i="5"/>
  <c r="C127" i="5"/>
  <c r="G126" i="5"/>
  <c r="C126" i="5"/>
  <c r="G125" i="5"/>
  <c r="C125" i="5"/>
  <c r="G124" i="5"/>
  <c r="C124" i="5"/>
  <c r="G123" i="5"/>
  <c r="C123" i="5"/>
  <c r="G122" i="5"/>
  <c r="C122" i="5"/>
  <c r="G121" i="5"/>
  <c r="C121" i="5"/>
  <c r="G120" i="5"/>
  <c r="C120" i="5"/>
  <c r="G119" i="5"/>
  <c r="C119" i="5"/>
  <c r="G118" i="5"/>
  <c r="C118" i="5"/>
  <c r="G117" i="5"/>
  <c r="C117" i="5"/>
  <c r="G116" i="5"/>
  <c r="C116" i="5"/>
  <c r="G115" i="5"/>
  <c r="C115" i="5"/>
  <c r="G114" i="5"/>
  <c r="C114" i="5"/>
  <c r="G113" i="5"/>
  <c r="C113" i="5"/>
  <c r="G112" i="5"/>
  <c r="C112" i="5"/>
  <c r="G111" i="5"/>
  <c r="C111" i="5"/>
  <c r="G110" i="5"/>
  <c r="C110" i="5"/>
  <c r="G109" i="5"/>
  <c r="C109" i="5"/>
  <c r="G108" i="5"/>
  <c r="C108" i="5"/>
  <c r="G107" i="5"/>
  <c r="C107" i="5"/>
  <c r="G106" i="5"/>
  <c r="C106" i="5"/>
  <c r="G105" i="5"/>
  <c r="C105" i="5"/>
  <c r="G104" i="5"/>
  <c r="C104" i="5"/>
  <c r="G103" i="5"/>
  <c r="C103" i="5"/>
  <c r="G102" i="5"/>
  <c r="C102" i="5"/>
  <c r="G101" i="5"/>
  <c r="C101" i="5"/>
  <c r="G100" i="5"/>
  <c r="C100" i="5"/>
  <c r="G99" i="5"/>
  <c r="C99" i="5"/>
  <c r="G98" i="5"/>
  <c r="C98" i="5"/>
  <c r="G97" i="5"/>
  <c r="C97" i="5"/>
  <c r="G96" i="5"/>
  <c r="C96" i="5"/>
  <c r="G95" i="5"/>
  <c r="C95" i="5"/>
  <c r="G94" i="5"/>
  <c r="C94" i="5"/>
  <c r="G93" i="5"/>
  <c r="C93" i="5"/>
  <c r="G92" i="5"/>
  <c r="C92" i="5"/>
  <c r="G91" i="5"/>
  <c r="C91" i="5"/>
  <c r="G90" i="5"/>
  <c r="C90" i="5"/>
  <c r="G89" i="5"/>
  <c r="C89" i="5"/>
  <c r="G88" i="5"/>
  <c r="C88" i="5"/>
  <c r="G87" i="5"/>
  <c r="C87" i="5"/>
  <c r="G86" i="5"/>
  <c r="C86" i="5"/>
  <c r="G85" i="5"/>
  <c r="C85" i="5"/>
  <c r="G84" i="5"/>
  <c r="C84" i="5"/>
  <c r="G83" i="5"/>
  <c r="C83" i="5"/>
  <c r="G82" i="5"/>
  <c r="C82" i="5"/>
  <c r="G81" i="5"/>
  <c r="C81" i="5"/>
  <c r="G80" i="5"/>
  <c r="C80" i="5"/>
  <c r="G79" i="5"/>
  <c r="C79" i="5"/>
  <c r="G78" i="5"/>
  <c r="C78" i="5"/>
  <c r="G77" i="5"/>
  <c r="C77" i="5"/>
  <c r="G76" i="5"/>
  <c r="C76" i="5"/>
  <c r="G75" i="5"/>
  <c r="C75" i="5"/>
  <c r="G74" i="5"/>
  <c r="C74" i="5"/>
  <c r="G73" i="5"/>
  <c r="C73" i="5"/>
  <c r="G72" i="5"/>
  <c r="C72" i="5"/>
  <c r="G71" i="5"/>
  <c r="C71" i="5"/>
  <c r="G70" i="5"/>
  <c r="C70" i="5"/>
  <c r="G69" i="5"/>
  <c r="C69" i="5"/>
  <c r="G68" i="5"/>
  <c r="C68" i="5"/>
  <c r="G67" i="5"/>
  <c r="C67" i="5"/>
  <c r="G66" i="5"/>
  <c r="C66" i="5"/>
  <c r="G65" i="5"/>
  <c r="C65" i="5"/>
  <c r="G64" i="5"/>
  <c r="C64" i="5"/>
  <c r="G63" i="5"/>
  <c r="C63" i="5"/>
  <c r="G62" i="5"/>
  <c r="C62" i="5"/>
  <c r="G20" i="5"/>
  <c r="C20" i="5"/>
  <c r="G61" i="5"/>
  <c r="C61" i="5"/>
  <c r="G60" i="5"/>
  <c r="C60" i="5"/>
  <c r="G59" i="5"/>
  <c r="C59" i="5"/>
  <c r="G58" i="5"/>
  <c r="C58" i="5"/>
  <c r="G57" i="5"/>
  <c r="C57" i="5"/>
  <c r="G56" i="5"/>
  <c r="C56" i="5"/>
  <c r="G55" i="5"/>
  <c r="C55" i="5"/>
  <c r="G54" i="5"/>
  <c r="C54" i="5"/>
  <c r="G53" i="5"/>
  <c r="C53" i="5"/>
  <c r="G52" i="5"/>
  <c r="C52" i="5"/>
  <c r="G51" i="5"/>
  <c r="C51" i="5"/>
  <c r="G50" i="5"/>
  <c r="C50" i="5"/>
  <c r="G49" i="5"/>
  <c r="C49" i="5"/>
  <c r="G48" i="5"/>
  <c r="C48" i="5"/>
  <c r="G47" i="5"/>
  <c r="C47" i="5"/>
  <c r="G46" i="5"/>
  <c r="C46" i="5"/>
  <c r="G45" i="5"/>
  <c r="C45" i="5"/>
  <c r="G44" i="5"/>
  <c r="C44" i="5"/>
  <c r="G43" i="5"/>
  <c r="C43" i="5"/>
  <c r="G42" i="5"/>
  <c r="C42" i="5"/>
  <c r="G41" i="5"/>
  <c r="C41" i="5"/>
  <c r="G40" i="5"/>
  <c r="C40" i="5"/>
  <c r="G19" i="5"/>
  <c r="C19" i="5"/>
  <c r="G39" i="5"/>
  <c r="C39" i="5"/>
  <c r="G18" i="5"/>
  <c r="C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G38" i="5"/>
  <c r="C38" i="5"/>
  <c r="G37" i="5"/>
  <c r="C37" i="5"/>
  <c r="A205" i="5"/>
  <c r="H205" i="5"/>
  <c r="B205" i="5"/>
  <c r="D205" i="5"/>
  <c r="A206" i="5"/>
  <c r="H206" i="5"/>
  <c r="B206" i="5"/>
  <c r="D206" i="5"/>
  <c r="A207" i="5"/>
  <c r="H207" i="5"/>
  <c r="B207" i="5"/>
  <c r="D207" i="5"/>
  <c r="A208" i="5"/>
  <c r="H208" i="5"/>
  <c r="B208" i="5"/>
  <c r="D208" i="5"/>
  <c r="A209" i="5"/>
  <c r="H209" i="5"/>
  <c r="B209" i="5"/>
  <c r="D209" i="5"/>
  <c r="A210" i="5"/>
  <c r="H210" i="5"/>
  <c r="B210" i="5"/>
  <c r="D210" i="5"/>
  <c r="A211" i="5"/>
  <c r="H211" i="5"/>
  <c r="B211" i="5"/>
  <c r="D211" i="5"/>
  <c r="A212" i="5"/>
  <c r="H212" i="5"/>
  <c r="B212" i="5"/>
  <c r="D212" i="5"/>
  <c r="A213" i="5"/>
  <c r="H213" i="5"/>
  <c r="B213" i="5"/>
  <c r="D213" i="5"/>
  <c r="A214" i="5"/>
  <c r="H214" i="5"/>
  <c r="B214" i="5"/>
  <c r="D214" i="5"/>
  <c r="A215" i="5"/>
  <c r="H215" i="5"/>
  <c r="B215" i="5"/>
  <c r="D215" i="5"/>
  <c r="A216" i="5"/>
  <c r="H216" i="5"/>
  <c r="B216" i="5"/>
  <c r="D216" i="5"/>
  <c r="A217" i="5"/>
  <c r="H217" i="5"/>
  <c r="B217" i="5"/>
  <c r="D217" i="5"/>
  <c r="A218" i="5"/>
  <c r="H218" i="5"/>
  <c r="B218" i="5"/>
  <c r="D218" i="5"/>
  <c r="A219" i="5"/>
  <c r="H219" i="5"/>
  <c r="B219" i="5"/>
  <c r="D219" i="5"/>
  <c r="A220" i="5"/>
  <c r="H220" i="5"/>
  <c r="B220" i="5"/>
  <c r="D220" i="5"/>
  <c r="A221" i="5"/>
  <c r="H221" i="5"/>
  <c r="B221" i="5"/>
  <c r="D221" i="5"/>
  <c r="A222" i="5"/>
  <c r="H222" i="5"/>
  <c r="B222" i="5"/>
  <c r="D222" i="5"/>
  <c r="A223" i="5"/>
  <c r="H223" i="5"/>
  <c r="B223" i="5"/>
  <c r="D223" i="5"/>
  <c r="A224" i="5"/>
  <c r="H224" i="5"/>
  <c r="B224" i="5"/>
  <c r="D224" i="5"/>
  <c r="A225" i="5"/>
  <c r="H225" i="5"/>
  <c r="B225" i="5"/>
  <c r="D225" i="5"/>
  <c r="A226" i="5"/>
  <c r="H226" i="5"/>
  <c r="B226" i="5"/>
  <c r="D226" i="5"/>
  <c r="A227" i="5"/>
  <c r="H227" i="5"/>
  <c r="B227" i="5"/>
  <c r="D227" i="5"/>
  <c r="A228" i="5"/>
  <c r="H228" i="5"/>
  <c r="B228" i="5"/>
  <c r="D228" i="5"/>
  <c r="A229" i="5"/>
  <c r="H229" i="5"/>
  <c r="B229" i="5"/>
  <c r="D229" i="5"/>
  <c r="A230" i="5"/>
  <c r="H230" i="5"/>
  <c r="B230" i="5"/>
  <c r="D230" i="5"/>
  <c r="A231" i="5"/>
  <c r="H231" i="5"/>
  <c r="B231" i="5"/>
  <c r="D231" i="5"/>
  <c r="A232" i="5"/>
  <c r="H232" i="5"/>
  <c r="B232" i="5"/>
  <c r="D232" i="5"/>
  <c r="A233" i="5"/>
  <c r="H233" i="5"/>
  <c r="B233" i="5"/>
  <c r="D233" i="5"/>
  <c r="A234" i="5"/>
  <c r="H234" i="5"/>
  <c r="B234" i="5"/>
  <c r="D234" i="5"/>
  <c r="A235" i="5"/>
  <c r="H235" i="5"/>
  <c r="B235" i="5"/>
  <c r="D235" i="5"/>
  <c r="A236" i="5"/>
  <c r="H236" i="5"/>
  <c r="B236" i="5"/>
  <c r="D236" i="5"/>
  <c r="A237" i="5"/>
  <c r="H237" i="5"/>
  <c r="B237" i="5"/>
  <c r="D237" i="5"/>
  <c r="A238" i="5"/>
  <c r="H238" i="5"/>
  <c r="B238" i="5"/>
  <c r="D238" i="5"/>
  <c r="A239" i="5"/>
  <c r="H239" i="5"/>
  <c r="B239" i="5"/>
  <c r="D239" i="5"/>
  <c r="A240" i="5"/>
  <c r="H240" i="5"/>
  <c r="B240" i="5"/>
  <c r="D240" i="5"/>
  <c r="A241" i="5"/>
  <c r="H241" i="5"/>
  <c r="B241" i="5"/>
  <c r="D241" i="5"/>
  <c r="A242" i="5"/>
  <c r="H242" i="5"/>
  <c r="B242" i="5"/>
  <c r="D242" i="5"/>
  <c r="A243" i="5"/>
  <c r="H243" i="5"/>
  <c r="B243" i="5"/>
  <c r="D243" i="5"/>
  <c r="A244" i="5"/>
  <c r="H244" i="5"/>
  <c r="B244" i="5"/>
  <c r="D244" i="5"/>
  <c r="A245" i="5"/>
  <c r="H245" i="5"/>
  <c r="B245" i="5"/>
  <c r="D245" i="5"/>
  <c r="A246" i="5"/>
  <c r="H246" i="5"/>
  <c r="B246" i="5"/>
  <c r="D246" i="5"/>
  <c r="A247" i="5"/>
  <c r="H247" i="5"/>
  <c r="B247" i="5"/>
  <c r="D247" i="5"/>
  <c r="A248" i="5"/>
  <c r="H248" i="5"/>
  <c r="B248" i="5"/>
  <c r="D248" i="5"/>
  <c r="A249" i="5"/>
  <c r="H249" i="5"/>
  <c r="B249" i="5"/>
  <c r="D249" i="5"/>
  <c r="A250" i="5"/>
  <c r="H250" i="5"/>
  <c r="B250" i="5"/>
  <c r="D250" i="5"/>
  <c r="A251" i="5"/>
  <c r="H251" i="5"/>
  <c r="B251" i="5"/>
  <c r="D251" i="5"/>
  <c r="A252" i="5"/>
  <c r="H252" i="5"/>
  <c r="B252" i="5"/>
  <c r="D252" i="5"/>
  <c r="A253" i="5"/>
  <c r="H253" i="5"/>
  <c r="B253" i="5"/>
  <c r="D253" i="5"/>
  <c r="A254" i="5"/>
  <c r="H254" i="5"/>
  <c r="B254" i="5"/>
  <c r="D254" i="5"/>
  <c r="A255" i="5"/>
  <c r="H255" i="5"/>
  <c r="B255" i="5"/>
  <c r="D255" i="5"/>
  <c r="A256" i="5"/>
  <c r="H256" i="5"/>
  <c r="B256" i="5"/>
  <c r="D256" i="5"/>
  <c r="A257" i="5"/>
  <c r="H257" i="5"/>
  <c r="B257" i="5"/>
  <c r="D257" i="5"/>
  <c r="A258" i="5"/>
  <c r="H258" i="5"/>
  <c r="B258" i="5"/>
  <c r="D258" i="5"/>
  <c r="A259" i="5"/>
  <c r="H259" i="5"/>
  <c r="B259" i="5"/>
  <c r="D259" i="5"/>
  <c r="A260" i="5"/>
  <c r="H260" i="5"/>
  <c r="B260" i="5"/>
  <c r="D260" i="5"/>
  <c r="A261" i="5"/>
  <c r="H261" i="5"/>
  <c r="B261" i="5"/>
  <c r="D261" i="5"/>
  <c r="A262" i="5"/>
  <c r="H262" i="5"/>
  <c r="B262" i="5"/>
  <c r="D262" i="5"/>
  <c r="A263" i="5"/>
  <c r="H263" i="5"/>
  <c r="B263" i="5"/>
  <c r="D263" i="5"/>
  <c r="A264" i="5"/>
  <c r="H264" i="5"/>
  <c r="B264" i="5"/>
  <c r="D264" i="5"/>
  <c r="A265" i="5"/>
  <c r="H265" i="5"/>
  <c r="B265" i="5"/>
  <c r="D265" i="5"/>
  <c r="A266" i="5"/>
  <c r="H266" i="5"/>
  <c r="B266" i="5"/>
  <c r="D266" i="5"/>
  <c r="A267" i="5"/>
  <c r="H267" i="5"/>
  <c r="B267" i="5"/>
  <c r="D267" i="5"/>
  <c r="A268" i="5"/>
  <c r="H268" i="5"/>
  <c r="B268" i="5"/>
  <c r="D268" i="5"/>
  <c r="A269" i="5"/>
  <c r="H269" i="5"/>
  <c r="B269" i="5"/>
  <c r="D269" i="5"/>
  <c r="A270" i="5"/>
  <c r="H270" i="5"/>
  <c r="B270" i="5"/>
  <c r="D270" i="5"/>
  <c r="A271" i="5"/>
  <c r="H271" i="5"/>
  <c r="B271" i="5"/>
  <c r="D271" i="5"/>
  <c r="A272" i="5"/>
  <c r="H272" i="5"/>
  <c r="B272" i="5"/>
  <c r="D272" i="5"/>
  <c r="A273" i="5"/>
  <c r="H273" i="5"/>
  <c r="B273" i="5"/>
  <c r="D273" i="5"/>
  <c r="A274" i="5"/>
  <c r="H274" i="5"/>
  <c r="B274" i="5"/>
  <c r="D274" i="5"/>
  <c r="A21" i="5"/>
  <c r="H21" i="5"/>
  <c r="B21" i="5"/>
  <c r="D21" i="5"/>
  <c r="A22" i="5"/>
  <c r="H22" i="5"/>
  <c r="B22" i="5"/>
  <c r="D22" i="5"/>
  <c r="A23" i="5"/>
  <c r="H23" i="5"/>
  <c r="B23" i="5"/>
  <c r="D23" i="5"/>
  <c r="A24" i="5"/>
  <c r="H24" i="5"/>
  <c r="B24" i="5"/>
  <c r="D24" i="5"/>
  <c r="A25" i="5"/>
  <c r="H25" i="5"/>
  <c r="B25" i="5"/>
  <c r="D25" i="5"/>
  <c r="A26" i="5"/>
  <c r="H26" i="5"/>
  <c r="B26" i="5"/>
  <c r="D26" i="5"/>
  <c r="A27" i="5"/>
  <c r="H27" i="5"/>
  <c r="B27" i="5"/>
  <c r="D27" i="5"/>
  <c r="A28" i="5"/>
  <c r="H28" i="5"/>
  <c r="B28" i="5"/>
  <c r="D28" i="5"/>
  <c r="A29" i="5"/>
  <c r="H29" i="5"/>
  <c r="B29" i="5"/>
  <c r="D29" i="5"/>
  <c r="A30" i="5"/>
  <c r="H30" i="5"/>
  <c r="B30" i="5"/>
  <c r="D30" i="5"/>
  <c r="A31" i="5"/>
  <c r="H31" i="5"/>
  <c r="B31" i="5"/>
  <c r="D31" i="5"/>
  <c r="A32" i="5"/>
  <c r="H32" i="5"/>
  <c r="B32" i="5"/>
  <c r="D32" i="5"/>
  <c r="A33" i="5"/>
  <c r="H33" i="5"/>
  <c r="B33" i="5"/>
  <c r="D33" i="5"/>
  <c r="A34" i="5"/>
  <c r="H34" i="5"/>
  <c r="B34" i="5"/>
  <c r="D34" i="5"/>
  <c r="A35" i="5"/>
  <c r="H35" i="5"/>
  <c r="B35" i="5"/>
  <c r="D35" i="5"/>
  <c r="A36" i="5"/>
  <c r="H36" i="5"/>
  <c r="B36" i="5"/>
  <c r="D36" i="5"/>
  <c r="A275" i="5"/>
  <c r="H275" i="5"/>
  <c r="B275" i="5"/>
  <c r="D275" i="5"/>
  <c r="A276" i="5"/>
  <c r="H276" i="5"/>
  <c r="B276" i="5"/>
  <c r="D276" i="5"/>
  <c r="A277" i="5"/>
  <c r="H277" i="5"/>
  <c r="B277" i="5"/>
  <c r="D277" i="5"/>
  <c r="A278" i="5"/>
  <c r="H278" i="5"/>
  <c r="B278" i="5"/>
  <c r="D278" i="5"/>
  <c r="A279" i="5"/>
  <c r="H279" i="5"/>
  <c r="B279" i="5"/>
  <c r="D279" i="5"/>
  <c r="A280" i="5"/>
  <c r="H280" i="5"/>
  <c r="B280" i="5"/>
  <c r="D280" i="5"/>
  <c r="H204" i="5"/>
  <c r="D204" i="5"/>
  <c r="B204" i="5"/>
  <c r="A204" i="5"/>
  <c r="H203" i="5"/>
  <c r="D203" i="5"/>
  <c r="B203" i="5"/>
  <c r="A203" i="5"/>
  <c r="H202" i="5"/>
  <c r="D202" i="5"/>
  <c r="B202" i="5"/>
  <c r="A202" i="5"/>
  <c r="H201" i="5"/>
  <c r="D201" i="5"/>
  <c r="B201" i="5"/>
  <c r="A201" i="5"/>
  <c r="H200" i="5"/>
  <c r="D200" i="5"/>
  <c r="B200" i="5"/>
  <c r="A200" i="5"/>
  <c r="H199" i="5"/>
  <c r="D199" i="5"/>
  <c r="B199" i="5"/>
  <c r="A199" i="5"/>
  <c r="H198" i="5"/>
  <c r="D198" i="5"/>
  <c r="B198" i="5"/>
  <c r="A198" i="5"/>
  <c r="H197" i="5"/>
  <c r="D197" i="5"/>
  <c r="B197" i="5"/>
  <c r="A197" i="5"/>
  <c r="H196" i="5"/>
  <c r="D196" i="5"/>
  <c r="B196" i="5"/>
  <c r="A196" i="5"/>
  <c r="H195" i="5"/>
  <c r="D195" i="5"/>
  <c r="B195" i="5"/>
  <c r="A195" i="5"/>
  <c r="H194" i="5"/>
  <c r="D194" i="5"/>
  <c r="B194" i="5"/>
  <c r="A194" i="5"/>
  <c r="H193" i="5"/>
  <c r="D193" i="5"/>
  <c r="B193" i="5"/>
  <c r="A193" i="5"/>
  <c r="H192" i="5"/>
  <c r="D192" i="5"/>
  <c r="B192" i="5"/>
  <c r="A192" i="5"/>
  <c r="H191" i="5"/>
  <c r="D191" i="5"/>
  <c r="B191" i="5"/>
  <c r="A191" i="5"/>
  <c r="H190" i="5"/>
  <c r="D190" i="5"/>
  <c r="B190" i="5"/>
  <c r="A190" i="5"/>
  <c r="H189" i="5"/>
  <c r="D189" i="5"/>
  <c r="B189" i="5"/>
  <c r="A189" i="5"/>
  <c r="H188" i="5"/>
  <c r="D188" i="5"/>
  <c r="B188" i="5"/>
  <c r="A188" i="5"/>
  <c r="H187" i="5"/>
  <c r="D187" i="5"/>
  <c r="B187" i="5"/>
  <c r="A187" i="5"/>
  <c r="H186" i="5"/>
  <c r="D186" i="5"/>
  <c r="B186" i="5"/>
  <c r="A186" i="5"/>
  <c r="H185" i="5"/>
  <c r="D185" i="5"/>
  <c r="B185" i="5"/>
  <c r="A185" i="5"/>
  <c r="H184" i="5"/>
  <c r="D184" i="5"/>
  <c r="B184" i="5"/>
  <c r="A184" i="5"/>
  <c r="H183" i="5"/>
  <c r="D183" i="5"/>
  <c r="B183" i="5"/>
  <c r="A183" i="5"/>
  <c r="H182" i="5"/>
  <c r="D182" i="5"/>
  <c r="B182" i="5"/>
  <c r="A182" i="5"/>
  <c r="H181" i="5"/>
  <c r="D181" i="5"/>
  <c r="B181" i="5"/>
  <c r="A181" i="5"/>
  <c r="H180" i="5"/>
  <c r="D180" i="5"/>
  <c r="B180" i="5"/>
  <c r="A180" i="5"/>
  <c r="H179" i="5"/>
  <c r="D179" i="5"/>
  <c r="B179" i="5"/>
  <c r="A179" i="5"/>
  <c r="H178" i="5"/>
  <c r="D178" i="5"/>
  <c r="B178" i="5"/>
  <c r="A178" i="5"/>
  <c r="H177" i="5"/>
  <c r="D177" i="5"/>
  <c r="B177" i="5"/>
  <c r="A177" i="5"/>
  <c r="H176" i="5"/>
  <c r="D176" i="5"/>
  <c r="B176" i="5"/>
  <c r="A176" i="5"/>
  <c r="H175" i="5"/>
  <c r="D175" i="5"/>
  <c r="B175" i="5"/>
  <c r="A175" i="5"/>
  <c r="H174" i="5"/>
  <c r="D174" i="5"/>
  <c r="B174" i="5"/>
  <c r="A174" i="5"/>
  <c r="H173" i="5"/>
  <c r="D173" i="5"/>
  <c r="B173" i="5"/>
  <c r="A173" i="5"/>
  <c r="H172" i="5"/>
  <c r="D172" i="5"/>
  <c r="B172" i="5"/>
  <c r="A172" i="5"/>
  <c r="H171" i="5"/>
  <c r="D171" i="5"/>
  <c r="B171" i="5"/>
  <c r="A171" i="5"/>
  <c r="H170" i="5"/>
  <c r="D170" i="5"/>
  <c r="B170" i="5"/>
  <c r="A170" i="5"/>
  <c r="H169" i="5"/>
  <c r="D169" i="5"/>
  <c r="B169" i="5"/>
  <c r="A169" i="5"/>
  <c r="H168" i="5"/>
  <c r="D168" i="5"/>
  <c r="B168" i="5"/>
  <c r="A168" i="5"/>
  <c r="H167" i="5"/>
  <c r="D167" i="5"/>
  <c r="B167" i="5"/>
  <c r="A167" i="5"/>
  <c r="H166" i="5"/>
  <c r="D166" i="5"/>
  <c r="B166" i="5"/>
  <c r="A166" i="5"/>
  <c r="H165" i="5"/>
  <c r="D165" i="5"/>
  <c r="B165" i="5"/>
  <c r="A165" i="5"/>
  <c r="H164" i="5"/>
  <c r="D164" i="5"/>
  <c r="B164" i="5"/>
  <c r="A164" i="5"/>
  <c r="H163" i="5"/>
  <c r="D163" i="5"/>
  <c r="B163" i="5"/>
  <c r="A163" i="5"/>
  <c r="H162" i="5"/>
  <c r="D162" i="5"/>
  <c r="B162" i="5"/>
  <c r="A162" i="5"/>
  <c r="H161" i="5"/>
  <c r="D161" i="5"/>
  <c r="B161" i="5"/>
  <c r="A161" i="5"/>
  <c r="H160" i="5"/>
  <c r="D160" i="5"/>
  <c r="B160" i="5"/>
  <c r="A160" i="5"/>
  <c r="H159" i="5"/>
  <c r="D159" i="5"/>
  <c r="B159" i="5"/>
  <c r="A159" i="5"/>
  <c r="H158" i="5"/>
  <c r="D158" i="5"/>
  <c r="B158" i="5"/>
  <c r="A158" i="5"/>
  <c r="H157" i="5"/>
  <c r="D157" i="5"/>
  <c r="B157" i="5"/>
  <c r="A157" i="5"/>
  <c r="H156" i="5"/>
  <c r="D156" i="5"/>
  <c r="B156" i="5"/>
  <c r="A156" i="5"/>
  <c r="H155" i="5"/>
  <c r="D155" i="5"/>
  <c r="B155" i="5"/>
  <c r="A155" i="5"/>
  <c r="H154" i="5"/>
  <c r="D154" i="5"/>
  <c r="B154" i="5"/>
  <c r="A154" i="5"/>
  <c r="H153" i="5"/>
  <c r="D153" i="5"/>
  <c r="B153" i="5"/>
  <c r="A153" i="5"/>
  <c r="H152" i="5"/>
  <c r="D152" i="5"/>
  <c r="B152" i="5"/>
  <c r="A152" i="5"/>
  <c r="H151" i="5"/>
  <c r="D151" i="5"/>
  <c r="B151" i="5"/>
  <c r="A151" i="5"/>
  <c r="H150" i="5"/>
  <c r="D150" i="5"/>
  <c r="B150" i="5"/>
  <c r="A150" i="5"/>
  <c r="H149" i="5"/>
  <c r="D149" i="5"/>
  <c r="B149" i="5"/>
  <c r="A149" i="5"/>
  <c r="H148" i="5"/>
  <c r="D148" i="5"/>
  <c r="B148" i="5"/>
  <c r="A148" i="5"/>
  <c r="H147" i="5"/>
  <c r="D147" i="5"/>
  <c r="B147" i="5"/>
  <c r="A147" i="5"/>
  <c r="H146" i="5"/>
  <c r="D146" i="5"/>
  <c r="B146" i="5"/>
  <c r="A146" i="5"/>
  <c r="H145" i="5"/>
  <c r="D145" i="5"/>
  <c r="B145" i="5"/>
  <c r="A145" i="5"/>
  <c r="H144" i="5"/>
  <c r="D144" i="5"/>
  <c r="B144" i="5"/>
  <c r="A144" i="5"/>
  <c r="H143" i="5"/>
  <c r="D143" i="5"/>
  <c r="B143" i="5"/>
  <c r="A143" i="5"/>
  <c r="H142" i="5"/>
  <c r="D142" i="5"/>
  <c r="B142" i="5"/>
  <c r="A142" i="5"/>
  <c r="H141" i="5"/>
  <c r="D141" i="5"/>
  <c r="B141" i="5"/>
  <c r="A141" i="5"/>
  <c r="H140" i="5"/>
  <c r="D140" i="5"/>
  <c r="B140" i="5"/>
  <c r="A140" i="5"/>
  <c r="H139" i="5"/>
  <c r="D139" i="5"/>
  <c r="B139" i="5"/>
  <c r="A139" i="5"/>
  <c r="H138" i="5"/>
  <c r="D138" i="5"/>
  <c r="B138" i="5"/>
  <c r="A138" i="5"/>
  <c r="H137" i="5"/>
  <c r="D137" i="5"/>
  <c r="B137" i="5"/>
  <c r="A137" i="5"/>
  <c r="H136" i="5"/>
  <c r="D136" i="5"/>
  <c r="B136" i="5"/>
  <c r="A136" i="5"/>
  <c r="H135" i="5"/>
  <c r="D135" i="5"/>
  <c r="B135" i="5"/>
  <c r="A135" i="5"/>
  <c r="H134" i="5"/>
  <c r="D134" i="5"/>
  <c r="B134" i="5"/>
  <c r="A134" i="5"/>
  <c r="H133" i="5"/>
  <c r="D133" i="5"/>
  <c r="B133" i="5"/>
  <c r="A133" i="5"/>
  <c r="H132" i="5"/>
  <c r="D132" i="5"/>
  <c r="B132" i="5"/>
  <c r="A132" i="5"/>
  <c r="H131" i="5"/>
  <c r="D131" i="5"/>
  <c r="B131" i="5"/>
  <c r="A131" i="5"/>
  <c r="H130" i="5"/>
  <c r="D130" i="5"/>
  <c r="B130" i="5"/>
  <c r="A130" i="5"/>
  <c r="H129" i="5"/>
  <c r="D129" i="5"/>
  <c r="B129" i="5"/>
  <c r="A129" i="5"/>
  <c r="H128" i="5"/>
  <c r="D128" i="5"/>
  <c r="B128" i="5"/>
  <c r="A128" i="5"/>
  <c r="H127" i="5"/>
  <c r="D127" i="5"/>
  <c r="B127" i="5"/>
  <c r="A127" i="5"/>
  <c r="H126" i="5"/>
  <c r="D126" i="5"/>
  <c r="B126" i="5"/>
  <c r="A126" i="5"/>
  <c r="H125" i="5"/>
  <c r="D125" i="5"/>
  <c r="B125" i="5"/>
  <c r="A125" i="5"/>
  <c r="H124" i="5"/>
  <c r="D124" i="5"/>
  <c r="B124" i="5"/>
  <c r="A124" i="5"/>
  <c r="H123" i="5"/>
  <c r="D123" i="5"/>
  <c r="B123" i="5"/>
  <c r="A123" i="5"/>
  <c r="H122" i="5"/>
  <c r="D122" i="5"/>
  <c r="B122" i="5"/>
  <c r="A122" i="5"/>
  <c r="H121" i="5"/>
  <c r="D121" i="5"/>
  <c r="B121" i="5"/>
  <c r="A121" i="5"/>
  <c r="H120" i="5"/>
  <c r="D120" i="5"/>
  <c r="B120" i="5"/>
  <c r="A120" i="5"/>
  <c r="H119" i="5"/>
  <c r="D119" i="5"/>
  <c r="B119" i="5"/>
  <c r="A119" i="5"/>
  <c r="H118" i="5"/>
  <c r="D118" i="5"/>
  <c r="B118" i="5"/>
  <c r="A118" i="5"/>
  <c r="H117" i="5"/>
  <c r="D117" i="5"/>
  <c r="B117" i="5"/>
  <c r="A117" i="5"/>
  <c r="H116" i="5"/>
  <c r="D116" i="5"/>
  <c r="B116" i="5"/>
  <c r="A116" i="5"/>
  <c r="H115" i="5"/>
  <c r="D115" i="5"/>
  <c r="B115" i="5"/>
  <c r="A115" i="5"/>
  <c r="H114" i="5"/>
  <c r="D114" i="5"/>
  <c r="B114" i="5"/>
  <c r="A114" i="5"/>
  <c r="H113" i="5"/>
  <c r="D113" i="5"/>
  <c r="B113" i="5"/>
  <c r="A113" i="5"/>
  <c r="H112" i="5"/>
  <c r="D112" i="5"/>
  <c r="B112" i="5"/>
  <c r="A112" i="5"/>
  <c r="H111" i="5"/>
  <c r="D111" i="5"/>
  <c r="B111" i="5"/>
  <c r="A111" i="5"/>
  <c r="H110" i="5"/>
  <c r="D110" i="5"/>
  <c r="B110" i="5"/>
  <c r="A110" i="5"/>
  <c r="H109" i="5"/>
  <c r="D109" i="5"/>
  <c r="B109" i="5"/>
  <c r="A109" i="5"/>
  <c r="H108" i="5"/>
  <c r="D108" i="5"/>
  <c r="B108" i="5"/>
  <c r="A108" i="5"/>
  <c r="H107" i="5"/>
  <c r="D107" i="5"/>
  <c r="B107" i="5"/>
  <c r="A107" i="5"/>
  <c r="H106" i="5"/>
  <c r="D106" i="5"/>
  <c r="B106" i="5"/>
  <c r="A106" i="5"/>
  <c r="H105" i="5"/>
  <c r="D105" i="5"/>
  <c r="B105" i="5"/>
  <c r="A105" i="5"/>
  <c r="H104" i="5"/>
  <c r="D104" i="5"/>
  <c r="B104" i="5"/>
  <c r="A104" i="5"/>
  <c r="H103" i="5"/>
  <c r="D103" i="5"/>
  <c r="B103" i="5"/>
  <c r="A103" i="5"/>
  <c r="H102" i="5"/>
  <c r="D102" i="5"/>
  <c r="B102" i="5"/>
  <c r="A102" i="5"/>
  <c r="H101" i="5"/>
  <c r="D101" i="5"/>
  <c r="B101" i="5"/>
  <c r="A101" i="5"/>
  <c r="H100" i="5"/>
  <c r="D100" i="5"/>
  <c r="B100" i="5"/>
  <c r="A100" i="5"/>
  <c r="H99" i="5"/>
  <c r="D99" i="5"/>
  <c r="B99" i="5"/>
  <c r="A99" i="5"/>
  <c r="H98" i="5"/>
  <c r="B98" i="5"/>
  <c r="F98" i="5"/>
  <c r="D98" i="5"/>
  <c r="A98" i="5"/>
  <c r="H97" i="5"/>
  <c r="B97" i="5"/>
  <c r="F97" i="5"/>
  <c r="D97" i="5"/>
  <c r="A97" i="5"/>
  <c r="H96" i="5"/>
  <c r="F96" i="5"/>
  <c r="D96" i="5"/>
  <c r="B96" i="5"/>
  <c r="A96" i="5"/>
  <c r="H95" i="5"/>
  <c r="F95" i="5"/>
  <c r="D95" i="5"/>
  <c r="B95" i="5"/>
  <c r="A95" i="5"/>
  <c r="H94" i="5"/>
  <c r="F94" i="5"/>
  <c r="D94" i="5"/>
  <c r="B94" i="5"/>
  <c r="A94" i="5"/>
  <c r="H93" i="5"/>
  <c r="D93" i="5"/>
  <c r="B93" i="5"/>
  <c r="A93" i="5"/>
  <c r="H92" i="5"/>
  <c r="B92" i="5"/>
  <c r="D92" i="5"/>
  <c r="A92" i="5"/>
  <c r="H91" i="5"/>
  <c r="D91" i="5"/>
  <c r="B91" i="5"/>
  <c r="A91" i="5"/>
  <c r="H90" i="5"/>
  <c r="B90" i="5"/>
  <c r="D90" i="5"/>
  <c r="A90" i="5"/>
  <c r="H89" i="5"/>
  <c r="D89" i="5"/>
  <c r="B89" i="5"/>
  <c r="A89" i="5"/>
  <c r="H88" i="5"/>
  <c r="B88" i="5"/>
  <c r="D88" i="5"/>
  <c r="A88" i="5"/>
  <c r="H87" i="5"/>
  <c r="D87" i="5"/>
  <c r="B87" i="5"/>
  <c r="A87" i="5"/>
  <c r="H86" i="5"/>
  <c r="B86" i="5"/>
  <c r="D86" i="5"/>
  <c r="A86" i="5"/>
  <c r="H85" i="5"/>
  <c r="D85" i="5"/>
  <c r="B85" i="5"/>
  <c r="A85" i="5"/>
  <c r="H84" i="5"/>
  <c r="B84" i="5"/>
  <c r="D84" i="5"/>
  <c r="A84" i="5"/>
  <c r="H83" i="5"/>
  <c r="D83" i="5"/>
  <c r="B83" i="5"/>
  <c r="A83" i="5"/>
  <c r="H82" i="5"/>
  <c r="B82" i="5"/>
  <c r="D82" i="5"/>
  <c r="A82" i="5"/>
  <c r="H81" i="5"/>
  <c r="D81" i="5"/>
  <c r="B81" i="5"/>
  <c r="A81" i="5"/>
  <c r="H80" i="5"/>
  <c r="B80" i="5"/>
  <c r="D80" i="5"/>
  <c r="A80" i="5"/>
  <c r="H79" i="5"/>
  <c r="D79" i="5"/>
  <c r="B79" i="5"/>
  <c r="A79" i="5"/>
  <c r="H78" i="5"/>
  <c r="B78" i="5"/>
  <c r="D78" i="5"/>
  <c r="A78" i="5"/>
  <c r="H77" i="5"/>
  <c r="D77" i="5"/>
  <c r="B77" i="5"/>
  <c r="A77" i="5"/>
  <c r="H76" i="5"/>
  <c r="B76" i="5"/>
  <c r="D76" i="5"/>
  <c r="A76" i="5"/>
  <c r="H75" i="5"/>
  <c r="D75" i="5"/>
  <c r="B75" i="5"/>
  <c r="A75" i="5"/>
  <c r="H74" i="5"/>
  <c r="B74" i="5"/>
  <c r="D74" i="5"/>
  <c r="A74" i="5"/>
  <c r="H73" i="5"/>
  <c r="D73" i="5"/>
  <c r="B73" i="5"/>
  <c r="A73" i="5"/>
  <c r="H72" i="5"/>
  <c r="B72" i="5"/>
  <c r="D72" i="5"/>
  <c r="A72" i="5"/>
  <c r="H71" i="5"/>
  <c r="D71" i="5"/>
  <c r="B71" i="5"/>
  <c r="A71" i="5"/>
  <c r="H70" i="5"/>
  <c r="B70" i="5"/>
  <c r="D70" i="5"/>
  <c r="A70" i="5"/>
  <c r="H69" i="5"/>
  <c r="D69" i="5"/>
  <c r="B69" i="5"/>
  <c r="A69" i="5"/>
  <c r="H68" i="5"/>
  <c r="B68" i="5"/>
  <c r="D68" i="5"/>
  <c r="A68" i="5"/>
  <c r="H67" i="5"/>
  <c r="D67" i="5"/>
  <c r="B67" i="5"/>
  <c r="A67" i="5"/>
  <c r="H66" i="5"/>
  <c r="B66" i="5"/>
  <c r="D66" i="5"/>
  <c r="A66" i="5"/>
  <c r="H65" i="5"/>
  <c r="D65" i="5"/>
  <c r="B65" i="5"/>
  <c r="A65" i="5"/>
  <c r="H64" i="5"/>
  <c r="B64" i="5"/>
  <c r="D64" i="5"/>
  <c r="A64" i="5"/>
  <c r="H63" i="5"/>
  <c r="D63" i="5"/>
  <c r="B63" i="5"/>
  <c r="A63" i="5"/>
  <c r="H62" i="5"/>
  <c r="B62" i="5"/>
  <c r="D62" i="5"/>
  <c r="A62" i="5"/>
  <c r="H20" i="5"/>
  <c r="D20" i="5"/>
  <c r="B20" i="5"/>
  <c r="A20" i="5"/>
  <c r="H61" i="5"/>
  <c r="B61" i="5"/>
  <c r="D61" i="5"/>
  <c r="A61" i="5"/>
  <c r="H60" i="5"/>
  <c r="D60" i="5"/>
  <c r="B60" i="5"/>
  <c r="A60" i="5"/>
  <c r="H59" i="5"/>
  <c r="B59" i="5"/>
  <c r="D59" i="5"/>
  <c r="A59" i="5"/>
  <c r="H58" i="5"/>
  <c r="D58" i="5"/>
  <c r="B58" i="5"/>
  <c r="A58" i="5"/>
  <c r="H57" i="5"/>
  <c r="B57" i="5"/>
  <c r="D57" i="5"/>
  <c r="A57" i="5"/>
  <c r="H56" i="5"/>
  <c r="D56" i="5"/>
  <c r="B56" i="5"/>
  <c r="A56" i="5"/>
  <c r="H55" i="5"/>
  <c r="B55" i="5"/>
  <c r="D55" i="5"/>
  <c r="A55" i="5"/>
  <c r="H54" i="5"/>
  <c r="D54" i="5"/>
  <c r="B54" i="5"/>
  <c r="A54" i="5"/>
  <c r="H53" i="5"/>
  <c r="B53" i="5"/>
  <c r="D53" i="5"/>
  <c r="A53" i="5"/>
  <c r="H52" i="5"/>
  <c r="D52" i="5"/>
  <c r="B52" i="5"/>
  <c r="A52" i="5"/>
  <c r="H51" i="5"/>
  <c r="B51" i="5"/>
  <c r="D51" i="5"/>
  <c r="A51" i="5"/>
  <c r="H50" i="5"/>
  <c r="D50" i="5"/>
  <c r="B50" i="5"/>
  <c r="A50" i="5"/>
  <c r="H49" i="5"/>
  <c r="B49" i="5"/>
  <c r="D49" i="5"/>
  <c r="A49" i="5"/>
  <c r="H48" i="5"/>
  <c r="D48" i="5"/>
  <c r="B48" i="5"/>
  <c r="A48" i="5"/>
  <c r="H47" i="5"/>
  <c r="B47" i="5"/>
  <c r="D47" i="5"/>
  <c r="A47" i="5"/>
  <c r="H46" i="5"/>
  <c r="D46" i="5"/>
  <c r="B46" i="5"/>
  <c r="A46" i="5"/>
  <c r="H45" i="5"/>
  <c r="B45" i="5"/>
  <c r="D45" i="5"/>
  <c r="A45" i="5"/>
  <c r="H44" i="5"/>
  <c r="D44" i="5"/>
  <c r="B44" i="5"/>
  <c r="A44" i="5"/>
  <c r="H43" i="5"/>
  <c r="B43" i="5"/>
  <c r="D43" i="5"/>
  <c r="A43" i="5"/>
  <c r="H42" i="5"/>
  <c r="D42" i="5"/>
  <c r="B42" i="5"/>
  <c r="A42" i="5"/>
  <c r="H41" i="5"/>
  <c r="B41" i="5"/>
  <c r="D41" i="5"/>
  <c r="A41" i="5"/>
  <c r="H40" i="5"/>
  <c r="D40" i="5"/>
  <c r="B40" i="5"/>
  <c r="A40" i="5"/>
  <c r="H19" i="5"/>
  <c r="B19" i="5"/>
  <c r="D19" i="5"/>
  <c r="A19" i="5"/>
  <c r="H39" i="5"/>
  <c r="D39" i="5"/>
  <c r="B39" i="5"/>
  <c r="A39" i="5"/>
  <c r="H18" i="5"/>
  <c r="B18" i="5"/>
  <c r="D18" i="5"/>
  <c r="A18" i="5"/>
  <c r="H17" i="5"/>
  <c r="D17" i="5"/>
  <c r="B17" i="5"/>
  <c r="A17" i="5"/>
  <c r="H16" i="5"/>
  <c r="B16" i="5"/>
  <c r="D16" i="5"/>
  <c r="A16" i="5"/>
  <c r="H15" i="5"/>
  <c r="D15" i="5"/>
  <c r="B15" i="5"/>
  <c r="A15" i="5"/>
  <c r="H14" i="5"/>
  <c r="B14" i="5"/>
  <c r="D14" i="5"/>
  <c r="A14" i="5"/>
  <c r="H13" i="5"/>
  <c r="D13" i="5"/>
  <c r="B13" i="5"/>
  <c r="A13" i="5"/>
  <c r="H12" i="5"/>
  <c r="B12" i="5"/>
  <c r="D12" i="5"/>
  <c r="A12" i="5"/>
  <c r="H11" i="5"/>
  <c r="D11" i="5"/>
  <c r="B11" i="5"/>
  <c r="A11" i="5"/>
  <c r="H38" i="5"/>
  <c r="B38" i="5"/>
  <c r="D38" i="5"/>
  <c r="A38" i="5"/>
  <c r="H37" i="5"/>
  <c r="D37" i="5"/>
  <c r="B37" i="5"/>
  <c r="A37" i="5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2" i="2"/>
  <c r="Q113" i="2"/>
  <c r="Q114" i="2"/>
  <c r="Q115" i="2"/>
  <c r="Q116" i="2"/>
  <c r="Q117" i="2"/>
  <c r="Q118" i="2"/>
  <c r="Q119" i="2"/>
  <c r="Q120" i="2"/>
  <c r="Q122" i="2"/>
  <c r="Q123" i="2"/>
  <c r="Q125" i="2"/>
  <c r="Q126" i="2"/>
  <c r="Q127" i="2"/>
  <c r="Q128" i="2"/>
  <c r="Q129" i="2"/>
  <c r="Q130" i="2"/>
  <c r="Q131" i="2"/>
  <c r="Q132" i="2"/>
  <c r="Q135" i="2"/>
  <c r="Q136" i="2"/>
  <c r="Q137" i="2"/>
  <c r="Q138" i="2"/>
  <c r="Q139" i="2"/>
  <c r="Q142" i="2"/>
  <c r="Q86" i="2"/>
  <c r="Q87" i="2"/>
  <c r="Q88" i="2"/>
  <c r="Q89" i="2"/>
  <c r="Q90" i="2"/>
  <c r="Q91" i="2"/>
  <c r="Q92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23" i="2"/>
  <c r="Q189" i="2"/>
  <c r="Q187" i="2"/>
  <c r="Q200" i="2"/>
  <c r="Q198" i="2"/>
  <c r="Q197" i="2"/>
  <c r="Q190" i="2"/>
  <c r="Q201" i="2"/>
  <c r="Q199" i="2"/>
  <c r="Q196" i="2"/>
  <c r="Q195" i="2"/>
  <c r="Q194" i="2"/>
  <c r="Q193" i="2"/>
  <c r="Q192" i="2"/>
  <c r="Q191" i="2"/>
  <c r="Q188" i="2"/>
  <c r="E341" i="4"/>
  <c r="E16" i="4"/>
  <c r="E15" i="4"/>
  <c r="E12" i="4"/>
  <c r="E13" i="4"/>
  <c r="E21" i="4"/>
  <c r="E22" i="4"/>
  <c r="E23" i="4"/>
  <c r="E24" i="4"/>
  <c r="E25" i="4"/>
  <c r="E26" i="4"/>
  <c r="E27" i="4"/>
  <c r="E28" i="4"/>
  <c r="I28" i="4" s="1"/>
  <c r="J28" i="4" s="1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I57" i="4"/>
  <c r="E58" i="4"/>
  <c r="E59" i="4"/>
  <c r="E60" i="4"/>
  <c r="E61" i="4"/>
  <c r="E62" i="4"/>
  <c r="E63" i="4"/>
  <c r="E64" i="4"/>
  <c r="E65" i="4"/>
  <c r="I65" i="4"/>
  <c r="E66" i="4"/>
  <c r="E67" i="4"/>
  <c r="E68" i="4"/>
  <c r="E69" i="4"/>
  <c r="E70" i="4"/>
  <c r="E71" i="4"/>
  <c r="E72" i="4"/>
  <c r="E73" i="4"/>
  <c r="I73" i="4"/>
  <c r="E74" i="4"/>
  <c r="E75" i="4"/>
  <c r="E76" i="4"/>
  <c r="E77" i="4"/>
  <c r="E78" i="4"/>
  <c r="E79" i="4"/>
  <c r="E80" i="4"/>
  <c r="E81" i="4"/>
  <c r="I81" i="4"/>
  <c r="E82" i="4"/>
  <c r="E83" i="4"/>
  <c r="E84" i="4"/>
  <c r="E85" i="4"/>
  <c r="E86" i="4"/>
  <c r="E87" i="4"/>
  <c r="E88" i="4"/>
  <c r="E89" i="4"/>
  <c r="I89" i="4"/>
  <c r="E90" i="4"/>
  <c r="E91" i="4"/>
  <c r="E92" i="4"/>
  <c r="E93" i="4"/>
  <c r="E94" i="4"/>
  <c r="E95" i="4"/>
  <c r="E96" i="4"/>
  <c r="E97" i="4"/>
  <c r="I97" i="4"/>
  <c r="E98" i="4"/>
  <c r="E99" i="4"/>
  <c r="E100" i="4"/>
  <c r="E101" i="4"/>
  <c r="E102" i="4"/>
  <c r="E103" i="4"/>
  <c r="E104" i="4"/>
  <c r="E105" i="4"/>
  <c r="I105" i="4"/>
  <c r="E106" i="4"/>
  <c r="E107" i="4"/>
  <c r="E108" i="4"/>
  <c r="E109" i="4"/>
  <c r="E110" i="4"/>
  <c r="E111" i="4"/>
  <c r="E112" i="4"/>
  <c r="E113" i="4"/>
  <c r="I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F16" i="4"/>
  <c r="F15" i="4"/>
  <c r="F12" i="4"/>
  <c r="F13" i="4"/>
  <c r="D21" i="4"/>
  <c r="F21" i="4" s="1"/>
  <c r="D22" i="4"/>
  <c r="F22" i="4" s="1"/>
  <c r="H22" i="4" s="1"/>
  <c r="D23" i="4"/>
  <c r="F23" i="4" s="1"/>
  <c r="D24" i="4"/>
  <c r="F24" i="4" s="1"/>
  <c r="D25" i="4"/>
  <c r="F25" i="4" s="1"/>
  <c r="D26" i="4"/>
  <c r="F26" i="4" s="1"/>
  <c r="G26" i="4" s="1"/>
  <c r="D27" i="4"/>
  <c r="F27" i="4" s="1"/>
  <c r="D28" i="4"/>
  <c r="F28" i="4" s="1"/>
  <c r="H28" i="4" s="1"/>
  <c r="D29" i="4"/>
  <c r="F29" i="4" s="1"/>
  <c r="H29" i="4" s="1"/>
  <c r="D30" i="4"/>
  <c r="F30" i="4" s="1"/>
  <c r="H30" i="4" s="1"/>
  <c r="D31" i="4"/>
  <c r="F31" i="4" s="1"/>
  <c r="D32" i="4"/>
  <c r="D33" i="4"/>
  <c r="D34" i="4"/>
  <c r="F34" i="4" s="1"/>
  <c r="D35" i="4"/>
  <c r="D36" i="4"/>
  <c r="F36" i="4"/>
  <c r="H36" i="4" s="1"/>
  <c r="D37" i="4"/>
  <c r="F37" i="4" s="1"/>
  <c r="H37" i="4" s="1"/>
  <c r="D38" i="4"/>
  <c r="D39" i="4"/>
  <c r="F39" i="4" s="1"/>
  <c r="D40" i="4"/>
  <c r="D41" i="4"/>
  <c r="F41" i="4" s="1"/>
  <c r="D42" i="4"/>
  <c r="F42" i="4" s="1"/>
  <c r="H42" i="4" s="1"/>
  <c r="D43" i="4"/>
  <c r="D44" i="4"/>
  <c r="D45" i="4"/>
  <c r="F45" i="4" s="1"/>
  <c r="D46" i="4"/>
  <c r="F46" i="4" s="1"/>
  <c r="H46" i="4" s="1"/>
  <c r="D47" i="4"/>
  <c r="F47" i="4" s="1"/>
  <c r="D48" i="4"/>
  <c r="F48" i="4" s="1"/>
  <c r="D49" i="4"/>
  <c r="F49" i="4" s="1"/>
  <c r="D50" i="4"/>
  <c r="D51" i="4"/>
  <c r="F51" i="4" s="1"/>
  <c r="H51" i="4" s="1"/>
  <c r="D52" i="4"/>
  <c r="F52" i="4"/>
  <c r="D53" i="4"/>
  <c r="F53" i="4"/>
  <c r="D54" i="4"/>
  <c r="F54" i="4"/>
  <c r="H54" i="4"/>
  <c r="D55" i="4"/>
  <c r="F55" i="4"/>
  <c r="D56" i="4"/>
  <c r="F56" i="4"/>
  <c r="H56" i="4"/>
  <c r="D57" i="4"/>
  <c r="F57" i="4"/>
  <c r="D58" i="4"/>
  <c r="F58" i="4"/>
  <c r="D59" i="4"/>
  <c r="F59" i="4"/>
  <c r="D60" i="4"/>
  <c r="F60" i="4"/>
  <c r="D61" i="4"/>
  <c r="F61" i="4"/>
  <c r="D62" i="4"/>
  <c r="F62" i="4"/>
  <c r="H62" i="4"/>
  <c r="D63" i="4"/>
  <c r="F63" i="4"/>
  <c r="D64" i="4"/>
  <c r="F64" i="4"/>
  <c r="H64" i="4"/>
  <c r="D65" i="4"/>
  <c r="F65" i="4"/>
  <c r="D66" i="4"/>
  <c r="F66" i="4"/>
  <c r="D67" i="4"/>
  <c r="F67" i="4"/>
  <c r="D68" i="4"/>
  <c r="F68" i="4"/>
  <c r="H68" i="4"/>
  <c r="D69" i="4"/>
  <c r="F69" i="4"/>
  <c r="D70" i="4"/>
  <c r="F70" i="4"/>
  <c r="H70" i="4"/>
  <c r="D71" i="4"/>
  <c r="F71" i="4"/>
  <c r="D72" i="4"/>
  <c r="F72" i="4"/>
  <c r="H72" i="4"/>
  <c r="D73" i="4"/>
  <c r="F73" i="4"/>
  <c r="D74" i="4"/>
  <c r="F74" i="4"/>
  <c r="G74" i="4"/>
  <c r="D75" i="4"/>
  <c r="F75" i="4"/>
  <c r="D76" i="4"/>
  <c r="F76" i="4"/>
  <c r="G76" i="4"/>
  <c r="D77" i="4"/>
  <c r="F77" i="4"/>
  <c r="H77" i="4"/>
  <c r="D78" i="4"/>
  <c r="F78" i="4"/>
  <c r="H78" i="4"/>
  <c r="D79" i="4"/>
  <c r="F79" i="4"/>
  <c r="D80" i="4"/>
  <c r="F80" i="4"/>
  <c r="H80" i="4"/>
  <c r="D81" i="4"/>
  <c r="F81" i="4"/>
  <c r="D82" i="4"/>
  <c r="F82" i="4"/>
  <c r="H82" i="4"/>
  <c r="D83" i="4"/>
  <c r="F83" i="4"/>
  <c r="D84" i="4"/>
  <c r="F84" i="4"/>
  <c r="D85" i="4"/>
  <c r="F85" i="4"/>
  <c r="D86" i="4"/>
  <c r="F86" i="4"/>
  <c r="H86" i="4"/>
  <c r="D87" i="4"/>
  <c r="F87" i="4"/>
  <c r="D88" i="4"/>
  <c r="F88" i="4"/>
  <c r="H88" i="4"/>
  <c r="D89" i="4"/>
  <c r="F89" i="4"/>
  <c r="D90" i="4"/>
  <c r="F90" i="4"/>
  <c r="G90" i="4"/>
  <c r="D91" i="4"/>
  <c r="F91" i="4"/>
  <c r="D92" i="4"/>
  <c r="F92" i="4"/>
  <c r="D93" i="4"/>
  <c r="F93" i="4"/>
  <c r="D94" i="4"/>
  <c r="F94" i="4"/>
  <c r="H94" i="4"/>
  <c r="D95" i="4"/>
  <c r="F95" i="4"/>
  <c r="D96" i="4"/>
  <c r="F96" i="4"/>
  <c r="H96" i="4"/>
  <c r="D97" i="4"/>
  <c r="F97" i="4"/>
  <c r="D98" i="4"/>
  <c r="F98" i="4"/>
  <c r="H98" i="4"/>
  <c r="D99" i="4"/>
  <c r="F99" i="4"/>
  <c r="D100" i="4"/>
  <c r="F100" i="4"/>
  <c r="D101" i="4"/>
  <c r="F101" i="4"/>
  <c r="D102" i="4"/>
  <c r="F102" i="4"/>
  <c r="H102" i="4"/>
  <c r="D103" i="4"/>
  <c r="F103" i="4"/>
  <c r="D104" i="4"/>
  <c r="F104" i="4"/>
  <c r="H104" i="4"/>
  <c r="D105" i="4"/>
  <c r="F105" i="4"/>
  <c r="H105" i="4"/>
  <c r="D106" i="4"/>
  <c r="F106" i="4"/>
  <c r="D107" i="4"/>
  <c r="F107" i="4"/>
  <c r="D108" i="4"/>
  <c r="F108" i="4"/>
  <c r="D109" i="4"/>
  <c r="F109" i="4"/>
  <c r="D110" i="4"/>
  <c r="F110" i="4"/>
  <c r="H110" i="4"/>
  <c r="D111" i="4"/>
  <c r="F111" i="4"/>
  <c r="H111" i="4"/>
  <c r="D112" i="4"/>
  <c r="F112" i="4"/>
  <c r="H112" i="4"/>
  <c r="D113" i="4"/>
  <c r="F113" i="4"/>
  <c r="D114" i="4"/>
  <c r="F114" i="4"/>
  <c r="H114" i="4"/>
  <c r="D115" i="4"/>
  <c r="F115" i="4"/>
  <c r="D116" i="4"/>
  <c r="F116" i="4"/>
  <c r="H116" i="4"/>
  <c r="D117" i="4"/>
  <c r="F117" i="4"/>
  <c r="D118" i="4"/>
  <c r="F118" i="4"/>
  <c r="H118" i="4"/>
  <c r="D119" i="4"/>
  <c r="F119" i="4"/>
  <c r="D120" i="4"/>
  <c r="F120" i="4"/>
  <c r="H120" i="4"/>
  <c r="D121" i="4"/>
  <c r="F121" i="4"/>
  <c r="D122" i="4"/>
  <c r="F122" i="4"/>
  <c r="G122" i="4"/>
  <c r="D123" i="4"/>
  <c r="F123" i="4"/>
  <c r="D124" i="4"/>
  <c r="F124" i="4"/>
  <c r="D125" i="4"/>
  <c r="F125" i="4"/>
  <c r="D126" i="4"/>
  <c r="F126" i="4"/>
  <c r="H126" i="4"/>
  <c r="D127" i="4"/>
  <c r="F127" i="4"/>
  <c r="D128" i="4"/>
  <c r="F128" i="4"/>
  <c r="H128" i="4"/>
  <c r="D129" i="4"/>
  <c r="F129" i="4"/>
  <c r="D130" i="4"/>
  <c r="F130" i="4"/>
  <c r="D131" i="4"/>
  <c r="F131" i="4"/>
  <c r="G131" i="4"/>
  <c r="D132" i="4"/>
  <c r="F132" i="4"/>
  <c r="H132" i="4"/>
  <c r="D133" i="4"/>
  <c r="F133" i="4"/>
  <c r="D134" i="4"/>
  <c r="F134" i="4"/>
  <c r="H134" i="4"/>
  <c r="D135" i="4"/>
  <c r="F135" i="4"/>
  <c r="D136" i="4"/>
  <c r="F136" i="4"/>
  <c r="H136" i="4"/>
  <c r="D137" i="4"/>
  <c r="F137" i="4"/>
  <c r="D138" i="4"/>
  <c r="F138" i="4"/>
  <c r="G138" i="4"/>
  <c r="D139" i="4"/>
  <c r="F139" i="4"/>
  <c r="D140" i="4"/>
  <c r="F140" i="4"/>
  <c r="D141" i="4"/>
  <c r="F141" i="4"/>
  <c r="H141" i="4"/>
  <c r="D142" i="4"/>
  <c r="F142" i="4"/>
  <c r="H142" i="4"/>
  <c r="D143" i="4"/>
  <c r="F143" i="4"/>
  <c r="D144" i="4"/>
  <c r="F144" i="4"/>
  <c r="H144" i="4"/>
  <c r="D145" i="4"/>
  <c r="F145" i="4"/>
  <c r="D146" i="4"/>
  <c r="F146" i="4"/>
  <c r="H146" i="4"/>
  <c r="D147" i="4"/>
  <c r="F147" i="4"/>
  <c r="D148" i="4"/>
  <c r="F148" i="4"/>
  <c r="D149" i="4"/>
  <c r="F149" i="4"/>
  <c r="D150" i="4"/>
  <c r="F150" i="4"/>
  <c r="H150" i="4"/>
  <c r="D151" i="4"/>
  <c r="F151" i="4"/>
  <c r="D152" i="4"/>
  <c r="F152" i="4"/>
  <c r="H152" i="4"/>
  <c r="D153" i="4"/>
  <c r="F153" i="4"/>
  <c r="D154" i="4"/>
  <c r="F154" i="4"/>
  <c r="G154" i="4"/>
  <c r="D155" i="4"/>
  <c r="F155" i="4"/>
  <c r="D156" i="4"/>
  <c r="F156" i="4"/>
  <c r="D157" i="4"/>
  <c r="F157" i="4"/>
  <c r="D158" i="4"/>
  <c r="F158" i="4"/>
  <c r="H158" i="4"/>
  <c r="D159" i="4"/>
  <c r="F159" i="4"/>
  <c r="D160" i="4"/>
  <c r="F160" i="4"/>
  <c r="H160" i="4"/>
  <c r="D161" i="4"/>
  <c r="F161" i="4"/>
  <c r="D162" i="4"/>
  <c r="F162" i="4"/>
  <c r="H162" i="4"/>
  <c r="D163" i="4"/>
  <c r="F163" i="4"/>
  <c r="D164" i="4"/>
  <c r="F164" i="4"/>
  <c r="D165" i="4"/>
  <c r="F165" i="4"/>
  <c r="D166" i="4"/>
  <c r="F166" i="4"/>
  <c r="H166" i="4"/>
  <c r="D167" i="4"/>
  <c r="F167" i="4"/>
  <c r="D168" i="4"/>
  <c r="F168" i="4"/>
  <c r="H168" i="4"/>
  <c r="D169" i="4"/>
  <c r="F169" i="4"/>
  <c r="H169" i="4"/>
  <c r="D170" i="4"/>
  <c r="F170" i="4"/>
  <c r="H170" i="4"/>
  <c r="D171" i="4"/>
  <c r="F171" i="4"/>
  <c r="D172" i="4"/>
  <c r="F172" i="4"/>
  <c r="D173" i="4"/>
  <c r="F173" i="4"/>
  <c r="D174" i="4"/>
  <c r="F174" i="4"/>
  <c r="H174" i="4"/>
  <c r="D175" i="4"/>
  <c r="F175" i="4"/>
  <c r="H175" i="4"/>
  <c r="D176" i="4"/>
  <c r="F176" i="4"/>
  <c r="H176" i="4"/>
  <c r="D177" i="4"/>
  <c r="F177" i="4"/>
  <c r="D178" i="4"/>
  <c r="F178" i="4"/>
  <c r="H178" i="4"/>
  <c r="D179" i="4"/>
  <c r="F179" i="4"/>
  <c r="D180" i="4"/>
  <c r="F180" i="4"/>
  <c r="D181" i="4"/>
  <c r="F181" i="4"/>
  <c r="D182" i="4"/>
  <c r="F182" i="4"/>
  <c r="H182" i="4"/>
  <c r="D183" i="4"/>
  <c r="F183" i="4"/>
  <c r="D184" i="4"/>
  <c r="F184" i="4"/>
  <c r="H184" i="4"/>
  <c r="D185" i="4"/>
  <c r="F185" i="4"/>
  <c r="D186" i="4"/>
  <c r="F186" i="4"/>
  <c r="G186" i="4"/>
  <c r="D187" i="4"/>
  <c r="F187" i="4"/>
  <c r="D188" i="4"/>
  <c r="F188" i="4"/>
  <c r="D189" i="4"/>
  <c r="F189" i="4"/>
  <c r="D190" i="4"/>
  <c r="F190" i="4"/>
  <c r="H190" i="4"/>
  <c r="D191" i="4"/>
  <c r="F191" i="4"/>
  <c r="D192" i="4"/>
  <c r="F192" i="4"/>
  <c r="H192" i="4"/>
  <c r="D193" i="4"/>
  <c r="F193" i="4"/>
  <c r="D194" i="4"/>
  <c r="F194" i="4"/>
  <c r="H194" i="4"/>
  <c r="D195" i="4"/>
  <c r="F195" i="4"/>
  <c r="D196" i="4"/>
  <c r="F196" i="4"/>
  <c r="D197" i="4"/>
  <c r="F197" i="4"/>
  <c r="D198" i="4"/>
  <c r="F198" i="4"/>
  <c r="H198" i="4"/>
  <c r="D199" i="4"/>
  <c r="F199" i="4"/>
  <c r="D200" i="4"/>
  <c r="F200" i="4"/>
  <c r="H200" i="4"/>
  <c r="D201" i="4"/>
  <c r="F201" i="4"/>
  <c r="D202" i="4"/>
  <c r="F202" i="4"/>
  <c r="G202" i="4"/>
  <c r="D203" i="4"/>
  <c r="F203" i="4"/>
  <c r="D204" i="4"/>
  <c r="F204" i="4"/>
  <c r="D205" i="4"/>
  <c r="F205" i="4"/>
  <c r="H205" i="4"/>
  <c r="D206" i="4"/>
  <c r="F206" i="4"/>
  <c r="H206" i="4"/>
  <c r="D207" i="4"/>
  <c r="F207" i="4"/>
  <c r="D208" i="4"/>
  <c r="F208" i="4"/>
  <c r="H208" i="4"/>
  <c r="D209" i="4"/>
  <c r="F209" i="4"/>
  <c r="D210" i="4"/>
  <c r="F210" i="4"/>
  <c r="H210" i="4"/>
  <c r="D211" i="4"/>
  <c r="F211" i="4"/>
  <c r="D212" i="4"/>
  <c r="F212" i="4"/>
  <c r="H212" i="4"/>
  <c r="D213" i="4"/>
  <c r="F213" i="4"/>
  <c r="D214" i="4"/>
  <c r="F214" i="4"/>
  <c r="H214" i="4"/>
  <c r="D215" i="4"/>
  <c r="F215" i="4"/>
  <c r="D216" i="4"/>
  <c r="F216" i="4"/>
  <c r="H216" i="4"/>
  <c r="D217" i="4"/>
  <c r="F217" i="4"/>
  <c r="D218" i="4"/>
  <c r="F218" i="4"/>
  <c r="G218" i="4"/>
  <c r="D219" i="4"/>
  <c r="F219" i="4"/>
  <c r="D220" i="4"/>
  <c r="F220" i="4"/>
  <c r="G220" i="4"/>
  <c r="D221" i="4"/>
  <c r="F221" i="4"/>
  <c r="D222" i="4"/>
  <c r="F222" i="4"/>
  <c r="H222" i="4"/>
  <c r="D223" i="4"/>
  <c r="F223" i="4"/>
  <c r="D224" i="4"/>
  <c r="F224" i="4"/>
  <c r="H224" i="4"/>
  <c r="D225" i="4"/>
  <c r="F225" i="4"/>
  <c r="D226" i="4"/>
  <c r="F226" i="4"/>
  <c r="H226" i="4"/>
  <c r="D227" i="4"/>
  <c r="F227" i="4"/>
  <c r="D228" i="4"/>
  <c r="F228" i="4"/>
  <c r="D229" i="4"/>
  <c r="F229" i="4"/>
  <c r="D230" i="4"/>
  <c r="F230" i="4"/>
  <c r="H230" i="4"/>
  <c r="D231" i="4"/>
  <c r="F231" i="4"/>
  <c r="D232" i="4"/>
  <c r="F232" i="4"/>
  <c r="D233" i="4"/>
  <c r="F233" i="4"/>
  <c r="H233" i="4"/>
  <c r="D234" i="4"/>
  <c r="F234" i="4"/>
  <c r="H234" i="4"/>
  <c r="D235" i="4"/>
  <c r="F235" i="4"/>
  <c r="D236" i="4"/>
  <c r="F236" i="4"/>
  <c r="D237" i="4"/>
  <c r="F237" i="4"/>
  <c r="H237" i="4"/>
  <c r="D238" i="4"/>
  <c r="F238" i="4"/>
  <c r="H238" i="4"/>
  <c r="D239" i="4"/>
  <c r="F239" i="4"/>
  <c r="G239" i="4"/>
  <c r="D240" i="4"/>
  <c r="F240" i="4"/>
  <c r="H240" i="4"/>
  <c r="D241" i="4"/>
  <c r="F241" i="4"/>
  <c r="D242" i="4"/>
  <c r="F242" i="4"/>
  <c r="H242" i="4"/>
  <c r="D243" i="4"/>
  <c r="F243" i="4"/>
  <c r="D244" i="4"/>
  <c r="F244" i="4"/>
  <c r="H244" i="4"/>
  <c r="D245" i="4"/>
  <c r="F245" i="4"/>
  <c r="D246" i="4"/>
  <c r="F246" i="4"/>
  <c r="H246" i="4"/>
  <c r="D247" i="4"/>
  <c r="F247" i="4"/>
  <c r="D248" i="4"/>
  <c r="F248" i="4"/>
  <c r="H248" i="4"/>
  <c r="D249" i="4"/>
  <c r="F249" i="4"/>
  <c r="D250" i="4"/>
  <c r="F250" i="4"/>
  <c r="G250" i="4"/>
  <c r="D251" i="4"/>
  <c r="F251" i="4"/>
  <c r="D252" i="4"/>
  <c r="F252" i="4"/>
  <c r="D253" i="4"/>
  <c r="F253" i="4"/>
  <c r="H253" i="4"/>
  <c r="D254" i="4"/>
  <c r="F254" i="4"/>
  <c r="H254" i="4"/>
  <c r="D255" i="4"/>
  <c r="F255" i="4"/>
  <c r="D256" i="4"/>
  <c r="F256" i="4"/>
  <c r="H256" i="4"/>
  <c r="D257" i="4"/>
  <c r="F257" i="4"/>
  <c r="D258" i="4"/>
  <c r="F258" i="4"/>
  <c r="H258" i="4"/>
  <c r="D259" i="4"/>
  <c r="F259" i="4"/>
  <c r="D260" i="4"/>
  <c r="F260" i="4"/>
  <c r="H260" i="4"/>
  <c r="D261" i="4"/>
  <c r="F261" i="4"/>
  <c r="D262" i="4"/>
  <c r="F262" i="4"/>
  <c r="H262" i="4"/>
  <c r="D263" i="4"/>
  <c r="F263" i="4"/>
  <c r="D264" i="4"/>
  <c r="F264" i="4"/>
  <c r="D265" i="4"/>
  <c r="F265" i="4"/>
  <c r="H265" i="4"/>
  <c r="D266" i="4"/>
  <c r="F266" i="4"/>
  <c r="G266" i="4"/>
  <c r="D267" i="4"/>
  <c r="F267" i="4"/>
  <c r="D268" i="4"/>
  <c r="F268" i="4"/>
  <c r="D269" i="4"/>
  <c r="F269" i="4"/>
  <c r="H269" i="4"/>
  <c r="D270" i="4"/>
  <c r="F270" i="4"/>
  <c r="H270" i="4"/>
  <c r="D271" i="4"/>
  <c r="F271" i="4"/>
  <c r="D272" i="4"/>
  <c r="F272" i="4"/>
  <c r="H272" i="4"/>
  <c r="D273" i="4"/>
  <c r="F273" i="4"/>
  <c r="D274" i="4"/>
  <c r="F274" i="4"/>
  <c r="H274" i="4"/>
  <c r="D275" i="4"/>
  <c r="F275" i="4"/>
  <c r="D276" i="4"/>
  <c r="F276" i="4"/>
  <c r="H276" i="4"/>
  <c r="D277" i="4"/>
  <c r="F277" i="4"/>
  <c r="D278" i="4"/>
  <c r="F278" i="4"/>
  <c r="H278" i="4"/>
  <c r="D279" i="4"/>
  <c r="F279" i="4"/>
  <c r="D280" i="4"/>
  <c r="F280" i="4"/>
  <c r="H280" i="4"/>
  <c r="D281" i="4"/>
  <c r="F281" i="4"/>
  <c r="H281" i="4"/>
  <c r="D282" i="4"/>
  <c r="F282" i="4"/>
  <c r="G282" i="4"/>
  <c r="D283" i="4"/>
  <c r="F283" i="4"/>
  <c r="D284" i="4"/>
  <c r="F284" i="4"/>
  <c r="D285" i="4"/>
  <c r="F285" i="4"/>
  <c r="D286" i="4"/>
  <c r="F286" i="4"/>
  <c r="H286" i="4"/>
  <c r="D287" i="4"/>
  <c r="F287" i="4"/>
  <c r="D288" i="4"/>
  <c r="F288" i="4"/>
  <c r="H288" i="4"/>
  <c r="D289" i="4"/>
  <c r="F289" i="4"/>
  <c r="D290" i="4"/>
  <c r="F290" i="4"/>
  <c r="H290" i="4"/>
  <c r="D291" i="4"/>
  <c r="F291" i="4"/>
  <c r="D292" i="4"/>
  <c r="F292" i="4"/>
  <c r="D293" i="4"/>
  <c r="F293" i="4"/>
  <c r="D294" i="4"/>
  <c r="F294" i="4"/>
  <c r="H294" i="4"/>
  <c r="D295" i="4"/>
  <c r="F295" i="4"/>
  <c r="D296" i="4"/>
  <c r="F296" i="4"/>
  <c r="D297" i="4"/>
  <c r="F297" i="4"/>
  <c r="H297" i="4"/>
  <c r="D298" i="4"/>
  <c r="F298" i="4"/>
  <c r="H298" i="4"/>
  <c r="D299" i="4"/>
  <c r="F299" i="4"/>
  <c r="D300" i="4"/>
  <c r="F300" i="4"/>
  <c r="G300" i="4"/>
  <c r="D301" i="4"/>
  <c r="F301" i="4"/>
  <c r="H301" i="4"/>
  <c r="D302" i="4"/>
  <c r="F302" i="4"/>
  <c r="H302" i="4"/>
  <c r="D303" i="4"/>
  <c r="F303" i="4"/>
  <c r="D304" i="4"/>
  <c r="F304" i="4"/>
  <c r="H304" i="4"/>
  <c r="D305" i="4"/>
  <c r="F305" i="4"/>
  <c r="D306" i="4"/>
  <c r="F306" i="4"/>
  <c r="H306" i="4"/>
  <c r="D307" i="4"/>
  <c r="F307" i="4"/>
  <c r="D308" i="4"/>
  <c r="F308" i="4"/>
  <c r="D309" i="4"/>
  <c r="F309" i="4"/>
  <c r="G309" i="4"/>
  <c r="D310" i="4"/>
  <c r="F310" i="4"/>
  <c r="H310" i="4"/>
  <c r="D311" i="4"/>
  <c r="F311" i="4"/>
  <c r="D312" i="4"/>
  <c r="F312" i="4"/>
  <c r="H312" i="4"/>
  <c r="D313" i="4"/>
  <c r="F313" i="4"/>
  <c r="D314" i="4"/>
  <c r="F314" i="4"/>
  <c r="G314" i="4"/>
  <c r="D315" i="4"/>
  <c r="F315" i="4"/>
  <c r="D316" i="4"/>
  <c r="F316" i="4"/>
  <c r="D317" i="4"/>
  <c r="F317" i="4"/>
  <c r="H317" i="4"/>
  <c r="D318" i="4"/>
  <c r="F318" i="4"/>
  <c r="H318" i="4"/>
  <c r="D319" i="4"/>
  <c r="F319" i="4"/>
  <c r="D320" i="4"/>
  <c r="F320" i="4"/>
  <c r="H320" i="4"/>
  <c r="D321" i="4"/>
  <c r="F321" i="4"/>
  <c r="D322" i="4"/>
  <c r="F322" i="4"/>
  <c r="H322" i="4"/>
  <c r="D323" i="4"/>
  <c r="F323" i="4"/>
  <c r="D324" i="4"/>
  <c r="F324" i="4"/>
  <c r="H324" i="4"/>
  <c r="D325" i="4"/>
  <c r="F325" i="4"/>
  <c r="D326" i="4"/>
  <c r="F326" i="4"/>
  <c r="H326" i="4"/>
  <c r="D327" i="4"/>
  <c r="F327" i="4"/>
  <c r="D328" i="4"/>
  <c r="F328" i="4"/>
  <c r="H328" i="4"/>
  <c r="D329" i="4"/>
  <c r="F329" i="4"/>
  <c r="H329" i="4"/>
  <c r="D330" i="4"/>
  <c r="F330" i="4"/>
  <c r="G330" i="4"/>
  <c r="D331" i="4"/>
  <c r="F331" i="4"/>
  <c r="D332" i="4"/>
  <c r="F332" i="4"/>
  <c r="D333" i="4"/>
  <c r="F333" i="4"/>
  <c r="H333" i="4"/>
  <c r="D334" i="4"/>
  <c r="F334" i="4"/>
  <c r="H334" i="4"/>
  <c r="D335" i="4"/>
  <c r="F335" i="4"/>
  <c r="H335" i="4"/>
  <c r="D336" i="4"/>
  <c r="F336" i="4"/>
  <c r="H336" i="4"/>
  <c r="D337" i="4"/>
  <c r="F337" i="4"/>
  <c r="G337" i="4"/>
  <c r="D338" i="4"/>
  <c r="F338" i="4"/>
  <c r="H338" i="4"/>
  <c r="D339" i="4"/>
  <c r="F339" i="4"/>
  <c r="D340" i="4"/>
  <c r="F340" i="4"/>
  <c r="H340" i="4"/>
  <c r="D341" i="4"/>
  <c r="F341" i="4"/>
  <c r="H16" i="4"/>
  <c r="H15" i="4"/>
  <c r="H13" i="4"/>
  <c r="H12" i="4"/>
  <c r="H53" i="4"/>
  <c r="H57" i="4"/>
  <c r="H58" i="4"/>
  <c r="H61" i="4"/>
  <c r="H65" i="4"/>
  <c r="H66" i="4"/>
  <c r="H69" i="4"/>
  <c r="H73" i="4"/>
  <c r="H74" i="4"/>
  <c r="H76" i="4"/>
  <c r="H81" i="4"/>
  <c r="H85" i="4"/>
  <c r="H89" i="4"/>
  <c r="H90" i="4"/>
  <c r="H93" i="4"/>
  <c r="H97" i="4"/>
  <c r="H101" i="4"/>
  <c r="H106" i="4"/>
  <c r="H109" i="4"/>
  <c r="H113" i="4"/>
  <c r="H117" i="4"/>
  <c r="H121" i="4"/>
  <c r="H122" i="4"/>
  <c r="H125" i="4"/>
  <c r="H129" i="4"/>
  <c r="H130" i="4"/>
  <c r="H131" i="4"/>
  <c r="H133" i="4"/>
  <c r="H137" i="4"/>
  <c r="H138" i="4"/>
  <c r="H145" i="4"/>
  <c r="H149" i="4"/>
  <c r="H153" i="4"/>
  <c r="H154" i="4"/>
  <c r="H157" i="4"/>
  <c r="H161" i="4"/>
  <c r="H165" i="4"/>
  <c r="H173" i="4"/>
  <c r="H177" i="4"/>
  <c r="H181" i="4"/>
  <c r="H185" i="4"/>
  <c r="H186" i="4"/>
  <c r="H189" i="4"/>
  <c r="H193" i="4"/>
  <c r="H197" i="4"/>
  <c r="H201" i="4"/>
  <c r="H202" i="4"/>
  <c r="H209" i="4"/>
  <c r="H213" i="4"/>
  <c r="H217" i="4"/>
  <c r="H218" i="4"/>
  <c r="H220" i="4"/>
  <c r="H221" i="4"/>
  <c r="H225" i="4"/>
  <c r="H229" i="4"/>
  <c r="H232" i="4"/>
  <c r="H241" i="4"/>
  <c r="H245" i="4"/>
  <c r="H249" i="4"/>
  <c r="H250" i="4"/>
  <c r="H257" i="4"/>
  <c r="H261" i="4"/>
  <c r="H264" i="4"/>
  <c r="H266" i="4"/>
  <c r="H273" i="4"/>
  <c r="H277" i="4"/>
  <c r="H282" i="4"/>
  <c r="H285" i="4"/>
  <c r="H289" i="4"/>
  <c r="H293" i="4"/>
  <c r="H296" i="4"/>
  <c r="H300" i="4"/>
  <c r="H305" i="4"/>
  <c r="H309" i="4"/>
  <c r="H313" i="4"/>
  <c r="H314" i="4"/>
  <c r="H321" i="4"/>
  <c r="H325" i="4"/>
  <c r="H330" i="4"/>
  <c r="H337" i="4"/>
  <c r="H341" i="4"/>
  <c r="G16" i="4"/>
  <c r="G15" i="4"/>
  <c r="G12" i="4"/>
  <c r="G13" i="4"/>
  <c r="G53" i="4"/>
  <c r="G54" i="4"/>
  <c r="G57" i="4"/>
  <c r="G58" i="4"/>
  <c r="G61" i="4"/>
  <c r="G65" i="4"/>
  <c r="G66" i="4"/>
  <c r="G68" i="4"/>
  <c r="G69" i="4"/>
  <c r="G70" i="4"/>
  <c r="G73" i="4"/>
  <c r="G77" i="4"/>
  <c r="G78" i="4"/>
  <c r="G81" i="4"/>
  <c r="G82" i="4"/>
  <c r="G85" i="4"/>
  <c r="G86" i="4"/>
  <c r="G89" i="4"/>
  <c r="G93" i="4"/>
  <c r="G97" i="4"/>
  <c r="G98" i="4"/>
  <c r="G101" i="4"/>
  <c r="G102" i="4"/>
  <c r="G105" i="4"/>
  <c r="G106" i="4"/>
  <c r="G109" i="4"/>
  <c r="G113" i="4"/>
  <c r="G114" i="4"/>
  <c r="G117" i="4"/>
  <c r="G118" i="4"/>
  <c r="G121" i="4"/>
  <c r="G125" i="4"/>
  <c r="G129" i="4"/>
  <c r="G130" i="4"/>
  <c r="G133" i="4"/>
  <c r="G134" i="4"/>
  <c r="G137" i="4"/>
  <c r="G141" i="4"/>
  <c r="G142" i="4"/>
  <c r="G145" i="4"/>
  <c r="G146" i="4"/>
  <c r="G149" i="4"/>
  <c r="G150" i="4"/>
  <c r="G153" i="4"/>
  <c r="G157" i="4"/>
  <c r="G161" i="4"/>
  <c r="G162" i="4"/>
  <c r="G165" i="4"/>
  <c r="G166" i="4"/>
  <c r="G169" i="4"/>
  <c r="G170" i="4"/>
  <c r="G173" i="4"/>
  <c r="G177" i="4"/>
  <c r="G178" i="4"/>
  <c r="G181" i="4"/>
  <c r="G182" i="4"/>
  <c r="G185" i="4"/>
  <c r="G189" i="4"/>
  <c r="G193" i="4"/>
  <c r="G194" i="4"/>
  <c r="G197" i="4"/>
  <c r="G198" i="4"/>
  <c r="G201" i="4"/>
  <c r="G205" i="4"/>
  <c r="G206" i="4"/>
  <c r="G209" i="4"/>
  <c r="G210" i="4"/>
  <c r="G212" i="4"/>
  <c r="G213" i="4"/>
  <c r="G214" i="4"/>
  <c r="G217" i="4"/>
  <c r="G221" i="4"/>
  <c r="G225" i="4"/>
  <c r="G226" i="4"/>
  <c r="G229" i="4"/>
  <c r="G230" i="4"/>
  <c r="G233" i="4"/>
  <c r="G234" i="4"/>
  <c r="G237" i="4"/>
  <c r="G241" i="4"/>
  <c r="G242" i="4"/>
  <c r="G245" i="4"/>
  <c r="G246" i="4"/>
  <c r="G249" i="4"/>
  <c r="G253" i="4"/>
  <c r="G257" i="4"/>
  <c r="G258" i="4"/>
  <c r="G261" i="4"/>
  <c r="G262" i="4"/>
  <c r="G265" i="4"/>
  <c r="G269" i="4"/>
  <c r="G270" i="4"/>
  <c r="G273" i="4"/>
  <c r="G274" i="4"/>
  <c r="G277" i="4"/>
  <c r="G278" i="4"/>
  <c r="G281" i="4"/>
  <c r="G285" i="4"/>
  <c r="G289" i="4"/>
  <c r="G290" i="4"/>
  <c r="G293" i="4"/>
  <c r="G294" i="4"/>
  <c r="G297" i="4"/>
  <c r="G298" i="4"/>
  <c r="G301" i="4"/>
  <c r="G305" i="4"/>
  <c r="G306" i="4"/>
  <c r="G310" i="4"/>
  <c r="G313" i="4"/>
  <c r="G317" i="4"/>
  <c r="G321" i="4"/>
  <c r="G322" i="4"/>
  <c r="G324" i="4"/>
  <c r="G325" i="4"/>
  <c r="G326" i="4"/>
  <c r="G329" i="4"/>
  <c r="G333" i="4"/>
  <c r="G338" i="4"/>
  <c r="G340" i="4"/>
  <c r="G341" i="4"/>
  <c r="I16" i="4"/>
  <c r="I15" i="4"/>
  <c r="I12" i="4"/>
  <c r="I13" i="4"/>
  <c r="I52" i="4"/>
  <c r="J52" i="4"/>
  <c r="I53" i="4"/>
  <c r="I54" i="4"/>
  <c r="I55" i="4"/>
  <c r="I56" i="4"/>
  <c r="I58" i="4"/>
  <c r="J58" i="4"/>
  <c r="I59" i="4"/>
  <c r="I60" i="4"/>
  <c r="J60" i="4"/>
  <c r="I61" i="4"/>
  <c r="I62" i="4"/>
  <c r="J62" i="4"/>
  <c r="I63" i="4"/>
  <c r="I64" i="4"/>
  <c r="I66" i="4"/>
  <c r="I67" i="4"/>
  <c r="I68" i="4"/>
  <c r="I69" i="4"/>
  <c r="I70" i="4"/>
  <c r="J70" i="4"/>
  <c r="I71" i="4"/>
  <c r="I72" i="4"/>
  <c r="I74" i="4"/>
  <c r="J74" i="4"/>
  <c r="I75" i="4"/>
  <c r="I76" i="4"/>
  <c r="J76" i="4"/>
  <c r="I77" i="4"/>
  <c r="I78" i="4"/>
  <c r="J78" i="4"/>
  <c r="I79" i="4"/>
  <c r="I80" i="4"/>
  <c r="I82" i="4"/>
  <c r="I83" i="4"/>
  <c r="I84" i="4"/>
  <c r="I85" i="4"/>
  <c r="I86" i="4"/>
  <c r="I87" i="4"/>
  <c r="I88" i="4"/>
  <c r="I90" i="4"/>
  <c r="J90" i="4"/>
  <c r="I91" i="4"/>
  <c r="I92" i="4"/>
  <c r="J92" i="4"/>
  <c r="I93" i="4"/>
  <c r="I94" i="4"/>
  <c r="J94" i="4"/>
  <c r="I95" i="4"/>
  <c r="I96" i="4"/>
  <c r="I98" i="4"/>
  <c r="J98" i="4"/>
  <c r="I99" i="4"/>
  <c r="I100" i="4"/>
  <c r="I101" i="4"/>
  <c r="I102" i="4"/>
  <c r="I103" i="4"/>
  <c r="I104" i="4"/>
  <c r="I106" i="4"/>
  <c r="J106" i="4"/>
  <c r="I107" i="4"/>
  <c r="I108" i="4"/>
  <c r="J108" i="4"/>
  <c r="I109" i="4"/>
  <c r="I110" i="4"/>
  <c r="J110" i="4"/>
  <c r="I111" i="4"/>
  <c r="I112" i="4"/>
  <c r="I114" i="4"/>
  <c r="I115" i="4"/>
  <c r="I116" i="4"/>
  <c r="J116" i="4"/>
  <c r="I117" i="4"/>
  <c r="I118" i="4"/>
  <c r="I119" i="4"/>
  <c r="I120" i="4"/>
  <c r="I121" i="4"/>
  <c r="I122" i="4"/>
  <c r="I123" i="4"/>
  <c r="I124" i="4"/>
  <c r="J124" i="4"/>
  <c r="I125" i="4"/>
  <c r="I126" i="4"/>
  <c r="I127" i="4"/>
  <c r="I128" i="4"/>
  <c r="I129" i="4"/>
  <c r="I130" i="4"/>
  <c r="I131" i="4"/>
  <c r="I132" i="4"/>
  <c r="J132" i="4"/>
  <c r="I133" i="4"/>
  <c r="I134" i="4"/>
  <c r="I135" i="4"/>
  <c r="I136" i="4"/>
  <c r="I137" i="4"/>
  <c r="I138" i="4"/>
  <c r="I139" i="4"/>
  <c r="I140" i="4"/>
  <c r="J140" i="4"/>
  <c r="I141" i="4"/>
  <c r="I142" i="4"/>
  <c r="I143" i="4"/>
  <c r="I144" i="4"/>
  <c r="I145" i="4"/>
  <c r="I146" i="4"/>
  <c r="I147" i="4"/>
  <c r="I148" i="4"/>
  <c r="J148" i="4"/>
  <c r="I149" i="4"/>
  <c r="I150" i="4"/>
  <c r="I151" i="4"/>
  <c r="I152" i="4"/>
  <c r="I153" i="4"/>
  <c r="I154" i="4"/>
  <c r="I155" i="4"/>
  <c r="I156" i="4"/>
  <c r="J156" i="4"/>
  <c r="I157" i="4"/>
  <c r="I158" i="4"/>
  <c r="I159" i="4"/>
  <c r="I160" i="4"/>
  <c r="I161" i="4"/>
  <c r="I162" i="4"/>
  <c r="I163" i="4"/>
  <c r="I164" i="4"/>
  <c r="J164" i="4"/>
  <c r="I165" i="4"/>
  <c r="I166" i="4"/>
  <c r="I167" i="4"/>
  <c r="I168" i="4"/>
  <c r="I169" i="4"/>
  <c r="I170" i="4"/>
  <c r="I171" i="4"/>
  <c r="I172" i="4"/>
  <c r="J172" i="4"/>
  <c r="I173" i="4"/>
  <c r="I174" i="4"/>
  <c r="I175" i="4"/>
  <c r="I176" i="4"/>
  <c r="I177" i="4"/>
  <c r="I178" i="4"/>
  <c r="I179" i="4"/>
  <c r="I180" i="4"/>
  <c r="J180" i="4"/>
  <c r="I181" i="4"/>
  <c r="I182" i="4"/>
  <c r="I183" i="4"/>
  <c r="I184" i="4"/>
  <c r="I185" i="4"/>
  <c r="I186" i="4"/>
  <c r="I187" i="4"/>
  <c r="I188" i="4"/>
  <c r="J188" i="4"/>
  <c r="I189" i="4"/>
  <c r="I190" i="4"/>
  <c r="I191" i="4"/>
  <c r="I192" i="4"/>
  <c r="I193" i="4"/>
  <c r="I194" i="4"/>
  <c r="I195" i="4"/>
  <c r="I196" i="4"/>
  <c r="J196" i="4"/>
  <c r="I197" i="4"/>
  <c r="J197" i="4"/>
  <c r="I198" i="4"/>
  <c r="I199" i="4"/>
  <c r="I200" i="4"/>
  <c r="I201" i="4"/>
  <c r="I202" i="4"/>
  <c r="I203" i="4"/>
  <c r="I204" i="4"/>
  <c r="J204" i="4"/>
  <c r="I205" i="4"/>
  <c r="I206" i="4"/>
  <c r="I207" i="4"/>
  <c r="I208" i="4"/>
  <c r="I209" i="4"/>
  <c r="I210" i="4"/>
  <c r="I211" i="4"/>
  <c r="I212" i="4"/>
  <c r="J212" i="4"/>
  <c r="I213" i="4"/>
  <c r="I214" i="4"/>
  <c r="I215" i="4"/>
  <c r="J215" i="4"/>
  <c r="I216" i="4"/>
  <c r="I217" i="4"/>
  <c r="I218" i="4"/>
  <c r="I219" i="4"/>
  <c r="I220" i="4"/>
  <c r="J220" i="4"/>
  <c r="I221" i="4"/>
  <c r="I222" i="4"/>
  <c r="I223" i="4"/>
  <c r="I224" i="4"/>
  <c r="I225" i="4"/>
  <c r="I226" i="4"/>
  <c r="I227" i="4"/>
  <c r="I228" i="4"/>
  <c r="J228" i="4"/>
  <c r="I229" i="4"/>
  <c r="I230" i="4"/>
  <c r="I231" i="4"/>
  <c r="J231" i="4"/>
  <c r="I232" i="4"/>
  <c r="I233" i="4"/>
  <c r="I234" i="4"/>
  <c r="I235" i="4"/>
  <c r="I236" i="4"/>
  <c r="J236" i="4"/>
  <c r="I237" i="4"/>
  <c r="I238" i="4"/>
  <c r="I239" i="4"/>
  <c r="I240" i="4"/>
  <c r="I241" i="4"/>
  <c r="I242" i="4"/>
  <c r="I243" i="4"/>
  <c r="I244" i="4"/>
  <c r="J244" i="4"/>
  <c r="I245" i="4"/>
  <c r="I246" i="4"/>
  <c r="I247" i="4"/>
  <c r="I248" i="4"/>
  <c r="I249" i="4"/>
  <c r="I250" i="4"/>
  <c r="I251" i="4"/>
  <c r="I252" i="4"/>
  <c r="J252" i="4"/>
  <c r="I253" i="4"/>
  <c r="I254" i="4"/>
  <c r="I255" i="4"/>
  <c r="J255" i="4"/>
  <c r="I256" i="4"/>
  <c r="I257" i="4"/>
  <c r="I258" i="4"/>
  <c r="I259" i="4"/>
  <c r="I260" i="4"/>
  <c r="J260" i="4"/>
  <c r="I261" i="4"/>
  <c r="J261" i="4"/>
  <c r="I262" i="4"/>
  <c r="I263" i="4"/>
  <c r="J263" i="4"/>
  <c r="I264" i="4"/>
  <c r="I265" i="4"/>
  <c r="I266" i="4"/>
  <c r="I267" i="4"/>
  <c r="I268" i="4"/>
  <c r="J268" i="4"/>
  <c r="I269" i="4"/>
  <c r="I270" i="4"/>
  <c r="I271" i="4"/>
  <c r="J271" i="4"/>
  <c r="I272" i="4"/>
  <c r="I273" i="4"/>
  <c r="I274" i="4"/>
  <c r="I275" i="4"/>
  <c r="I276" i="4"/>
  <c r="J276" i="4"/>
  <c r="I277" i="4"/>
  <c r="I278" i="4"/>
  <c r="I279" i="4"/>
  <c r="J279" i="4"/>
  <c r="I280" i="4"/>
  <c r="I281" i="4"/>
  <c r="I282" i="4"/>
  <c r="I283" i="4"/>
  <c r="I284" i="4"/>
  <c r="J284" i="4"/>
  <c r="I285" i="4"/>
  <c r="I286" i="4"/>
  <c r="I287" i="4"/>
  <c r="I288" i="4"/>
  <c r="I289" i="4"/>
  <c r="I290" i="4"/>
  <c r="I291" i="4"/>
  <c r="I292" i="4"/>
  <c r="J292" i="4"/>
  <c r="I293" i="4"/>
  <c r="I294" i="4"/>
  <c r="I295" i="4"/>
  <c r="J295" i="4"/>
  <c r="I296" i="4"/>
  <c r="I297" i="4"/>
  <c r="J297" i="4"/>
  <c r="I298" i="4"/>
  <c r="I299" i="4"/>
  <c r="I300" i="4"/>
  <c r="J300" i="4"/>
  <c r="I301" i="4"/>
  <c r="I302" i="4"/>
  <c r="I303" i="4"/>
  <c r="I304" i="4"/>
  <c r="I305" i="4"/>
  <c r="I306" i="4"/>
  <c r="I307" i="4"/>
  <c r="I308" i="4"/>
  <c r="J308" i="4"/>
  <c r="I309" i="4"/>
  <c r="I310" i="4"/>
  <c r="I311" i="4"/>
  <c r="I312" i="4"/>
  <c r="I313" i="4"/>
  <c r="I314" i="4"/>
  <c r="I315" i="4"/>
  <c r="I316" i="4"/>
  <c r="J316" i="4"/>
  <c r="I317" i="4"/>
  <c r="I318" i="4"/>
  <c r="I319" i="4"/>
  <c r="J319" i="4"/>
  <c r="I320" i="4"/>
  <c r="I321" i="4"/>
  <c r="I322" i="4"/>
  <c r="I323" i="4"/>
  <c r="I324" i="4"/>
  <c r="J324" i="4"/>
  <c r="I325" i="4"/>
  <c r="J325" i="4"/>
  <c r="I326" i="4"/>
  <c r="I327" i="4"/>
  <c r="J327" i="4"/>
  <c r="I328" i="4"/>
  <c r="I329" i="4"/>
  <c r="I330" i="4"/>
  <c r="I331" i="4"/>
  <c r="I332" i="4"/>
  <c r="J332" i="4"/>
  <c r="I333" i="4"/>
  <c r="I334" i="4"/>
  <c r="I335" i="4"/>
  <c r="J335" i="4"/>
  <c r="I336" i="4"/>
  <c r="I337" i="4"/>
  <c r="I338" i="4"/>
  <c r="I339" i="4"/>
  <c r="I340" i="4"/>
  <c r="J340" i="4"/>
  <c r="I341" i="4"/>
  <c r="D16" i="4"/>
  <c r="D15" i="4"/>
  <c r="D13" i="4"/>
  <c r="D12" i="4"/>
  <c r="J16" i="4"/>
  <c r="J15" i="4"/>
  <c r="J53" i="4"/>
  <c r="J54" i="4"/>
  <c r="J55" i="4"/>
  <c r="J56" i="4"/>
  <c r="J57" i="4"/>
  <c r="J59" i="4"/>
  <c r="J61" i="4"/>
  <c r="J63" i="4"/>
  <c r="J64" i="4"/>
  <c r="J65" i="4"/>
  <c r="J66" i="4"/>
  <c r="J67" i="4"/>
  <c r="J68" i="4"/>
  <c r="J69" i="4"/>
  <c r="J71" i="4"/>
  <c r="J72" i="4"/>
  <c r="J73" i="4"/>
  <c r="J75" i="4"/>
  <c r="J77" i="4"/>
  <c r="J79" i="4"/>
  <c r="J80" i="4"/>
  <c r="J81" i="4"/>
  <c r="J82" i="4"/>
  <c r="J83" i="4"/>
  <c r="J84" i="4"/>
  <c r="J85" i="4"/>
  <c r="J86" i="4"/>
  <c r="J87" i="4"/>
  <c r="J88" i="4"/>
  <c r="J89" i="4"/>
  <c r="J91" i="4"/>
  <c r="J93" i="4"/>
  <c r="J95" i="4"/>
  <c r="J96" i="4"/>
  <c r="J97" i="4"/>
  <c r="J99" i="4"/>
  <c r="J100" i="4"/>
  <c r="J101" i="4"/>
  <c r="J102" i="4"/>
  <c r="J103" i="4"/>
  <c r="J104" i="4"/>
  <c r="J105" i="4"/>
  <c r="J107" i="4"/>
  <c r="J109" i="4"/>
  <c r="J111" i="4"/>
  <c r="J112" i="4"/>
  <c r="J113" i="4"/>
  <c r="J114" i="4"/>
  <c r="J115" i="4"/>
  <c r="J117" i="4"/>
  <c r="J118" i="4"/>
  <c r="J119" i="4"/>
  <c r="J120" i="4"/>
  <c r="J121" i="4"/>
  <c r="J122" i="4"/>
  <c r="J123" i="4"/>
  <c r="J125" i="4"/>
  <c r="J126" i="4"/>
  <c r="J127" i="4"/>
  <c r="J128" i="4"/>
  <c r="J129" i="4"/>
  <c r="J130" i="4"/>
  <c r="J131" i="4"/>
  <c r="J133" i="4"/>
  <c r="J134" i="4"/>
  <c r="J135" i="4"/>
  <c r="J136" i="4"/>
  <c r="J137" i="4"/>
  <c r="J138" i="4"/>
  <c r="J139" i="4"/>
  <c r="J141" i="4"/>
  <c r="J142" i="4"/>
  <c r="J143" i="4"/>
  <c r="J144" i="4"/>
  <c r="J145" i="4"/>
  <c r="J146" i="4"/>
  <c r="J147" i="4"/>
  <c r="J149" i="4"/>
  <c r="J150" i="4"/>
  <c r="J151" i="4"/>
  <c r="J152" i="4"/>
  <c r="J153" i="4"/>
  <c r="J154" i="4"/>
  <c r="J155" i="4"/>
  <c r="J157" i="4"/>
  <c r="J158" i="4"/>
  <c r="J159" i="4"/>
  <c r="J160" i="4"/>
  <c r="J161" i="4"/>
  <c r="J162" i="4"/>
  <c r="J163" i="4"/>
  <c r="J165" i="4"/>
  <c r="J166" i="4"/>
  <c r="J167" i="4"/>
  <c r="J168" i="4"/>
  <c r="J169" i="4"/>
  <c r="J170" i="4"/>
  <c r="J171" i="4"/>
  <c r="J173" i="4"/>
  <c r="J174" i="4"/>
  <c r="J175" i="4"/>
  <c r="J176" i="4"/>
  <c r="J177" i="4"/>
  <c r="J178" i="4"/>
  <c r="J179" i="4"/>
  <c r="J181" i="4"/>
  <c r="J182" i="4"/>
  <c r="J183" i="4"/>
  <c r="J184" i="4"/>
  <c r="J185" i="4"/>
  <c r="J186" i="4"/>
  <c r="J187" i="4"/>
  <c r="J189" i="4"/>
  <c r="J190" i="4"/>
  <c r="J191" i="4"/>
  <c r="J192" i="4"/>
  <c r="J193" i="4"/>
  <c r="J194" i="4"/>
  <c r="J195" i="4"/>
  <c r="J198" i="4"/>
  <c r="J199" i="4"/>
  <c r="J200" i="4"/>
  <c r="J201" i="4"/>
  <c r="J202" i="4"/>
  <c r="J203" i="4"/>
  <c r="J205" i="4"/>
  <c r="J206" i="4"/>
  <c r="J207" i="4"/>
  <c r="J208" i="4"/>
  <c r="J209" i="4"/>
  <c r="J210" i="4"/>
  <c r="J211" i="4"/>
  <c r="J213" i="4"/>
  <c r="J214" i="4"/>
  <c r="J216" i="4"/>
  <c r="J217" i="4"/>
  <c r="J218" i="4"/>
  <c r="J219" i="4"/>
  <c r="J221" i="4"/>
  <c r="J222" i="4"/>
  <c r="J223" i="4"/>
  <c r="J224" i="4"/>
  <c r="J225" i="4"/>
  <c r="J226" i="4"/>
  <c r="J227" i="4"/>
  <c r="J229" i="4"/>
  <c r="J230" i="4"/>
  <c r="J232" i="4"/>
  <c r="J233" i="4"/>
  <c r="J234" i="4"/>
  <c r="J235" i="4"/>
  <c r="J237" i="4"/>
  <c r="J238" i="4"/>
  <c r="J239" i="4"/>
  <c r="J240" i="4"/>
  <c r="J241" i="4"/>
  <c r="J242" i="4"/>
  <c r="J243" i="4"/>
  <c r="J245" i="4"/>
  <c r="J246" i="4"/>
  <c r="J247" i="4"/>
  <c r="J248" i="4"/>
  <c r="J249" i="4"/>
  <c r="J250" i="4"/>
  <c r="J251" i="4"/>
  <c r="J253" i="4"/>
  <c r="J254" i="4"/>
  <c r="J256" i="4"/>
  <c r="J257" i="4"/>
  <c r="J258" i="4"/>
  <c r="J259" i="4"/>
  <c r="J262" i="4"/>
  <c r="J264" i="4"/>
  <c r="J265" i="4"/>
  <c r="J266" i="4"/>
  <c r="J267" i="4"/>
  <c r="J269" i="4"/>
  <c r="J270" i="4"/>
  <c r="J272" i="4"/>
  <c r="J273" i="4"/>
  <c r="J274" i="4"/>
  <c r="J275" i="4"/>
  <c r="J277" i="4"/>
  <c r="J278" i="4"/>
  <c r="J280" i="4"/>
  <c r="J281" i="4"/>
  <c r="J282" i="4"/>
  <c r="J283" i="4"/>
  <c r="J285" i="4"/>
  <c r="J286" i="4"/>
  <c r="J287" i="4"/>
  <c r="J288" i="4"/>
  <c r="J289" i="4"/>
  <c r="J290" i="4"/>
  <c r="J291" i="4"/>
  <c r="J293" i="4"/>
  <c r="J294" i="4"/>
  <c r="J296" i="4"/>
  <c r="J298" i="4"/>
  <c r="J299" i="4"/>
  <c r="J301" i="4"/>
  <c r="J302" i="4"/>
  <c r="J303" i="4"/>
  <c r="J304" i="4"/>
  <c r="J305" i="4"/>
  <c r="J306" i="4"/>
  <c r="J307" i="4"/>
  <c r="J309" i="4"/>
  <c r="J310" i="4"/>
  <c r="J311" i="4"/>
  <c r="J312" i="4"/>
  <c r="J313" i="4"/>
  <c r="J314" i="4"/>
  <c r="J315" i="4"/>
  <c r="J317" i="4"/>
  <c r="J318" i="4"/>
  <c r="J320" i="4"/>
  <c r="J321" i="4"/>
  <c r="J322" i="4"/>
  <c r="J323" i="4"/>
  <c r="J326" i="4"/>
  <c r="J328" i="4"/>
  <c r="J329" i="4"/>
  <c r="J330" i="4"/>
  <c r="J331" i="4"/>
  <c r="J333" i="4"/>
  <c r="J334" i="4"/>
  <c r="J336" i="4"/>
  <c r="J337" i="4"/>
  <c r="J338" i="4"/>
  <c r="J339" i="4"/>
  <c r="J341" i="4"/>
  <c r="D17" i="4"/>
  <c r="O16" i="4"/>
  <c r="O15" i="4"/>
  <c r="O12" i="4"/>
  <c r="N16" i="4"/>
  <c r="N15" i="4"/>
  <c r="M16" i="4"/>
  <c r="M15" i="4"/>
  <c r="M12" i="4"/>
  <c r="L16" i="4"/>
  <c r="L15" i="4"/>
  <c r="L13" i="4"/>
  <c r="L12" i="4"/>
  <c r="K16" i="4"/>
  <c r="K15" i="4"/>
  <c r="K12" i="4"/>
  <c r="A13" i="4"/>
  <c r="G6" i="4"/>
  <c r="G7" i="4"/>
  <c r="G5" i="4"/>
  <c r="G4" i="4"/>
  <c r="B2" i="2"/>
  <c r="C17" i="2"/>
  <c r="Q111" i="2"/>
  <c r="Q121" i="2"/>
  <c r="Q124" i="2"/>
  <c r="Q133" i="2"/>
  <c r="Q134" i="2"/>
  <c r="Q140" i="2"/>
  <c r="Q141" i="2"/>
  <c r="Q143" i="2"/>
  <c r="N13" i="4"/>
  <c r="N12" i="4"/>
  <c r="J13" i="4"/>
  <c r="J12" i="4"/>
  <c r="G335" i="4"/>
  <c r="M13" i="4"/>
  <c r="G175" i="4"/>
  <c r="K13" i="4"/>
  <c r="O13" i="4"/>
  <c r="H239" i="4"/>
  <c r="G111" i="4"/>
  <c r="G339" i="4"/>
  <c r="H339" i="4"/>
  <c r="H331" i="4"/>
  <c r="G331" i="4"/>
  <c r="G327" i="4"/>
  <c r="H327" i="4"/>
  <c r="G323" i="4"/>
  <c r="H323" i="4"/>
  <c r="G319" i="4"/>
  <c r="H319" i="4"/>
  <c r="H315" i="4"/>
  <c r="G315" i="4"/>
  <c r="G311" i="4"/>
  <c r="H311" i="4"/>
  <c r="H307" i="4"/>
  <c r="G307" i="4"/>
  <c r="H303" i="4"/>
  <c r="G303" i="4"/>
  <c r="H299" i="4"/>
  <c r="G299" i="4"/>
  <c r="G295" i="4"/>
  <c r="H295" i="4"/>
  <c r="G291" i="4"/>
  <c r="H291" i="4"/>
  <c r="H287" i="4"/>
  <c r="G287" i="4"/>
  <c r="G283" i="4"/>
  <c r="H283" i="4"/>
  <c r="H279" i="4"/>
  <c r="G279" i="4"/>
  <c r="G275" i="4"/>
  <c r="H275" i="4"/>
  <c r="H271" i="4"/>
  <c r="G271" i="4"/>
  <c r="H267" i="4"/>
  <c r="G267" i="4"/>
  <c r="G263" i="4"/>
  <c r="H263" i="4"/>
  <c r="G259" i="4"/>
  <c r="H259" i="4"/>
  <c r="G255" i="4"/>
  <c r="H255" i="4"/>
  <c r="H251" i="4"/>
  <c r="G251" i="4"/>
  <c r="G247" i="4"/>
  <c r="H247" i="4"/>
  <c r="H243" i="4"/>
  <c r="G243" i="4"/>
  <c r="H235" i="4"/>
  <c r="G235" i="4"/>
  <c r="G231" i="4"/>
  <c r="H231" i="4"/>
  <c r="G227" i="4"/>
  <c r="H227" i="4"/>
  <c r="H223" i="4"/>
  <c r="G223" i="4"/>
  <c r="G219" i="4"/>
  <c r="H219" i="4"/>
  <c r="H215" i="4"/>
  <c r="G215" i="4"/>
  <c r="G211" i="4"/>
  <c r="H211" i="4"/>
  <c r="H207" i="4"/>
  <c r="G207" i="4"/>
  <c r="H203" i="4"/>
  <c r="G203" i="4"/>
  <c r="G199" i="4"/>
  <c r="H199" i="4"/>
  <c r="G195" i="4"/>
  <c r="H195" i="4"/>
  <c r="G191" i="4"/>
  <c r="H191" i="4"/>
  <c r="H187" i="4"/>
  <c r="G187" i="4"/>
  <c r="G183" i="4"/>
  <c r="H183" i="4"/>
  <c r="H179" i="4"/>
  <c r="G179" i="4"/>
  <c r="H171" i="4"/>
  <c r="G171" i="4"/>
  <c r="G167" i="4"/>
  <c r="H167" i="4"/>
  <c r="G163" i="4"/>
  <c r="H163" i="4"/>
  <c r="H159" i="4"/>
  <c r="G159" i="4"/>
  <c r="G155" i="4"/>
  <c r="H155" i="4"/>
  <c r="H151" i="4"/>
  <c r="G151" i="4"/>
  <c r="G147" i="4"/>
  <c r="H147" i="4"/>
  <c r="H143" i="4"/>
  <c r="G143" i="4"/>
  <c r="H139" i="4"/>
  <c r="G139" i="4"/>
  <c r="G135" i="4"/>
  <c r="H135" i="4"/>
  <c r="G127" i="4"/>
  <c r="H127" i="4"/>
  <c r="H123" i="4"/>
  <c r="G123" i="4"/>
  <c r="G119" i="4"/>
  <c r="H119" i="4"/>
  <c r="H115" i="4"/>
  <c r="G115" i="4"/>
  <c r="H107" i="4"/>
  <c r="G107" i="4"/>
  <c r="G103" i="4"/>
  <c r="H103" i="4"/>
  <c r="G99" i="4"/>
  <c r="H99" i="4"/>
  <c r="G95" i="4"/>
  <c r="H95" i="4"/>
  <c r="G91" i="4"/>
  <c r="H91" i="4"/>
  <c r="H87" i="4"/>
  <c r="G87" i="4"/>
  <c r="G83" i="4"/>
  <c r="H83" i="4"/>
  <c r="H79" i="4"/>
  <c r="G79" i="4"/>
  <c r="H75" i="4"/>
  <c r="G75" i="4"/>
  <c r="G71" i="4"/>
  <c r="H71" i="4"/>
  <c r="G67" i="4"/>
  <c r="H67" i="4"/>
  <c r="G63" i="4"/>
  <c r="H63" i="4"/>
  <c r="H59" i="4"/>
  <c r="G59" i="4"/>
  <c r="G55" i="4"/>
  <c r="H55" i="4"/>
  <c r="G276" i="4"/>
  <c r="G244" i="4"/>
  <c r="G260" i="4"/>
  <c r="G116" i="4"/>
  <c r="G132" i="4"/>
  <c r="G332" i="4"/>
  <c r="H332" i="4"/>
  <c r="H316" i="4"/>
  <c r="G316" i="4"/>
  <c r="H308" i="4"/>
  <c r="G308" i="4"/>
  <c r="G292" i="4"/>
  <c r="H292" i="4"/>
  <c r="G284" i="4"/>
  <c r="H284" i="4"/>
  <c r="G268" i="4"/>
  <c r="H268" i="4"/>
  <c r="H252" i="4"/>
  <c r="G252" i="4"/>
  <c r="G236" i="4"/>
  <c r="H236" i="4"/>
  <c r="G228" i="4"/>
  <c r="H228" i="4"/>
  <c r="G204" i="4"/>
  <c r="H204" i="4"/>
  <c r="H196" i="4"/>
  <c r="G196" i="4"/>
  <c r="H188" i="4"/>
  <c r="G188" i="4"/>
  <c r="H180" i="4"/>
  <c r="G180" i="4"/>
  <c r="G172" i="4"/>
  <c r="H172" i="4"/>
  <c r="G164" i="4"/>
  <c r="H164" i="4"/>
  <c r="G156" i="4"/>
  <c r="H156" i="4"/>
  <c r="H148" i="4"/>
  <c r="G148" i="4"/>
  <c r="G140" i="4"/>
  <c r="H140" i="4"/>
  <c r="H124" i="4"/>
  <c r="G124" i="4"/>
  <c r="G108" i="4"/>
  <c r="H108" i="4"/>
  <c r="G100" i="4"/>
  <c r="H100" i="4"/>
  <c r="G92" i="4"/>
  <c r="H92" i="4"/>
  <c r="H84" i="4"/>
  <c r="G84" i="4"/>
  <c r="H60" i="4"/>
  <c r="G60" i="4"/>
  <c r="H52" i="4"/>
  <c r="G52" i="4"/>
  <c r="G334" i="4"/>
  <c r="G336" i="4"/>
  <c r="G328" i="4"/>
  <c r="G320" i="4"/>
  <c r="G312" i="4"/>
  <c r="G304" i="4"/>
  <c r="G296" i="4"/>
  <c r="G288" i="4"/>
  <c r="G280" i="4"/>
  <c r="G272" i="4"/>
  <c r="G264" i="4"/>
  <c r="G256" i="4"/>
  <c r="G248" i="4"/>
  <c r="G240" i="4"/>
  <c r="G232" i="4"/>
  <c r="G224" i="4"/>
  <c r="G216" i="4"/>
  <c r="G208" i="4"/>
  <c r="G200" i="4"/>
  <c r="G192" i="4"/>
  <c r="G184" i="4"/>
  <c r="G176" i="4"/>
  <c r="G168" i="4"/>
  <c r="G160" i="4"/>
  <c r="G152" i="4"/>
  <c r="G144" i="4"/>
  <c r="G136" i="4"/>
  <c r="G128" i="4"/>
  <c r="G120" i="4"/>
  <c r="G112" i="4"/>
  <c r="G104" i="4"/>
  <c r="G96" i="4"/>
  <c r="G88" i="4"/>
  <c r="G80" i="4"/>
  <c r="G72" i="4"/>
  <c r="G64" i="4"/>
  <c r="G56" i="4"/>
  <c r="G286" i="4"/>
  <c r="G222" i="4"/>
  <c r="G158" i="4"/>
  <c r="G94" i="4"/>
  <c r="G302" i="4"/>
  <c r="G238" i="4"/>
  <c r="G174" i="4"/>
  <c r="G110" i="4"/>
  <c r="G318" i="4"/>
  <c r="G254" i="4"/>
  <c r="G190" i="4"/>
  <c r="G126" i="4"/>
  <c r="G62" i="4"/>
  <c r="E77" i="2"/>
  <c r="F77" i="2" s="1"/>
  <c r="G77" i="2" s="1"/>
  <c r="H77" i="2" s="1"/>
  <c r="E462" i="2"/>
  <c r="F462" i="2" s="1"/>
  <c r="E417" i="2"/>
  <c r="F417" i="2" s="1"/>
  <c r="E440" i="2"/>
  <c r="F440" i="2" s="1"/>
  <c r="E399" i="2"/>
  <c r="F399" i="2" s="1"/>
  <c r="E433" i="2"/>
  <c r="F433" i="2" s="1"/>
  <c r="E372" i="2"/>
  <c r="F372" i="2" s="1"/>
  <c r="E427" i="2"/>
  <c r="F427" i="2" s="1"/>
  <c r="G427" i="2" s="1"/>
  <c r="K427" i="2" s="1"/>
  <c r="E404" i="2"/>
  <c r="F404" i="2" s="1"/>
  <c r="G404" i="2" s="1"/>
  <c r="I404" i="2" s="1"/>
  <c r="E339" i="2"/>
  <c r="E250" i="2"/>
  <c r="E285" i="2"/>
  <c r="F285" i="2" s="1"/>
  <c r="E314" i="2"/>
  <c r="F314" i="2" s="1"/>
  <c r="E233" i="2"/>
  <c r="F233" i="2" s="1"/>
  <c r="E267" i="2"/>
  <c r="F267" i="2" s="1"/>
  <c r="P267" i="2" s="1"/>
  <c r="E149" i="2"/>
  <c r="F149" i="2" s="1"/>
  <c r="E420" i="2"/>
  <c r="F420" i="2" s="1"/>
  <c r="E173" i="2"/>
  <c r="F173" i="2" s="1"/>
  <c r="E429" i="2"/>
  <c r="E408" i="2"/>
  <c r="E261" i="2"/>
  <c r="F261" i="2" s="1"/>
  <c r="G261" i="2" s="1"/>
  <c r="I261" i="2" s="1"/>
  <c r="E151" i="2"/>
  <c r="F151" i="2" s="1"/>
  <c r="E231" i="2"/>
  <c r="E356" i="2"/>
  <c r="E160" i="2"/>
  <c r="E49" i="5" s="1"/>
  <c r="E256" i="2"/>
  <c r="E293" i="2"/>
  <c r="F293" i="2" s="1"/>
  <c r="G293" i="2" s="1"/>
  <c r="I293" i="2" s="1"/>
  <c r="E311" i="2"/>
  <c r="E331" i="2"/>
  <c r="F331" i="2" s="1"/>
  <c r="E349" i="2"/>
  <c r="E398" i="2"/>
  <c r="F398" i="2" s="1"/>
  <c r="G398" i="2" s="1"/>
  <c r="I398" i="2" s="1"/>
  <c r="E328" i="2"/>
  <c r="E193" i="2"/>
  <c r="F193" i="2" s="1"/>
  <c r="G193" i="2" s="1"/>
  <c r="I193" i="2" s="1"/>
  <c r="E352" i="2"/>
  <c r="F352" i="2" s="1"/>
  <c r="G352" i="2" s="1"/>
  <c r="I352" i="2" s="1"/>
  <c r="E35" i="2"/>
  <c r="F35" i="2" s="1"/>
  <c r="E55" i="2"/>
  <c r="F55" i="2" s="1"/>
  <c r="E87" i="2"/>
  <c r="F87" i="2" s="1"/>
  <c r="G87" i="2" s="1"/>
  <c r="I87" i="2" s="1"/>
  <c r="E115" i="2"/>
  <c r="F115" i="2" s="1"/>
  <c r="E338" i="2"/>
  <c r="F338" i="2" s="1"/>
  <c r="E451" i="2"/>
  <c r="F451" i="2" s="1"/>
  <c r="E375" i="2"/>
  <c r="E36" i="2"/>
  <c r="F36" i="2" s="1"/>
  <c r="G36" i="2" s="1"/>
  <c r="H36" i="2" s="1"/>
  <c r="E68" i="2"/>
  <c r="F68" i="2" s="1"/>
  <c r="G68" i="2" s="1"/>
  <c r="H68" i="2" s="1"/>
  <c r="E120" i="2"/>
  <c r="F120" i="2" s="1"/>
  <c r="G120" i="2" s="1"/>
  <c r="H120" i="2" s="1"/>
  <c r="E205" i="2"/>
  <c r="F205" i="2" s="1"/>
  <c r="E379" i="2"/>
  <c r="F379" i="2" s="1"/>
  <c r="E25" i="2"/>
  <c r="F25" i="2" s="1"/>
  <c r="E130" i="2"/>
  <c r="F130" i="2" s="1"/>
  <c r="E78" i="2"/>
  <c r="F78" i="2" s="1"/>
  <c r="G78" i="2" s="1"/>
  <c r="H78" i="2" s="1"/>
  <c r="E388" i="2"/>
  <c r="E113" i="2"/>
  <c r="F113" i="2" s="1"/>
  <c r="G113" i="2" s="1"/>
  <c r="H113" i="2" s="1"/>
  <c r="E61" i="2"/>
  <c r="F61" i="2" s="1"/>
  <c r="G61" i="2" s="1"/>
  <c r="H61" i="2" s="1"/>
  <c r="E277" i="2"/>
  <c r="F277" i="2" s="1"/>
  <c r="E105" i="2"/>
  <c r="F105" i="2" s="1"/>
  <c r="G105" i="2" s="1"/>
  <c r="H105" i="2" s="1"/>
  <c r="E385" i="2"/>
  <c r="F385" i="2" s="1"/>
  <c r="G385" i="2" s="1"/>
  <c r="I385" i="2" s="1"/>
  <c r="E129" i="2"/>
  <c r="F129" i="2" s="1"/>
  <c r="G129" i="2" s="1"/>
  <c r="H129" i="2" s="1"/>
  <c r="E274" i="5"/>
  <c r="G205" i="2"/>
  <c r="I205" i="2" s="1"/>
  <c r="E73" i="5"/>
  <c r="G433" i="2"/>
  <c r="G440" i="2"/>
  <c r="K440" i="2" s="1"/>
  <c r="G462" i="2"/>
  <c r="K462" i="2" s="1"/>
  <c r="E32" i="5"/>
  <c r="E155" i="5"/>
  <c r="F250" i="2"/>
  <c r="P250" i="2" s="1"/>
  <c r="E114" i="5"/>
  <c r="E61" i="5"/>
  <c r="G173" i="2"/>
  <c r="I173" i="2" s="1"/>
  <c r="F50" i="4"/>
  <c r="G50" i="4" s="1"/>
  <c r="F40" i="4"/>
  <c r="G22" i="4"/>
  <c r="D18" i="4"/>
  <c r="E18" i="4"/>
  <c r="G493" i="2" l="1"/>
  <c r="K493" i="2" s="1"/>
  <c r="P493" i="2"/>
  <c r="S493" i="2" s="1"/>
  <c r="G492" i="2"/>
  <c r="K492" i="2" s="1"/>
  <c r="P492" i="2"/>
  <c r="S492" i="2" s="1"/>
  <c r="G495" i="2"/>
  <c r="K495" i="2" s="1"/>
  <c r="P495" i="2"/>
  <c r="S495" i="2" s="1"/>
  <c r="G491" i="2"/>
  <c r="K491" i="2" s="1"/>
  <c r="P491" i="2"/>
  <c r="G494" i="2"/>
  <c r="K494" i="2" s="1"/>
  <c r="P494" i="2"/>
  <c r="S494" i="2" s="1"/>
  <c r="G490" i="2"/>
  <c r="K490" i="2" s="1"/>
  <c r="P490" i="2"/>
  <c r="S490" i="2" s="1"/>
  <c r="E42" i="5"/>
  <c r="E261" i="5"/>
  <c r="E23" i="5"/>
  <c r="E200" i="5"/>
  <c r="E97" i="5"/>
  <c r="E240" i="5"/>
  <c r="E36" i="5"/>
  <c r="E139" i="5"/>
  <c r="G379" i="2"/>
  <c r="I379" i="2" s="1"/>
  <c r="P379" i="2"/>
  <c r="P149" i="2"/>
  <c r="G149" i="2"/>
  <c r="I149" i="2" s="1"/>
  <c r="E30" i="5"/>
  <c r="G267" i="2"/>
  <c r="I267" i="2" s="1"/>
  <c r="E40" i="5"/>
  <c r="E257" i="5"/>
  <c r="E245" i="5"/>
  <c r="E131" i="5"/>
  <c r="I48" i="4"/>
  <c r="J48" i="4" s="1"/>
  <c r="I38" i="4"/>
  <c r="J38" i="4" s="1"/>
  <c r="I43" i="4"/>
  <c r="J43" i="4" s="1"/>
  <c r="I27" i="4"/>
  <c r="J27" i="4" s="1"/>
  <c r="P440" i="2"/>
  <c r="S440" i="2" s="1"/>
  <c r="I44" i="4"/>
  <c r="J44" i="4" s="1"/>
  <c r="W3" i="2"/>
  <c r="P352" i="2"/>
  <c r="S352" i="2" s="1"/>
  <c r="P385" i="2"/>
  <c r="S385" i="2" s="1"/>
  <c r="P398" i="2"/>
  <c r="F44" i="4"/>
  <c r="G44" i="4" s="1"/>
  <c r="F38" i="4"/>
  <c r="I42" i="4"/>
  <c r="J42" i="4" s="1"/>
  <c r="I34" i="4"/>
  <c r="J34" i="4" s="1"/>
  <c r="G36" i="4"/>
  <c r="H34" i="4"/>
  <c r="G34" i="4"/>
  <c r="P433" i="2"/>
  <c r="S433" i="2" s="1"/>
  <c r="P77" i="2"/>
  <c r="S77" i="2" s="1"/>
  <c r="G30" i="4"/>
  <c r="F43" i="4"/>
  <c r="H43" i="4" s="1"/>
  <c r="W11" i="2"/>
  <c r="I33" i="4"/>
  <c r="J33" i="4" s="1"/>
  <c r="I45" i="4"/>
  <c r="J45" i="4" s="1"/>
  <c r="I29" i="4"/>
  <c r="J29" i="4" s="1"/>
  <c r="I21" i="4"/>
  <c r="J21" i="4" s="1"/>
  <c r="P173" i="2"/>
  <c r="S173" i="2" s="1"/>
  <c r="I50" i="4"/>
  <c r="J50" i="4" s="1"/>
  <c r="G487" i="2"/>
  <c r="K487" i="2" s="1"/>
  <c r="P487" i="2"/>
  <c r="G486" i="2"/>
  <c r="K486" i="2" s="1"/>
  <c r="P486" i="2"/>
  <c r="G489" i="2"/>
  <c r="K489" i="2" s="1"/>
  <c r="P489" i="2"/>
  <c r="G485" i="2"/>
  <c r="K485" i="2" s="1"/>
  <c r="P485" i="2"/>
  <c r="G488" i="2"/>
  <c r="K488" i="2" s="1"/>
  <c r="P488" i="2"/>
  <c r="G484" i="2"/>
  <c r="K484" i="2" s="1"/>
  <c r="P484" i="2"/>
  <c r="H48" i="4"/>
  <c r="G48" i="4"/>
  <c r="H44" i="4"/>
  <c r="I24" i="4"/>
  <c r="J24" i="4" s="1"/>
  <c r="G46" i="4"/>
  <c r="I47" i="4"/>
  <c r="J47" i="4" s="1"/>
  <c r="I39" i="4"/>
  <c r="J39" i="4" s="1"/>
  <c r="I31" i="4"/>
  <c r="J31" i="4" s="1"/>
  <c r="F33" i="4"/>
  <c r="H33" i="4" s="1"/>
  <c r="P331" i="2"/>
  <c r="G331" i="2"/>
  <c r="I331" i="2" s="1"/>
  <c r="P338" i="2"/>
  <c r="G338" i="2"/>
  <c r="I338" i="2" s="1"/>
  <c r="G233" i="2"/>
  <c r="I233" i="2" s="1"/>
  <c r="P233" i="2"/>
  <c r="P417" i="2"/>
  <c r="G417" i="2"/>
  <c r="K417" i="2" s="1"/>
  <c r="G277" i="2"/>
  <c r="I277" i="2" s="1"/>
  <c r="P277" i="2"/>
  <c r="S277" i="2" s="1"/>
  <c r="F388" i="2"/>
  <c r="E248" i="5"/>
  <c r="E265" i="5"/>
  <c r="F408" i="2"/>
  <c r="F375" i="2"/>
  <c r="E237" i="5"/>
  <c r="E33" i="5"/>
  <c r="F429" i="2"/>
  <c r="G429" i="2" s="1"/>
  <c r="K429" i="2" s="1"/>
  <c r="E125" i="5"/>
  <c r="E193" i="5"/>
  <c r="G451" i="2"/>
  <c r="K451" i="2" s="1"/>
  <c r="P451" i="2"/>
  <c r="E234" i="5"/>
  <c r="E190" i="5"/>
  <c r="F328" i="2"/>
  <c r="F339" i="2"/>
  <c r="G339" i="2" s="1"/>
  <c r="I339" i="2" s="1"/>
  <c r="E201" i="5"/>
  <c r="E473" i="2"/>
  <c r="F473" i="2" s="1"/>
  <c r="G473" i="2" s="1"/>
  <c r="K473" i="2" s="1"/>
  <c r="E478" i="2"/>
  <c r="F478" i="2" s="1"/>
  <c r="P478" i="2" s="1"/>
  <c r="E482" i="2"/>
  <c r="F482" i="2" s="1"/>
  <c r="E287" i="2"/>
  <c r="E21" i="2"/>
  <c r="E449" i="2"/>
  <c r="F449" i="2" s="1"/>
  <c r="E435" i="2"/>
  <c r="F435" i="2" s="1"/>
  <c r="P435" i="2" s="1"/>
  <c r="E428" i="2"/>
  <c r="E31" i="5" s="1"/>
  <c r="E452" i="2"/>
  <c r="F452" i="2" s="1"/>
  <c r="P452" i="2" s="1"/>
  <c r="E421" i="2"/>
  <c r="E458" i="2"/>
  <c r="F458" i="2" s="1"/>
  <c r="E405" i="2"/>
  <c r="E447" i="2"/>
  <c r="F447" i="2" s="1"/>
  <c r="G447" i="2" s="1"/>
  <c r="K447" i="2" s="1"/>
  <c r="E209" i="2"/>
  <c r="F209" i="2" s="1"/>
  <c r="E442" i="2"/>
  <c r="F442" i="2" s="1"/>
  <c r="P442" i="2" s="1"/>
  <c r="E395" i="2"/>
  <c r="E255" i="2"/>
  <c r="E119" i="5" s="1"/>
  <c r="E299" i="2"/>
  <c r="E161" i="5" s="1"/>
  <c r="E147" i="2"/>
  <c r="F147" i="2" s="1"/>
  <c r="E239" i="2"/>
  <c r="E103" i="5" s="1"/>
  <c r="E174" i="2"/>
  <c r="E235" i="2"/>
  <c r="E215" i="2"/>
  <c r="F215" i="2" s="1"/>
  <c r="E150" i="2"/>
  <c r="E457" i="2"/>
  <c r="F457" i="2" s="1"/>
  <c r="E211" i="2"/>
  <c r="E278" i="2"/>
  <c r="E471" i="2"/>
  <c r="F471" i="2" s="1"/>
  <c r="P471" i="2" s="1"/>
  <c r="E271" i="2"/>
  <c r="E320" i="2"/>
  <c r="F320" i="2" s="1"/>
  <c r="P320" i="2" s="1"/>
  <c r="E280" i="2"/>
  <c r="E296" i="2"/>
  <c r="E335" i="2"/>
  <c r="E353" i="2"/>
  <c r="F353" i="2" s="1"/>
  <c r="G353" i="2" s="1"/>
  <c r="I353" i="2" s="1"/>
  <c r="E272" i="2"/>
  <c r="F272" i="2" s="1"/>
  <c r="E199" i="2"/>
  <c r="F199" i="2" s="1"/>
  <c r="E346" i="2"/>
  <c r="E225" i="2"/>
  <c r="E389" i="2"/>
  <c r="E43" i="2"/>
  <c r="F43" i="2" s="1"/>
  <c r="E63" i="2"/>
  <c r="F63" i="2" s="1"/>
  <c r="G63" i="2" s="1"/>
  <c r="H63" i="2" s="1"/>
  <c r="E95" i="2"/>
  <c r="F95" i="2" s="1"/>
  <c r="G95" i="2" s="1"/>
  <c r="H95" i="2" s="1"/>
  <c r="E123" i="2"/>
  <c r="F123" i="2" s="1"/>
  <c r="G123" i="2" s="1"/>
  <c r="H123" i="2" s="1"/>
  <c r="E446" i="2"/>
  <c r="F446" i="2" s="1"/>
  <c r="G446" i="2" s="1"/>
  <c r="K446" i="2" s="1"/>
  <c r="E365" i="2"/>
  <c r="E227" i="5" s="1"/>
  <c r="E244" i="2"/>
  <c r="E108" i="5" s="1"/>
  <c r="E202" i="2"/>
  <c r="E44" i="2"/>
  <c r="F44" i="2" s="1"/>
  <c r="G44" i="2" s="1"/>
  <c r="H44" i="2" s="1"/>
  <c r="E76" i="2"/>
  <c r="F76" i="2" s="1"/>
  <c r="P76" i="2" s="1"/>
  <c r="E96" i="2"/>
  <c r="F96" i="2" s="1"/>
  <c r="G96" i="2" s="1"/>
  <c r="H96" i="2" s="1"/>
  <c r="E128" i="2"/>
  <c r="F128" i="2" s="1"/>
  <c r="G128" i="2" s="1"/>
  <c r="H128" i="2" s="1"/>
  <c r="E292" i="2"/>
  <c r="G399" i="2"/>
  <c r="I399" i="2" s="1"/>
  <c r="E34" i="2"/>
  <c r="F34" i="2" s="1"/>
  <c r="E377" i="2"/>
  <c r="F377" i="2" s="1"/>
  <c r="E110" i="2"/>
  <c r="F110" i="2" s="1"/>
  <c r="G110" i="2" s="1"/>
  <c r="H110" i="2" s="1"/>
  <c r="E49" i="2"/>
  <c r="F49" i="2" s="1"/>
  <c r="P49" i="2" s="1"/>
  <c r="E122" i="2"/>
  <c r="F122" i="2" s="1"/>
  <c r="P122" i="2" s="1"/>
  <c r="E93" i="2"/>
  <c r="F93" i="2" s="1"/>
  <c r="E318" i="2"/>
  <c r="E33" i="2"/>
  <c r="F33" i="2" s="1"/>
  <c r="E138" i="2"/>
  <c r="F138" i="2" s="1"/>
  <c r="G25" i="2"/>
  <c r="H25" i="2" s="1"/>
  <c r="E109" i="2"/>
  <c r="F109" i="2" s="1"/>
  <c r="E341" i="2"/>
  <c r="E94" i="2"/>
  <c r="F94" i="2" s="1"/>
  <c r="E448" i="2"/>
  <c r="F448" i="2" s="1"/>
  <c r="P448" i="2" s="1"/>
  <c r="E439" i="2"/>
  <c r="E277" i="5" s="1"/>
  <c r="E430" i="2"/>
  <c r="F430" i="2" s="1"/>
  <c r="G430" i="2" s="1"/>
  <c r="K430" i="2" s="1"/>
  <c r="E455" i="2"/>
  <c r="F455" i="2" s="1"/>
  <c r="E221" i="2"/>
  <c r="F221" i="2" s="1"/>
  <c r="G221" i="2" s="1"/>
  <c r="I221" i="2" s="1"/>
  <c r="E206" i="2"/>
  <c r="E167" i="2"/>
  <c r="E214" i="2"/>
  <c r="E450" i="2"/>
  <c r="F450" i="2" s="1"/>
  <c r="G450" i="2" s="1"/>
  <c r="K450" i="2" s="1"/>
  <c r="E407" i="2"/>
  <c r="E260" i="2"/>
  <c r="E302" i="2"/>
  <c r="E152" i="2"/>
  <c r="F152" i="2" s="1"/>
  <c r="P152" i="2" s="1"/>
  <c r="E246" i="2"/>
  <c r="E461" i="2"/>
  <c r="F461" i="2" s="1"/>
  <c r="G461" i="2" s="1"/>
  <c r="K461" i="2" s="1"/>
  <c r="E342" i="2"/>
  <c r="E204" i="5" s="1"/>
  <c r="E251" i="2"/>
  <c r="E180" i="2"/>
  <c r="E169" i="2"/>
  <c r="E218" i="2"/>
  <c r="E282" i="2"/>
  <c r="E252" i="2"/>
  <c r="E148" i="2"/>
  <c r="F148" i="2" s="1"/>
  <c r="G148" i="2" s="1"/>
  <c r="I148" i="2" s="1"/>
  <c r="E283" i="2"/>
  <c r="E317" i="2"/>
  <c r="E340" i="2"/>
  <c r="F340" i="2" s="1"/>
  <c r="E355" i="2"/>
  <c r="E376" i="2"/>
  <c r="F376" i="2" s="1"/>
  <c r="G376" i="2" s="1"/>
  <c r="I376" i="2" s="1"/>
  <c r="E364" i="2"/>
  <c r="E248" i="2"/>
  <c r="E190" i="2"/>
  <c r="F190" i="2" s="1"/>
  <c r="G190" i="2" s="1"/>
  <c r="I190" i="2" s="1"/>
  <c r="E67" i="2"/>
  <c r="F67" i="2" s="1"/>
  <c r="P67" i="2" s="1"/>
  <c r="E99" i="2"/>
  <c r="F99" i="2" s="1"/>
  <c r="E127" i="2"/>
  <c r="F127" i="2" s="1"/>
  <c r="G127" i="2" s="1"/>
  <c r="H127" i="2" s="1"/>
  <c r="E176" i="2"/>
  <c r="E368" i="2"/>
  <c r="E230" i="5" s="1"/>
  <c r="E229" i="2"/>
  <c r="E198" i="2"/>
  <c r="F198" i="2" s="1"/>
  <c r="P198" i="2" s="1"/>
  <c r="E48" i="2"/>
  <c r="F48" i="2" s="1"/>
  <c r="G48" i="2" s="1"/>
  <c r="H48" i="2" s="1"/>
  <c r="E80" i="2"/>
  <c r="F80" i="2" s="1"/>
  <c r="G80" i="2" s="1"/>
  <c r="H80" i="2" s="1"/>
  <c r="E100" i="2"/>
  <c r="F100" i="2" s="1"/>
  <c r="G100" i="2" s="1"/>
  <c r="H100" i="2" s="1"/>
  <c r="E132" i="2"/>
  <c r="F132" i="2" s="1"/>
  <c r="E316" i="2"/>
  <c r="F316" i="2" s="1"/>
  <c r="P316" i="2" s="1"/>
  <c r="E165" i="2"/>
  <c r="F165" i="2" s="1"/>
  <c r="E57" i="2"/>
  <c r="F57" i="2" s="1"/>
  <c r="G57" i="2" s="1"/>
  <c r="H57" i="2" s="1"/>
  <c r="E192" i="2"/>
  <c r="F192" i="2" s="1"/>
  <c r="G192" i="2" s="1"/>
  <c r="I192" i="2" s="1"/>
  <c r="E133" i="2"/>
  <c r="E58" i="2"/>
  <c r="F58" i="2" s="1"/>
  <c r="G58" i="2" s="1"/>
  <c r="H58" i="2" s="1"/>
  <c r="E294" i="2"/>
  <c r="E102" i="2"/>
  <c r="F102" i="2" s="1"/>
  <c r="G102" i="2" s="1"/>
  <c r="H102" i="2" s="1"/>
  <c r="E367" i="2"/>
  <c r="E137" i="2"/>
  <c r="F137" i="2" s="1"/>
  <c r="G137" i="2" s="1"/>
  <c r="H137" i="2" s="1"/>
  <c r="E42" i="2"/>
  <c r="F42" i="2" s="1"/>
  <c r="G42" i="2" s="1"/>
  <c r="H42" i="2" s="1"/>
  <c r="E479" i="2"/>
  <c r="F479" i="2" s="1"/>
  <c r="G479" i="2" s="1"/>
  <c r="K479" i="2" s="1"/>
  <c r="E483" i="2"/>
  <c r="F483" i="2" s="1"/>
  <c r="G483" i="2" s="1"/>
  <c r="K483" i="2" s="1"/>
  <c r="E369" i="2"/>
  <c r="F369" i="2" s="1"/>
  <c r="G369" i="2" s="1"/>
  <c r="I369" i="2" s="1"/>
  <c r="E155" i="2"/>
  <c r="F155" i="2" s="1"/>
  <c r="G155" i="2" s="1"/>
  <c r="I155" i="2" s="1"/>
  <c r="E53" i="2"/>
  <c r="F53" i="2" s="1"/>
  <c r="G53" i="2" s="1"/>
  <c r="H53" i="2" s="1"/>
  <c r="E465" i="2"/>
  <c r="F465" i="2" s="1"/>
  <c r="G465" i="2" s="1"/>
  <c r="K465" i="2" s="1"/>
  <c r="E443" i="2"/>
  <c r="E432" i="2"/>
  <c r="E459" i="2"/>
  <c r="F459" i="2" s="1"/>
  <c r="G459" i="2" s="1"/>
  <c r="K459" i="2" s="1"/>
  <c r="E470" i="2"/>
  <c r="F470" i="2" s="1"/>
  <c r="P470" i="2" s="1"/>
  <c r="E166" i="2"/>
  <c r="E213" i="2"/>
  <c r="F213" i="2" s="1"/>
  <c r="E144" i="2"/>
  <c r="E232" i="2"/>
  <c r="E394" i="2"/>
  <c r="F394" i="2" s="1"/>
  <c r="E179" i="2"/>
  <c r="E263" i="2"/>
  <c r="E127" i="5" s="1"/>
  <c r="E161" i="2"/>
  <c r="F161" i="2" s="1"/>
  <c r="G161" i="2" s="1"/>
  <c r="I161" i="2" s="1"/>
  <c r="E269" i="2"/>
  <c r="F269" i="2" s="1"/>
  <c r="P269" i="2" s="1"/>
  <c r="E370" i="2"/>
  <c r="E463" i="2"/>
  <c r="F463" i="2" s="1"/>
  <c r="G463" i="2" s="1"/>
  <c r="K463" i="2" s="1"/>
  <c r="E181" i="2"/>
  <c r="F181" i="2" s="1"/>
  <c r="P181" i="2" s="1"/>
  <c r="E227" i="2"/>
  <c r="E143" i="2"/>
  <c r="F143" i="2" s="1"/>
  <c r="G143" i="2" s="1"/>
  <c r="I143" i="2" s="1"/>
  <c r="E240" i="2"/>
  <c r="E270" i="2"/>
  <c r="F270" i="2" s="1"/>
  <c r="E441" i="2"/>
  <c r="E275" i="2"/>
  <c r="E201" i="2"/>
  <c r="F201" i="2" s="1"/>
  <c r="G201" i="2" s="1"/>
  <c r="I201" i="2" s="1"/>
  <c r="E286" i="2"/>
  <c r="E298" i="2"/>
  <c r="E319" i="2"/>
  <c r="E181" i="5" s="1"/>
  <c r="E337" i="2"/>
  <c r="E358" i="2"/>
  <c r="E168" i="2"/>
  <c r="E56" i="5" s="1"/>
  <c r="E204" i="2"/>
  <c r="E374" i="2"/>
  <c r="E290" i="2"/>
  <c r="E197" i="2"/>
  <c r="F197" i="2" s="1"/>
  <c r="G197" i="2" s="1"/>
  <c r="I197" i="2" s="1"/>
  <c r="E47" i="2"/>
  <c r="F47" i="2" s="1"/>
  <c r="G47" i="2" s="1"/>
  <c r="H47" i="2" s="1"/>
  <c r="E71" i="2"/>
  <c r="F71" i="2" s="1"/>
  <c r="E103" i="2"/>
  <c r="F103" i="2" s="1"/>
  <c r="E146" i="2"/>
  <c r="F146" i="2" s="1"/>
  <c r="G146" i="2" s="1"/>
  <c r="I146" i="2" s="1"/>
  <c r="E384" i="2"/>
  <c r="F384" i="2" s="1"/>
  <c r="E284" i="2"/>
  <c r="E24" i="2"/>
  <c r="F24" i="2" s="1"/>
  <c r="E52" i="2"/>
  <c r="F52" i="2" s="1"/>
  <c r="G52" i="2" s="1"/>
  <c r="H52" i="2" s="1"/>
  <c r="E104" i="2"/>
  <c r="F104" i="2" s="1"/>
  <c r="G104" i="2" s="1"/>
  <c r="H104" i="2" s="1"/>
  <c r="E136" i="2"/>
  <c r="F136" i="2" s="1"/>
  <c r="G136" i="2" s="1"/>
  <c r="H136" i="2" s="1"/>
  <c r="E336" i="2"/>
  <c r="E66" i="2"/>
  <c r="F66" i="2" s="1"/>
  <c r="G66" i="2" s="1"/>
  <c r="H66" i="2" s="1"/>
  <c r="E142" i="2"/>
  <c r="F142" i="2" s="1"/>
  <c r="G142" i="2" s="1"/>
  <c r="H142" i="2" s="1"/>
  <c r="E81" i="2"/>
  <c r="F81" i="2" s="1"/>
  <c r="G81" i="2" s="1"/>
  <c r="H81" i="2" s="1"/>
  <c r="E184" i="2"/>
  <c r="F184" i="2" s="1"/>
  <c r="G184" i="2" s="1"/>
  <c r="I184" i="2" s="1"/>
  <c r="E125" i="2"/>
  <c r="F125" i="2" s="1"/>
  <c r="G125" i="2" s="1"/>
  <c r="H125" i="2" s="1"/>
  <c r="E41" i="2"/>
  <c r="F41" i="2" s="1"/>
  <c r="E65" i="2"/>
  <c r="F65" i="2" s="1"/>
  <c r="G65" i="2" s="1"/>
  <c r="H65" i="2" s="1"/>
  <c r="E189" i="2"/>
  <c r="F189" i="2" s="1"/>
  <c r="G189" i="2" s="1"/>
  <c r="I189" i="2" s="1"/>
  <c r="E30" i="2"/>
  <c r="F30" i="2" s="1"/>
  <c r="G30" i="2" s="1"/>
  <c r="H30" i="2" s="1"/>
  <c r="E22" i="2"/>
  <c r="E141" i="2"/>
  <c r="E383" i="2"/>
  <c r="E411" i="2"/>
  <c r="E422" i="2"/>
  <c r="E216" i="2"/>
  <c r="F216" i="2" s="1"/>
  <c r="G216" i="2" s="1"/>
  <c r="I216" i="2" s="1"/>
  <c r="E178" i="2"/>
  <c r="F178" i="2" s="1"/>
  <c r="P178" i="2" s="1"/>
  <c r="E226" i="2"/>
  <c r="E90" i="5" s="1"/>
  <c r="E159" i="2"/>
  <c r="E243" i="2"/>
  <c r="E210" i="2"/>
  <c r="E266" i="2"/>
  <c r="E130" i="5" s="1"/>
  <c r="E304" i="2"/>
  <c r="E203" i="2"/>
  <c r="E249" i="2"/>
  <c r="E113" i="5" s="1"/>
  <c r="E431" i="2"/>
  <c r="E396" i="2"/>
  <c r="E414" i="2"/>
  <c r="E360" i="2"/>
  <c r="E238" i="2"/>
  <c r="F238" i="2" s="1"/>
  <c r="P238" i="2" s="1"/>
  <c r="E327" i="2"/>
  <c r="E247" i="2"/>
  <c r="E111" i="5" s="1"/>
  <c r="E295" i="2"/>
  <c r="E157" i="5" s="1"/>
  <c r="E183" i="2"/>
  <c r="E68" i="5" s="1"/>
  <c r="E187" i="2"/>
  <c r="F187" i="2" s="1"/>
  <c r="E220" i="2"/>
  <c r="E305" i="2"/>
  <c r="E167" i="5" s="1"/>
  <c r="E323" i="2"/>
  <c r="E343" i="2"/>
  <c r="E464" i="2"/>
  <c r="F464" i="2" s="1"/>
  <c r="G464" i="2" s="1"/>
  <c r="K464" i="2" s="1"/>
  <c r="E403" i="2"/>
  <c r="E281" i="2"/>
  <c r="E386" i="2"/>
  <c r="E312" i="2"/>
  <c r="E23" i="2"/>
  <c r="F23" i="2" s="1"/>
  <c r="G23" i="2" s="1"/>
  <c r="H23" i="2" s="1"/>
  <c r="E75" i="2"/>
  <c r="F75" i="2" s="1"/>
  <c r="G75" i="2" s="1"/>
  <c r="H75" i="2" s="1"/>
  <c r="E107" i="2"/>
  <c r="F107" i="2" s="1"/>
  <c r="G107" i="2" s="1"/>
  <c r="H107" i="2" s="1"/>
  <c r="E131" i="2"/>
  <c r="F131" i="2" s="1"/>
  <c r="E274" i="2"/>
  <c r="F274" i="2" s="1"/>
  <c r="E392" i="2"/>
  <c r="F392" i="2" s="1"/>
  <c r="E308" i="2"/>
  <c r="E56" i="2"/>
  <c r="F56" i="2" s="1"/>
  <c r="G56" i="2" s="1"/>
  <c r="H56" i="2" s="1"/>
  <c r="E84" i="2"/>
  <c r="F84" i="2" s="1"/>
  <c r="E108" i="2"/>
  <c r="F108" i="2" s="1"/>
  <c r="E354" i="2"/>
  <c r="E237" i="2"/>
  <c r="E89" i="2"/>
  <c r="F89" i="2" s="1"/>
  <c r="G89" i="2" s="1"/>
  <c r="I89" i="2" s="1"/>
  <c r="E37" i="2"/>
  <c r="F37" i="2" s="1"/>
  <c r="E134" i="2"/>
  <c r="E50" i="2"/>
  <c r="F50" i="2" s="1"/>
  <c r="E344" i="2"/>
  <c r="E74" i="2"/>
  <c r="F74" i="2" s="1"/>
  <c r="G74" i="2" s="1"/>
  <c r="H74" i="2" s="1"/>
  <c r="G115" i="2"/>
  <c r="H115" i="2" s="1"/>
  <c r="E480" i="2"/>
  <c r="F480" i="2" s="1"/>
  <c r="G480" i="2" s="1"/>
  <c r="K480" i="2" s="1"/>
  <c r="E324" i="2"/>
  <c r="E45" i="2"/>
  <c r="F45" i="2" s="1"/>
  <c r="P45" i="2" s="1"/>
  <c r="E467" i="2"/>
  <c r="F467" i="2" s="1"/>
  <c r="G467" i="2" s="1"/>
  <c r="K467" i="2" s="1"/>
  <c r="E413" i="2"/>
  <c r="F413" i="2" s="1"/>
  <c r="E436" i="2"/>
  <c r="F436" i="2" s="1"/>
  <c r="G436" i="2" s="1"/>
  <c r="K436" i="2" s="1"/>
  <c r="E222" i="2"/>
  <c r="F222" i="2" s="1"/>
  <c r="G222" i="2" s="1"/>
  <c r="I222" i="2" s="1"/>
  <c r="E468" i="2"/>
  <c r="F468" i="2" s="1"/>
  <c r="E158" i="2"/>
  <c r="E242" i="2"/>
  <c r="E162" i="2"/>
  <c r="E466" i="2"/>
  <c r="F466" i="2" s="1"/>
  <c r="E171" i="2"/>
  <c r="E223" i="2"/>
  <c r="E279" i="2"/>
  <c r="E153" i="2"/>
  <c r="E219" i="2"/>
  <c r="F219" i="2" s="1"/>
  <c r="E258" i="2"/>
  <c r="E454" i="2"/>
  <c r="F454" i="2" s="1"/>
  <c r="P454" i="2" s="1"/>
  <c r="E172" i="2"/>
  <c r="E60" i="5" s="1"/>
  <c r="E425" i="2"/>
  <c r="E371" i="2"/>
  <c r="E397" i="2"/>
  <c r="E164" i="2"/>
  <c r="E254" i="2"/>
  <c r="E301" i="2"/>
  <c r="E380" i="2"/>
  <c r="E195" i="2"/>
  <c r="F195" i="2" s="1"/>
  <c r="E234" i="2"/>
  <c r="E289" i="2"/>
  <c r="E307" i="2"/>
  <c r="E325" i="2"/>
  <c r="E187" i="5" s="1"/>
  <c r="E345" i="2"/>
  <c r="E423" i="2"/>
  <c r="E217" i="2"/>
  <c r="E306" i="2"/>
  <c r="E434" i="2"/>
  <c r="E27" i="2"/>
  <c r="F27" i="2" s="1"/>
  <c r="G27" i="2" s="1"/>
  <c r="H27" i="2" s="1"/>
  <c r="E51" i="2"/>
  <c r="F51" i="2" s="1"/>
  <c r="G51" i="2" s="1"/>
  <c r="H51" i="2" s="1"/>
  <c r="E79" i="2"/>
  <c r="F79" i="2" s="1"/>
  <c r="G79" i="2" s="1"/>
  <c r="H79" i="2" s="1"/>
  <c r="E297" i="2"/>
  <c r="E194" i="2"/>
  <c r="F194" i="2" s="1"/>
  <c r="G194" i="2" s="1"/>
  <c r="I194" i="2" s="1"/>
  <c r="E330" i="2"/>
  <c r="E28" i="2"/>
  <c r="F28" i="2" s="1"/>
  <c r="E60" i="2"/>
  <c r="F60" i="2" s="1"/>
  <c r="G60" i="2" s="1"/>
  <c r="H60" i="2" s="1"/>
  <c r="E112" i="2"/>
  <c r="F112" i="2" s="1"/>
  <c r="G112" i="2" s="1"/>
  <c r="H112" i="2" s="1"/>
  <c r="E140" i="2"/>
  <c r="E362" i="2"/>
  <c r="F362" i="2" s="1"/>
  <c r="E310" i="2"/>
  <c r="E98" i="2"/>
  <c r="F98" i="2" s="1"/>
  <c r="G98" i="2" s="1"/>
  <c r="H98" i="2" s="1"/>
  <c r="E46" i="2"/>
  <c r="F46" i="2" s="1"/>
  <c r="G46" i="2" s="1"/>
  <c r="H46" i="2" s="1"/>
  <c r="E268" i="2"/>
  <c r="E90" i="2"/>
  <c r="F90" i="2" s="1"/>
  <c r="G90" i="2" s="1"/>
  <c r="I90" i="2" s="1"/>
  <c r="E29" i="2"/>
  <c r="F29" i="2" s="1"/>
  <c r="G29" i="2" s="1"/>
  <c r="H29" i="2" s="1"/>
  <c r="E418" i="2"/>
  <c r="E21" i="5" s="1"/>
  <c r="E73" i="2"/>
  <c r="F73" i="2" s="1"/>
  <c r="G73" i="2" s="1"/>
  <c r="H73" i="2" s="1"/>
  <c r="E97" i="2"/>
  <c r="F97" i="2" s="1"/>
  <c r="G97" i="2" s="1"/>
  <c r="H97" i="2" s="1"/>
  <c r="E85" i="2"/>
  <c r="F85" i="2" s="1"/>
  <c r="P85" i="2" s="1"/>
  <c r="E118" i="2"/>
  <c r="F118" i="2" s="1"/>
  <c r="G118" i="2" s="1"/>
  <c r="H118" i="2" s="1"/>
  <c r="E393" i="2"/>
  <c r="E54" i="2"/>
  <c r="F54" i="2" s="1"/>
  <c r="E472" i="2"/>
  <c r="F472" i="2" s="1"/>
  <c r="E415" i="2"/>
  <c r="E424" i="2"/>
  <c r="E382" i="2"/>
  <c r="F382" i="2" s="1"/>
  <c r="G382" i="2" s="1"/>
  <c r="I382" i="2" s="1"/>
  <c r="E437" i="2"/>
  <c r="F437" i="2" s="1"/>
  <c r="G437" i="2" s="1"/>
  <c r="K437" i="2" s="1"/>
  <c r="E359" i="2"/>
  <c r="E221" i="5" s="1"/>
  <c r="E416" i="2"/>
  <c r="E373" i="2"/>
  <c r="E177" i="2"/>
  <c r="E182" i="2"/>
  <c r="F182" i="2" s="1"/>
  <c r="P182" i="2" s="1"/>
  <c r="E230" i="2"/>
  <c r="E156" i="2"/>
  <c r="E228" i="2"/>
  <c r="F228" i="2" s="1"/>
  <c r="P228" i="2" s="1"/>
  <c r="E262" i="2"/>
  <c r="E402" i="2"/>
  <c r="F402" i="2" s="1"/>
  <c r="E186" i="2"/>
  <c r="E456" i="2"/>
  <c r="F456" i="2" s="1"/>
  <c r="E401" i="2"/>
  <c r="E381" i="2"/>
  <c r="E257" i="2"/>
  <c r="E303" i="2"/>
  <c r="E412" i="2"/>
  <c r="E438" i="2"/>
  <c r="F438" i="2" s="1"/>
  <c r="P438" i="2" s="1"/>
  <c r="E245" i="2"/>
  <c r="E291" i="2"/>
  <c r="E309" i="2"/>
  <c r="E329" i="2"/>
  <c r="E347" i="2"/>
  <c r="E145" i="2"/>
  <c r="E19" i="5" s="1"/>
  <c r="E276" i="2"/>
  <c r="E138" i="5" s="1"/>
  <c r="E185" i="2"/>
  <c r="F185" i="2" s="1"/>
  <c r="P185" i="2" s="1"/>
  <c r="E334" i="2"/>
  <c r="E196" i="5" s="1"/>
  <c r="E31" i="2"/>
  <c r="F31" i="2" s="1"/>
  <c r="G31" i="2" s="1"/>
  <c r="H31" i="2" s="1"/>
  <c r="E83" i="2"/>
  <c r="F83" i="2" s="1"/>
  <c r="G83" i="2" s="1"/>
  <c r="H83" i="2" s="1"/>
  <c r="E111" i="2"/>
  <c r="E135" i="2"/>
  <c r="F135" i="2" s="1"/>
  <c r="G135" i="2" s="1"/>
  <c r="H135" i="2" s="1"/>
  <c r="E322" i="2"/>
  <c r="E157" i="2"/>
  <c r="E348" i="2"/>
  <c r="E32" i="2"/>
  <c r="F32" i="2" s="1"/>
  <c r="G32" i="2" s="1"/>
  <c r="H32" i="2" s="1"/>
  <c r="E64" i="2"/>
  <c r="F64" i="2" s="1"/>
  <c r="G64" i="2" s="1"/>
  <c r="H64" i="2" s="1"/>
  <c r="E88" i="2"/>
  <c r="F88" i="2" s="1"/>
  <c r="P88" i="2" s="1"/>
  <c r="E116" i="2"/>
  <c r="F116" i="2" s="1"/>
  <c r="G116" i="2" s="1"/>
  <c r="H116" i="2" s="1"/>
  <c r="E326" i="2"/>
  <c r="E366" i="2"/>
  <c r="E363" i="2"/>
  <c r="F363" i="2" s="1"/>
  <c r="E121" i="2"/>
  <c r="E69" i="2"/>
  <c r="F69" i="2" s="1"/>
  <c r="G69" i="2" s="1"/>
  <c r="H69" i="2" s="1"/>
  <c r="E350" i="2"/>
  <c r="E38" i="2"/>
  <c r="F38" i="2" s="1"/>
  <c r="G38" i="2" s="1"/>
  <c r="H38" i="2" s="1"/>
  <c r="E313" i="2"/>
  <c r="E82" i="2"/>
  <c r="F82" i="2" s="1"/>
  <c r="G82" i="2" s="1"/>
  <c r="H82" i="2" s="1"/>
  <c r="E357" i="2"/>
  <c r="E106" i="2"/>
  <c r="F106" i="2" s="1"/>
  <c r="G106" i="2" s="1"/>
  <c r="H106" i="2" s="1"/>
  <c r="G130" i="2"/>
  <c r="H130" i="2" s="1"/>
  <c r="E188" i="2"/>
  <c r="F188" i="2" s="1"/>
  <c r="P188" i="2" s="1"/>
  <c r="E62" i="2"/>
  <c r="F62" i="2" s="1"/>
  <c r="G62" i="2" s="1"/>
  <c r="H62" i="2" s="1"/>
  <c r="E208" i="2"/>
  <c r="E273" i="2"/>
  <c r="F273" i="2" s="1"/>
  <c r="G273" i="2" s="1"/>
  <c r="E426" i="2"/>
  <c r="E444" i="2"/>
  <c r="F444" i="2" s="1"/>
  <c r="G444" i="2" s="1"/>
  <c r="K444" i="2" s="1"/>
  <c r="E419" i="2"/>
  <c r="F419" i="2" s="1"/>
  <c r="E453" i="2"/>
  <c r="F453" i="2" s="1"/>
  <c r="G453" i="2" s="1"/>
  <c r="K453" i="2" s="1"/>
  <c r="E400" i="2"/>
  <c r="E460" i="2"/>
  <c r="F460" i="2" s="1"/>
  <c r="G460" i="2" s="1"/>
  <c r="K460" i="2" s="1"/>
  <c r="E406" i="2"/>
  <c r="F406" i="2" s="1"/>
  <c r="E445" i="2"/>
  <c r="E280" i="5" s="1"/>
  <c r="E163" i="2"/>
  <c r="E51" i="5" s="1"/>
  <c r="E253" i="2"/>
  <c r="E117" i="5" s="1"/>
  <c r="E288" i="2"/>
  <c r="E321" i="2"/>
  <c r="E236" i="2"/>
  <c r="E469" i="2"/>
  <c r="F469" i="2" s="1"/>
  <c r="G469" i="2" s="1"/>
  <c r="K469" i="2" s="1"/>
  <c r="E175" i="2"/>
  <c r="E224" i="2"/>
  <c r="E88" i="5" s="1"/>
  <c r="E207" i="2"/>
  <c r="F207" i="2" s="1"/>
  <c r="G207" i="2" s="1"/>
  <c r="I207" i="2" s="1"/>
  <c r="E410" i="2"/>
  <c r="E265" i="2"/>
  <c r="E154" i="2"/>
  <c r="E212" i="2"/>
  <c r="E409" i="2"/>
  <c r="E264" i="2"/>
  <c r="E315" i="2"/>
  <c r="E333" i="2"/>
  <c r="E351" i="2"/>
  <c r="E241" i="2"/>
  <c r="E105" i="5" s="1"/>
  <c r="E191" i="2"/>
  <c r="F191" i="2" s="1"/>
  <c r="E200" i="2"/>
  <c r="F200" i="2" s="1"/>
  <c r="G200" i="2" s="1"/>
  <c r="E378" i="2"/>
  <c r="E39" i="2"/>
  <c r="F39" i="2" s="1"/>
  <c r="G39" i="2" s="1"/>
  <c r="H39" i="2" s="1"/>
  <c r="E59" i="2"/>
  <c r="F59" i="2" s="1"/>
  <c r="G59" i="2" s="1"/>
  <c r="H59" i="2" s="1"/>
  <c r="E91" i="2"/>
  <c r="F91" i="2" s="1"/>
  <c r="G91" i="2" s="1"/>
  <c r="I91" i="2" s="1"/>
  <c r="E119" i="2"/>
  <c r="F119" i="2" s="1"/>
  <c r="G119" i="2" s="1"/>
  <c r="H119" i="2" s="1"/>
  <c r="E139" i="2"/>
  <c r="F139" i="2" s="1"/>
  <c r="G139" i="2" s="1"/>
  <c r="H139" i="2" s="1"/>
  <c r="E361" i="2"/>
  <c r="E170" i="2"/>
  <c r="E387" i="2"/>
  <c r="E40" i="2"/>
  <c r="F40" i="2" s="1"/>
  <c r="G40" i="2" s="1"/>
  <c r="H40" i="2" s="1"/>
  <c r="E72" i="2"/>
  <c r="F72" i="2" s="1"/>
  <c r="G72" i="2" s="1"/>
  <c r="H72" i="2" s="1"/>
  <c r="E92" i="2"/>
  <c r="F92" i="2" s="1"/>
  <c r="P92" i="2" s="1"/>
  <c r="E124" i="2"/>
  <c r="E259" i="2"/>
  <c r="E123" i="5" s="1"/>
  <c r="E390" i="2"/>
  <c r="E250" i="5" s="1"/>
  <c r="E332" i="2"/>
  <c r="F332" i="2" s="1"/>
  <c r="E101" i="2"/>
  <c r="F101" i="2" s="1"/>
  <c r="E26" i="2"/>
  <c r="F26" i="2" s="1"/>
  <c r="G26" i="2" s="1"/>
  <c r="H26" i="2" s="1"/>
  <c r="E70" i="2"/>
  <c r="F70" i="2" s="1"/>
  <c r="P70" i="2" s="1"/>
  <c r="E300" i="2"/>
  <c r="E114" i="2"/>
  <c r="F114" i="2" s="1"/>
  <c r="P114" i="2" s="1"/>
  <c r="E391" i="2"/>
  <c r="G181" i="2"/>
  <c r="I181" i="2" s="1"/>
  <c r="E481" i="2"/>
  <c r="F481" i="2" s="1"/>
  <c r="F356" i="2"/>
  <c r="E218" i="5"/>
  <c r="E117" i="2"/>
  <c r="F117" i="2" s="1"/>
  <c r="P117" i="2" s="1"/>
  <c r="E95" i="5"/>
  <c r="F231" i="2"/>
  <c r="G231" i="2" s="1"/>
  <c r="I231" i="2" s="1"/>
  <c r="D14" i="2"/>
  <c r="W26" i="2"/>
  <c r="P165" i="2"/>
  <c r="G165" i="2"/>
  <c r="I165" i="2" s="1"/>
  <c r="P340" i="2"/>
  <c r="G340" i="2"/>
  <c r="I340" i="2" s="1"/>
  <c r="P272" i="2"/>
  <c r="G272" i="2"/>
  <c r="I272" i="2" s="1"/>
  <c r="G209" i="2"/>
  <c r="I209" i="2" s="1"/>
  <c r="P209" i="2"/>
  <c r="P466" i="2"/>
  <c r="G466" i="2"/>
  <c r="K466" i="2" s="1"/>
  <c r="G316" i="2"/>
  <c r="I316" i="2" s="1"/>
  <c r="P339" i="2"/>
  <c r="S339" i="2" s="1"/>
  <c r="E176" i="5"/>
  <c r="G320" i="2"/>
  <c r="I320" i="2" s="1"/>
  <c r="E182" i="5"/>
  <c r="F365" i="2"/>
  <c r="F319" i="2"/>
  <c r="F244" i="2"/>
  <c r="G244" i="2" s="1"/>
  <c r="I244" i="2" s="1"/>
  <c r="F334" i="2"/>
  <c r="G334" i="2" s="1"/>
  <c r="I334" i="2" s="1"/>
  <c r="F342" i="2"/>
  <c r="G342" i="2" s="1"/>
  <c r="I342" i="2" s="1"/>
  <c r="E178" i="5"/>
  <c r="E81" i="5"/>
  <c r="E214" i="5"/>
  <c r="E147" i="5"/>
  <c r="E202" i="5"/>
  <c r="E53" i="5"/>
  <c r="E244" i="5"/>
  <c r="E77" i="5"/>
  <c r="E135" i="5"/>
  <c r="F172" i="2"/>
  <c r="G172" i="2" s="1"/>
  <c r="I172" i="2" s="1"/>
  <c r="P427" i="2"/>
  <c r="S427" i="2" s="1"/>
  <c r="P73" i="2"/>
  <c r="F325" i="2"/>
  <c r="P325" i="2" s="1"/>
  <c r="F359" i="2"/>
  <c r="P359" i="2" s="1"/>
  <c r="F428" i="2"/>
  <c r="G428" i="2" s="1"/>
  <c r="K428" i="2" s="1"/>
  <c r="G482" i="2"/>
  <c r="K482" i="2" s="1"/>
  <c r="P482" i="2"/>
  <c r="G481" i="2"/>
  <c r="K481" i="2" s="1"/>
  <c r="P481" i="2"/>
  <c r="P480" i="2"/>
  <c r="H21" i="4"/>
  <c r="G21" i="4"/>
  <c r="G41" i="4"/>
  <c r="H41" i="4"/>
  <c r="G45" i="4"/>
  <c r="H45" i="4"/>
  <c r="H49" i="4"/>
  <c r="G49" i="4"/>
  <c r="H24" i="4"/>
  <c r="G24" i="4"/>
  <c r="G29" i="4"/>
  <c r="G42" i="4"/>
  <c r="I46" i="4"/>
  <c r="J46" i="4" s="1"/>
  <c r="I23" i="4"/>
  <c r="J23" i="4" s="1"/>
  <c r="G51" i="4"/>
  <c r="I37" i="4"/>
  <c r="J37" i="4" s="1"/>
  <c r="I30" i="4"/>
  <c r="J30" i="4" s="1"/>
  <c r="I22" i="4"/>
  <c r="J22" i="4" s="1"/>
  <c r="G37" i="4"/>
  <c r="G28" i="4"/>
  <c r="I36" i="4"/>
  <c r="J36" i="4" s="1"/>
  <c r="H26" i="4"/>
  <c r="I51" i="4"/>
  <c r="J51" i="4" s="1"/>
  <c r="I49" i="4"/>
  <c r="J49" i="4" s="1"/>
  <c r="I41" i="4"/>
  <c r="J41" i="4" s="1"/>
  <c r="I26" i="4"/>
  <c r="J26" i="4" s="1"/>
  <c r="W25" i="2"/>
  <c r="I40" i="4"/>
  <c r="J40" i="4" s="1"/>
  <c r="I25" i="4"/>
  <c r="J25" i="4" s="1"/>
  <c r="E18" i="5"/>
  <c r="F241" i="2"/>
  <c r="F390" i="2"/>
  <c r="G390" i="2" s="1"/>
  <c r="I390" i="2" s="1"/>
  <c r="S398" i="2"/>
  <c r="W19" i="2"/>
  <c r="W5" i="2"/>
  <c r="W13" i="2"/>
  <c r="P29" i="2"/>
  <c r="S29" i="2" s="1"/>
  <c r="P453" i="2"/>
  <c r="S453" i="2" s="1"/>
  <c r="P65" i="2"/>
  <c r="S65" i="2" s="1"/>
  <c r="P68" i="2"/>
  <c r="S68" i="2" s="1"/>
  <c r="P128" i="2"/>
  <c r="S128" i="2" s="1"/>
  <c r="P105" i="2"/>
  <c r="S105" i="2" s="1"/>
  <c r="P120" i="2"/>
  <c r="S120" i="2" s="1"/>
  <c r="W20" i="2"/>
  <c r="W6" i="2"/>
  <c r="W14" i="2"/>
  <c r="P467" i="2"/>
  <c r="S467" i="2" s="1"/>
  <c r="P460" i="2"/>
  <c r="S460" i="2" s="1"/>
  <c r="P123" i="2"/>
  <c r="S123" i="2" s="1"/>
  <c r="P31" i="2"/>
  <c r="S31" i="2" s="1"/>
  <c r="P27" i="2"/>
  <c r="S27" i="2" s="1"/>
  <c r="P78" i="2"/>
  <c r="S78" i="2" s="1"/>
  <c r="P142" i="2"/>
  <c r="S142" i="2" s="1"/>
  <c r="W21" i="2"/>
  <c r="W7" i="2"/>
  <c r="W2" i="2"/>
  <c r="P376" i="2"/>
  <c r="S376" i="2" s="1"/>
  <c r="P193" i="2"/>
  <c r="S193" i="2" s="1"/>
  <c r="P36" i="2"/>
  <c r="S36" i="2" s="1"/>
  <c r="P87" i="2"/>
  <c r="S87" i="2" s="1"/>
  <c r="W22" i="2"/>
  <c r="W8" i="2"/>
  <c r="P465" i="2"/>
  <c r="S465" i="2" s="1"/>
  <c r="P184" i="2"/>
  <c r="S184" i="2" s="1"/>
  <c r="P112" i="2"/>
  <c r="S112" i="2" s="1"/>
  <c r="P127" i="2"/>
  <c r="S127" i="2" s="1"/>
  <c r="P25" i="2"/>
  <c r="P56" i="2"/>
  <c r="S56" i="2" s="1"/>
  <c r="P463" i="2"/>
  <c r="S463" i="2" s="1"/>
  <c r="P60" i="2"/>
  <c r="S60" i="2" s="1"/>
  <c r="P79" i="2"/>
  <c r="S79" i="2" s="1"/>
  <c r="W15" i="2"/>
  <c r="W23" i="2"/>
  <c r="W9" i="2"/>
  <c r="P155" i="2"/>
  <c r="S155" i="2" s="1"/>
  <c r="P447" i="2"/>
  <c r="S447" i="2" s="1"/>
  <c r="P450" i="2"/>
  <c r="S450" i="2" s="1"/>
  <c r="P26" i="2"/>
  <c r="S26" i="2" s="1"/>
  <c r="P62" i="2"/>
  <c r="S62" i="2" s="1"/>
  <c r="P137" i="2"/>
  <c r="S137" i="2" s="1"/>
  <c r="P64" i="2"/>
  <c r="S64" i="2" s="1"/>
  <c r="P113" i="2"/>
  <c r="S113" i="2" s="1"/>
  <c r="W16" i="2"/>
  <c r="W24" i="2"/>
  <c r="W10" i="2"/>
  <c r="P462" i="2"/>
  <c r="S462" i="2" s="1"/>
  <c r="P436" i="2"/>
  <c r="S436" i="2" s="1"/>
  <c r="P404" i="2"/>
  <c r="S404" i="2" s="1"/>
  <c r="P115" i="2"/>
  <c r="S115" i="2" s="1"/>
  <c r="P107" i="2"/>
  <c r="S107" i="2" s="1"/>
  <c r="P129" i="2"/>
  <c r="S129" i="2" s="1"/>
  <c r="P69" i="2"/>
  <c r="S69" i="2" s="1"/>
  <c r="P197" i="2"/>
  <c r="S197" i="2" s="1"/>
  <c r="P81" i="2"/>
  <c r="S81" i="2" s="1"/>
  <c r="P205" i="2"/>
  <c r="S205" i="2" s="1"/>
  <c r="W18" i="2"/>
  <c r="W4" i="2"/>
  <c r="W12" i="2"/>
  <c r="P469" i="2"/>
  <c r="S469" i="2" s="1"/>
  <c r="P244" i="2"/>
  <c r="S244" i="2" s="1"/>
  <c r="P125" i="2"/>
  <c r="S125" i="2" s="1"/>
  <c r="P102" i="2"/>
  <c r="S102" i="2" s="1"/>
  <c r="P32" i="2"/>
  <c r="S32" i="2" s="1"/>
  <c r="P61" i="2"/>
  <c r="S61" i="2" s="1"/>
  <c r="P46" i="2"/>
  <c r="S46" i="2" s="1"/>
  <c r="P201" i="2"/>
  <c r="S201" i="2" s="1"/>
  <c r="P116" i="2"/>
  <c r="S116" i="2" s="1"/>
  <c r="F311" i="2"/>
  <c r="E173" i="5"/>
  <c r="G188" i="2"/>
  <c r="I188" i="2" s="1"/>
  <c r="P52" i="2"/>
  <c r="S52" i="2" s="1"/>
  <c r="G250" i="2"/>
  <c r="I250" i="2" s="1"/>
  <c r="P187" i="2"/>
  <c r="G187" i="2"/>
  <c r="I187" i="2" s="1"/>
  <c r="F276" i="2"/>
  <c r="P100" i="2"/>
  <c r="S100" i="2" s="1"/>
  <c r="F144" i="2"/>
  <c r="E39" i="5"/>
  <c r="F383" i="2"/>
  <c r="E243" i="5"/>
  <c r="S267" i="2"/>
  <c r="E85" i="5"/>
  <c r="P449" i="2"/>
  <c r="G449" i="2"/>
  <c r="F368" i="2"/>
  <c r="E126" i="2"/>
  <c r="F126" i="2" s="1"/>
  <c r="G126" i="2" s="1"/>
  <c r="H126" i="2" s="1"/>
  <c r="E476" i="2"/>
  <c r="F476" i="2" s="1"/>
  <c r="P399" i="2"/>
  <c r="S399" i="2" s="1"/>
  <c r="F439" i="2"/>
  <c r="P53" i="2"/>
  <c r="S53" i="2" s="1"/>
  <c r="P200" i="2"/>
  <c r="E86" i="2"/>
  <c r="F86" i="2" s="1"/>
  <c r="P86" i="2" s="1"/>
  <c r="E475" i="2"/>
  <c r="F475" i="2" s="1"/>
  <c r="G475" i="2" s="1"/>
  <c r="K475" i="2" s="1"/>
  <c r="F160" i="2"/>
  <c r="P160" i="2" s="1"/>
  <c r="P402" i="2"/>
  <c r="P130" i="2"/>
  <c r="S130" i="2" s="1"/>
  <c r="P456" i="2"/>
  <c r="P273" i="2"/>
  <c r="E477" i="2"/>
  <c r="F477" i="2" s="1"/>
  <c r="G477" i="2" s="1"/>
  <c r="K477" i="2" s="1"/>
  <c r="E474" i="2"/>
  <c r="F474" i="2" s="1"/>
  <c r="G474" i="2" s="1"/>
  <c r="K474" i="2" s="1"/>
  <c r="P430" i="2"/>
  <c r="S430" i="2" s="1"/>
  <c r="E196" i="2"/>
  <c r="F196" i="2" s="1"/>
  <c r="P196" i="2" s="1"/>
  <c r="S316" i="2"/>
  <c r="S331" i="2"/>
  <c r="F349" i="2"/>
  <c r="E211" i="5"/>
  <c r="F418" i="2"/>
  <c r="P101" i="2"/>
  <c r="G101" i="2"/>
  <c r="H101" i="2" s="1"/>
  <c r="G34" i="2"/>
  <c r="H34" i="2" s="1"/>
  <c r="P34" i="2"/>
  <c r="P30" i="2"/>
  <c r="G191" i="2"/>
  <c r="I191" i="2" s="1"/>
  <c r="P191" i="2"/>
  <c r="P99" i="2"/>
  <c r="G99" i="2"/>
  <c r="H99" i="2" s="1"/>
  <c r="F378" i="2"/>
  <c r="E239" i="5"/>
  <c r="F248" i="2"/>
  <c r="E112" i="5"/>
  <c r="P213" i="2"/>
  <c r="G213" i="2"/>
  <c r="I213" i="2" s="1"/>
  <c r="P108" i="2"/>
  <c r="G108" i="2"/>
  <c r="H108" i="2" s="1"/>
  <c r="F387" i="2"/>
  <c r="E247" i="5"/>
  <c r="P135" i="2"/>
  <c r="G33" i="2"/>
  <c r="H33" i="2" s="1"/>
  <c r="P33" i="2"/>
  <c r="P93" i="2"/>
  <c r="G93" i="2"/>
  <c r="H93" i="2" s="1"/>
  <c r="E194" i="5"/>
  <c r="P132" i="2"/>
  <c r="G132" i="2"/>
  <c r="H132" i="2" s="1"/>
  <c r="G198" i="2"/>
  <c r="I198" i="2" s="1"/>
  <c r="P83" i="2"/>
  <c r="F346" i="2"/>
  <c r="E208" i="5"/>
  <c r="P195" i="2"/>
  <c r="G195" i="2"/>
  <c r="I195" i="2" s="1"/>
  <c r="G314" i="2"/>
  <c r="I314" i="2" s="1"/>
  <c r="P314" i="2"/>
  <c r="S314" i="2" s="1"/>
  <c r="P394" i="2"/>
  <c r="G394" i="2"/>
  <c r="I394" i="2" s="1"/>
  <c r="S149" i="2"/>
  <c r="K433" i="2"/>
  <c r="P104" i="2"/>
  <c r="P458" i="2"/>
  <c r="G458" i="2"/>
  <c r="K458" i="2" s="1"/>
  <c r="P151" i="2"/>
  <c r="G151" i="2"/>
  <c r="I151" i="2" s="1"/>
  <c r="P55" i="2"/>
  <c r="G55" i="2"/>
  <c r="H55" i="2" s="1"/>
  <c r="P35" i="2"/>
  <c r="G35" i="2"/>
  <c r="H35" i="2" s="1"/>
  <c r="F289" i="2"/>
  <c r="E151" i="5"/>
  <c r="F256" i="2"/>
  <c r="E120" i="5"/>
  <c r="G152" i="2"/>
  <c r="I152" i="2" s="1"/>
  <c r="G455" i="2"/>
  <c r="K455" i="2" s="1"/>
  <c r="P455" i="2"/>
  <c r="S379" i="2"/>
  <c r="S73" i="2"/>
  <c r="P446" i="2"/>
  <c r="F298" i="2"/>
  <c r="E160" i="5"/>
  <c r="P215" i="2"/>
  <c r="G215" i="2"/>
  <c r="I215" i="2" s="1"/>
  <c r="E238" i="5"/>
  <c r="K449" i="2"/>
  <c r="P199" i="2"/>
  <c r="G199" i="2"/>
  <c r="I199" i="2" s="1"/>
  <c r="P420" i="2"/>
  <c r="G420" i="2"/>
  <c r="J420" i="2" s="1"/>
  <c r="S25" i="2"/>
  <c r="G328" i="2"/>
  <c r="I328" i="2" s="1"/>
  <c r="P328" i="2"/>
  <c r="E99" i="5"/>
  <c r="F235" i="2"/>
  <c r="E224" i="5"/>
  <c r="P472" i="2"/>
  <c r="G472" i="2"/>
  <c r="K472" i="2" s="1"/>
  <c r="P293" i="2"/>
  <c r="S293" i="2" s="1"/>
  <c r="P261" i="2"/>
  <c r="S261" i="2" s="1"/>
  <c r="G456" i="2"/>
  <c r="G285" i="2"/>
  <c r="I285" i="2" s="1"/>
  <c r="P285" i="2"/>
  <c r="G372" i="2"/>
  <c r="I372" i="2" s="1"/>
  <c r="P372" i="2"/>
  <c r="G147" i="2"/>
  <c r="I147" i="2" s="1"/>
  <c r="P147" i="2"/>
  <c r="E107" i="5"/>
  <c r="F243" i="2"/>
  <c r="G402" i="2"/>
  <c r="K402" i="2" s="1"/>
  <c r="P221" i="2"/>
  <c r="G86" i="2"/>
  <c r="I86" i="2" s="1"/>
  <c r="H25" i="4"/>
  <c r="G25" i="4"/>
  <c r="H47" i="4"/>
  <c r="G47" i="4"/>
  <c r="G38" i="4"/>
  <c r="H38" i="4"/>
  <c r="F32" i="4"/>
  <c r="G32" i="4" s="1"/>
  <c r="I32" i="4"/>
  <c r="H40" i="4"/>
  <c r="G40" i="4"/>
  <c r="H39" i="4"/>
  <c r="G39" i="4"/>
  <c r="H50" i="4"/>
  <c r="G31" i="4"/>
  <c r="H31" i="4"/>
  <c r="I35" i="4"/>
  <c r="J35" i="4" s="1"/>
  <c r="F35" i="4"/>
  <c r="H23" i="4"/>
  <c r="G23" i="4"/>
  <c r="G27" i="4"/>
  <c r="H27" i="4"/>
  <c r="I18" i="4"/>
  <c r="F18" i="4"/>
  <c r="S491" i="2" l="1"/>
  <c r="G92" i="2"/>
  <c r="I92" i="2" s="1"/>
  <c r="F263" i="2"/>
  <c r="P192" i="2"/>
  <c r="S192" i="2" s="1"/>
  <c r="P216" i="2"/>
  <c r="S488" i="2"/>
  <c r="S487" i="2"/>
  <c r="P44" i="2"/>
  <c r="S44" i="2" s="1"/>
  <c r="P459" i="2"/>
  <c r="S459" i="2" s="1"/>
  <c r="P479" i="2"/>
  <c r="F247" i="2"/>
  <c r="G247" i="2" s="1"/>
  <c r="I247" i="2" s="1"/>
  <c r="S340" i="2"/>
  <c r="F145" i="2"/>
  <c r="S489" i="2"/>
  <c r="F163" i="2"/>
  <c r="P97" i="2"/>
  <c r="S97" i="2" s="1"/>
  <c r="P91" i="2"/>
  <c r="S91" i="2" s="1"/>
  <c r="P110" i="2"/>
  <c r="S110" i="2" s="1"/>
  <c r="E75" i="5"/>
  <c r="P207" i="2"/>
  <c r="S207" i="2" s="1"/>
  <c r="S482" i="2"/>
  <c r="G45" i="2"/>
  <c r="H45" i="2" s="1"/>
  <c r="G454" i="2"/>
  <c r="K454" i="2" s="1"/>
  <c r="P40" i="2"/>
  <c r="E252" i="5"/>
  <c r="P139" i="2"/>
  <c r="S139" i="2" s="1"/>
  <c r="E22" i="5"/>
  <c r="P473" i="2"/>
  <c r="S473" i="2" s="1"/>
  <c r="G470" i="2"/>
  <c r="K470" i="2" s="1"/>
  <c r="F226" i="2"/>
  <c r="P226" i="2" s="1"/>
  <c r="P334" i="2"/>
  <c r="S334" i="2" s="1"/>
  <c r="P148" i="2"/>
  <c r="S148" i="2" s="1"/>
  <c r="P106" i="2"/>
  <c r="S106" i="2" s="1"/>
  <c r="P231" i="2"/>
  <c r="S231" i="2" s="1"/>
  <c r="G478" i="2"/>
  <c r="K478" i="2" s="1"/>
  <c r="S449" i="2"/>
  <c r="G88" i="2"/>
  <c r="I88" i="2" s="1"/>
  <c r="P38" i="2"/>
  <c r="S38" i="2" s="1"/>
  <c r="G228" i="2"/>
  <c r="I228" i="2" s="1"/>
  <c r="E225" i="5"/>
  <c r="P118" i="2"/>
  <c r="S118" i="2" s="1"/>
  <c r="P190" i="2"/>
  <c r="S190" i="2" s="1"/>
  <c r="F224" i="2"/>
  <c r="P224" i="2" s="1"/>
  <c r="G359" i="2"/>
  <c r="I359" i="2" s="1"/>
  <c r="S33" i="2"/>
  <c r="P82" i="2"/>
  <c r="S82" i="2" s="1"/>
  <c r="G122" i="2"/>
  <c r="H122" i="2" s="1"/>
  <c r="E231" i="5"/>
  <c r="E136" i="5"/>
  <c r="P98" i="2"/>
  <c r="S98" i="2" s="1"/>
  <c r="G178" i="2"/>
  <c r="J178" i="2" s="1"/>
  <c r="P75" i="2"/>
  <c r="S75" i="2" s="1"/>
  <c r="P464" i="2"/>
  <c r="S464" i="2" s="1"/>
  <c r="P189" i="2"/>
  <c r="S189" i="2" s="1"/>
  <c r="P48" i="2"/>
  <c r="S48" i="2" s="1"/>
  <c r="P222" i="2"/>
  <c r="S222" i="2" s="1"/>
  <c r="S479" i="2"/>
  <c r="G435" i="2"/>
  <c r="K435" i="2" s="1"/>
  <c r="S338" i="2"/>
  <c r="S485" i="2"/>
  <c r="E92" i="5"/>
  <c r="P353" i="2"/>
  <c r="S353" i="2" s="1"/>
  <c r="F168" i="2"/>
  <c r="P168" i="2" s="1"/>
  <c r="P194" i="2"/>
  <c r="S194" i="2" s="1"/>
  <c r="P390" i="2"/>
  <c r="G70" i="2"/>
  <c r="H70" i="2" s="1"/>
  <c r="E276" i="5"/>
  <c r="G269" i="2"/>
  <c r="I269" i="2" s="1"/>
  <c r="S187" i="2"/>
  <c r="G182" i="2"/>
  <c r="I182" i="2" s="1"/>
  <c r="G85" i="2"/>
  <c r="H85" i="2" s="1"/>
  <c r="P437" i="2"/>
  <c r="S437" i="2" s="1"/>
  <c r="G442" i="2"/>
  <c r="S442" i="2" s="1"/>
  <c r="P66" i="2"/>
  <c r="F255" i="2"/>
  <c r="G49" i="2"/>
  <c r="H49" i="2" s="1"/>
  <c r="S181" i="2"/>
  <c r="P382" i="2"/>
  <c r="S382" i="2" s="1"/>
  <c r="P39" i="2"/>
  <c r="S39" i="2" s="1"/>
  <c r="S216" i="2"/>
  <c r="G76" i="2"/>
  <c r="H76" i="2" s="1"/>
  <c r="P51" i="2"/>
  <c r="S51" i="2" s="1"/>
  <c r="P57" i="2"/>
  <c r="S57" i="2" s="1"/>
  <c r="G452" i="2"/>
  <c r="K452" i="2" s="1"/>
  <c r="E263" i="5"/>
  <c r="P47" i="2"/>
  <c r="S47" i="2" s="1"/>
  <c r="P429" i="2"/>
  <c r="S429" i="2" s="1"/>
  <c r="P483" i="2"/>
  <c r="S483" i="2" s="1"/>
  <c r="P95" i="2"/>
  <c r="S95" i="2" s="1"/>
  <c r="E65" i="5"/>
  <c r="S466" i="2"/>
  <c r="S484" i="2"/>
  <c r="S486" i="2"/>
  <c r="E102" i="5"/>
  <c r="F299" i="2"/>
  <c r="P299" i="2" s="1"/>
  <c r="F295" i="2"/>
  <c r="G295" i="2" s="1"/>
  <c r="I295" i="2" s="1"/>
  <c r="P42" i="2"/>
  <c r="S42" i="2" s="1"/>
  <c r="P72" i="2"/>
  <c r="F266" i="2"/>
  <c r="P63" i="2"/>
  <c r="S63" i="2" s="1"/>
  <c r="P146" i="2"/>
  <c r="S146" i="2" s="1"/>
  <c r="P59" i="2"/>
  <c r="S59" i="2" s="1"/>
  <c r="P96" i="2"/>
  <c r="S96" i="2" s="1"/>
  <c r="P74" i="2"/>
  <c r="S74" i="2" s="1"/>
  <c r="P461" i="2"/>
  <c r="S461" i="2" s="1"/>
  <c r="F259" i="2"/>
  <c r="E215" i="5"/>
  <c r="F249" i="2"/>
  <c r="G249" i="2" s="1"/>
  <c r="I249" i="2" s="1"/>
  <c r="F445" i="2"/>
  <c r="G445" i="2" s="1"/>
  <c r="S451" i="2"/>
  <c r="S233" i="2"/>
  <c r="G43" i="4"/>
  <c r="G33" i="4"/>
  <c r="F373" i="2"/>
  <c r="E235" i="5"/>
  <c r="P54" i="2"/>
  <c r="G54" i="2"/>
  <c r="H54" i="2" s="1"/>
  <c r="F434" i="2"/>
  <c r="E275" i="5"/>
  <c r="F234" i="2"/>
  <c r="E98" i="5"/>
  <c r="F425" i="2"/>
  <c r="E28" i="5"/>
  <c r="F171" i="2"/>
  <c r="E59" i="5"/>
  <c r="F344" i="2"/>
  <c r="E206" i="5"/>
  <c r="F411" i="2"/>
  <c r="E268" i="5"/>
  <c r="G41" i="2"/>
  <c r="H41" i="2" s="1"/>
  <c r="P41" i="2"/>
  <c r="S41" i="2" s="1"/>
  <c r="P71" i="2"/>
  <c r="G71" i="2"/>
  <c r="H71" i="2" s="1"/>
  <c r="F337" i="2"/>
  <c r="E199" i="5"/>
  <c r="P375" i="2"/>
  <c r="G375" i="2"/>
  <c r="I375" i="2" s="1"/>
  <c r="G67" i="2"/>
  <c r="H67" i="2" s="1"/>
  <c r="S455" i="2"/>
  <c r="S228" i="2"/>
  <c r="P136" i="2"/>
  <c r="S136" i="2" s="1"/>
  <c r="G185" i="2"/>
  <c r="I185" i="2" s="1"/>
  <c r="F183" i="2"/>
  <c r="P89" i="2"/>
  <c r="S89" i="2" s="1"/>
  <c r="F300" i="2"/>
  <c r="E162" i="5"/>
  <c r="F333" i="2"/>
  <c r="E195" i="5"/>
  <c r="F426" i="2"/>
  <c r="E29" i="5"/>
  <c r="E46" i="5"/>
  <c r="F157" i="2"/>
  <c r="F412" i="2"/>
  <c r="E269" i="5"/>
  <c r="F416" i="2"/>
  <c r="E273" i="5"/>
  <c r="E253" i="5"/>
  <c r="F393" i="2"/>
  <c r="F268" i="2"/>
  <c r="E132" i="5"/>
  <c r="G28" i="2"/>
  <c r="H28" i="2" s="1"/>
  <c r="P28" i="2"/>
  <c r="F306" i="2"/>
  <c r="E168" i="5"/>
  <c r="G50" i="2"/>
  <c r="H50" i="2" s="1"/>
  <c r="P50" i="2"/>
  <c r="E174" i="5"/>
  <c r="F312" i="2"/>
  <c r="E86" i="5"/>
  <c r="F220" i="2"/>
  <c r="F360" i="2"/>
  <c r="E222" i="5"/>
  <c r="F210" i="2"/>
  <c r="E78" i="5"/>
  <c r="F240" i="2"/>
  <c r="E104" i="5"/>
  <c r="E14" i="5"/>
  <c r="F133" i="2"/>
  <c r="F214" i="2"/>
  <c r="E82" i="5"/>
  <c r="G94" i="2"/>
  <c r="H94" i="2" s="1"/>
  <c r="P94" i="2"/>
  <c r="F278" i="2"/>
  <c r="E140" i="5"/>
  <c r="F124" i="2"/>
  <c r="E13" i="5"/>
  <c r="F410" i="2"/>
  <c r="E267" i="5"/>
  <c r="E210" i="5"/>
  <c r="F348" i="2"/>
  <c r="G84" i="2"/>
  <c r="H84" i="2" s="1"/>
  <c r="P84" i="2"/>
  <c r="E270" i="5"/>
  <c r="G448" i="2"/>
  <c r="K448" i="2" s="1"/>
  <c r="G117" i="2"/>
  <c r="H117" i="2" s="1"/>
  <c r="P119" i="2"/>
  <c r="S119" i="2" s="1"/>
  <c r="P477" i="2"/>
  <c r="S477" i="2" s="1"/>
  <c r="P23" i="2"/>
  <c r="S23" i="2" s="1"/>
  <c r="G238" i="2"/>
  <c r="I238" i="2" s="1"/>
  <c r="G356" i="2"/>
  <c r="I356" i="2" s="1"/>
  <c r="P356" i="2"/>
  <c r="E177" i="5"/>
  <c r="F315" i="2"/>
  <c r="F357" i="2"/>
  <c r="E219" i="5"/>
  <c r="E228" i="5"/>
  <c r="F366" i="2"/>
  <c r="E184" i="5"/>
  <c r="F322" i="2"/>
  <c r="F303" i="2"/>
  <c r="E165" i="5"/>
  <c r="F262" i="2"/>
  <c r="E126" i="5"/>
  <c r="F330" i="2"/>
  <c r="E192" i="5"/>
  <c r="F217" i="2"/>
  <c r="E83" i="5"/>
  <c r="F380" i="2"/>
  <c r="E241" i="5"/>
  <c r="F162" i="2"/>
  <c r="E50" i="5"/>
  <c r="F134" i="2"/>
  <c r="E15" i="5"/>
  <c r="F308" i="2"/>
  <c r="E170" i="5"/>
  <c r="F386" i="2"/>
  <c r="E246" i="5"/>
  <c r="F414" i="2"/>
  <c r="E271" i="5"/>
  <c r="E17" i="5"/>
  <c r="F141" i="2"/>
  <c r="F179" i="2"/>
  <c r="E66" i="5"/>
  <c r="E35" i="5"/>
  <c r="F432" i="2"/>
  <c r="G114" i="2"/>
  <c r="H114" i="2" s="1"/>
  <c r="F252" i="2"/>
  <c r="E116" i="5"/>
  <c r="F167" i="2"/>
  <c r="E55" i="5"/>
  <c r="F341" i="2"/>
  <c r="E203" i="5"/>
  <c r="F211" i="2"/>
  <c r="E79" i="5"/>
  <c r="E24" i="5"/>
  <c r="F421" i="2"/>
  <c r="P408" i="2"/>
  <c r="G408" i="2"/>
  <c r="I408" i="2" s="1"/>
  <c r="E213" i="5"/>
  <c r="F351" i="2"/>
  <c r="F121" i="2"/>
  <c r="E12" i="5"/>
  <c r="E145" i="5"/>
  <c r="F283" i="2"/>
  <c r="F251" i="2"/>
  <c r="E115" i="5"/>
  <c r="F318" i="2"/>
  <c r="E180" i="5"/>
  <c r="E154" i="5"/>
  <c r="F292" i="2"/>
  <c r="F405" i="2"/>
  <c r="E262" i="5"/>
  <c r="F287" i="2"/>
  <c r="E149" i="5"/>
  <c r="S221" i="2"/>
  <c r="G471" i="2"/>
  <c r="K471" i="2" s="1"/>
  <c r="P342" i="2"/>
  <c r="S342" i="2" s="1"/>
  <c r="E133" i="5"/>
  <c r="P90" i="2"/>
  <c r="S90" i="2" s="1"/>
  <c r="F305" i="2"/>
  <c r="E128" i="5"/>
  <c r="F264" i="2"/>
  <c r="F175" i="2"/>
  <c r="E62" i="5"/>
  <c r="F208" i="2"/>
  <c r="E76" i="5"/>
  <c r="F326" i="2"/>
  <c r="E188" i="5"/>
  <c r="F347" i="2"/>
  <c r="E209" i="5"/>
  <c r="F257" i="2"/>
  <c r="E121" i="5"/>
  <c r="F423" i="2"/>
  <c r="E26" i="5"/>
  <c r="F301" i="2"/>
  <c r="E163" i="5"/>
  <c r="F258" i="2"/>
  <c r="E122" i="5"/>
  <c r="F242" i="2"/>
  <c r="E106" i="5"/>
  <c r="F324" i="2"/>
  <c r="E186" i="5"/>
  <c r="P37" i="2"/>
  <c r="G37" i="2"/>
  <c r="H37" i="2" s="1"/>
  <c r="F281" i="2"/>
  <c r="E143" i="5"/>
  <c r="F396" i="2"/>
  <c r="E255" i="5"/>
  <c r="F159" i="2"/>
  <c r="E48" i="5"/>
  <c r="F22" i="2"/>
  <c r="E38" i="5"/>
  <c r="P24" i="2"/>
  <c r="G24" i="2"/>
  <c r="H24" i="2" s="1"/>
  <c r="F290" i="2"/>
  <c r="E152" i="5"/>
  <c r="F286" i="2"/>
  <c r="E148" i="5"/>
  <c r="F227" i="2"/>
  <c r="E91" i="5"/>
  <c r="F443" i="2"/>
  <c r="E279" i="5"/>
  <c r="F229" i="2"/>
  <c r="E93" i="5"/>
  <c r="E226" i="5"/>
  <c r="F364" i="2"/>
  <c r="E110" i="5"/>
  <c r="F246" i="2"/>
  <c r="F206" i="2"/>
  <c r="E74" i="5"/>
  <c r="P109" i="2"/>
  <c r="G109" i="2"/>
  <c r="H109" i="2" s="1"/>
  <c r="F335" i="2"/>
  <c r="E197" i="5"/>
  <c r="P457" i="2"/>
  <c r="G457" i="2"/>
  <c r="K457" i="2" s="1"/>
  <c r="F186" i="2"/>
  <c r="E69" i="5"/>
  <c r="P80" i="2"/>
  <c r="S80" i="2" s="1"/>
  <c r="F409" i="2"/>
  <c r="E266" i="5"/>
  <c r="F313" i="2"/>
  <c r="E175" i="5"/>
  <c r="E11" i="5"/>
  <c r="F111" i="2"/>
  <c r="E191" i="5"/>
  <c r="F329" i="2"/>
  <c r="F381" i="2"/>
  <c r="E242" i="5"/>
  <c r="F156" i="2"/>
  <c r="E45" i="5"/>
  <c r="E172" i="5"/>
  <c r="F310" i="2"/>
  <c r="F297" i="2"/>
  <c r="E159" i="5"/>
  <c r="F345" i="2"/>
  <c r="E207" i="5"/>
  <c r="F254" i="2"/>
  <c r="E118" i="5"/>
  <c r="F158" i="2"/>
  <c r="E47" i="5"/>
  <c r="F403" i="2"/>
  <c r="E260" i="5"/>
  <c r="E34" i="5"/>
  <c r="F431" i="2"/>
  <c r="F284" i="2"/>
  <c r="E146" i="5"/>
  <c r="F374" i="2"/>
  <c r="E236" i="5"/>
  <c r="F232" i="2"/>
  <c r="E96" i="5"/>
  <c r="F282" i="2"/>
  <c r="E144" i="5"/>
  <c r="G43" i="2"/>
  <c r="H43" i="2" s="1"/>
  <c r="P43" i="2"/>
  <c r="E158" i="5"/>
  <c r="F296" i="2"/>
  <c r="F150" i="2"/>
  <c r="E41" i="5"/>
  <c r="F395" i="2"/>
  <c r="E254" i="5"/>
  <c r="S147" i="2"/>
  <c r="S152" i="2"/>
  <c r="S55" i="2"/>
  <c r="G438" i="2"/>
  <c r="K438" i="2" s="1"/>
  <c r="F239" i="2"/>
  <c r="F170" i="2"/>
  <c r="E58" i="5"/>
  <c r="E80" i="5"/>
  <c r="F212" i="2"/>
  <c r="F236" i="2"/>
  <c r="E100" i="5"/>
  <c r="F400" i="2"/>
  <c r="E258" i="5"/>
  <c r="F309" i="2"/>
  <c r="E171" i="5"/>
  <c r="F230" i="2"/>
  <c r="E94" i="5"/>
  <c r="E27" i="5"/>
  <c r="F424" i="2"/>
  <c r="P362" i="2"/>
  <c r="S362" i="2" s="1"/>
  <c r="G362" i="2"/>
  <c r="I362" i="2" s="1"/>
  <c r="F164" i="2"/>
  <c r="E52" i="5"/>
  <c r="E43" i="5"/>
  <c r="F153" i="2"/>
  <c r="G468" i="2"/>
  <c r="K468" i="2" s="1"/>
  <c r="P468" i="2"/>
  <c r="F237" i="2"/>
  <c r="E101" i="5"/>
  <c r="P131" i="2"/>
  <c r="G131" i="2"/>
  <c r="H131" i="2" s="1"/>
  <c r="G384" i="2"/>
  <c r="I384" i="2" s="1"/>
  <c r="P384" i="2"/>
  <c r="F204" i="2"/>
  <c r="E72" i="5"/>
  <c r="F275" i="2"/>
  <c r="E137" i="5"/>
  <c r="F367" i="2"/>
  <c r="E229" i="5"/>
  <c r="F176" i="2"/>
  <c r="E63" i="5"/>
  <c r="E217" i="5"/>
  <c r="F355" i="2"/>
  <c r="F218" i="2"/>
  <c r="E84" i="5"/>
  <c r="F302" i="2"/>
  <c r="E164" i="5"/>
  <c r="F202" i="2"/>
  <c r="E70" i="5"/>
  <c r="E249" i="5"/>
  <c r="F389" i="2"/>
  <c r="F280" i="2"/>
  <c r="E142" i="5"/>
  <c r="P388" i="2"/>
  <c r="G388" i="2"/>
  <c r="I388" i="2" s="1"/>
  <c r="P58" i="2"/>
  <c r="S58" i="2" s="1"/>
  <c r="G325" i="2"/>
  <c r="I325" i="2" s="1"/>
  <c r="F253" i="2"/>
  <c r="G253" i="2" s="1"/>
  <c r="I253" i="2" s="1"/>
  <c r="F361" i="2"/>
  <c r="E223" i="5"/>
  <c r="F154" i="2"/>
  <c r="E44" i="5"/>
  <c r="E183" i="5"/>
  <c r="F321" i="2"/>
  <c r="E212" i="5"/>
  <c r="F350" i="2"/>
  <c r="E153" i="5"/>
  <c r="F291" i="2"/>
  <c r="F401" i="2"/>
  <c r="E259" i="5"/>
  <c r="F415" i="2"/>
  <c r="E272" i="5"/>
  <c r="E16" i="5"/>
  <c r="F140" i="2"/>
  <c r="F307" i="2"/>
  <c r="E169" i="5"/>
  <c r="F397" i="2"/>
  <c r="E256" i="5"/>
  <c r="F279" i="2"/>
  <c r="E141" i="5"/>
  <c r="E216" i="5"/>
  <c r="F354" i="2"/>
  <c r="F343" i="2"/>
  <c r="E205" i="5"/>
  <c r="F203" i="2"/>
  <c r="E71" i="5"/>
  <c r="F370" i="2"/>
  <c r="E232" i="5"/>
  <c r="F169" i="2"/>
  <c r="E57" i="5"/>
  <c r="F260" i="2"/>
  <c r="E124" i="5"/>
  <c r="G138" i="2"/>
  <c r="H138" i="2" s="1"/>
  <c r="P138" i="2"/>
  <c r="S138" i="2" s="1"/>
  <c r="F225" i="2"/>
  <c r="E89" i="5"/>
  <c r="P444" i="2"/>
  <c r="S444" i="2" s="1"/>
  <c r="S417" i="2"/>
  <c r="P161" i="2"/>
  <c r="S161" i="2" s="1"/>
  <c r="E251" i="5"/>
  <c r="F391" i="2"/>
  <c r="E129" i="5"/>
  <c r="F265" i="2"/>
  <c r="F288" i="2"/>
  <c r="E150" i="5"/>
  <c r="F245" i="2"/>
  <c r="E109" i="5"/>
  <c r="E64" i="5"/>
  <c r="F177" i="2"/>
  <c r="F371" i="2"/>
  <c r="E233" i="5"/>
  <c r="E87" i="5"/>
  <c r="F223" i="2"/>
  <c r="F323" i="2"/>
  <c r="E185" i="5"/>
  <c r="F327" i="2"/>
  <c r="E189" i="5"/>
  <c r="F304" i="2"/>
  <c r="E166" i="5"/>
  <c r="F422" i="2"/>
  <c r="E25" i="5"/>
  <c r="F336" i="2"/>
  <c r="E198" i="5"/>
  <c r="P103" i="2"/>
  <c r="G103" i="2"/>
  <c r="H103" i="2" s="1"/>
  <c r="F358" i="2"/>
  <c r="E220" i="5"/>
  <c r="F441" i="2"/>
  <c r="E278" i="5"/>
  <c r="F166" i="2"/>
  <c r="E54" i="5"/>
  <c r="E156" i="5"/>
  <c r="F294" i="2"/>
  <c r="F317" i="2"/>
  <c r="E179" i="5"/>
  <c r="F180" i="2"/>
  <c r="E67" i="5"/>
  <c r="E264" i="5"/>
  <c r="F407" i="2"/>
  <c r="F271" i="2"/>
  <c r="E134" i="5"/>
  <c r="E20" i="5"/>
  <c r="F174" i="2"/>
  <c r="F21" i="2"/>
  <c r="E37" i="5"/>
  <c r="S325" i="2"/>
  <c r="S188" i="2"/>
  <c r="P365" i="2"/>
  <c r="G365" i="2"/>
  <c r="I365" i="2" s="1"/>
  <c r="S209" i="2"/>
  <c r="P247" i="2"/>
  <c r="S247" i="2" s="1"/>
  <c r="P172" i="2"/>
  <c r="S172" i="2" s="1"/>
  <c r="P253" i="2"/>
  <c r="S253" i="2" s="1"/>
  <c r="P143" i="2"/>
  <c r="S143" i="2" s="1"/>
  <c r="S478" i="2"/>
  <c r="P319" i="2"/>
  <c r="G319" i="2"/>
  <c r="I319" i="2" s="1"/>
  <c r="S320" i="2"/>
  <c r="G160" i="2"/>
  <c r="I160" i="2" s="1"/>
  <c r="P369" i="2"/>
  <c r="S369" i="2" s="1"/>
  <c r="S472" i="2"/>
  <c r="S238" i="2"/>
  <c r="P428" i="2"/>
  <c r="S428" i="2" s="1"/>
  <c r="P445" i="2"/>
  <c r="S165" i="2"/>
  <c r="S372" i="2"/>
  <c r="G196" i="2"/>
  <c r="I196" i="2" s="1"/>
  <c r="G224" i="2"/>
  <c r="I224" i="2" s="1"/>
  <c r="S272" i="2"/>
  <c r="S480" i="2"/>
  <c r="S481" i="2"/>
  <c r="S470" i="2"/>
  <c r="S34" i="2"/>
  <c r="P126" i="2"/>
  <c r="S126" i="2" s="1"/>
  <c r="G476" i="2"/>
  <c r="K476" i="2" s="1"/>
  <c r="P476" i="2"/>
  <c r="P270" i="2"/>
  <c r="G270" i="2"/>
  <c r="I270" i="2" s="1"/>
  <c r="P419" i="2"/>
  <c r="G419" i="2"/>
  <c r="J419" i="2" s="1"/>
  <c r="P475" i="2"/>
  <c r="S475" i="2" s="1"/>
  <c r="P144" i="2"/>
  <c r="G144" i="2"/>
  <c r="J144" i="2" s="1"/>
  <c r="S67" i="2"/>
  <c r="S394" i="2"/>
  <c r="S83" i="2"/>
  <c r="S132" i="2"/>
  <c r="P406" i="2"/>
  <c r="G406" i="2"/>
  <c r="I406" i="2" s="1"/>
  <c r="P241" i="2"/>
  <c r="G241" i="2"/>
  <c r="I241" i="2" s="1"/>
  <c r="P474" i="2"/>
  <c r="S474" i="2" s="1"/>
  <c r="P145" i="2"/>
  <c r="G145" i="2"/>
  <c r="I145" i="2" s="1"/>
  <c r="P439" i="2"/>
  <c r="G439" i="2"/>
  <c r="K439" i="2" s="1"/>
  <c r="P219" i="2"/>
  <c r="G219" i="2"/>
  <c r="I219" i="2" s="1"/>
  <c r="G311" i="2"/>
  <c r="I311" i="2" s="1"/>
  <c r="P311" i="2"/>
  <c r="S420" i="2"/>
  <c r="S40" i="2"/>
  <c r="S446" i="2"/>
  <c r="S35" i="2"/>
  <c r="S104" i="2"/>
  <c r="S198" i="2"/>
  <c r="S135" i="2"/>
  <c r="S72" i="2"/>
  <c r="S390" i="2"/>
  <c r="P368" i="2"/>
  <c r="G368" i="2"/>
  <c r="I368" i="2" s="1"/>
  <c r="G383" i="2"/>
  <c r="I383" i="2" s="1"/>
  <c r="P383" i="2"/>
  <c r="G363" i="2"/>
  <c r="I363" i="2" s="1"/>
  <c r="P363" i="2"/>
  <c r="S66" i="2"/>
  <c r="G266" i="2"/>
  <c r="I266" i="2" s="1"/>
  <c r="P266" i="2"/>
  <c r="P255" i="2"/>
  <c r="G255" i="2"/>
  <c r="I255" i="2" s="1"/>
  <c r="P276" i="2"/>
  <c r="G276" i="2"/>
  <c r="I276" i="2" s="1"/>
  <c r="P259" i="2"/>
  <c r="G259" i="2"/>
  <c r="I259" i="2" s="1"/>
  <c r="S250" i="2"/>
  <c r="K442" i="2"/>
  <c r="S285" i="2"/>
  <c r="P235" i="2"/>
  <c r="G235" i="2"/>
  <c r="I235" i="2" s="1"/>
  <c r="P332" i="2"/>
  <c r="G332" i="2"/>
  <c r="I332" i="2" s="1"/>
  <c r="P387" i="2"/>
  <c r="G387" i="2"/>
  <c r="I387" i="2" s="1"/>
  <c r="S191" i="2"/>
  <c r="P243" i="2"/>
  <c r="G243" i="2"/>
  <c r="I243" i="2" s="1"/>
  <c r="K456" i="2"/>
  <c r="S456" i="2"/>
  <c r="P378" i="2"/>
  <c r="G378" i="2"/>
  <c r="I378" i="2" s="1"/>
  <c r="G418" i="2"/>
  <c r="J418" i="2" s="1"/>
  <c r="P418" i="2"/>
  <c r="S86" i="2"/>
  <c r="S328" i="2"/>
  <c r="S151" i="2"/>
  <c r="S195" i="2"/>
  <c r="S93" i="2"/>
  <c r="I273" i="2"/>
  <c r="S273" i="2"/>
  <c r="S108" i="2"/>
  <c r="S99" i="2"/>
  <c r="S92" i="2"/>
  <c r="G299" i="2"/>
  <c r="I299" i="2" s="1"/>
  <c r="S402" i="2"/>
  <c r="P295" i="2"/>
  <c r="S199" i="2"/>
  <c r="S215" i="2"/>
  <c r="P298" i="2"/>
  <c r="G298" i="2"/>
  <c r="I298" i="2" s="1"/>
  <c r="P346" i="2"/>
  <c r="G346" i="2"/>
  <c r="I346" i="2" s="1"/>
  <c r="S76" i="2"/>
  <c r="G274" i="2"/>
  <c r="I274" i="2" s="1"/>
  <c r="P274" i="2"/>
  <c r="P163" i="2"/>
  <c r="G163" i="2"/>
  <c r="I163" i="2" s="1"/>
  <c r="I200" i="2"/>
  <c r="S200" i="2"/>
  <c r="G256" i="2"/>
  <c r="I256" i="2" s="1"/>
  <c r="P256" i="2"/>
  <c r="S458" i="2"/>
  <c r="S213" i="2"/>
  <c r="P349" i="2"/>
  <c r="G349" i="2"/>
  <c r="I349" i="2" s="1"/>
  <c r="S359" i="2"/>
  <c r="P377" i="2"/>
  <c r="S377" i="2" s="1"/>
  <c r="G377" i="2"/>
  <c r="I377" i="2" s="1"/>
  <c r="P392" i="2"/>
  <c r="G392" i="2"/>
  <c r="I392" i="2" s="1"/>
  <c r="P413" i="2"/>
  <c r="G413" i="2"/>
  <c r="S117" i="2"/>
  <c r="G168" i="2"/>
  <c r="J168" i="2" s="1"/>
  <c r="P289" i="2"/>
  <c r="G289" i="2"/>
  <c r="I289" i="2" s="1"/>
  <c r="P248" i="2"/>
  <c r="G248" i="2"/>
  <c r="I248" i="2" s="1"/>
  <c r="S30" i="2"/>
  <c r="G263" i="2"/>
  <c r="I263" i="2" s="1"/>
  <c r="P263" i="2"/>
  <c r="S101" i="2"/>
  <c r="M6" i="4"/>
  <c r="G35" i="4"/>
  <c r="H35" i="4"/>
  <c r="J32" i="4"/>
  <c r="H32" i="4"/>
  <c r="J18" i="4"/>
  <c r="G18" i="4"/>
  <c r="H18" i="4"/>
  <c r="S88" i="2" l="1"/>
  <c r="S454" i="2"/>
  <c r="G226" i="2"/>
  <c r="I226" i="2" s="1"/>
  <c r="S182" i="2"/>
  <c r="P249" i="2"/>
  <c r="S249" i="2" s="1"/>
  <c r="S84" i="2"/>
  <c r="S452" i="2"/>
  <c r="S45" i="2"/>
  <c r="S457" i="2"/>
  <c r="S37" i="2"/>
  <c r="D15" i="2"/>
  <c r="C19" i="2" s="1"/>
  <c r="S70" i="2"/>
  <c r="S160" i="2"/>
  <c r="S109" i="2"/>
  <c r="S28" i="2"/>
  <c r="S435" i="2"/>
  <c r="S178" i="2"/>
  <c r="S448" i="2"/>
  <c r="S269" i="2"/>
  <c r="S71" i="2"/>
  <c r="S54" i="2"/>
  <c r="S131" i="2"/>
  <c r="S24" i="2"/>
  <c r="S122" i="2"/>
  <c r="S438" i="2"/>
  <c r="S49" i="2"/>
  <c r="S311" i="2"/>
  <c r="S43" i="2"/>
  <c r="S94" i="2"/>
  <c r="S50" i="2"/>
  <c r="S85" i="2"/>
  <c r="S471" i="2"/>
  <c r="G265" i="2"/>
  <c r="I265" i="2" s="1"/>
  <c r="P265" i="2"/>
  <c r="P22" i="2"/>
  <c r="G22" i="2"/>
  <c r="H22" i="2" s="1"/>
  <c r="S224" i="2"/>
  <c r="S365" i="2"/>
  <c r="G317" i="2"/>
  <c r="I317" i="2" s="1"/>
  <c r="P317" i="2"/>
  <c r="P358" i="2"/>
  <c r="G358" i="2"/>
  <c r="I358" i="2" s="1"/>
  <c r="P304" i="2"/>
  <c r="S304" i="2" s="1"/>
  <c r="G304" i="2"/>
  <c r="I304" i="2" s="1"/>
  <c r="P371" i="2"/>
  <c r="G371" i="2"/>
  <c r="I371" i="2" s="1"/>
  <c r="G225" i="2"/>
  <c r="I225" i="2" s="1"/>
  <c r="P225" i="2"/>
  <c r="P370" i="2"/>
  <c r="G370" i="2"/>
  <c r="I370" i="2" s="1"/>
  <c r="P279" i="2"/>
  <c r="S279" i="2" s="1"/>
  <c r="G279" i="2"/>
  <c r="I279" i="2" s="1"/>
  <c r="P415" i="2"/>
  <c r="G415" i="2"/>
  <c r="K415" i="2" s="1"/>
  <c r="P284" i="2"/>
  <c r="G284" i="2"/>
  <c r="I284" i="2" s="1"/>
  <c r="P254" i="2"/>
  <c r="G254" i="2"/>
  <c r="I254" i="2" s="1"/>
  <c r="G156" i="2"/>
  <c r="I156" i="2" s="1"/>
  <c r="P156" i="2"/>
  <c r="P313" i="2"/>
  <c r="G313" i="2"/>
  <c r="I313" i="2" s="1"/>
  <c r="P364" i="2"/>
  <c r="G364" i="2"/>
  <c r="I364" i="2" s="1"/>
  <c r="G292" i="2"/>
  <c r="I292" i="2" s="1"/>
  <c r="P292" i="2"/>
  <c r="P252" i="2"/>
  <c r="S252" i="2" s="1"/>
  <c r="G252" i="2"/>
  <c r="I252" i="2" s="1"/>
  <c r="P210" i="2"/>
  <c r="G210" i="2"/>
  <c r="I210" i="2" s="1"/>
  <c r="P426" i="2"/>
  <c r="G426" i="2"/>
  <c r="K426" i="2" s="1"/>
  <c r="P337" i="2"/>
  <c r="G337" i="2"/>
  <c r="I337" i="2" s="1"/>
  <c r="G344" i="2"/>
  <c r="I344" i="2" s="1"/>
  <c r="P344" i="2"/>
  <c r="G434" i="2"/>
  <c r="I434" i="2" s="1"/>
  <c r="P434" i="2"/>
  <c r="S434" i="2" s="1"/>
  <c r="P301" i="2"/>
  <c r="G301" i="2"/>
  <c r="I301" i="2" s="1"/>
  <c r="G405" i="2"/>
  <c r="I405" i="2" s="1"/>
  <c r="P405" i="2"/>
  <c r="G134" i="2"/>
  <c r="I134" i="2" s="1"/>
  <c r="P134" i="2"/>
  <c r="G330" i="2"/>
  <c r="I330" i="2" s="1"/>
  <c r="P330" i="2"/>
  <c r="S330" i="2" s="1"/>
  <c r="P393" i="2"/>
  <c r="G393" i="2"/>
  <c r="I393" i="2" s="1"/>
  <c r="P177" i="2"/>
  <c r="G177" i="2"/>
  <c r="J177" i="2" s="1"/>
  <c r="G391" i="2"/>
  <c r="I391" i="2" s="1"/>
  <c r="P391" i="2"/>
  <c r="S388" i="2"/>
  <c r="G302" i="2"/>
  <c r="I302" i="2" s="1"/>
  <c r="P302" i="2"/>
  <c r="S302" i="2" s="1"/>
  <c r="P367" i="2"/>
  <c r="G367" i="2"/>
  <c r="I367" i="2" s="1"/>
  <c r="G164" i="2"/>
  <c r="I164" i="2" s="1"/>
  <c r="P164" i="2"/>
  <c r="S164" i="2" s="1"/>
  <c r="P309" i="2"/>
  <c r="G309" i="2"/>
  <c r="I309" i="2" s="1"/>
  <c r="G170" i="2"/>
  <c r="I170" i="2" s="1"/>
  <c r="P170" i="2"/>
  <c r="S170" i="2" s="1"/>
  <c r="P431" i="2"/>
  <c r="G431" i="2"/>
  <c r="K431" i="2" s="1"/>
  <c r="P335" i="2"/>
  <c r="G335" i="2"/>
  <c r="I335" i="2" s="1"/>
  <c r="G286" i="2"/>
  <c r="I286" i="2" s="1"/>
  <c r="P286" i="2"/>
  <c r="P159" i="2"/>
  <c r="G159" i="2"/>
  <c r="I159" i="2" s="1"/>
  <c r="P324" i="2"/>
  <c r="G324" i="2"/>
  <c r="I324" i="2" s="1"/>
  <c r="P423" i="2"/>
  <c r="G423" i="2"/>
  <c r="K423" i="2" s="1"/>
  <c r="G208" i="2"/>
  <c r="I208" i="2" s="1"/>
  <c r="P208" i="2"/>
  <c r="G121" i="2"/>
  <c r="I121" i="2" s="1"/>
  <c r="P121" i="2"/>
  <c r="S121" i="2" s="1"/>
  <c r="P414" i="2"/>
  <c r="G414" i="2"/>
  <c r="K414" i="2" s="1"/>
  <c r="P162" i="2"/>
  <c r="G162" i="2"/>
  <c r="I162" i="2" s="1"/>
  <c r="G262" i="2"/>
  <c r="I262" i="2" s="1"/>
  <c r="P262" i="2"/>
  <c r="G357" i="2"/>
  <c r="I357" i="2" s="1"/>
  <c r="P357" i="2"/>
  <c r="S357" i="2" s="1"/>
  <c r="P348" i="2"/>
  <c r="G348" i="2"/>
  <c r="I348" i="2" s="1"/>
  <c r="G294" i="2"/>
  <c r="I294" i="2" s="1"/>
  <c r="P294" i="2"/>
  <c r="S196" i="2"/>
  <c r="G271" i="2"/>
  <c r="I271" i="2" s="1"/>
  <c r="P271" i="2"/>
  <c r="S271" i="2" s="1"/>
  <c r="S103" i="2"/>
  <c r="P327" i="2"/>
  <c r="G327" i="2"/>
  <c r="I327" i="2" s="1"/>
  <c r="G203" i="2"/>
  <c r="I203" i="2" s="1"/>
  <c r="P203" i="2"/>
  <c r="S203" i="2" s="1"/>
  <c r="P397" i="2"/>
  <c r="G397" i="2"/>
  <c r="K397" i="2" s="1"/>
  <c r="G401" i="2"/>
  <c r="I401" i="2" s="1"/>
  <c r="P401" i="2"/>
  <c r="S401" i="2" s="1"/>
  <c r="P154" i="2"/>
  <c r="G154" i="2"/>
  <c r="I154" i="2" s="1"/>
  <c r="G239" i="2"/>
  <c r="I239" i="2" s="1"/>
  <c r="P239" i="2"/>
  <c r="S239" i="2" s="1"/>
  <c r="P395" i="2"/>
  <c r="G395" i="2"/>
  <c r="I395" i="2" s="1"/>
  <c r="P282" i="2"/>
  <c r="G282" i="2"/>
  <c r="I282" i="2" s="1"/>
  <c r="P345" i="2"/>
  <c r="G345" i="2"/>
  <c r="I345" i="2" s="1"/>
  <c r="P381" i="2"/>
  <c r="G381" i="2"/>
  <c r="I381" i="2" s="1"/>
  <c r="G409" i="2"/>
  <c r="I409" i="2" s="1"/>
  <c r="P409" i="2"/>
  <c r="G351" i="2"/>
  <c r="I351" i="2" s="1"/>
  <c r="P351" i="2"/>
  <c r="S351" i="2" s="1"/>
  <c r="G211" i="2"/>
  <c r="I211" i="2" s="1"/>
  <c r="P211" i="2"/>
  <c r="G432" i="2"/>
  <c r="K432" i="2" s="1"/>
  <c r="P432" i="2"/>
  <c r="S432" i="2" s="1"/>
  <c r="G315" i="2"/>
  <c r="I315" i="2" s="1"/>
  <c r="P315" i="2"/>
  <c r="G410" i="2"/>
  <c r="I410" i="2" s="1"/>
  <c r="P410" i="2"/>
  <c r="S410" i="2" s="1"/>
  <c r="G214" i="2"/>
  <c r="I214" i="2" s="1"/>
  <c r="P214" i="2"/>
  <c r="P360" i="2"/>
  <c r="G360" i="2"/>
  <c r="I360" i="2" s="1"/>
  <c r="G306" i="2"/>
  <c r="I306" i="2" s="1"/>
  <c r="P306" i="2"/>
  <c r="P416" i="2"/>
  <c r="G416" i="2"/>
  <c r="K416" i="2" s="1"/>
  <c r="P333" i="2"/>
  <c r="G333" i="2"/>
  <c r="I333" i="2" s="1"/>
  <c r="P171" i="2"/>
  <c r="G171" i="2"/>
  <c r="J171" i="2" s="1"/>
  <c r="G291" i="2"/>
  <c r="I291" i="2" s="1"/>
  <c r="P291" i="2"/>
  <c r="P280" i="2"/>
  <c r="G280" i="2"/>
  <c r="I280" i="2" s="1"/>
  <c r="G218" i="2"/>
  <c r="I218" i="2" s="1"/>
  <c r="P218" i="2"/>
  <c r="G275" i="2"/>
  <c r="I275" i="2" s="1"/>
  <c r="P275" i="2"/>
  <c r="S275" i="2" s="1"/>
  <c r="G237" i="2"/>
  <c r="I237" i="2" s="1"/>
  <c r="P237" i="2"/>
  <c r="P400" i="2"/>
  <c r="G400" i="2"/>
  <c r="P329" i="2"/>
  <c r="G329" i="2"/>
  <c r="I329" i="2" s="1"/>
  <c r="G229" i="2"/>
  <c r="I229" i="2" s="1"/>
  <c r="P229" i="2"/>
  <c r="S229" i="2" s="1"/>
  <c r="G290" i="2"/>
  <c r="I290" i="2" s="1"/>
  <c r="P290" i="2"/>
  <c r="G396" i="2"/>
  <c r="I396" i="2" s="1"/>
  <c r="P396" i="2"/>
  <c r="S396" i="2" s="1"/>
  <c r="G242" i="2"/>
  <c r="I242" i="2" s="1"/>
  <c r="P242" i="2"/>
  <c r="P257" i="2"/>
  <c r="G257" i="2"/>
  <c r="I257" i="2" s="1"/>
  <c r="P175" i="2"/>
  <c r="G175" i="2"/>
  <c r="J175" i="2" s="1"/>
  <c r="G318" i="2"/>
  <c r="I318" i="2" s="1"/>
  <c r="P318" i="2"/>
  <c r="S318" i="2" s="1"/>
  <c r="P386" i="2"/>
  <c r="G386" i="2"/>
  <c r="I386" i="2" s="1"/>
  <c r="G380" i="2"/>
  <c r="I380" i="2" s="1"/>
  <c r="P380" i="2"/>
  <c r="S380" i="2" s="1"/>
  <c r="G303" i="2"/>
  <c r="I303" i="2" s="1"/>
  <c r="P303" i="2"/>
  <c r="P133" i="2"/>
  <c r="G133" i="2"/>
  <c r="I133" i="2" s="1"/>
  <c r="P220" i="2"/>
  <c r="G220" i="2"/>
  <c r="I220" i="2" s="1"/>
  <c r="P321" i="2"/>
  <c r="G321" i="2"/>
  <c r="I321" i="2" s="1"/>
  <c r="P176" i="2"/>
  <c r="G176" i="2"/>
  <c r="J176" i="2" s="1"/>
  <c r="G230" i="2"/>
  <c r="I230" i="2" s="1"/>
  <c r="P230" i="2"/>
  <c r="S230" i="2" s="1"/>
  <c r="G421" i="2"/>
  <c r="J421" i="2" s="1"/>
  <c r="P421" i="2"/>
  <c r="P407" i="2"/>
  <c r="G407" i="2"/>
  <c r="I407" i="2" s="1"/>
  <c r="G166" i="2"/>
  <c r="J166" i="2" s="1"/>
  <c r="P166" i="2"/>
  <c r="G336" i="2"/>
  <c r="I336" i="2" s="1"/>
  <c r="P336" i="2"/>
  <c r="S336" i="2" s="1"/>
  <c r="P323" i="2"/>
  <c r="G323" i="2"/>
  <c r="I323" i="2" s="1"/>
  <c r="G245" i="2"/>
  <c r="I245" i="2" s="1"/>
  <c r="P245" i="2"/>
  <c r="S245" i="2" s="1"/>
  <c r="P260" i="2"/>
  <c r="G260" i="2"/>
  <c r="I260" i="2" s="1"/>
  <c r="P343" i="2"/>
  <c r="G343" i="2"/>
  <c r="I343" i="2" s="1"/>
  <c r="G307" i="2"/>
  <c r="I307" i="2" s="1"/>
  <c r="P307" i="2"/>
  <c r="P361" i="2"/>
  <c r="G361" i="2"/>
  <c r="I361" i="2" s="1"/>
  <c r="P389" i="2"/>
  <c r="G389" i="2"/>
  <c r="I389" i="2" s="1"/>
  <c r="P355" i="2"/>
  <c r="G355" i="2"/>
  <c r="I355" i="2" s="1"/>
  <c r="S468" i="2"/>
  <c r="G424" i="2"/>
  <c r="K424" i="2" s="1"/>
  <c r="P424" i="2"/>
  <c r="G150" i="2"/>
  <c r="I150" i="2" s="1"/>
  <c r="P150" i="2"/>
  <c r="P232" i="2"/>
  <c r="G232" i="2"/>
  <c r="I232" i="2" s="1"/>
  <c r="P403" i="2"/>
  <c r="G403" i="2"/>
  <c r="I403" i="2" s="1"/>
  <c r="P297" i="2"/>
  <c r="G297" i="2"/>
  <c r="I297" i="2" s="1"/>
  <c r="G264" i="2"/>
  <c r="I264" i="2" s="1"/>
  <c r="P264" i="2"/>
  <c r="P341" i="2"/>
  <c r="G341" i="2"/>
  <c r="I341" i="2" s="1"/>
  <c r="G322" i="2"/>
  <c r="I322" i="2" s="1"/>
  <c r="P322" i="2"/>
  <c r="S356" i="2"/>
  <c r="P124" i="2"/>
  <c r="G124" i="2"/>
  <c r="I124" i="2" s="1"/>
  <c r="G412" i="2"/>
  <c r="K412" i="2" s="1"/>
  <c r="P412" i="2"/>
  <c r="P300" i="2"/>
  <c r="G300" i="2"/>
  <c r="I300" i="2" s="1"/>
  <c r="P425" i="2"/>
  <c r="G425" i="2"/>
  <c r="K425" i="2" s="1"/>
  <c r="G373" i="2"/>
  <c r="I373" i="2" s="1"/>
  <c r="P373" i="2"/>
  <c r="P174" i="2"/>
  <c r="G174" i="2"/>
  <c r="I174" i="2" s="1"/>
  <c r="P202" i="2"/>
  <c r="G202" i="2"/>
  <c r="I202" i="2" s="1"/>
  <c r="G326" i="2"/>
  <c r="I326" i="2" s="1"/>
  <c r="P326" i="2"/>
  <c r="D16" i="2"/>
  <c r="D19" i="2" s="1"/>
  <c r="P223" i="2"/>
  <c r="S223" i="2" s="1"/>
  <c r="G223" i="2"/>
  <c r="I223" i="2" s="1"/>
  <c r="P354" i="2"/>
  <c r="G354" i="2"/>
  <c r="I354" i="2" s="1"/>
  <c r="G140" i="2"/>
  <c r="I140" i="2" s="1"/>
  <c r="P140" i="2"/>
  <c r="G350" i="2"/>
  <c r="I350" i="2" s="1"/>
  <c r="P350" i="2"/>
  <c r="S350" i="2" s="1"/>
  <c r="G204" i="2"/>
  <c r="I204" i="2" s="1"/>
  <c r="P204" i="2"/>
  <c r="G236" i="2"/>
  <c r="I236" i="2" s="1"/>
  <c r="P236" i="2"/>
  <c r="G296" i="2"/>
  <c r="I296" i="2" s="1"/>
  <c r="P296" i="2"/>
  <c r="P310" i="2"/>
  <c r="G310" i="2"/>
  <c r="I310" i="2" s="1"/>
  <c r="G111" i="2"/>
  <c r="I111" i="2" s="1"/>
  <c r="P111" i="2"/>
  <c r="P186" i="2"/>
  <c r="G186" i="2"/>
  <c r="I186" i="2" s="1"/>
  <c r="G206" i="2"/>
  <c r="I206" i="2" s="1"/>
  <c r="P206" i="2"/>
  <c r="P443" i="2"/>
  <c r="G443" i="2"/>
  <c r="K443" i="2" s="1"/>
  <c r="P281" i="2"/>
  <c r="S281" i="2" s="1"/>
  <c r="G281" i="2"/>
  <c r="I281" i="2" s="1"/>
  <c r="P258" i="2"/>
  <c r="G258" i="2"/>
  <c r="I258" i="2" s="1"/>
  <c r="G347" i="2"/>
  <c r="I347" i="2" s="1"/>
  <c r="P347" i="2"/>
  <c r="G287" i="2"/>
  <c r="I287" i="2" s="1"/>
  <c r="P287" i="2"/>
  <c r="S287" i="2" s="1"/>
  <c r="P251" i="2"/>
  <c r="S251" i="2" s="1"/>
  <c r="G251" i="2"/>
  <c r="I251" i="2" s="1"/>
  <c r="G179" i="2"/>
  <c r="I179" i="2" s="1"/>
  <c r="P179" i="2"/>
  <c r="P308" i="2"/>
  <c r="G308" i="2"/>
  <c r="I308" i="2" s="1"/>
  <c r="G217" i="2"/>
  <c r="I217" i="2" s="1"/>
  <c r="P217" i="2"/>
  <c r="S217" i="2" s="1"/>
  <c r="P312" i="2"/>
  <c r="S312" i="2" s="1"/>
  <c r="G312" i="2"/>
  <c r="I312" i="2" s="1"/>
  <c r="G157" i="2"/>
  <c r="I157" i="2" s="1"/>
  <c r="P157" i="2"/>
  <c r="S185" i="2"/>
  <c r="G227" i="2"/>
  <c r="I227" i="2" s="1"/>
  <c r="P227" i="2"/>
  <c r="P21" i="2"/>
  <c r="G21" i="2"/>
  <c r="H21" i="2" s="1"/>
  <c r="P180" i="2"/>
  <c r="G180" i="2"/>
  <c r="J180" i="2" s="1"/>
  <c r="G441" i="2"/>
  <c r="K441" i="2" s="1"/>
  <c r="P441" i="2"/>
  <c r="S441" i="2" s="1"/>
  <c r="G422" i="2"/>
  <c r="K422" i="2" s="1"/>
  <c r="P422" i="2"/>
  <c r="P288" i="2"/>
  <c r="G288" i="2"/>
  <c r="I288" i="2" s="1"/>
  <c r="G169" i="2"/>
  <c r="J169" i="2" s="1"/>
  <c r="P169" i="2"/>
  <c r="S384" i="2"/>
  <c r="G153" i="2"/>
  <c r="I153" i="2" s="1"/>
  <c r="P153" i="2"/>
  <c r="P212" i="2"/>
  <c r="G212" i="2"/>
  <c r="I212" i="2" s="1"/>
  <c r="P374" i="2"/>
  <c r="S374" i="2" s="1"/>
  <c r="G374" i="2"/>
  <c r="I374" i="2" s="1"/>
  <c r="G158" i="2"/>
  <c r="I158" i="2" s="1"/>
  <c r="P158" i="2"/>
  <c r="P246" i="2"/>
  <c r="G246" i="2"/>
  <c r="I246" i="2" s="1"/>
  <c r="G305" i="2"/>
  <c r="I305" i="2" s="1"/>
  <c r="P305" i="2"/>
  <c r="S305" i="2" s="1"/>
  <c r="G283" i="2"/>
  <c r="I283" i="2" s="1"/>
  <c r="P283" i="2"/>
  <c r="S408" i="2"/>
  <c r="G167" i="2"/>
  <c r="J167" i="2" s="1"/>
  <c r="P167" i="2"/>
  <c r="S167" i="2" s="1"/>
  <c r="P141" i="2"/>
  <c r="G141" i="2"/>
  <c r="I141" i="2" s="1"/>
  <c r="P366" i="2"/>
  <c r="G366" i="2"/>
  <c r="I366" i="2" s="1"/>
  <c r="G278" i="2"/>
  <c r="I278" i="2" s="1"/>
  <c r="P278" i="2"/>
  <c r="P240" i="2"/>
  <c r="G240" i="2"/>
  <c r="G268" i="2"/>
  <c r="I268" i="2" s="1"/>
  <c r="P268" i="2"/>
  <c r="G183" i="2"/>
  <c r="J183" i="2" s="1"/>
  <c r="P183" i="2"/>
  <c r="S375" i="2"/>
  <c r="G411" i="2"/>
  <c r="K411" i="2" s="1"/>
  <c r="P411" i="2"/>
  <c r="G234" i="2"/>
  <c r="I234" i="2" s="1"/>
  <c r="P234" i="2"/>
  <c r="S114" i="2"/>
  <c r="S319" i="2"/>
  <c r="S168" i="2"/>
  <c r="S259" i="2"/>
  <c r="S346" i="2"/>
  <c r="S418" i="2"/>
  <c r="S363" i="2"/>
  <c r="S445" i="2"/>
  <c r="K445" i="2"/>
  <c r="S476" i="2"/>
  <c r="S289" i="2"/>
  <c r="S378" i="2"/>
  <c r="S266" i="2"/>
  <c r="S383" i="2"/>
  <c r="S145" i="2"/>
  <c r="S144" i="2"/>
  <c r="S263" i="2"/>
  <c r="S226" i="2"/>
  <c r="S368" i="2"/>
  <c r="S243" i="2"/>
  <c r="S276" i="2"/>
  <c r="S219" i="2"/>
  <c r="S241" i="2"/>
  <c r="S419" i="2"/>
  <c r="S255" i="2"/>
  <c r="S439" i="2"/>
  <c r="S406" i="2"/>
  <c r="S270" i="2"/>
  <c r="S248" i="2"/>
  <c r="K413" i="2"/>
  <c r="S413" i="2"/>
  <c r="S256" i="2"/>
  <c r="S295" i="2"/>
  <c r="S235" i="2"/>
  <c r="S387" i="2"/>
  <c r="S349" i="2"/>
  <c r="S163" i="2"/>
  <c r="S298" i="2"/>
  <c r="S332" i="2"/>
  <c r="S392" i="2"/>
  <c r="S299" i="2"/>
  <c r="S274" i="2"/>
  <c r="M4" i="4"/>
  <c r="M2" i="4"/>
  <c r="M1" i="4"/>
  <c r="M5" i="4"/>
  <c r="M3" i="4"/>
  <c r="C12" i="2"/>
  <c r="C11" i="2"/>
  <c r="O490" i="2" l="1"/>
  <c r="O491" i="2"/>
  <c r="O492" i="2"/>
  <c r="O493" i="2"/>
  <c r="O494" i="2"/>
  <c r="O495" i="2"/>
  <c r="S373" i="2"/>
  <c r="S411" i="2"/>
  <c r="S158" i="2"/>
  <c r="S157" i="2"/>
  <c r="S179" i="2"/>
  <c r="S236" i="2"/>
  <c r="S268" i="2"/>
  <c r="S422" i="2"/>
  <c r="S227" i="2"/>
  <c r="S326" i="2"/>
  <c r="S307" i="2"/>
  <c r="S421" i="2"/>
  <c r="S242" i="2"/>
  <c r="S218" i="2"/>
  <c r="S214" i="2"/>
  <c r="S211" i="2"/>
  <c r="S393" i="2"/>
  <c r="S426" i="2"/>
  <c r="S284" i="2"/>
  <c r="S308" i="2"/>
  <c r="S403" i="2"/>
  <c r="S301" i="2"/>
  <c r="S364" i="2"/>
  <c r="S278" i="2"/>
  <c r="S169" i="2"/>
  <c r="S412" i="2"/>
  <c r="S166" i="2"/>
  <c r="S303" i="2"/>
  <c r="S290" i="2"/>
  <c r="S237" i="2"/>
  <c r="S291" i="2"/>
  <c r="S306" i="2"/>
  <c r="S315" i="2"/>
  <c r="S409" i="2"/>
  <c r="S262" i="2"/>
  <c r="S208" i="2"/>
  <c r="S286" i="2"/>
  <c r="S246" i="2"/>
  <c r="S22" i="2"/>
  <c r="S366" i="2"/>
  <c r="S288" i="2"/>
  <c r="S424" i="2"/>
  <c r="S162" i="2"/>
  <c r="S423" i="2"/>
  <c r="S405" i="2"/>
  <c r="S292" i="2"/>
  <c r="S265" i="2"/>
  <c r="O484" i="2"/>
  <c r="O485" i="2"/>
  <c r="O486" i="2"/>
  <c r="O487" i="2"/>
  <c r="O488" i="2"/>
  <c r="O489" i="2"/>
  <c r="C16" i="2"/>
  <c r="D18" i="2" s="1"/>
  <c r="O248" i="2"/>
  <c r="O476" i="2"/>
  <c r="O48" i="2"/>
  <c r="O480" i="2"/>
  <c r="O330" i="2"/>
  <c r="O352" i="2"/>
  <c r="O368" i="2"/>
  <c r="O161" i="2"/>
  <c r="O313" i="2"/>
  <c r="O120" i="2"/>
  <c r="O319" i="2"/>
  <c r="O350" i="2"/>
  <c r="O139" i="2"/>
  <c r="O168" i="2"/>
  <c r="O256" i="2"/>
  <c r="O233" i="2"/>
  <c r="O125" i="2"/>
  <c r="O62" i="2"/>
  <c r="O117" i="2"/>
  <c r="O369" i="2"/>
  <c r="O307" i="2"/>
  <c r="O64" i="2"/>
  <c r="O425" i="2"/>
  <c r="O143" i="2"/>
  <c r="O164" i="2"/>
  <c r="O250" i="2"/>
  <c r="O79" i="2"/>
  <c r="O35" i="2"/>
  <c r="O223" i="2"/>
  <c r="O442" i="2"/>
  <c r="O204" i="2"/>
  <c r="O405" i="2"/>
  <c r="O264" i="2"/>
  <c r="O144" i="2"/>
  <c r="O424" i="2"/>
  <c r="O236" i="2"/>
  <c r="O72" i="2"/>
  <c r="O153" i="2"/>
  <c r="O371" i="2"/>
  <c r="O333" i="2"/>
  <c r="O283" i="2"/>
  <c r="O460" i="2"/>
  <c r="O165" i="2"/>
  <c r="O334" i="2"/>
  <c r="O234" i="2"/>
  <c r="O288" i="2"/>
  <c r="O138" i="2"/>
  <c r="O172" i="2"/>
  <c r="O245" i="2"/>
  <c r="O73" i="2"/>
  <c r="O473" i="2"/>
  <c r="O61" i="2"/>
  <c r="O182" i="2"/>
  <c r="O463" i="2"/>
  <c r="O277" i="2"/>
  <c r="O432" i="2"/>
  <c r="O158" i="2"/>
  <c r="O353" i="2"/>
  <c r="O453" i="2"/>
  <c r="O93" i="2"/>
  <c r="O415" i="2"/>
  <c r="O98" i="2"/>
  <c r="O357" i="2"/>
  <c r="O186" i="2"/>
  <c r="O84" i="2"/>
  <c r="O108" i="2"/>
  <c r="O284" i="2"/>
  <c r="O481" i="2"/>
  <c r="O77" i="2"/>
  <c r="O293" i="2"/>
  <c r="O457" i="2"/>
  <c r="O221" i="2"/>
  <c r="O45" i="2"/>
  <c r="O417" i="2"/>
  <c r="O282" i="2"/>
  <c r="O449" i="2"/>
  <c r="O188" i="2"/>
  <c r="O441" i="2"/>
  <c r="O400" i="2"/>
  <c r="O74" i="2"/>
  <c r="O68" i="2"/>
  <c r="O466" i="2"/>
  <c r="O90" i="2"/>
  <c r="O411" i="2"/>
  <c r="O366" i="2"/>
  <c r="O406" i="2"/>
  <c r="O80" i="2"/>
  <c r="O29" i="2"/>
  <c r="O331" i="2"/>
  <c r="O101" i="2"/>
  <c r="O286" i="2"/>
  <c r="O399" i="2"/>
  <c r="O196" i="2"/>
  <c r="O358" i="2"/>
  <c r="O429" i="2"/>
  <c r="O381" i="2"/>
  <c r="O328" i="2"/>
  <c r="O340" i="2"/>
  <c r="O128" i="2"/>
  <c r="O305" i="2"/>
  <c r="O386" i="2"/>
  <c r="O136" i="2"/>
  <c r="O336" i="2"/>
  <c r="O338" i="2"/>
  <c r="O409" i="2"/>
  <c r="O44" i="2"/>
  <c r="O169" i="2"/>
  <c r="O202" i="2"/>
  <c r="O290" i="2"/>
  <c r="O343" i="2"/>
  <c r="O114" i="2"/>
  <c r="O107" i="2"/>
  <c r="O22" i="2"/>
  <c r="O239" i="2"/>
  <c r="O176" i="2"/>
  <c r="O60" i="2"/>
  <c r="O404" i="2"/>
  <c r="O217" i="2"/>
  <c r="O337" i="2"/>
  <c r="O191" i="2"/>
  <c r="O348" i="2"/>
  <c r="O314" i="2"/>
  <c r="O261" i="2"/>
  <c r="O94" i="2"/>
  <c r="O53" i="2"/>
  <c r="O427" i="2"/>
  <c r="O249" i="2"/>
  <c r="O174" i="2"/>
  <c r="O475" i="2"/>
  <c r="O276" i="2"/>
  <c r="O262" i="2"/>
  <c r="O116" i="2"/>
  <c r="O200" i="2"/>
  <c r="O482" i="2"/>
  <c r="O99" i="2"/>
  <c r="O85" i="2"/>
  <c r="O360" i="2"/>
  <c r="O433" i="2"/>
  <c r="O326" i="2"/>
  <c r="O385" i="2"/>
  <c r="O197" i="2"/>
  <c r="O112" i="2"/>
  <c r="O323" i="2"/>
  <c r="O362" i="2"/>
  <c r="O402" i="2"/>
  <c r="O198" i="2"/>
  <c r="O119" i="2"/>
  <c r="O327" i="2"/>
  <c r="O397" i="2"/>
  <c r="O443" i="2"/>
  <c r="O279" i="2"/>
  <c r="O146" i="2"/>
  <c r="O26" i="2"/>
  <c r="O380" i="2"/>
  <c r="O58" i="2"/>
  <c r="O111" i="2"/>
  <c r="O110" i="2"/>
  <c r="O206" i="2"/>
  <c r="O414" i="2"/>
  <c r="O209" i="2"/>
  <c r="O157" i="2"/>
  <c r="O309" i="2"/>
  <c r="O329" i="2"/>
  <c r="O89" i="2"/>
  <c r="O255" i="2"/>
  <c r="O258" i="2"/>
  <c r="O38" i="2"/>
  <c r="O54" i="2"/>
  <c r="O257" i="2"/>
  <c r="O419" i="2"/>
  <c r="O81" i="2"/>
  <c r="O56" i="2"/>
  <c r="O175" i="2"/>
  <c r="O407" i="2"/>
  <c r="O469" i="2"/>
  <c r="O483" i="2"/>
  <c r="O274" i="2"/>
  <c r="O394" i="2"/>
  <c r="O179" i="2"/>
  <c r="O291" i="2"/>
  <c r="O215" i="2"/>
  <c r="O32" i="2"/>
  <c r="O39" i="2"/>
  <c r="O142" i="2"/>
  <c r="O306" i="2"/>
  <c r="O229" i="2"/>
  <c r="O355" i="2"/>
  <c r="O148" i="2"/>
  <c r="O238" i="2"/>
  <c r="O194" i="2"/>
  <c r="O65" i="2"/>
  <c r="O241" i="2"/>
  <c r="O42" i="2"/>
  <c r="O359" i="2"/>
  <c r="O122" i="2"/>
  <c r="O102" i="2"/>
  <c r="O201" i="2"/>
  <c r="O24" i="2"/>
  <c r="O462" i="2"/>
  <c r="O100" i="2"/>
  <c r="O315" i="2"/>
  <c r="O225" i="2"/>
  <c r="O310" i="2"/>
  <c r="O207" i="2"/>
  <c r="O224" i="2"/>
  <c r="O301" i="2"/>
  <c r="O392" i="2"/>
  <c r="O447" i="2"/>
  <c r="O216" i="2"/>
  <c r="O163" i="2"/>
  <c r="O275" i="2"/>
  <c r="O235" i="2"/>
  <c r="O242" i="2"/>
  <c r="O78" i="2"/>
  <c r="O195" i="2"/>
  <c r="O471" i="2"/>
  <c r="O455" i="2"/>
  <c r="O52" i="2"/>
  <c r="O28" i="2"/>
  <c r="O296" i="2"/>
  <c r="O269" i="2"/>
  <c r="O31" i="2"/>
  <c r="O71" i="2"/>
  <c r="O151" i="2"/>
  <c r="O145" i="2"/>
  <c r="O83" i="2"/>
  <c r="O263" i="2"/>
  <c r="O413" i="2"/>
  <c r="O166" i="2"/>
  <c r="O316" i="2"/>
  <c r="O181" i="2"/>
  <c r="O426" i="2"/>
  <c r="O396" i="2"/>
  <c r="O104" i="2"/>
  <c r="O213" i="2"/>
  <c r="O445" i="2"/>
  <c r="O69" i="2"/>
  <c r="O173" i="2"/>
  <c r="O448" i="2"/>
  <c r="O246" i="2"/>
  <c r="O420" i="2"/>
  <c r="O434" i="2"/>
  <c r="O287" i="2"/>
  <c r="O210" i="2"/>
  <c r="O379" i="2"/>
  <c r="O140" i="2"/>
  <c r="O47" i="2"/>
  <c r="O467" i="2"/>
  <c r="O75" i="2"/>
  <c r="O109" i="2"/>
  <c r="O259" i="2"/>
  <c r="O452" i="2"/>
  <c r="O105" i="2"/>
  <c r="O177" i="2"/>
  <c r="O27" i="2"/>
  <c r="O96" i="2"/>
  <c r="O91" i="2"/>
  <c r="O298" i="2"/>
  <c r="O398" i="2"/>
  <c r="O365" i="2"/>
  <c r="O412" i="2"/>
  <c r="O372" i="2"/>
  <c r="O232" i="2"/>
  <c r="O218" i="2"/>
  <c r="O335" i="2"/>
  <c r="O378" i="2"/>
  <c r="O214" i="2"/>
  <c r="O363" i="2"/>
  <c r="C15" i="2"/>
  <c r="O240" i="2"/>
  <c r="O25" i="2"/>
  <c r="O219" i="2"/>
  <c r="O33" i="2"/>
  <c r="O199" i="2"/>
  <c r="O430" i="2"/>
  <c r="O272" i="2"/>
  <c r="O422" i="2"/>
  <c r="O354" i="2"/>
  <c r="O325" i="2"/>
  <c r="O382" i="2"/>
  <c r="O55" i="2"/>
  <c r="O312" i="2"/>
  <c r="O438" i="2"/>
  <c r="O106" i="2"/>
  <c r="O267" i="2"/>
  <c r="O273" i="2"/>
  <c r="O21" i="2"/>
  <c r="O428" i="2"/>
  <c r="O464" i="2"/>
  <c r="O332" i="2"/>
  <c r="O46" i="2"/>
  <c r="O418" i="2"/>
  <c r="O167" i="2"/>
  <c r="O439" i="2"/>
  <c r="O289" i="2"/>
  <c r="O50" i="2"/>
  <c r="O205" i="2"/>
  <c r="O180" i="2"/>
  <c r="O268" i="2"/>
  <c r="O231" i="2"/>
  <c r="O318" i="2"/>
  <c r="O345" i="2"/>
  <c r="O322" i="2"/>
  <c r="O361" i="2"/>
  <c r="O135" i="2"/>
  <c r="O299" i="2"/>
  <c r="O403" i="2"/>
  <c r="O131" i="2"/>
  <c r="O478" i="2"/>
  <c r="O384" i="2"/>
  <c r="O51" i="2"/>
  <c r="O377" i="2"/>
  <c r="O474" i="2"/>
  <c r="O193" i="2"/>
  <c r="O479" i="2"/>
  <c r="O465" i="2"/>
  <c r="O252" i="2"/>
  <c r="O421" i="2"/>
  <c r="O59" i="2"/>
  <c r="O451" i="2"/>
  <c r="O159" i="2"/>
  <c r="O184" i="2"/>
  <c r="O137" i="2"/>
  <c r="O347" i="2"/>
  <c r="O416" i="2"/>
  <c r="O373" i="2"/>
  <c r="O244" i="2"/>
  <c r="O124" i="2"/>
  <c r="O367" i="2"/>
  <c r="O265" i="2"/>
  <c r="O477" i="2"/>
  <c r="O470" i="2"/>
  <c r="O88" i="2"/>
  <c r="O226" i="2"/>
  <c r="O459" i="2"/>
  <c r="O190" i="2"/>
  <c r="O253" i="2"/>
  <c r="O364" i="2"/>
  <c r="O160" i="2"/>
  <c r="O339" i="2"/>
  <c r="O410" i="2"/>
  <c r="O66" i="2"/>
  <c r="O243" i="2"/>
  <c r="O154" i="2"/>
  <c r="O304" i="2"/>
  <c r="O118" i="2"/>
  <c r="O123" i="2"/>
  <c r="O423" i="2"/>
  <c r="O344" i="2"/>
  <c r="O127" i="2"/>
  <c r="O294" i="2"/>
  <c r="O155" i="2"/>
  <c r="O126" i="2"/>
  <c r="O150" i="2"/>
  <c r="O393" i="2"/>
  <c r="O95" i="2"/>
  <c r="O178" i="2"/>
  <c r="O387" i="2"/>
  <c r="O34" i="2"/>
  <c r="O97" i="2"/>
  <c r="O57" i="2"/>
  <c r="O324" i="2"/>
  <c r="O251" i="2"/>
  <c r="O254" i="2"/>
  <c r="O86" i="2"/>
  <c r="O189" i="2"/>
  <c r="O454" i="2"/>
  <c r="O440" i="2"/>
  <c r="O185" i="2"/>
  <c r="O37" i="2"/>
  <c r="O376" i="2"/>
  <c r="O212" i="2"/>
  <c r="O472" i="2"/>
  <c r="O356" i="2"/>
  <c r="O192" i="2"/>
  <c r="O321" i="2"/>
  <c r="O370" i="2"/>
  <c r="O130" i="2"/>
  <c r="O270" i="2"/>
  <c r="O458" i="2"/>
  <c r="O40" i="2"/>
  <c r="O23" i="2"/>
  <c r="O437" i="2"/>
  <c r="O134" i="2"/>
  <c r="O92" i="2"/>
  <c r="O121" i="2"/>
  <c r="O311" i="2"/>
  <c r="O82" i="2"/>
  <c r="O280" i="2"/>
  <c r="O43" i="2"/>
  <c r="O227" i="2"/>
  <c r="O341" i="2"/>
  <c r="O436" i="2"/>
  <c r="O390" i="2"/>
  <c r="O129" i="2"/>
  <c r="O446" i="2"/>
  <c r="O87" i="2"/>
  <c r="O183" i="2"/>
  <c r="O401" i="2"/>
  <c r="O292" i="2"/>
  <c r="O113" i="2"/>
  <c r="O103" i="2"/>
  <c r="O395" i="2"/>
  <c r="O203" i="2"/>
  <c r="O271" i="2"/>
  <c r="O278" i="2"/>
  <c r="O170" i="2"/>
  <c r="O208" i="2"/>
  <c r="O351" i="2"/>
  <c r="O408" i="2"/>
  <c r="O149" i="2"/>
  <c r="O228" i="2"/>
  <c r="O67" i="2"/>
  <c r="O156" i="2"/>
  <c r="O247" i="2"/>
  <c r="O171" i="2"/>
  <c r="O281" i="2"/>
  <c r="O450" i="2"/>
  <c r="O220" i="2"/>
  <c r="O456" i="2"/>
  <c r="O49" i="2"/>
  <c r="O300" i="2"/>
  <c r="O152" i="2"/>
  <c r="O133" i="2"/>
  <c r="O230" i="2"/>
  <c r="O141" i="2"/>
  <c r="O308" i="2"/>
  <c r="O76" i="2"/>
  <c r="O132" i="2"/>
  <c r="O295" i="2"/>
  <c r="O260" i="2"/>
  <c r="O147" i="2"/>
  <c r="O237" i="2"/>
  <c r="O342" i="2"/>
  <c r="O435" i="2"/>
  <c r="O461" i="2"/>
  <c r="O431" i="2"/>
  <c r="O266" i="2"/>
  <c r="O285" i="2"/>
  <c r="O302" i="2"/>
  <c r="O63" i="2"/>
  <c r="O388" i="2"/>
  <c r="O297" i="2"/>
  <c r="O211" i="2"/>
  <c r="O36" i="2"/>
  <c r="O375" i="2"/>
  <c r="O468" i="2"/>
  <c r="O349" i="2"/>
  <c r="O115" i="2"/>
  <c r="O30" i="2"/>
  <c r="O391" i="2"/>
  <c r="O389" i="2"/>
  <c r="O346" i="2"/>
  <c r="O41" i="2"/>
  <c r="O70" i="2"/>
  <c r="O222" i="2"/>
  <c r="O383" i="2"/>
  <c r="O317" i="2"/>
  <c r="O444" i="2"/>
  <c r="O374" i="2"/>
  <c r="O303" i="2"/>
  <c r="O162" i="2"/>
  <c r="O187" i="2"/>
  <c r="O320" i="2"/>
  <c r="S240" i="2"/>
  <c r="I240" i="2"/>
  <c r="S183" i="2"/>
  <c r="S124" i="2"/>
  <c r="S202" i="2"/>
  <c r="S300" i="2"/>
  <c r="S21" i="2"/>
  <c r="S234" i="2"/>
  <c r="S141" i="2"/>
  <c r="S153" i="2"/>
  <c r="S347" i="2"/>
  <c r="S206" i="2"/>
  <c r="S296" i="2"/>
  <c r="S140" i="2"/>
  <c r="S425" i="2"/>
  <c r="S322" i="2"/>
  <c r="S323" i="2"/>
  <c r="S220" i="2"/>
  <c r="S386" i="2"/>
  <c r="S329" i="2"/>
  <c r="S333" i="2"/>
  <c r="S345" i="2"/>
  <c r="S154" i="2"/>
  <c r="S327" i="2"/>
  <c r="S348" i="2"/>
  <c r="S414" i="2"/>
  <c r="S324" i="2"/>
  <c r="S431" i="2"/>
  <c r="S367" i="2"/>
  <c r="S225" i="2"/>
  <c r="S317" i="2"/>
  <c r="I400" i="2"/>
  <c r="S355" i="2"/>
  <c r="S343" i="2"/>
  <c r="S133" i="2"/>
  <c r="S400" i="2"/>
  <c r="S280" i="2"/>
  <c r="S416" i="2"/>
  <c r="S282" i="2"/>
  <c r="S159" i="2"/>
  <c r="S258" i="2"/>
  <c r="S186" i="2"/>
  <c r="S341" i="2"/>
  <c r="S232" i="2"/>
  <c r="S210" i="2"/>
  <c r="S313" i="2"/>
  <c r="S415" i="2"/>
  <c r="S371" i="2"/>
  <c r="S354" i="2"/>
  <c r="S283" i="2"/>
  <c r="S180" i="2"/>
  <c r="S111" i="2"/>
  <c r="S204" i="2"/>
  <c r="S174" i="2"/>
  <c r="S264" i="2"/>
  <c r="S150" i="2"/>
  <c r="S389" i="2"/>
  <c r="S260" i="2"/>
  <c r="S176" i="2"/>
  <c r="S175" i="2"/>
  <c r="S395" i="2"/>
  <c r="S397" i="2"/>
  <c r="S309" i="2"/>
  <c r="S391" i="2"/>
  <c r="S134" i="2"/>
  <c r="S344" i="2"/>
  <c r="S156" i="2"/>
  <c r="S294" i="2"/>
  <c r="S361" i="2"/>
  <c r="S407" i="2"/>
  <c r="S321" i="2"/>
  <c r="S257" i="2"/>
  <c r="S171" i="2"/>
  <c r="S360" i="2"/>
  <c r="S381" i="2"/>
  <c r="S335" i="2"/>
  <c r="S212" i="2"/>
  <c r="S443" i="2"/>
  <c r="S310" i="2"/>
  <c r="S297" i="2"/>
  <c r="S177" i="2"/>
  <c r="S337" i="2"/>
  <c r="S254" i="2"/>
  <c r="S370" i="2"/>
  <c r="S358" i="2"/>
  <c r="O254" i="4"/>
  <c r="O283" i="4"/>
  <c r="O273" i="4"/>
  <c r="O224" i="4"/>
  <c r="O167" i="4"/>
  <c r="O46" i="4"/>
  <c r="O176" i="4"/>
  <c r="O243" i="4"/>
  <c r="O245" i="4"/>
  <c r="O95" i="4"/>
  <c r="O151" i="4"/>
  <c r="O297" i="4"/>
  <c r="O82" i="4"/>
  <c r="O68" i="4"/>
  <c r="O78" i="4"/>
  <c r="O244" i="4"/>
  <c r="O300" i="4"/>
  <c r="O272" i="4"/>
  <c r="O201" i="4"/>
  <c r="O127" i="4"/>
  <c r="O260" i="4"/>
  <c r="O258" i="4"/>
  <c r="O337" i="4"/>
  <c r="O324" i="4"/>
  <c r="O295" i="4"/>
  <c r="O278" i="4"/>
  <c r="O166" i="4"/>
  <c r="O208" i="4"/>
  <c r="O160" i="4"/>
  <c r="O96" i="4"/>
  <c r="O184" i="4"/>
  <c r="O164" i="4"/>
  <c r="O45" i="4"/>
  <c r="O179" i="4"/>
  <c r="O314" i="4"/>
  <c r="O51" i="4"/>
  <c r="O36" i="4"/>
  <c r="O241" i="4"/>
  <c r="O163" i="4"/>
  <c r="O298" i="4"/>
  <c r="O194" i="4"/>
  <c r="O128" i="4"/>
  <c r="O236" i="4"/>
  <c r="O142" i="4"/>
  <c r="O282" i="4"/>
  <c r="O291" i="4"/>
  <c r="O147" i="4"/>
  <c r="O284" i="4"/>
  <c r="O325" i="4"/>
  <c r="O117" i="4"/>
  <c r="O106" i="4"/>
  <c r="O219" i="4"/>
  <c r="O26" i="4"/>
  <c r="O323" i="4"/>
  <c r="O35" i="4"/>
  <c r="O294" i="4"/>
  <c r="O172" i="4"/>
  <c r="O86" i="4"/>
  <c r="O304" i="4"/>
  <c r="O173" i="4"/>
  <c r="O81" i="4"/>
  <c r="O183" i="4"/>
  <c r="O102" i="4"/>
  <c r="O305" i="4"/>
  <c r="O251" i="4"/>
  <c r="O270" i="4"/>
  <c r="O234" i="4"/>
  <c r="O126" i="4"/>
  <c r="O169" i="4"/>
  <c r="O50" i="4"/>
  <c r="O301" i="4"/>
  <c r="O85" i="4"/>
  <c r="O72" i="4"/>
  <c r="O90" i="4"/>
  <c r="O257" i="4"/>
  <c r="O306" i="4"/>
  <c r="O287" i="4"/>
  <c r="O204" i="4"/>
  <c r="O135" i="4"/>
  <c r="O302" i="4"/>
  <c r="O262" i="4"/>
  <c r="O150" i="4"/>
  <c r="O233" i="4"/>
  <c r="O112" i="4"/>
  <c r="O191" i="4"/>
  <c r="O222" i="4"/>
  <c r="O213" i="4"/>
  <c r="O87" i="4"/>
  <c r="O94" i="4"/>
  <c r="O281" i="4"/>
  <c r="O71" i="4"/>
  <c r="O56" i="4"/>
  <c r="O37" i="4"/>
  <c r="O202" i="4"/>
  <c r="O280" i="4"/>
  <c r="O240" i="4"/>
  <c r="O334" i="4"/>
  <c r="O190" i="4"/>
  <c r="O238" i="4"/>
  <c r="O259" i="4"/>
  <c r="O253" i="4"/>
  <c r="O97" i="4"/>
  <c r="O162" i="4"/>
  <c r="O322" i="4"/>
  <c r="O55" i="4"/>
  <c r="O40" i="4"/>
  <c r="O65" i="4"/>
  <c r="O171" i="4"/>
  <c r="O340" i="4"/>
  <c r="O207" i="4"/>
  <c r="O130" i="4"/>
  <c r="O249" i="4"/>
  <c r="O145" i="4"/>
  <c r="O308" i="4"/>
  <c r="O299" i="4"/>
  <c r="O155" i="4"/>
  <c r="O25" i="4"/>
  <c r="O329" i="4"/>
  <c r="O136" i="4"/>
  <c r="O109" i="4"/>
  <c r="O22" i="4"/>
  <c r="O33" i="4"/>
  <c r="O327" i="4"/>
  <c r="O39" i="4"/>
  <c r="O24" i="4"/>
  <c r="O193" i="4"/>
  <c r="O107" i="4"/>
  <c r="O310" i="4"/>
  <c r="O175" i="4"/>
  <c r="O331" i="4"/>
  <c r="O321" i="4"/>
  <c r="O296" i="4"/>
  <c r="O188" i="4"/>
  <c r="O180" i="4"/>
  <c r="O54" i="4"/>
  <c r="O53" i="4"/>
  <c r="O332" i="4"/>
  <c r="O23" i="4"/>
  <c r="O218" i="4"/>
  <c r="O138" i="4"/>
  <c r="O316" i="4"/>
  <c r="O266" i="4"/>
  <c r="O157" i="4"/>
  <c r="O263" i="4"/>
  <c r="O122" i="4"/>
  <c r="O255" i="4"/>
  <c r="O227" i="4"/>
  <c r="O229" i="4"/>
  <c r="O91" i="4"/>
  <c r="O98" i="4"/>
  <c r="O285" i="4"/>
  <c r="O303" i="4"/>
  <c r="O289" i="4"/>
  <c r="O309" i="4"/>
  <c r="O108" i="4"/>
  <c r="O76" i="4"/>
  <c r="O121" i="4"/>
  <c r="O290" i="4"/>
  <c r="O265" i="4"/>
  <c r="O209" i="4"/>
  <c r="O144" i="4"/>
  <c r="O267" i="4"/>
  <c r="O153" i="4"/>
  <c r="O226" i="4"/>
  <c r="O120" i="4"/>
  <c r="O158" i="4"/>
  <c r="O34" i="4"/>
  <c r="O333" i="4"/>
  <c r="O152" i="4"/>
  <c r="O132" i="4"/>
  <c r="O29" i="4"/>
  <c r="O42" i="4"/>
  <c r="O335" i="4"/>
  <c r="O43" i="4"/>
  <c r="O28" i="4"/>
  <c r="O210" i="4"/>
  <c r="O124" i="4"/>
  <c r="O312" i="4"/>
  <c r="O182" i="4"/>
  <c r="O89" i="4"/>
  <c r="O189" i="4"/>
  <c r="O131" i="4"/>
  <c r="O288" i="4"/>
  <c r="O268" i="4"/>
  <c r="O115" i="4"/>
  <c r="O239" i="4"/>
  <c r="O313" i="4"/>
  <c r="O111" i="4"/>
  <c r="O100" i="4"/>
  <c r="O154" i="4"/>
  <c r="O320" i="4"/>
  <c r="O311" i="4"/>
  <c r="O116" i="4"/>
  <c r="O41" i="4"/>
  <c r="O38" i="4"/>
  <c r="O32" i="4"/>
  <c r="O256" i="4"/>
  <c r="O110" i="4"/>
  <c r="O250" i="4"/>
  <c r="O214" i="4"/>
  <c r="O74" i="4"/>
  <c r="O198" i="4"/>
  <c r="O30" i="4"/>
  <c r="O104" i="4"/>
  <c r="O63" i="4"/>
  <c r="O170" i="4"/>
  <c r="O216" i="4"/>
  <c r="O59" i="4"/>
  <c r="O274" i="4"/>
  <c r="O264" i="4"/>
  <c r="O119" i="4"/>
  <c r="O69" i="4"/>
  <c r="O192" i="4"/>
  <c r="O206" i="4"/>
  <c r="O279" i="4"/>
  <c r="O125" i="4"/>
  <c r="O317" i="4"/>
  <c r="O103" i="4"/>
  <c r="O252" i="4"/>
  <c r="O58" i="4"/>
  <c r="O31" i="4"/>
  <c r="O197" i="4"/>
  <c r="O84" i="4"/>
  <c r="O27" i="4"/>
  <c r="O230" i="4"/>
  <c r="O341" i="4"/>
  <c r="O49" i="4"/>
  <c r="O228" i="4"/>
  <c r="O143" i="4"/>
  <c r="O105" i="4"/>
  <c r="O220" i="4"/>
  <c r="O77" i="4"/>
  <c r="O338" i="4"/>
  <c r="O52" i="4"/>
  <c r="O186" i="4"/>
  <c r="O330" i="4"/>
  <c r="O232" i="4"/>
  <c r="O101" i="4"/>
  <c r="O177" i="4"/>
  <c r="O269" i="4"/>
  <c r="O44" i="4"/>
  <c r="O159" i="4"/>
  <c r="O235" i="4"/>
  <c r="O293" i="4"/>
  <c r="O231" i="4"/>
  <c r="O60" i="4"/>
  <c r="O223" i="4"/>
  <c r="O248" i="4"/>
  <c r="O99" i="4"/>
  <c r="O246" i="4"/>
  <c r="O178" i="4"/>
  <c r="O66" i="4"/>
  <c r="O319" i="4"/>
  <c r="O129" i="4"/>
  <c r="O61" i="4"/>
  <c r="O80" i="4"/>
  <c r="O318" i="4"/>
  <c r="O118" i="4"/>
  <c r="O133" i="4"/>
  <c r="O237" i="4"/>
  <c r="O79" i="4"/>
  <c r="O336" i="4"/>
  <c r="O113" i="4"/>
  <c r="O139" i="4"/>
  <c r="O275" i="4"/>
  <c r="O271" i="4"/>
  <c r="O114" i="4"/>
  <c r="O200" i="4"/>
  <c r="O328" i="4"/>
  <c r="O242" i="4"/>
  <c r="O196" i="4"/>
  <c r="O149" i="4"/>
  <c r="O315" i="4"/>
  <c r="O168" i="4"/>
  <c r="O75" i="4"/>
  <c r="O211" i="4"/>
  <c r="O83" i="4"/>
  <c r="O203" i="4"/>
  <c r="O326" i="4"/>
  <c r="O148" i="4"/>
  <c r="O187" i="4"/>
  <c r="O181" i="4"/>
  <c r="O70" i="4"/>
  <c r="O261" i="4"/>
  <c r="O146" i="4"/>
  <c r="O339" i="4"/>
  <c r="O62" i="4"/>
  <c r="O92" i="4"/>
  <c r="O88" i="4"/>
  <c r="O225" i="4"/>
  <c r="O174" i="4"/>
  <c r="O47" i="4"/>
  <c r="O247" i="4"/>
  <c r="O215" i="4"/>
  <c r="O185" i="4"/>
  <c r="O21" i="4"/>
  <c r="O140" i="4"/>
  <c r="O67" i="4"/>
  <c r="O57" i="4"/>
  <c r="O307" i="4"/>
  <c r="O292" i="4"/>
  <c r="O134" i="4"/>
  <c r="O195" i="4"/>
  <c r="O221" i="4"/>
  <c r="O217" i="4"/>
  <c r="O199" i="4"/>
  <c r="O123" i="4"/>
  <c r="O156" i="4"/>
  <c r="O212" i="4"/>
  <c r="O161" i="4"/>
  <c r="O286" i="4"/>
  <c r="O277" i="4"/>
  <c r="O137" i="4"/>
  <c r="O165" i="4"/>
  <c r="O93" i="4"/>
  <c r="O141" i="4"/>
  <c r="O73" i="4"/>
  <c r="O48" i="4"/>
  <c r="O64" i="4"/>
  <c r="O205" i="4"/>
  <c r="O276" i="4"/>
  <c r="M319" i="4"/>
  <c r="M235" i="4"/>
  <c r="M208" i="4"/>
  <c r="M91" i="4"/>
  <c r="M239" i="4"/>
  <c r="M277" i="4"/>
  <c r="M184" i="4"/>
  <c r="M123" i="4"/>
  <c r="M213" i="4"/>
  <c r="M126" i="4"/>
  <c r="M323" i="4"/>
  <c r="M205" i="4"/>
  <c r="M156" i="4"/>
  <c r="M282" i="4"/>
  <c r="M50" i="4"/>
  <c r="M35" i="4"/>
  <c r="M318" i="4"/>
  <c r="M248" i="4"/>
  <c r="M258" i="4"/>
  <c r="M266" i="4"/>
  <c r="M287" i="4"/>
  <c r="M211" i="4"/>
  <c r="M103" i="4"/>
  <c r="M245" i="4"/>
  <c r="M138" i="4"/>
  <c r="M281" i="4"/>
  <c r="M135" i="4"/>
  <c r="M302" i="4"/>
  <c r="M261" i="4"/>
  <c r="M161" i="4"/>
  <c r="M121" i="4"/>
  <c r="M272" i="4"/>
  <c r="M259" i="4"/>
  <c r="M255" i="4"/>
  <c r="M268" i="4"/>
  <c r="M120" i="4"/>
  <c r="M113" i="4"/>
  <c r="M151" i="4"/>
  <c r="M128" i="4"/>
  <c r="M234" i="4"/>
  <c r="M214" i="4"/>
  <c r="M23" i="4"/>
  <c r="M32" i="4"/>
  <c r="M276" i="4"/>
  <c r="M209" i="4"/>
  <c r="M304" i="4"/>
  <c r="M87" i="4"/>
  <c r="M104" i="4"/>
  <c r="M66" i="4"/>
  <c r="M76" i="4"/>
  <c r="M320" i="4"/>
  <c r="M232" i="4"/>
  <c r="M196" i="4"/>
  <c r="M316" i="4"/>
  <c r="M227" i="4"/>
  <c r="M73" i="4"/>
  <c r="M249" i="4"/>
  <c r="M31" i="4"/>
  <c r="M180" i="4"/>
  <c r="M173" i="4"/>
  <c r="M230" i="4"/>
  <c r="M164" i="4"/>
  <c r="M95" i="4"/>
  <c r="M296" i="4"/>
  <c r="M188" i="4"/>
  <c r="M195" i="4"/>
  <c r="M189" i="4"/>
  <c r="M233" i="4"/>
  <c r="M301" i="4"/>
  <c r="M166" i="4"/>
  <c r="M332" i="4"/>
  <c r="M26" i="4"/>
  <c r="M206" i="4"/>
  <c r="M162" i="4"/>
  <c r="M193" i="4"/>
  <c r="M324" i="4"/>
  <c r="M70" i="4"/>
  <c r="M24" i="4"/>
  <c r="M129" i="4"/>
  <c r="M246" i="4"/>
  <c r="M71" i="4"/>
  <c r="M334" i="4"/>
  <c r="M154" i="4"/>
  <c r="M49" i="4"/>
  <c r="M170" i="4"/>
  <c r="M115" i="4"/>
  <c r="M314" i="4"/>
  <c r="M47" i="4"/>
  <c r="M124" i="4"/>
  <c r="M311" i="4"/>
  <c r="M224" i="4"/>
  <c r="M200" i="4"/>
  <c r="M119" i="4"/>
  <c r="M53" i="4"/>
  <c r="M327" i="4"/>
  <c r="M317" i="4"/>
  <c r="M42" i="4"/>
  <c r="M40" i="4"/>
  <c r="M57" i="4"/>
  <c r="M297" i="4"/>
  <c r="M190" i="4"/>
  <c r="M155" i="4"/>
  <c r="M185" i="4"/>
  <c r="M78" i="4"/>
  <c r="M204" i="4"/>
  <c r="M171" i="4"/>
  <c r="M326" i="4"/>
  <c r="M256" i="4"/>
  <c r="M263" i="4"/>
  <c r="M271" i="4"/>
  <c r="M101" i="4"/>
  <c r="M292" i="4"/>
  <c r="M38" i="4"/>
  <c r="M215" i="4"/>
  <c r="M340" i="4"/>
  <c r="M163" i="4"/>
  <c r="M39" i="4"/>
  <c r="M289" i="4"/>
  <c r="M295" i="4"/>
  <c r="M328" i="4"/>
  <c r="M51" i="4"/>
  <c r="M45" i="4"/>
  <c r="M264" i="4"/>
  <c r="M118" i="4"/>
  <c r="M305" i="4"/>
  <c r="M309" i="4"/>
  <c r="M88" i="4"/>
  <c r="M89" i="4"/>
  <c r="M46" i="4"/>
  <c r="M65" i="4"/>
  <c r="M64" i="4"/>
  <c r="M7" i="4"/>
  <c r="E6" i="4" s="1"/>
  <c r="E9" i="4" s="1"/>
  <c r="M218" i="4"/>
  <c r="M41" i="4"/>
  <c r="M210" i="4"/>
  <c r="M286" i="4"/>
  <c r="M75" i="4"/>
  <c r="M339" i="4"/>
  <c r="M92" i="4"/>
  <c r="M30" i="4"/>
  <c r="M244" i="4"/>
  <c r="M198" i="4"/>
  <c r="M291" i="4"/>
  <c r="M143" i="4"/>
  <c r="M130" i="4"/>
  <c r="M174" i="4"/>
  <c r="M29" i="4"/>
  <c r="M325" i="4"/>
  <c r="M55" i="4"/>
  <c r="M341" i="4"/>
  <c r="M117" i="4"/>
  <c r="M238" i="4"/>
  <c r="M280" i="4"/>
  <c r="M148" i="4"/>
  <c r="M62" i="4"/>
  <c r="M36" i="4"/>
  <c r="M125" i="4"/>
  <c r="M312" i="4"/>
  <c r="M82" i="4"/>
  <c r="M127" i="4"/>
  <c r="M96" i="4"/>
  <c r="M81" i="4"/>
  <c r="M237" i="4"/>
  <c r="M33" i="4"/>
  <c r="M330" i="4"/>
  <c r="M142" i="4"/>
  <c r="M182" i="4"/>
  <c r="M59" i="4"/>
  <c r="M140" i="4"/>
  <c r="M278" i="4"/>
  <c r="M322" i="4"/>
  <c r="M133" i="4"/>
  <c r="M338" i="4"/>
  <c r="M270" i="4"/>
  <c r="M147" i="4"/>
  <c r="M269" i="4"/>
  <c r="M228" i="4"/>
  <c r="M243" i="4"/>
  <c r="M149" i="4"/>
  <c r="M58" i="4"/>
  <c r="M321" i="4"/>
  <c r="M191" i="4"/>
  <c r="M219" i="4"/>
  <c r="M136" i="4"/>
  <c r="M172" i="4"/>
  <c r="M216" i="4"/>
  <c r="M299" i="4"/>
  <c r="M294" i="4"/>
  <c r="M176" i="4"/>
  <c r="M86" i="4"/>
  <c r="M275" i="4"/>
  <c r="M160" i="4"/>
  <c r="M315" i="4"/>
  <c r="M28" i="4"/>
  <c r="M285" i="4"/>
  <c r="M187" i="4"/>
  <c r="M203" i="4"/>
  <c r="M293" i="4"/>
  <c r="M134" i="4"/>
  <c r="M168" i="4"/>
  <c r="M252" i="4"/>
  <c r="M152" i="4"/>
  <c r="M279" i="4"/>
  <c r="M48" i="4"/>
  <c r="M100" i="4"/>
  <c r="M192" i="4"/>
  <c r="M310" i="4"/>
  <c r="M93" i="4"/>
  <c r="M169" i="4"/>
  <c r="M283" i="4"/>
  <c r="M274" i="4"/>
  <c r="M284" i="4"/>
  <c r="M116" i="4"/>
  <c r="M84" i="4"/>
  <c r="M290" i="4"/>
  <c r="M197" i="4"/>
  <c r="M229" i="4"/>
  <c r="M56" i="4"/>
  <c r="M207" i="4"/>
  <c r="M179" i="4"/>
  <c r="M98" i="4"/>
  <c r="M111" i="4"/>
  <c r="M109" i="4"/>
  <c r="M43" i="4"/>
  <c r="M306" i="4"/>
  <c r="M37" i="4"/>
  <c r="M300" i="4"/>
  <c r="M79" i="4"/>
  <c r="M112" i="4"/>
  <c r="M34" i="4"/>
  <c r="M77" i="4"/>
  <c r="M201" i="4"/>
  <c r="M132" i="4"/>
  <c r="M273" i="4"/>
  <c r="M144" i="4"/>
  <c r="M146" i="4"/>
  <c r="M308" i="4"/>
  <c r="M225" i="4"/>
  <c r="M141" i="4"/>
  <c r="M97" i="4"/>
  <c r="M44" i="4"/>
  <c r="M267" i="4"/>
  <c r="M178" i="4"/>
  <c r="M221" i="4"/>
  <c r="M63" i="4"/>
  <c r="M177" i="4"/>
  <c r="M80" i="4"/>
  <c r="M122" i="4"/>
  <c r="M90" i="4"/>
  <c r="M114" i="4"/>
  <c r="M157" i="4"/>
  <c r="M247" i="4"/>
  <c r="M254" i="4"/>
  <c r="M202" i="4"/>
  <c r="M231" i="4"/>
  <c r="M331" i="4"/>
  <c r="M139" i="4"/>
  <c r="M175" i="4"/>
  <c r="M22" i="4"/>
  <c r="M153" i="4"/>
  <c r="M333" i="4"/>
  <c r="M253" i="4"/>
  <c r="M145" i="4"/>
  <c r="M303" i="4"/>
  <c r="M165" i="4"/>
  <c r="M110" i="4"/>
  <c r="M183" i="4"/>
  <c r="M158" i="4"/>
  <c r="M85" i="4"/>
  <c r="M105" i="4"/>
  <c r="M167" i="4"/>
  <c r="M265" i="4"/>
  <c r="M262" i="4"/>
  <c r="M222" i="4"/>
  <c r="M241" i="4"/>
  <c r="M313" i="4"/>
  <c r="M288" i="4"/>
  <c r="M102" i="4"/>
  <c r="M52" i="4"/>
  <c r="M257" i="4"/>
  <c r="M217" i="4"/>
  <c r="M99" i="4"/>
  <c r="M150" i="4"/>
  <c r="M74" i="4"/>
  <c r="M337" i="4"/>
  <c r="M307" i="4"/>
  <c r="M240" i="4"/>
  <c r="M67" i="4"/>
  <c r="M329" i="4"/>
  <c r="M25" i="4"/>
  <c r="M298" i="4"/>
  <c r="M61" i="4"/>
  <c r="M251" i="4"/>
  <c r="M194" i="4"/>
  <c r="M27" i="4"/>
  <c r="M186" i="4"/>
  <c r="M226" i="4"/>
  <c r="M54" i="4"/>
  <c r="M260" i="4"/>
  <c r="M220" i="4"/>
  <c r="M94" i="4"/>
  <c r="M68" i="4"/>
  <c r="M336" i="4"/>
  <c r="M137" i="4"/>
  <c r="M181" i="4"/>
  <c r="M131" i="4"/>
  <c r="M335" i="4"/>
  <c r="M69" i="4"/>
  <c r="M83" i="4"/>
  <c r="M199" i="4"/>
  <c r="M223" i="4"/>
  <c r="M242" i="4"/>
  <c r="M60" i="4"/>
  <c r="M250" i="4"/>
  <c r="M108" i="4"/>
  <c r="M107" i="4"/>
  <c r="M236" i="4"/>
  <c r="M106" i="4"/>
  <c r="M72" i="4"/>
  <c r="M21" i="4"/>
  <c r="M159" i="4"/>
  <c r="M212" i="4"/>
  <c r="N152" i="4"/>
  <c r="N294" i="4"/>
  <c r="N252" i="4"/>
  <c r="N225" i="4"/>
  <c r="N186" i="4"/>
  <c r="N181" i="4"/>
  <c r="N310" i="4"/>
  <c r="N240" i="4"/>
  <c r="N245" i="4"/>
  <c r="N139" i="4"/>
  <c r="N153" i="4"/>
  <c r="N107" i="4"/>
  <c r="N232" i="4"/>
  <c r="N241" i="4"/>
  <c r="N135" i="4"/>
  <c r="N314" i="4"/>
  <c r="N71" i="4"/>
  <c r="N228" i="4"/>
  <c r="N237" i="4"/>
  <c r="N304" i="4"/>
  <c r="N274" i="4"/>
  <c r="N39" i="4"/>
  <c r="N220" i="4"/>
  <c r="N229" i="4"/>
  <c r="N218" i="4"/>
  <c r="N246" i="4"/>
  <c r="N67" i="4"/>
  <c r="N96" i="4"/>
  <c r="N63" i="4"/>
  <c r="N265" i="4"/>
  <c r="N87" i="4"/>
  <c r="N298" i="4"/>
  <c r="N27" i="4"/>
  <c r="N223" i="4"/>
  <c r="N234" i="4"/>
  <c r="N284" i="4"/>
  <c r="N142" i="4"/>
  <c r="N111" i="4"/>
  <c r="N216" i="4"/>
  <c r="N193" i="4"/>
  <c r="N105" i="4"/>
  <c r="N79" i="4"/>
  <c r="N57" i="4"/>
  <c r="N204" i="4"/>
  <c r="N213" i="4"/>
  <c r="N161" i="4"/>
  <c r="N113" i="4"/>
  <c r="N137" i="4"/>
  <c r="N200" i="4"/>
  <c r="N209" i="4"/>
  <c r="N154" i="4"/>
  <c r="N89" i="4"/>
  <c r="N122" i="4"/>
  <c r="N196" i="4"/>
  <c r="N205" i="4"/>
  <c r="N145" i="4"/>
  <c r="N85" i="4"/>
  <c r="N73" i="4"/>
  <c r="N188" i="4"/>
  <c r="N197" i="4"/>
  <c r="N131" i="4"/>
  <c r="N81" i="4"/>
  <c r="N64" i="4"/>
  <c r="N280" i="4"/>
  <c r="N101" i="4"/>
  <c r="N340" i="4"/>
  <c r="N75" i="4"/>
  <c r="N239" i="4"/>
  <c r="N25" i="4"/>
  <c r="N143" i="4"/>
  <c r="N316" i="4"/>
  <c r="N222" i="4"/>
  <c r="N212" i="4"/>
  <c r="N250" i="4"/>
  <c r="N321" i="4"/>
  <c r="N169" i="4"/>
  <c r="N201" i="4"/>
  <c r="N210" i="4"/>
  <c r="N184" i="4"/>
  <c r="N292" i="4"/>
  <c r="N312" i="4"/>
  <c r="N109" i="4"/>
  <c r="N35" i="4"/>
  <c r="N172" i="4"/>
  <c r="N327" i="4"/>
  <c r="N341" i="4"/>
  <c r="N31" i="4"/>
  <c r="N41" i="4"/>
  <c r="N168" i="4"/>
  <c r="N325" i="4"/>
  <c r="N335" i="4"/>
  <c r="N290" i="4"/>
  <c r="N34" i="4"/>
  <c r="N164" i="4"/>
  <c r="N301" i="4"/>
  <c r="N329" i="4"/>
  <c r="N266" i="4"/>
  <c r="N32" i="4"/>
  <c r="N156" i="4"/>
  <c r="N295" i="4"/>
  <c r="N318" i="4"/>
  <c r="N185" i="4"/>
  <c r="N270" i="4"/>
  <c r="N189" i="4"/>
  <c r="N149" i="4"/>
  <c r="N243" i="4"/>
  <c r="N48" i="4"/>
  <c r="N147" i="4"/>
  <c r="N30" i="4"/>
  <c r="N308" i="4"/>
  <c r="N224" i="4"/>
  <c r="N281" i="4"/>
  <c r="N128" i="4"/>
  <c r="N178" i="4"/>
  <c r="N217" i="4"/>
  <c r="N311" i="4"/>
  <c r="N271" i="4"/>
  <c r="N66" i="4"/>
  <c r="N120" i="4"/>
  <c r="N296" i="4"/>
  <c r="N287" i="4"/>
  <c r="N214" i="4"/>
  <c r="N90" i="4"/>
  <c r="N140" i="4"/>
  <c r="N322" i="4"/>
  <c r="N190" i="4"/>
  <c r="N55" i="4"/>
  <c r="N165" i="4"/>
  <c r="N136" i="4"/>
  <c r="N320" i="4"/>
  <c r="N117" i="4"/>
  <c r="N51" i="4"/>
  <c r="N162" i="4"/>
  <c r="N132" i="4"/>
  <c r="N305" i="4"/>
  <c r="N114" i="4"/>
  <c r="N331" i="4"/>
  <c r="N121" i="4"/>
  <c r="N124" i="4"/>
  <c r="N299" i="4"/>
  <c r="N307" i="4"/>
  <c r="N254" i="4"/>
  <c r="N98" i="4"/>
  <c r="N255" i="4"/>
  <c r="N50" i="4"/>
  <c r="N159" i="4"/>
  <c r="N37" i="4"/>
  <c r="N324" i="4"/>
  <c r="N244" i="4"/>
  <c r="N94" i="4"/>
  <c r="N144" i="4"/>
  <c r="N258" i="4"/>
  <c r="N300" i="4"/>
  <c r="N293" i="4"/>
  <c r="N275" i="4"/>
  <c r="N206" i="4"/>
  <c r="N179" i="4"/>
  <c r="N76" i="4"/>
  <c r="N315" i="4"/>
  <c r="N215" i="4"/>
  <c r="N45" i="4"/>
  <c r="N334" i="4"/>
  <c r="N126" i="4"/>
  <c r="N28" i="4"/>
  <c r="N231" i="4"/>
  <c r="N268" i="4"/>
  <c r="N183" i="4"/>
  <c r="N262" i="4"/>
  <c r="N338" i="4"/>
  <c r="N238" i="4"/>
  <c r="N330" i="4"/>
  <c r="N199" i="4"/>
  <c r="N22" i="4"/>
  <c r="N323" i="4"/>
  <c r="N118" i="4"/>
  <c r="N297" i="4"/>
  <c r="N187" i="4"/>
  <c r="N278" i="4"/>
  <c r="N157" i="4"/>
  <c r="N33" i="4"/>
  <c r="N226" i="4"/>
  <c r="N54" i="4"/>
  <c r="N106" i="4"/>
  <c r="N119" i="4"/>
  <c r="N78" i="4"/>
  <c r="N83" i="4"/>
  <c r="N88" i="4"/>
  <c r="N141" i="4"/>
  <c r="N44" i="4"/>
  <c r="N267" i="4"/>
  <c r="N125" i="4"/>
  <c r="N104" i="4"/>
  <c r="N173" i="4"/>
  <c r="N62" i="4"/>
  <c r="N259" i="4"/>
  <c r="N103" i="4"/>
  <c r="N92" i="4"/>
  <c r="N150" i="4"/>
  <c r="N46" i="4"/>
  <c r="N53" i="4"/>
  <c r="N248" i="4"/>
  <c r="N148" i="4"/>
  <c r="N303" i="4"/>
  <c r="N221" i="4"/>
  <c r="N116" i="4"/>
  <c r="N192" i="4"/>
  <c r="N306" i="4"/>
  <c r="N333" i="4"/>
  <c r="N230" i="4"/>
  <c r="N235" i="4"/>
  <c r="N70" i="4"/>
  <c r="N332" i="4"/>
  <c r="N123" i="4"/>
  <c r="N21" i="4"/>
  <c r="N227" i="4"/>
  <c r="N61" i="4"/>
  <c r="N309" i="4"/>
  <c r="N91" i="4"/>
  <c r="N242" i="4"/>
  <c r="N260" i="4"/>
  <c r="N160" i="4"/>
  <c r="N317" i="4"/>
  <c r="N233" i="4"/>
  <c r="N302" i="4"/>
  <c r="N191" i="4"/>
  <c r="N112" i="4"/>
  <c r="N93" i="4"/>
  <c r="N182" i="4"/>
  <c r="N263" i="4"/>
  <c r="N264" i="4"/>
  <c r="N40" i="4"/>
  <c r="N251" i="4"/>
  <c r="N288" i="4"/>
  <c r="N134" i="4"/>
  <c r="N339" i="4"/>
  <c r="N198" i="4"/>
  <c r="N74" i="4"/>
  <c r="N236" i="4"/>
  <c r="N43" i="4"/>
  <c r="N49" i="4"/>
  <c r="N167" i="4"/>
  <c r="N100" i="4"/>
  <c r="N23" i="4"/>
  <c r="N219" i="4"/>
  <c r="N180" i="4"/>
  <c r="N47" i="4"/>
  <c r="N282" i="4"/>
  <c r="N207" i="4"/>
  <c r="N130" i="4"/>
  <c r="N286" i="4"/>
  <c r="N291" i="4"/>
  <c r="N29" i="4"/>
  <c r="N133" i="4"/>
  <c r="N319" i="4"/>
  <c r="N110" i="4"/>
  <c r="N155" i="4"/>
  <c r="N175" i="4"/>
  <c r="N80" i="4"/>
  <c r="N86" i="4"/>
  <c r="N177" i="4"/>
  <c r="N313" i="4"/>
  <c r="N257" i="4"/>
  <c r="N276" i="4"/>
  <c r="N146" i="4"/>
  <c r="N42" i="4"/>
  <c r="N269" i="4"/>
  <c r="N60" i="4"/>
  <c r="N72" i="4"/>
  <c r="N102" i="4"/>
  <c r="N253" i="4"/>
  <c r="N202" i="4"/>
  <c r="N36" i="4"/>
  <c r="N283" i="4"/>
  <c r="N171" i="4"/>
  <c r="N328" i="4"/>
  <c r="N261" i="4"/>
  <c r="N99" i="4"/>
  <c r="N38" i="4"/>
  <c r="N158" i="4"/>
  <c r="N247" i="4"/>
  <c r="N69" i="4"/>
  <c r="N195" i="4"/>
  <c r="N26" i="4"/>
  <c r="N129" i="4"/>
  <c r="N285" i="4"/>
  <c r="N65" i="4"/>
  <c r="N336" i="4"/>
  <c r="N166" i="4"/>
  <c r="N52" i="4"/>
  <c r="N77" i="4"/>
  <c r="N170" i="4"/>
  <c r="N24" i="4"/>
  <c r="N273" i="4"/>
  <c r="N97" i="4"/>
  <c r="N59" i="4"/>
  <c r="N249" i="4"/>
  <c r="N279" i="4"/>
  <c r="N127" i="4"/>
  <c r="N84" i="4"/>
  <c r="N58" i="4"/>
  <c r="N138" i="4"/>
  <c r="N68" i="4"/>
  <c r="N151" i="4"/>
  <c r="N163" i="4"/>
  <c r="N174" i="4"/>
  <c r="N108" i="4"/>
  <c r="N326" i="4"/>
  <c r="N337" i="4"/>
  <c r="N272" i="4"/>
  <c r="N95" i="4"/>
  <c r="N208" i="4"/>
  <c r="N115" i="4"/>
  <c r="N56" i="4"/>
  <c r="N176" i="4"/>
  <c r="N194" i="4"/>
  <c r="N277" i="4"/>
  <c r="N256" i="4"/>
  <c r="N211" i="4"/>
  <c r="N203" i="4"/>
  <c r="N289" i="4"/>
  <c r="N82" i="4"/>
  <c r="O18" i="4"/>
  <c r="N18" i="4"/>
  <c r="M18" i="4"/>
  <c r="C18" i="2" l="1"/>
  <c r="F6" i="2"/>
  <c r="F8" i="2" s="1"/>
  <c r="E14" i="2"/>
  <c r="E5" i="4"/>
  <c r="E4" i="4"/>
  <c r="F7" i="2" l="1"/>
  <c r="K187" i="4"/>
  <c r="K81" i="4"/>
  <c r="P81" i="4" s="1"/>
  <c r="K73" i="4"/>
  <c r="P73" i="4" s="1"/>
  <c r="K59" i="4"/>
  <c r="L59" i="4" s="1"/>
  <c r="K206" i="4"/>
  <c r="P206" i="4" s="1"/>
  <c r="K291" i="4"/>
  <c r="P291" i="4" s="1"/>
  <c r="K163" i="4"/>
  <c r="P163" i="4" s="1"/>
  <c r="K259" i="4"/>
  <c r="P259" i="4" s="1"/>
  <c r="K330" i="4"/>
  <c r="L330" i="4" s="1"/>
  <c r="K303" i="4"/>
  <c r="K32" i="4"/>
  <c r="P32" i="4" s="1"/>
  <c r="K63" i="4"/>
  <c r="L63" i="4" s="1"/>
  <c r="K104" i="4"/>
  <c r="L104" i="4" s="1"/>
  <c r="K253" i="4"/>
  <c r="P253" i="4" s="1"/>
  <c r="K94" i="4"/>
  <c r="L94" i="4" s="1"/>
  <c r="K315" i="4"/>
  <c r="P315" i="4" s="1"/>
  <c r="K312" i="4"/>
  <c r="L312" i="4" s="1"/>
  <c r="K80" i="4"/>
  <c r="K55" i="4"/>
  <c r="L55" i="4" s="1"/>
  <c r="K308" i="4"/>
  <c r="L308" i="4" s="1"/>
  <c r="K88" i="4"/>
  <c r="P88" i="4" s="1"/>
  <c r="K38" i="4"/>
  <c r="P38" i="4" s="1"/>
  <c r="K114" i="4"/>
  <c r="P114" i="4" s="1"/>
  <c r="K328" i="4"/>
  <c r="L328" i="4" s="1"/>
  <c r="K267" i="4"/>
  <c r="P267" i="4" s="1"/>
  <c r="K30" i="4"/>
  <c r="L30" i="4" s="1"/>
  <c r="K169" i="4"/>
  <c r="L169" i="4" s="1"/>
  <c r="K98" i="4"/>
  <c r="L98" i="4" s="1"/>
  <c r="K158" i="4"/>
  <c r="L158" i="4" s="1"/>
  <c r="K245" i="4"/>
  <c r="P245" i="4" s="1"/>
  <c r="K266" i="4"/>
  <c r="P266" i="4" s="1"/>
  <c r="K100" i="4"/>
  <c r="P100" i="4" s="1"/>
  <c r="K70" i="4"/>
  <c r="L70" i="4" s="1"/>
  <c r="K71" i="4"/>
  <c r="P71" i="4" s="1"/>
  <c r="K34" i="4"/>
  <c r="L34" i="4" s="1"/>
  <c r="K296" i="4"/>
  <c r="L296" i="4" s="1"/>
  <c r="K37" i="4"/>
  <c r="L37" i="4" s="1"/>
  <c r="K226" i="4"/>
  <c r="L226" i="4" s="1"/>
  <c r="K334" i="4"/>
  <c r="P334" i="4" s="1"/>
  <c r="K103" i="4"/>
  <c r="P103" i="4" s="1"/>
  <c r="K249" i="4"/>
  <c r="P249" i="4" s="1"/>
  <c r="K194" i="4"/>
  <c r="L194" i="4" s="1"/>
  <c r="K237" i="4"/>
  <c r="L237" i="4" s="1"/>
  <c r="K177" i="4"/>
  <c r="P177" i="4" s="1"/>
  <c r="K147" i="4"/>
  <c r="L147" i="4" s="1"/>
  <c r="K335" i="4"/>
  <c r="P335" i="4" s="1"/>
  <c r="K279" i="4"/>
  <c r="L279" i="4" s="1"/>
  <c r="K161" i="4"/>
  <c r="L161" i="4" s="1"/>
  <c r="K28" i="4"/>
  <c r="P28" i="4" s="1"/>
  <c r="K337" i="4"/>
  <c r="L337" i="4" s="1"/>
  <c r="K256" i="4"/>
  <c r="L256" i="4" s="1"/>
  <c r="K179" i="4"/>
  <c r="P179" i="4" s="1"/>
  <c r="K195" i="4"/>
  <c r="P195" i="4" s="1"/>
  <c r="K41" i="4"/>
  <c r="L41" i="4" s="1"/>
  <c r="K275" i="4"/>
  <c r="L275" i="4" s="1"/>
  <c r="K298" i="4"/>
  <c r="L298" i="4" s="1"/>
  <c r="K166" i="4"/>
  <c r="L166" i="4" s="1"/>
  <c r="K302" i="4"/>
  <c r="P302" i="4" s="1"/>
  <c r="K51" i="4"/>
  <c r="P51" i="4" s="1"/>
  <c r="K340" i="4"/>
  <c r="L340" i="4" s="1"/>
  <c r="K152" i="4"/>
  <c r="P152" i="4" s="1"/>
  <c r="K324" i="4"/>
  <c r="P324" i="4" s="1"/>
  <c r="K56" i="4"/>
  <c r="L56" i="4" s="1"/>
  <c r="K233" i="4"/>
  <c r="P233" i="4" s="1"/>
  <c r="K234" i="4"/>
  <c r="L234" i="4" s="1"/>
  <c r="K99" i="4"/>
  <c r="L99" i="4" s="1"/>
  <c r="K141" i="4"/>
  <c r="P141" i="4" s="1"/>
  <c r="K111" i="4"/>
  <c r="L111" i="4" s="1"/>
  <c r="K314" i="4"/>
  <c r="L314" i="4" s="1"/>
  <c r="K125" i="4"/>
  <c r="L125" i="4" s="1"/>
  <c r="K199" i="4"/>
  <c r="P199" i="4" s="1"/>
  <c r="K115" i="4"/>
  <c r="L115" i="4" s="1"/>
  <c r="K142" i="4"/>
  <c r="L142" i="4" s="1"/>
  <c r="K83" i="4"/>
  <c r="P83" i="4" s="1"/>
  <c r="K204" i="4"/>
  <c r="L204" i="4" s="1"/>
  <c r="K238" i="4"/>
  <c r="P238" i="4" s="1"/>
  <c r="K273" i="4"/>
  <c r="L273" i="4" s="1"/>
  <c r="K118" i="4"/>
  <c r="P118" i="4" s="1"/>
  <c r="K292" i="4"/>
  <c r="P292" i="4" s="1"/>
  <c r="K338" i="4"/>
  <c r="P338" i="4" s="1"/>
  <c r="K164" i="4"/>
  <c r="P164" i="4" s="1"/>
  <c r="K268" i="4"/>
  <c r="L268" i="4" s="1"/>
  <c r="K287" i="4"/>
  <c r="P287" i="4" s="1"/>
  <c r="K271" i="4"/>
  <c r="P271" i="4" s="1"/>
  <c r="K36" i="4"/>
  <c r="P36" i="4" s="1"/>
  <c r="K122" i="4"/>
  <c r="L122" i="4" s="1"/>
  <c r="K221" i="4"/>
  <c r="L221" i="4" s="1"/>
  <c r="K231" i="4"/>
  <c r="L231" i="4" s="1"/>
  <c r="K264" i="4"/>
  <c r="P264" i="4" s="1"/>
  <c r="K326" i="4"/>
  <c r="K130" i="4"/>
  <c r="L130" i="4" s="1"/>
  <c r="K121" i="4"/>
  <c r="L121" i="4" s="1"/>
  <c r="K331" i="4"/>
  <c r="P331" i="4" s="1"/>
  <c r="K61" i="4"/>
  <c r="L61" i="4" s="1"/>
  <c r="K31" i="4"/>
  <c r="P31" i="4" s="1"/>
  <c r="K197" i="4"/>
  <c r="L197" i="4" s="1"/>
  <c r="K208" i="4"/>
  <c r="P208" i="4" s="1"/>
  <c r="K211" i="4"/>
  <c r="P211" i="4" s="1"/>
  <c r="K323" i="4"/>
  <c r="L323" i="4" s="1"/>
  <c r="K22" i="4"/>
  <c r="P22" i="4" s="1"/>
  <c r="K76" i="4"/>
  <c r="L76" i="4" s="1"/>
  <c r="K261" i="4"/>
  <c r="L261" i="4" s="1"/>
  <c r="K242" i="4"/>
  <c r="P242" i="4" s="1"/>
  <c r="K300" i="4"/>
  <c r="P300" i="4" s="1"/>
  <c r="K95" i="4"/>
  <c r="P95" i="4" s="1"/>
  <c r="K21" i="4"/>
  <c r="P21" i="4" s="1"/>
  <c r="K105" i="4"/>
  <c r="L105" i="4" s="1"/>
  <c r="K57" i="4"/>
  <c r="P57" i="4" s="1"/>
  <c r="K294" i="4"/>
  <c r="L294" i="4" s="1"/>
  <c r="K246" i="4"/>
  <c r="L246" i="4" s="1"/>
  <c r="K60" i="4"/>
  <c r="P60" i="4" s="1"/>
  <c r="K132" i="4"/>
  <c r="L132" i="4" s="1"/>
  <c r="K154" i="4"/>
  <c r="L154" i="4" s="1"/>
  <c r="K181" i="4"/>
  <c r="L181" i="4" s="1"/>
  <c r="K176" i="4"/>
  <c r="L176" i="4" s="1"/>
  <c r="K224" i="4"/>
  <c r="L224" i="4" s="1"/>
  <c r="K297" i="4"/>
  <c r="P297" i="4" s="1"/>
  <c r="K167" i="4"/>
  <c r="P167" i="4" s="1"/>
  <c r="K307" i="4"/>
  <c r="L307" i="4" s="1"/>
  <c r="K52" i="4"/>
  <c r="P52" i="4" s="1"/>
  <c r="K85" i="4"/>
  <c r="P85" i="4" s="1"/>
  <c r="K157" i="4"/>
  <c r="P157" i="4" s="1"/>
  <c r="K333" i="4"/>
  <c r="P333" i="4" s="1"/>
  <c r="K318" i="4"/>
  <c r="P318" i="4" s="1"/>
  <c r="K254" i="4"/>
  <c r="P254" i="4" s="1"/>
  <c r="K310" i="4"/>
  <c r="P310" i="4" s="1"/>
  <c r="K109" i="4"/>
  <c r="L109" i="4" s="1"/>
  <c r="K278" i="4"/>
  <c r="L278" i="4" s="1"/>
  <c r="K170" i="4"/>
  <c r="L170" i="4" s="1"/>
  <c r="K84" i="4"/>
  <c r="L84" i="4" s="1"/>
  <c r="K133" i="4"/>
  <c r="L133" i="4" s="1"/>
  <c r="K183" i="4"/>
  <c r="P183" i="4" s="1"/>
  <c r="K214" i="4"/>
  <c r="L214" i="4" s="1"/>
  <c r="K119" i="4"/>
  <c r="P119" i="4" s="1"/>
  <c r="K50" i="4"/>
  <c r="P50" i="4" s="1"/>
  <c r="K69" i="4"/>
  <c r="L69" i="4" s="1"/>
  <c r="K113" i="4"/>
  <c r="P113" i="4" s="1"/>
  <c r="K277" i="4"/>
  <c r="P277" i="4" s="1"/>
  <c r="K216" i="4"/>
  <c r="L216" i="4" s="1"/>
  <c r="K269" i="4"/>
  <c r="P269" i="4" s="1"/>
  <c r="K171" i="4"/>
  <c r="P171" i="4" s="1"/>
  <c r="K305" i="4"/>
  <c r="P305" i="4" s="1"/>
  <c r="K131" i="4"/>
  <c r="P131" i="4" s="1"/>
  <c r="K285" i="4"/>
  <c r="L285" i="4" s="1"/>
  <c r="K42" i="4"/>
  <c r="L42" i="4" s="1"/>
  <c r="K325" i="4"/>
  <c r="P325" i="4" s="1"/>
  <c r="K138" i="4"/>
  <c r="L138" i="4" s="1"/>
  <c r="K219" i="4"/>
  <c r="P219" i="4" s="1"/>
  <c r="K139" i="4"/>
  <c r="L139" i="4" s="1"/>
  <c r="K309" i="4"/>
  <c r="L309" i="4" s="1"/>
  <c r="K251" i="4"/>
  <c r="L251" i="4" s="1"/>
  <c r="K262" i="4"/>
  <c r="L262" i="4" s="1"/>
  <c r="K236" i="4"/>
  <c r="L236" i="4" s="1"/>
  <c r="K96" i="4"/>
  <c r="L96" i="4" s="1"/>
  <c r="K316" i="4"/>
  <c r="L316" i="4" s="1"/>
  <c r="K110" i="4"/>
  <c r="P110" i="4" s="1"/>
  <c r="K67" i="4"/>
  <c r="P67" i="4" s="1"/>
  <c r="K243" i="4"/>
  <c r="P243" i="4" s="1"/>
  <c r="K301" i="4"/>
  <c r="P301" i="4" s="1"/>
  <c r="K190" i="4"/>
  <c r="P190" i="4" s="1"/>
  <c r="K247" i="4"/>
  <c r="L247" i="4" s="1"/>
  <c r="K280" i="4"/>
  <c r="P280" i="4" s="1"/>
  <c r="K33" i="4"/>
  <c r="P33" i="4" s="1"/>
  <c r="K35" i="4"/>
  <c r="L35" i="4" s="1"/>
  <c r="K252" i="4"/>
  <c r="L252" i="4" s="1"/>
  <c r="K289" i="4"/>
  <c r="P289" i="4" s="1"/>
  <c r="K329" i="4"/>
  <c r="P329" i="4" s="1"/>
  <c r="K191" i="4"/>
  <c r="L191" i="4" s="1"/>
  <c r="K86" i="4"/>
  <c r="P86" i="4" s="1"/>
  <c r="K168" i="4"/>
  <c r="P168" i="4" s="1"/>
  <c r="K101" i="4"/>
  <c r="L101" i="4" s="1"/>
  <c r="K135" i="4"/>
  <c r="L135" i="4" s="1"/>
  <c r="K201" i="4"/>
  <c r="P201" i="4" s="1"/>
  <c r="K200" i="4"/>
  <c r="L200" i="4" s="1"/>
  <c r="K89" i="4"/>
  <c r="P89" i="4" s="1"/>
  <c r="K145" i="4"/>
  <c r="L145" i="4" s="1"/>
  <c r="K196" i="4"/>
  <c r="L196" i="4" s="1"/>
  <c r="K203" i="4"/>
  <c r="P203" i="4" s="1"/>
  <c r="K248" i="4"/>
  <c r="L248" i="4" s="1"/>
  <c r="K321" i="4"/>
  <c r="L321" i="4" s="1"/>
  <c r="K40" i="4"/>
  <c r="L40" i="4" s="1"/>
  <c r="K244" i="4"/>
  <c r="L244" i="4" s="1"/>
  <c r="K304" i="4"/>
  <c r="L304" i="4" s="1"/>
  <c r="K120" i="4"/>
  <c r="P120" i="4" s="1"/>
  <c r="K53" i="4"/>
  <c r="P53" i="4" s="1"/>
  <c r="K223" i="4"/>
  <c r="P223" i="4" s="1"/>
  <c r="K207" i="4"/>
  <c r="P207" i="4" s="1"/>
  <c r="K240" i="4"/>
  <c r="L240" i="4" s="1"/>
  <c r="K26" i="4"/>
  <c r="L26" i="4" s="1"/>
  <c r="K159" i="4"/>
  <c r="P159" i="4" s="1"/>
  <c r="K202" i="4"/>
  <c r="L202" i="4" s="1"/>
  <c r="K178" i="4"/>
  <c r="L178" i="4" s="1"/>
  <c r="K230" i="4"/>
  <c r="P230" i="4" s="1"/>
  <c r="K45" i="4"/>
  <c r="P45" i="4" s="1"/>
  <c r="K188" i="4"/>
  <c r="L188" i="4" s="1"/>
  <c r="K198" i="4"/>
  <c r="P198" i="4" s="1"/>
  <c r="K173" i="4"/>
  <c r="L173" i="4" s="1"/>
  <c r="K313" i="4"/>
  <c r="P313" i="4" s="1"/>
  <c r="K241" i="4"/>
  <c r="P241" i="4" s="1"/>
  <c r="K210" i="4"/>
  <c r="P210" i="4" s="1"/>
  <c r="K97" i="4"/>
  <c r="P97" i="4" s="1"/>
  <c r="K155" i="4"/>
  <c r="P155" i="4" s="1"/>
  <c r="K339" i="4"/>
  <c r="L339" i="4" s="1"/>
  <c r="K215" i="4"/>
  <c r="L215" i="4" s="1"/>
  <c r="K151" i="4"/>
  <c r="L151" i="4" s="1"/>
  <c r="K25" i="4"/>
  <c r="P25" i="4" s="1"/>
  <c r="K92" i="4"/>
  <c r="P92" i="4" s="1"/>
  <c r="K290" i="4"/>
  <c r="L290" i="4" s="1"/>
  <c r="K143" i="4"/>
  <c r="L143" i="4" s="1"/>
  <c r="K153" i="4"/>
  <c r="L153" i="4" s="1"/>
  <c r="K77" i="4"/>
  <c r="P77" i="4" s="1"/>
  <c r="K299" i="4"/>
  <c r="L299" i="4" s="1"/>
  <c r="K123" i="4"/>
  <c r="L123" i="4" s="1"/>
  <c r="K270" i="4"/>
  <c r="L270" i="4" s="1"/>
  <c r="K332" i="4"/>
  <c r="P332" i="4" s="1"/>
  <c r="K185" i="4"/>
  <c r="P185" i="4" s="1"/>
  <c r="K320" i="4"/>
  <c r="L320" i="4" s="1"/>
  <c r="K24" i="4"/>
  <c r="P24" i="4" s="1"/>
  <c r="K182" i="4"/>
  <c r="L182" i="4" s="1"/>
  <c r="K58" i="4"/>
  <c r="L58" i="4" s="1"/>
  <c r="K286" i="4"/>
  <c r="L286" i="4" s="1"/>
  <c r="K65" i="4"/>
  <c r="L65" i="4" s="1"/>
  <c r="K186" i="4"/>
  <c r="L186" i="4" s="1"/>
  <c r="K180" i="4"/>
  <c r="L180" i="4" s="1"/>
  <c r="K134" i="4"/>
  <c r="P134" i="4" s="1"/>
  <c r="K276" i="4"/>
  <c r="L276" i="4" s="1"/>
  <c r="K175" i="4"/>
  <c r="L175" i="4" s="1"/>
  <c r="K295" i="4"/>
  <c r="P295" i="4" s="1"/>
  <c r="K68" i="4"/>
  <c r="L68" i="4" s="1"/>
  <c r="K165" i="4"/>
  <c r="P165" i="4" s="1"/>
  <c r="K218" i="4"/>
  <c r="L218" i="4" s="1"/>
  <c r="K255" i="4"/>
  <c r="P255" i="4" s="1"/>
  <c r="K72" i="4"/>
  <c r="P72" i="4" s="1"/>
  <c r="K29" i="4"/>
  <c r="P29" i="4" s="1"/>
  <c r="K49" i="4"/>
  <c r="L49" i="4" s="1"/>
  <c r="K189" i="4"/>
  <c r="P189" i="4" s="1"/>
  <c r="K44" i="4"/>
  <c r="P44" i="4" s="1"/>
  <c r="K128" i="4"/>
  <c r="L128" i="4" s="1"/>
  <c r="K75" i="4"/>
  <c r="P75" i="4" s="1"/>
  <c r="K46" i="4"/>
  <c r="P46" i="4" s="1"/>
  <c r="K64" i="4"/>
  <c r="L64" i="4" s="1"/>
  <c r="K193" i="4"/>
  <c r="L193" i="4" s="1"/>
  <c r="K90" i="4"/>
  <c r="P90" i="4" s="1"/>
  <c r="K160" i="4"/>
  <c r="L160" i="4" s="1"/>
  <c r="K146" i="4"/>
  <c r="P146" i="4" s="1"/>
  <c r="K108" i="4"/>
  <c r="L108" i="4" s="1"/>
  <c r="K39" i="4"/>
  <c r="P39" i="4" s="1"/>
  <c r="K184" i="4"/>
  <c r="L184" i="4" s="1"/>
  <c r="K336" i="4"/>
  <c r="L336" i="4" s="1"/>
  <c r="K311" i="4"/>
  <c r="L311" i="4" s="1"/>
  <c r="K250" i="4"/>
  <c r="P250" i="4" s="1"/>
  <c r="K124" i="4"/>
  <c r="P124" i="4" s="1"/>
  <c r="K112" i="4"/>
  <c r="P112" i="4" s="1"/>
  <c r="K317" i="4"/>
  <c r="L317" i="4" s="1"/>
  <c r="K263" i="4"/>
  <c r="P263" i="4" s="1"/>
  <c r="K322" i="4"/>
  <c r="P322" i="4" s="1"/>
  <c r="K150" i="4"/>
  <c r="P150" i="4" s="1"/>
  <c r="K82" i="4"/>
  <c r="L82" i="4" s="1"/>
  <c r="K78" i="4"/>
  <c r="L78" i="4" s="1"/>
  <c r="K93" i="4"/>
  <c r="L93" i="4" s="1"/>
  <c r="K258" i="4"/>
  <c r="L258" i="4" s="1"/>
  <c r="K319" i="4"/>
  <c r="P319" i="4" s="1"/>
  <c r="K288" i="4"/>
  <c r="P288" i="4" s="1"/>
  <c r="K156" i="4"/>
  <c r="P156" i="4" s="1"/>
  <c r="K306" i="4"/>
  <c r="P306" i="4" s="1"/>
  <c r="K192" i="4"/>
  <c r="L192" i="4" s="1"/>
  <c r="K232" i="4"/>
  <c r="L232" i="4" s="1"/>
  <c r="K217" i="4"/>
  <c r="P217" i="4" s="1"/>
  <c r="K341" i="4"/>
  <c r="P341" i="4" s="1"/>
  <c r="K174" i="4"/>
  <c r="P174" i="4" s="1"/>
  <c r="K126" i="4"/>
  <c r="L126" i="4" s="1"/>
  <c r="K205" i="4"/>
  <c r="L205" i="4" s="1"/>
  <c r="K107" i="4"/>
  <c r="L107" i="4" s="1"/>
  <c r="K327" i="4"/>
  <c r="P327" i="4" s="1"/>
  <c r="K272" i="4"/>
  <c r="L272" i="4" s="1"/>
  <c r="K106" i="4"/>
  <c r="P106" i="4" s="1"/>
  <c r="K144" i="4"/>
  <c r="L144" i="4" s="1"/>
  <c r="K284" i="4"/>
  <c r="P284" i="4" s="1"/>
  <c r="K127" i="4"/>
  <c r="L127" i="4" s="1"/>
  <c r="K172" i="4"/>
  <c r="P172" i="4" s="1"/>
  <c r="K162" i="4"/>
  <c r="P162" i="4" s="1"/>
  <c r="K227" i="4"/>
  <c r="L227" i="4" s="1"/>
  <c r="K281" i="4"/>
  <c r="P281" i="4" s="1"/>
  <c r="K91" i="4"/>
  <c r="L91" i="4" s="1"/>
  <c r="K228" i="4"/>
  <c r="L228" i="4" s="1"/>
  <c r="K87" i="4"/>
  <c r="L87" i="4" s="1"/>
  <c r="K265" i="4"/>
  <c r="P265" i="4" s="1"/>
  <c r="K47" i="4"/>
  <c r="P47" i="4" s="1"/>
  <c r="K149" i="4"/>
  <c r="L149" i="4" s="1"/>
  <c r="K66" i="4"/>
  <c r="L66" i="4" s="1"/>
  <c r="K79" i="4"/>
  <c r="L79" i="4" s="1"/>
  <c r="K129" i="4"/>
  <c r="P129" i="4" s="1"/>
  <c r="K23" i="4"/>
  <c r="L23" i="4" s="1"/>
  <c r="K102" i="4"/>
  <c r="L102" i="4" s="1"/>
  <c r="K260" i="4"/>
  <c r="P260" i="4" s="1"/>
  <c r="K257" i="4"/>
  <c r="P257" i="4" s="1"/>
  <c r="K27" i="4"/>
  <c r="L27" i="4" s="1"/>
  <c r="K136" i="4"/>
  <c r="L136" i="4" s="1"/>
  <c r="K282" i="4"/>
  <c r="L282" i="4" s="1"/>
  <c r="K116" i="4"/>
  <c r="L116" i="4" s="1"/>
  <c r="K137" i="4"/>
  <c r="P137" i="4" s="1"/>
  <c r="K62" i="4"/>
  <c r="L62" i="4" s="1"/>
  <c r="K293" i="4"/>
  <c r="L293" i="4" s="1"/>
  <c r="K283" i="4"/>
  <c r="L283" i="4" s="1"/>
  <c r="K212" i="4"/>
  <c r="P212" i="4" s="1"/>
  <c r="K209" i="4"/>
  <c r="P209" i="4" s="1"/>
  <c r="K220" i="4"/>
  <c r="P220" i="4" s="1"/>
  <c r="K274" i="4"/>
  <c r="L274" i="4" s="1"/>
  <c r="K235" i="4"/>
  <c r="L235" i="4" s="1"/>
  <c r="K43" i="4"/>
  <c r="L43" i="4" s="1"/>
  <c r="K213" i="4"/>
  <c r="P213" i="4" s="1"/>
  <c r="K148" i="4"/>
  <c r="P148" i="4" s="1"/>
  <c r="K229" i="4"/>
  <c r="P229" i="4" s="1"/>
  <c r="K117" i="4"/>
  <c r="L117" i="4" s="1"/>
  <c r="K225" i="4"/>
  <c r="P225" i="4" s="1"/>
  <c r="K54" i="4"/>
  <c r="P54" i="4" s="1"/>
  <c r="K140" i="4"/>
  <c r="L140" i="4" s="1"/>
  <c r="K74" i="4"/>
  <c r="P74" i="4" s="1"/>
  <c r="K239" i="4"/>
  <c r="L239" i="4" s="1"/>
  <c r="K48" i="4"/>
  <c r="P48" i="4" s="1"/>
  <c r="K222" i="4"/>
  <c r="L222" i="4" s="1"/>
  <c r="L81" i="4"/>
  <c r="L80" i="4"/>
  <c r="P80" i="4"/>
  <c r="L303" i="4"/>
  <c r="P303" i="4"/>
  <c r="P99" i="4"/>
  <c r="P30" i="4"/>
  <c r="L71" i="4"/>
  <c r="L302" i="4"/>
  <c r="P268" i="4"/>
  <c r="L326" i="4"/>
  <c r="P326" i="4"/>
  <c r="P337" i="4"/>
  <c r="L83" i="4"/>
  <c r="P248" i="4"/>
  <c r="P194" i="4"/>
  <c r="P187" i="4"/>
  <c r="L187" i="4"/>
  <c r="L32" i="4" l="1"/>
  <c r="P63" i="4"/>
  <c r="P330" i="4"/>
  <c r="P308" i="4"/>
  <c r="P98" i="4"/>
  <c r="L195" i="4"/>
  <c r="P314" i="4"/>
  <c r="P273" i="4"/>
  <c r="P147" i="4"/>
  <c r="L36" i="4"/>
  <c r="P237" i="4"/>
  <c r="L152" i="4"/>
  <c r="P55" i="4"/>
  <c r="P59" i="4"/>
  <c r="L335" i="4"/>
  <c r="P323" i="4"/>
  <c r="L277" i="4"/>
  <c r="L168" i="4"/>
  <c r="P84" i="4"/>
  <c r="L287" i="4"/>
  <c r="P256" i="4"/>
  <c r="P96" i="4"/>
  <c r="L280" i="4"/>
  <c r="L254" i="4"/>
  <c r="L203" i="4"/>
  <c r="L211" i="4"/>
  <c r="P181" i="4"/>
  <c r="L77" i="4"/>
  <c r="P105" i="4"/>
  <c r="P130" i="4"/>
  <c r="L51" i="4"/>
  <c r="L207" i="4"/>
  <c r="P176" i="4"/>
  <c r="L177" i="4"/>
  <c r="P102" i="4"/>
  <c r="P138" i="4"/>
  <c r="L141" i="4"/>
  <c r="P188" i="4"/>
  <c r="P286" i="4"/>
  <c r="L223" i="4"/>
  <c r="P192" i="4"/>
  <c r="L45" i="4"/>
  <c r="L24" i="4"/>
  <c r="P153" i="4"/>
  <c r="P117" i="4"/>
  <c r="L155" i="4"/>
  <c r="P226" i="4"/>
  <c r="L289" i="4"/>
  <c r="L88" i="4"/>
  <c r="L305" i="4"/>
  <c r="P61" i="4"/>
  <c r="L119" i="4"/>
  <c r="P41" i="4"/>
  <c r="P37" i="4"/>
  <c r="L167" i="4"/>
  <c r="P309" i="4"/>
  <c r="L253" i="4"/>
  <c r="L118" i="4"/>
  <c r="P173" i="4"/>
  <c r="L171" i="4"/>
  <c r="L324" i="4"/>
  <c r="L137" i="4"/>
  <c r="L95" i="4"/>
  <c r="L67" i="4"/>
  <c r="L206" i="4"/>
  <c r="L291" i="4"/>
  <c r="L245" i="4"/>
  <c r="L208" i="4"/>
  <c r="P76" i="4"/>
  <c r="L331" i="4"/>
  <c r="L243" i="4"/>
  <c r="P158" i="4"/>
  <c r="P104" i="4"/>
  <c r="P125" i="4"/>
  <c r="L38" i="4"/>
  <c r="P70" i="4"/>
  <c r="P246" i="4"/>
  <c r="P94" i="4"/>
  <c r="L315" i="4"/>
  <c r="P328" i="4"/>
  <c r="L266" i="4"/>
  <c r="P180" i="4"/>
  <c r="L185" i="4"/>
  <c r="L163" i="4"/>
  <c r="L259" i="4"/>
  <c r="P312" i="4"/>
  <c r="P182" i="4"/>
  <c r="P316" i="4"/>
  <c r="P169" i="4"/>
  <c r="P143" i="4"/>
  <c r="P121" i="4"/>
  <c r="L164" i="4"/>
  <c r="L33" i="4"/>
  <c r="L267" i="4"/>
  <c r="L333" i="4"/>
  <c r="L250" i="4"/>
  <c r="L190" i="4"/>
  <c r="P142" i="4"/>
  <c r="L249" i="4"/>
  <c r="P290" i="4"/>
  <c r="P204" i="4"/>
  <c r="P296" i="4"/>
  <c r="P262" i="4"/>
  <c r="P145" i="4"/>
  <c r="P236" i="4"/>
  <c r="P191" i="4"/>
  <c r="L73" i="4"/>
  <c r="L306" i="4"/>
  <c r="P282" i="4"/>
  <c r="P133" i="4"/>
  <c r="P64" i="4"/>
  <c r="L271" i="4"/>
  <c r="L113" i="4"/>
  <c r="P166" i="4"/>
  <c r="P234" i="4"/>
  <c r="P170" i="4"/>
  <c r="P154" i="4"/>
  <c r="L264" i="4"/>
  <c r="L100" i="4"/>
  <c r="L103" i="4"/>
  <c r="P101" i="4"/>
  <c r="L327" i="4"/>
  <c r="P27" i="4"/>
  <c r="L319" i="4"/>
  <c r="L21" i="4"/>
  <c r="L157" i="4"/>
  <c r="P261" i="4"/>
  <c r="P320" i="4"/>
  <c r="P339" i="4"/>
  <c r="P66" i="4"/>
  <c r="L90" i="4"/>
  <c r="P79" i="4"/>
  <c r="L86" i="4"/>
  <c r="L28" i="4"/>
  <c r="P43" i="4"/>
  <c r="P34" i="4"/>
  <c r="P270" i="4"/>
  <c r="L220" i="4"/>
  <c r="P42" i="4"/>
  <c r="P193" i="4"/>
  <c r="P272" i="4"/>
  <c r="P175" i="4"/>
  <c r="P275" i="4"/>
  <c r="L114" i="4"/>
  <c r="P56" i="4"/>
  <c r="L89" i="4"/>
  <c r="P186" i="4"/>
  <c r="L60" i="4"/>
  <c r="L301" i="4"/>
  <c r="L131" i="4"/>
  <c r="L199" i="4"/>
  <c r="P307" i="4"/>
  <c r="P279" i="4"/>
  <c r="P304" i="4"/>
  <c r="P285" i="4"/>
  <c r="L233" i="4"/>
  <c r="L50" i="4"/>
  <c r="L47" i="4"/>
  <c r="L329" i="4"/>
  <c r="P278" i="4"/>
  <c r="P161" i="4"/>
  <c r="P298" i="4"/>
  <c r="L52" i="4"/>
  <c r="L300" i="4"/>
  <c r="P115" i="4"/>
  <c r="P231" i="4"/>
  <c r="L120" i="4"/>
  <c r="P184" i="4"/>
  <c r="P178" i="4"/>
  <c r="P221" i="4"/>
  <c r="P132" i="4"/>
  <c r="L210" i="4"/>
  <c r="L338" i="4"/>
  <c r="L334" i="4"/>
  <c r="P197" i="4"/>
  <c r="P251" i="4"/>
  <c r="P222" i="4"/>
  <c r="L257" i="4"/>
  <c r="P69" i="4"/>
  <c r="L46" i="4"/>
  <c r="L241" i="4"/>
  <c r="P202" i="4"/>
  <c r="L292" i="4"/>
  <c r="P205" i="4"/>
  <c r="L255" i="4"/>
  <c r="P283" i="4"/>
  <c r="L48" i="4"/>
  <c r="P35" i="4"/>
  <c r="L179" i="4"/>
  <c r="L238" i="4"/>
  <c r="P122" i="4"/>
  <c r="L310" i="4"/>
  <c r="P317" i="4"/>
  <c r="P128" i="4"/>
  <c r="L242" i="4"/>
  <c r="L31" i="4"/>
  <c r="P65" i="4"/>
  <c r="L332" i="4"/>
  <c r="L92" i="4"/>
  <c r="P126" i="4"/>
  <c r="L22" i="4"/>
  <c r="L183" i="4"/>
  <c r="P109" i="4"/>
  <c r="P111" i="4"/>
  <c r="P340" i="4"/>
  <c r="P26" i="4"/>
  <c r="P135" i="4"/>
  <c r="L269" i="4"/>
  <c r="L110" i="4"/>
  <c r="P123" i="4"/>
  <c r="P40" i="4"/>
  <c r="L219" i="4"/>
  <c r="P224" i="4"/>
  <c r="P140" i="4"/>
  <c r="L201" i="4"/>
  <c r="L318" i="4"/>
  <c r="L146" i="4"/>
  <c r="P68" i="4"/>
  <c r="P139" i="4"/>
  <c r="P294" i="4"/>
  <c r="P228" i="4"/>
  <c r="P214" i="4"/>
  <c r="L57" i="4"/>
  <c r="P258" i="4"/>
  <c r="P235" i="4"/>
  <c r="P252" i="4"/>
  <c r="L297" i="4"/>
  <c r="P127" i="4"/>
  <c r="P232" i="4"/>
  <c r="L325" i="4"/>
  <c r="P247" i="4"/>
  <c r="L209" i="4"/>
  <c r="L281" i="4"/>
  <c r="L85" i="4"/>
  <c r="P78" i="4"/>
  <c r="P49" i="4"/>
  <c r="P276" i="4"/>
  <c r="L225" i="4"/>
  <c r="P216" i="4"/>
  <c r="L288" i="4"/>
  <c r="P227" i="4"/>
  <c r="P82" i="4"/>
  <c r="L29" i="4"/>
  <c r="P136" i="4"/>
  <c r="P311" i="4"/>
  <c r="L313" i="4"/>
  <c r="L230" i="4"/>
  <c r="P244" i="4"/>
  <c r="P196" i="4"/>
  <c r="P62" i="4"/>
  <c r="L112" i="4"/>
  <c r="P108" i="4"/>
  <c r="L162" i="4"/>
  <c r="P149" i="4"/>
  <c r="L72" i="4"/>
  <c r="L97" i="4"/>
  <c r="L25" i="4"/>
  <c r="L150" i="4"/>
  <c r="L134" i="4"/>
  <c r="L53" i="4"/>
  <c r="P107" i="4"/>
  <c r="L74" i="4"/>
  <c r="L148" i="4"/>
  <c r="P23" i="4"/>
  <c r="P87" i="4"/>
  <c r="L174" i="4"/>
  <c r="L322" i="4"/>
  <c r="L44" i="4"/>
  <c r="L165" i="4"/>
  <c r="P151" i="4"/>
  <c r="L341" i="4"/>
  <c r="P144" i="4"/>
  <c r="P336" i="4"/>
  <c r="L284" i="4"/>
  <c r="L229" i="4"/>
  <c r="L159" i="4"/>
  <c r="P200" i="4"/>
  <c r="L212" i="4"/>
  <c r="L172" i="4"/>
  <c r="L156" i="4"/>
  <c r="P58" i="4"/>
  <c r="L198" i="4"/>
  <c r="P240" i="4"/>
  <c r="P321" i="4"/>
  <c r="L54" i="4"/>
  <c r="P274" i="4"/>
  <c r="P116" i="4"/>
  <c r="L129" i="4"/>
  <c r="P91" i="4"/>
  <c r="P93" i="4"/>
  <c r="L124" i="4"/>
  <c r="P160" i="4"/>
  <c r="L189" i="4"/>
  <c r="L295" i="4"/>
  <c r="L260" i="4"/>
  <c r="L265" i="4"/>
  <c r="L106" i="4"/>
  <c r="L263" i="4"/>
  <c r="L39" i="4"/>
  <c r="L75" i="4"/>
  <c r="P218" i="4"/>
  <c r="P239" i="4"/>
  <c r="L213" i="4"/>
  <c r="P293" i="4"/>
  <c r="L217" i="4"/>
  <c r="P299" i="4"/>
  <c r="P215" i="4"/>
  <c r="L18" i="4"/>
  <c r="E7" i="4" l="1"/>
  <c r="F6" i="4" s="1"/>
  <c r="H6" i="4" s="1"/>
  <c r="F9" i="4" s="1"/>
  <c r="F8" i="4"/>
  <c r="F4" i="4" l="1"/>
  <c r="H4" i="4" s="1"/>
  <c r="F5" i="4"/>
  <c r="H5" i="4" s="1"/>
  <c r="G9" i="4"/>
</calcChain>
</file>

<file path=xl/sharedStrings.xml><?xml version="1.0" encoding="utf-8"?>
<sst xmlns="http://schemas.openxmlformats.org/spreadsheetml/2006/main" count="3128" uniqueCount="1066">
  <si>
    <t>JAVSO..47..105</t>
  </si>
  <si>
    <t>JAVSO..46…79 (2018)</t>
  </si>
  <si>
    <t>s5</t>
  </si>
  <si>
    <t>s6</t>
  </si>
  <si>
    <t>s7</t>
  </si>
  <si>
    <t>IBVS 0820</t>
  </si>
  <si>
    <t>IBVS 0805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</si>
  <si>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</si>
  <si>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</si>
  <si>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</si>
  <si>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</si>
  <si>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</si>
  <si>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</si>
  <si>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</si>
  <si>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</si>
  <si>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</si>
  <si>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</si>
  <si>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</si>
  <si>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</si>
  <si>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</si>
  <si>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</si>
  <si>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</si>
  <si>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</si>
  <si>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</si>
  <si>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</si>
  <si>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</si>
  <si>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</si>
  <si>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</si>
  <si>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</si>
  <si>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</si>
  <si>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</si>
  <si>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</si>
  <si>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</si>
  <si>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</si>
  <si>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</si>
  <si>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</si>
  <si>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</si>
  <si>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Beta Lyr / GSC 2642-2929 </t>
  </si>
  <si>
    <t>EB</t>
  </si>
  <si>
    <t>IBVS 5438</t>
  </si>
  <si>
    <t/>
  </si>
  <si>
    <t>II</t>
  </si>
  <si>
    <t>IBVS 0119</t>
  </si>
  <si>
    <t>IBVS 0154</t>
  </si>
  <si>
    <t>IBVS 0637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</si>
  <si>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</si>
  <si>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</si>
  <si>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</si>
  <si>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</si>
  <si>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</si>
  <si>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</si>
  <si>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</si>
  <si>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</si>
  <si>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</si>
  <si>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</si>
  <si>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</si>
  <si>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</si>
  <si>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</si>
  <si>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</si>
  <si>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</si>
  <si>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</si>
  <si>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</si>
  <si>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</si>
  <si>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</si>
  <si>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</si>
  <si>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</si>
  <si>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</si>
  <si>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</si>
  <si>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</si>
  <si>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</si>
  <si>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</si>
  <si>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</si>
  <si>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</si>
  <si>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</si>
  <si>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</si>
  <si>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</si>
  <si>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</si>
  <si>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</si>
  <si>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</si>
  <si>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</si>
  <si>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</si>
  <si>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Correlation =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</si>
  <si>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</si>
  <si>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</si>
  <si>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</si>
  <si>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</si>
  <si>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</si>
  <si>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</si>
  <si>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</si>
  <si>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</si>
  <si>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</si>
  <si>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</si>
  <si>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</si>
  <si>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</si>
  <si>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</si>
  <si>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</si>
  <si>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</si>
  <si>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</si>
  <si>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</si>
  <si>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</si>
  <si>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</si>
  <si>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</si>
  <si>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</si>
  <si>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</si>
  <si>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</si>
  <si>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</si>
  <si>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</si>
  <si>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</si>
  <si>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</si>
  <si>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</si>
  <si>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</si>
  <si>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</si>
  <si>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</si>
  <si>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</si>
  <si>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</si>
  <si>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</si>
  <si>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</si>
  <si>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</si>
  <si>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</si>
  <si>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</si>
  <si>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</si>
  <si>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</si>
  <si>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</si>
  <si>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</si>
  <si>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Quad</t>
  </si>
  <si>
    <t>dP/dt =</t>
  </si>
  <si>
    <t>OEJV 60</t>
  </si>
  <si>
    <t>Bahyl 1980</t>
  </si>
  <si>
    <t>1981BAICZ..32...81B</t>
  </si>
  <si>
    <t>BAA</t>
  </si>
  <si>
    <t>1975JBAA...85..433</t>
  </si>
  <si>
    <t>Gaposhkin 1956</t>
  </si>
  <si>
    <t>pg</t>
  </si>
  <si>
    <t>vis</t>
  </si>
  <si>
    <t>IBVS 6010</t>
  </si>
  <si>
    <t>IBVS 6048</t>
  </si>
  <si>
    <t>JAVSO..42..426</t>
  </si>
  <si>
    <t>JAVSO..40..975</t>
  </si>
  <si>
    <t>Minima from the Lichtenknecker Database of the BAV</t>
  </si>
  <si>
    <t>CCD</t>
  </si>
  <si>
    <t>PE</t>
  </si>
  <si>
    <t>http://www.bav-astro.de/LkDB/index.php?lang=en&amp;sprache_dial=en</t>
  </si>
  <si>
    <t>2401177.48 </t>
  </si>
  <si>
    <t> 05.02.1862 23:31 </t>
  </si>
  <si>
    <t> -0.15 </t>
  </si>
  <si>
    <t>V </t>
  </si>
  <si>
    <t> Z. Klimek </t>
  </si>
  <si>
    <t>IBVS 0637 </t>
  </si>
  <si>
    <t>2401183.9 </t>
  </si>
  <si>
    <t> 12.02.1862 09:36 </t>
  </si>
  <si>
    <t> -0.2 </t>
  </si>
  <si>
    <t>2428325.39 </t>
  </si>
  <si>
    <t> 05.06.1936 21:21 </t>
  </si>
  <si>
    <t> -3.57 </t>
  </si>
  <si>
    <t> J. Ashbrook </t>
  </si>
  <si>
    <t>IBVS 0119 </t>
  </si>
  <si>
    <t>2428855.51 </t>
  </si>
  <si>
    <t> 18.11.1937 00:14 </t>
  </si>
  <si>
    <t> -2.92 </t>
  </si>
  <si>
    <t>2429191.48 </t>
  </si>
  <si>
    <t> 19.10.1938 23:31 </t>
  </si>
  <si>
    <t> -2.71 </t>
  </si>
  <si>
    <t>2429656.65 </t>
  </si>
  <si>
    <t> 28.01.1940 03:36 </t>
  </si>
  <si>
    <t> -2.44 </t>
  </si>
  <si>
    <t>2429824.82 </t>
  </si>
  <si>
    <t> 14.07.1940 07:40 </t>
  </si>
  <si>
    <t> -2.15 </t>
  </si>
  <si>
    <t>2430703.7 </t>
  </si>
  <si>
    <t> 10.12.1942 04:48 </t>
  </si>
  <si>
    <t> -1.4 </t>
  </si>
  <si>
    <t>2431078.8 </t>
  </si>
  <si>
    <t> 20.12.1943 07:12 </t>
  </si>
  <si>
    <t> -0.8 </t>
  </si>
  <si>
    <t>2431311.39 </t>
  </si>
  <si>
    <t> 08.08.1944 21:21 </t>
  </si>
  <si>
    <t> -0.67 </t>
  </si>
  <si>
    <t>2431337.3 </t>
  </si>
  <si>
    <t> 03.09.1944 19:12 </t>
  </si>
  <si>
    <t> -0.6 </t>
  </si>
  <si>
    <t>E </t>
  </si>
  <si>
    <t>?</t>
  </si>
  <si>
    <t> P. Guthnik </t>
  </si>
  <si>
    <t>IBVS 0820 </t>
  </si>
  <si>
    <t>2431530.99 </t>
  </si>
  <si>
    <t> 16.03.1945 11:45 </t>
  </si>
  <si>
    <t> -0.60 </t>
  </si>
  <si>
    <t>2432836.98 </t>
  </si>
  <si>
    <t> 12.10.1948 11:31 </t>
  </si>
  <si>
    <t> 1.09 </t>
  </si>
  <si>
    <t> E.Pohl </t>
  </si>
  <si>
    <t>BAVM 4 </t>
  </si>
  <si>
    <t>2433173.19 </t>
  </si>
  <si>
    <t> 13.09.1949 16:33 </t>
  </si>
  <si>
    <t> 1.54 </t>
  </si>
  <si>
    <t>2433418.50 </t>
  </si>
  <si>
    <t> 17.05.1950 00:00 </t>
  </si>
  <si>
    <t> 1.49 </t>
  </si>
  <si>
    <t> E.Born </t>
  </si>
  <si>
    <t>BAVM 8 </t>
  </si>
  <si>
    <t>2433521.91 </t>
  </si>
  <si>
    <t> 28.08.1950 09:50 </t>
  </si>
  <si>
    <t> 1.59 </t>
  </si>
  <si>
    <t> D.Sofronijevic </t>
  </si>
  <si>
    <t>2433522.15 </t>
  </si>
  <si>
    <t> 28.08.1950 15:36 </t>
  </si>
  <si>
    <t> 1.83 </t>
  </si>
  <si>
    <t>2433922.97 </t>
  </si>
  <si>
    <t> 03.10.1951 11:16 </t>
  </si>
  <si>
    <t> 2.32 </t>
  </si>
  <si>
    <t>2434168.63 </t>
  </si>
  <si>
    <t> 05.06.1952 03:07 </t>
  </si>
  <si>
    <t> 2.62 </t>
  </si>
  <si>
    <t> K.Domke </t>
  </si>
  <si>
    <t>BAVM 10 </t>
  </si>
  <si>
    <t>2434207.59 </t>
  </si>
  <si>
    <t> 14.07.1952 02:09 </t>
  </si>
  <si>
    <t> 2.83 </t>
  </si>
  <si>
    <t>2434660.00 </t>
  </si>
  <si>
    <t> 09.10.1953 12:00 </t>
  </si>
  <si>
    <t> 3.26 </t>
  </si>
  <si>
    <t>2435008.97 </t>
  </si>
  <si>
    <t> 23.09.1954 11:16 </t>
  </si>
  <si>
    <t> 3.56 </t>
  </si>
  <si>
    <t>BAVM 12 </t>
  </si>
  <si>
    <t>2435952.78 </t>
  </si>
  <si>
    <t> 24.04.1957 06:43 </t>
  </si>
  <si>
    <t> 4.66 </t>
  </si>
  <si>
    <t> J.Masuch </t>
  </si>
  <si>
    <t>2435991.83 </t>
  </si>
  <si>
    <t> 02.06.1957 07:55 </t>
  </si>
  <si>
    <t> 4.96 </t>
  </si>
  <si>
    <t> R.Rudolph </t>
  </si>
  <si>
    <t>2436120.92 </t>
  </si>
  <si>
    <t> 09.10.1957 10:04 </t>
  </si>
  <si>
    <t> 4.92 </t>
  </si>
  <si>
    <t>2436146.62 </t>
  </si>
  <si>
    <t> 04.11.1957 02:52 </t>
  </si>
  <si>
    <t> 4.79 </t>
  </si>
  <si>
    <t> W.Braune </t>
  </si>
  <si>
    <t>2436379.472 </t>
  </si>
  <si>
    <t> 24.06.1958 23:19 </t>
  </si>
  <si>
    <t> 5.192 </t>
  </si>
  <si>
    <t> Wood &amp; Walker </t>
  </si>
  <si>
    <t>2436793.47 </t>
  </si>
  <si>
    <t> 12.08.1959 23:16 </t>
  </si>
  <si>
    <t> 5.95 </t>
  </si>
  <si>
    <t> IAU campaign </t>
  </si>
  <si>
    <t>2436806.405 </t>
  </si>
  <si>
    <t> 25.08.1959 21:43 </t>
  </si>
  <si>
    <t> 5.968 </t>
  </si>
  <si>
    <t>2436819.36 </t>
  </si>
  <si>
    <t> 07.09.1959 20:38 </t>
  </si>
  <si>
    <t> 6.01 </t>
  </si>
  <si>
    <t>2437414.00 </t>
  </si>
  <si>
    <t> 24.04.1961 12:00 </t>
  </si>
  <si>
    <t> 6.61 </t>
  </si>
  <si>
    <t>BAVM 18 </t>
  </si>
  <si>
    <t>2437478.72 </t>
  </si>
  <si>
    <t> 28.06.1961 05:16 </t>
  </si>
  <si>
    <t> 6.76 </t>
  </si>
  <si>
    <t> D. Engelkeimer </t>
  </si>
  <si>
    <t>2437801.98 </t>
  </si>
  <si>
    <t> 17.05.1962 11:31 </t>
  </si>
  <si>
    <t> 7.18 </t>
  </si>
  <si>
    <t> M.Fernandes </t>
  </si>
  <si>
    <t>2438940.09 </t>
  </si>
  <si>
    <t> 28.06.1965 14:09 </t>
  </si>
  <si>
    <t> 8.87 </t>
  </si>
  <si>
    <t>2439276.4 </t>
  </si>
  <si>
    <t> 30.05.1966 21:36 </t>
  </si>
  <si>
    <t> 9.4 </t>
  </si>
  <si>
    <t> A. Howell </t>
  </si>
  <si>
    <t>IBVS 0154 </t>
  </si>
  <si>
    <t>2439677.24 </t>
  </si>
  <si>
    <t> 05.07.1967 17:45 </t>
  </si>
  <si>
    <t> 9.93 </t>
  </si>
  <si>
    <t> T. Herczeg </t>
  </si>
  <si>
    <t>2440142.713 </t>
  </si>
  <si>
    <t> 13.10.1968 05:06 </t>
  </si>
  <si>
    <t> 10.507 </t>
  </si>
  <si>
    <t> Lovell &amp; Hall </t>
  </si>
  <si>
    <t>2440479.04 </t>
  </si>
  <si>
    <t> 14.09.1969 12:57 </t>
  </si>
  <si>
    <t> 11.07 </t>
  </si>
  <si>
    <t>IBVS 0805 </t>
  </si>
  <si>
    <t>2440724.751 </t>
  </si>
  <si>
    <t> 18.05.1970 06:01 </t>
  </si>
  <si>
    <t> 11.422 </t>
  </si>
  <si>
    <t>2441009.17 </t>
  </si>
  <si>
    <t> 26.02.1971 16:04 </t>
  </si>
  <si>
    <t> 11.74 </t>
  </si>
  <si>
    <t> G.Pfeiffer </t>
  </si>
  <si>
    <t>BAVM 25 </t>
  </si>
  <si>
    <t>2441086.86 </t>
  </si>
  <si>
    <t> 15.05.1971 08:38 </t>
  </si>
  <si>
    <t> 11.94 </t>
  </si>
  <si>
    <t> Landis et.al. </t>
  </si>
  <si>
    <t>2441539.661 </t>
  </si>
  <si>
    <t> 10.08.1972 03:51 </t>
  </si>
  <si>
    <t> 12.761 </t>
  </si>
  <si>
    <t>2442224.973 </t>
  </si>
  <si>
    <t> 26.06.1974 11:21 </t>
  </si>
  <si>
    <t> 13.640 </t>
  </si>
  <si>
    <t>BAVM 28 </t>
  </si>
  <si>
    <t>2444423.85 </t>
  </si>
  <si>
    <t> 03.07.1980 08:24 </t>
  </si>
  <si>
    <t> 17.16 </t>
  </si>
  <si>
    <t> I.Bohme </t>
  </si>
  <si>
    <t> AOEB 2 </t>
  </si>
  <si>
    <t>2444430.41 </t>
  </si>
  <si>
    <t> 09.07.1980 21:50 </t>
  </si>
  <si>
    <t> 10.81 </t>
  </si>
  <si>
    <t>2444799.11 </t>
  </si>
  <si>
    <t> 13.07.1981 14:38 </t>
  </si>
  <si>
    <t> 11.47 </t>
  </si>
  <si>
    <t> I.Horvath </t>
  </si>
  <si>
    <t>2445122.37 </t>
  </si>
  <si>
    <t> 01.06.1982 20:52 </t>
  </si>
  <si>
    <t> 11.88 </t>
  </si>
  <si>
    <t>BAVM 34 </t>
  </si>
  <si>
    <t>2445206.539 </t>
  </si>
  <si>
    <t> 25.08.1982 00:56 </t>
  </si>
  <si>
    <t> 12.110 </t>
  </si>
  <si>
    <t>B;V</t>
  </si>
  <si>
    <t>BAVM 36 </t>
  </si>
  <si>
    <t>2445213.026 </t>
  </si>
  <si>
    <t> 31.08.1982 12:37 </t>
  </si>
  <si>
    <t> 12.140 </t>
  </si>
  <si>
    <t>2445536.55 </t>
  </si>
  <si>
    <t> 21.07.1983 01:12 </t>
  </si>
  <si>
    <t> 12.82 </t>
  </si>
  <si>
    <t>BAVM 38 </t>
  </si>
  <si>
    <t>2445588.466 </t>
  </si>
  <si>
    <t> 10.09.1983 23:11 </t>
  </si>
  <si>
    <t> 13.079 </t>
  </si>
  <si>
    <t>2445595.158 </t>
  </si>
  <si>
    <t> 17.09.1983 15:47 </t>
  </si>
  <si>
    <t> 13.314 </t>
  </si>
  <si>
    <t>2445950.40 </t>
  </si>
  <si>
    <t> 06.09.1984 21:36 </t>
  </si>
  <si>
    <t> 13.43 </t>
  </si>
  <si>
    <t> J.Schmidt </t>
  </si>
  <si>
    <t>BAVM 39 </t>
  </si>
  <si>
    <t>2445963.30 </t>
  </si>
  <si>
    <t> 19.09.1984 19:12 </t>
  </si>
  <si>
    <t> 13.41 </t>
  </si>
  <si>
    <t>2446298.50 </t>
  </si>
  <si>
    <t> 21.08.1985 00:00 </t>
  </si>
  <si>
    <t> 12.85 </t>
  </si>
  <si>
    <t> A.Sturm </t>
  </si>
  <si>
    <t>BAVM 43 </t>
  </si>
  <si>
    <t>2446312.85 </t>
  </si>
  <si>
    <t> 04.09.1985 08:24 </t>
  </si>
  <si>
    <t> 14.29 </t>
  </si>
  <si>
    <t>BAVM 46 </t>
  </si>
  <si>
    <t>2446648.85 </t>
  </si>
  <si>
    <t> 06.08.1986 08:24 </t>
  </si>
  <si>
    <t> 14.53 </t>
  </si>
  <si>
    <t> D.Alteweier </t>
  </si>
  <si>
    <t>2446713.33 </t>
  </si>
  <si>
    <t> 09.10.1986 19:55 </t>
  </si>
  <si>
    <t> 14.44 </t>
  </si>
  <si>
    <t>2446972.45 </t>
  </si>
  <si>
    <t> 25.06.1987 22:48 </t>
  </si>
  <si>
    <t> 15.28 </t>
  </si>
  <si>
    <t> G.Samolyk </t>
  </si>
  <si>
    <t>2446978.80 </t>
  </si>
  <si>
    <t> 02.07.1987 07:12 </t>
  </si>
  <si>
    <t> 15.18 </t>
  </si>
  <si>
    <t>2447023.80 </t>
  </si>
  <si>
    <t> 16.08.1987 07:12 </t>
  </si>
  <si>
    <t> 14.98 </t>
  </si>
  <si>
    <t>BAVM 50 </t>
  </si>
  <si>
    <t>2447024.0500 </t>
  </si>
  <si>
    <t> 16.08.1987 13:12 </t>
  </si>
  <si>
    <t> 15.2272 </t>
  </si>
  <si>
    <t>2447024.1500 </t>
  </si>
  <si>
    <t> 16.08.1987 15:36 </t>
  </si>
  <si>
    <t> 15.3272 </t>
  </si>
  <si>
    <t>2447037.02 </t>
  </si>
  <si>
    <t> 29.08.1987 12:28 </t>
  </si>
  <si>
    <t> W.Renz </t>
  </si>
  <si>
    <t>2447062.75 </t>
  </si>
  <si>
    <t> 24.09.1987 06:00 </t>
  </si>
  <si>
    <t> 15.19 </t>
  </si>
  <si>
    <t> J.Pietz </t>
  </si>
  <si>
    <t>2447334.41 </t>
  </si>
  <si>
    <t> 21.06.1988 21:50 </t>
  </si>
  <si>
    <t> 15.66 </t>
  </si>
  <si>
    <t>2447341.06 </t>
  </si>
  <si>
    <t> 28.06.1988 13:26 </t>
  </si>
  <si>
    <t> 15.85 </t>
  </si>
  <si>
    <t>2447400.10 </t>
  </si>
  <si>
    <t> 26.08.1988 14:24 </t>
  </si>
  <si>
    <t> 16.78 </t>
  </si>
  <si>
    <t>BAVM 59 </t>
  </si>
  <si>
    <t>2447411.60 </t>
  </si>
  <si>
    <t> 07.09.1988 02:24 </t>
  </si>
  <si>
    <t> 15.36 </t>
  </si>
  <si>
    <t> H.Strver </t>
  </si>
  <si>
    <t>BAVM 52 </t>
  </si>
  <si>
    <t>2447696.70 </t>
  </si>
  <si>
    <t> 19.06.1989 04:48 </t>
  </si>
  <si>
    <t> 16.36 </t>
  </si>
  <si>
    <t> M.Dahm </t>
  </si>
  <si>
    <t>BAVM 56 </t>
  </si>
  <si>
    <t>2447710.05 </t>
  </si>
  <si>
    <t> 02.07.1989 13:12 </t>
  </si>
  <si>
    <t> 16.79 </t>
  </si>
  <si>
    <t>2447716.49 </t>
  </si>
  <si>
    <t> 08.07.1989 23:45 </t>
  </si>
  <si>
    <t>2447723.03 </t>
  </si>
  <si>
    <t> 15.07.1989 12:43 </t>
  </si>
  <si>
    <t> 16.86 </t>
  </si>
  <si>
    <t>BAVM 60 </t>
  </si>
  <si>
    <t>2448072.13 </t>
  </si>
  <si>
    <t> 29.06.1990 15:07 </t>
  </si>
  <si>
    <t> 17.29 </t>
  </si>
  <si>
    <t>2448078.74 </t>
  </si>
  <si>
    <t> 06.07.1990 05:45 </t>
  </si>
  <si>
    <t> 17.44 </t>
  </si>
  <si>
    <t>2448111.00 </t>
  </si>
  <si>
    <t> 07.08.1990 12:00 </t>
  </si>
  <si>
    <t> 17.42 </t>
  </si>
  <si>
    <t>2448111.25 </t>
  </si>
  <si>
    <t> 07.08.1990 18:00 </t>
  </si>
  <si>
    <t> 17.67 </t>
  </si>
  <si>
    <t> S.Dominguez </t>
  </si>
  <si>
    <t>2448162.70 </t>
  </si>
  <si>
    <t> 28.09.1990 04:48 </t>
  </si>
  <si>
    <t> 17.46 </t>
  </si>
  <si>
    <t>2448188.40 </t>
  </si>
  <si>
    <t> 23.10.1990 21:36 </t>
  </si>
  <si>
    <t> 17.33 </t>
  </si>
  <si>
    <t> H.Schubert </t>
  </si>
  <si>
    <t>2448369.75 </t>
  </si>
  <si>
    <t> 23.04.1991 06:00 </t>
  </si>
  <si>
    <t> 17.89 </t>
  </si>
  <si>
    <t>2448408.70 </t>
  </si>
  <si>
    <t> 01.06.1991 04:48 </t>
  </si>
  <si>
    <t> 18.10 </t>
  </si>
  <si>
    <t> R.Geckeler </t>
  </si>
  <si>
    <t>2448415.10 </t>
  </si>
  <si>
    <t> 07.06.1991 14:24 </t>
  </si>
  <si>
    <t> 18.04 </t>
  </si>
  <si>
    <t>2448434.42 </t>
  </si>
  <si>
    <t> 26.06.1991 22:04 </t>
  </si>
  <si>
    <t> 17.99 </t>
  </si>
  <si>
    <t>2448440.77 </t>
  </si>
  <si>
    <t> 03.07.1991 06:28 </t>
  </si>
  <si>
    <t> 17.88 </t>
  </si>
  <si>
    <t>2448460.35 </t>
  </si>
  <si>
    <t> 22.07.1991 20:24 </t>
  </si>
  <si>
    <t> 18.09 </t>
  </si>
  <si>
    <t> K.Seifert </t>
  </si>
  <si>
    <t>2448460.36 </t>
  </si>
  <si>
    <t> 22.07.1991 20:38 </t>
  </si>
  <si>
    <t> S.Laskowski </t>
  </si>
  <si>
    <t>2448466.62 </t>
  </si>
  <si>
    <t> 29.07.1991 02:52 </t>
  </si>
  <si>
    <t> 17.90 </t>
  </si>
  <si>
    <t>2448486.30 </t>
  </si>
  <si>
    <t> 17.08.1991 19:12 </t>
  </si>
  <si>
    <t> 18.21 </t>
  </si>
  <si>
    <t> J.Gensler </t>
  </si>
  <si>
    <t>2448512.38 </t>
  </si>
  <si>
    <t> 12.09.1991 21:07 </t>
  </si>
  <si>
    <t> 18.47 </t>
  </si>
  <si>
    <t>2448512.41 </t>
  </si>
  <si>
    <t> 12.09.1991 21:50 </t>
  </si>
  <si>
    <t> 18.50 </t>
  </si>
  <si>
    <t> M.R„tz </t>
  </si>
  <si>
    <t>BAVM 62 </t>
  </si>
  <si>
    <t>2448550.88 </t>
  </si>
  <si>
    <t> 21.10.1991 09:07 </t>
  </si>
  <si>
    <t> 18.22 </t>
  </si>
  <si>
    <t>2448557.45 </t>
  </si>
  <si>
    <t> 27.10.1991 22:48 </t>
  </si>
  <si>
    <t> 18.34 </t>
  </si>
  <si>
    <t>2448744.89 </t>
  </si>
  <si>
    <t> 02.05.1992 09:21 </t>
  </si>
  <si>
    <t> 18.53 </t>
  </si>
  <si>
    <t>2448776.80 </t>
  </si>
  <si>
    <t> 03.06.1992 07:12 </t>
  </si>
  <si>
    <t> 18.15 </t>
  </si>
  <si>
    <t> M.Fadda </t>
  </si>
  <si>
    <t>2448809.55 </t>
  </si>
  <si>
    <t> 06.07.1992 01:12 </t>
  </si>
  <si>
    <t> 18.62 </t>
  </si>
  <si>
    <t> C.Geckeler </t>
  </si>
  <si>
    <t>2448809.57 </t>
  </si>
  <si>
    <t> 06.07.1992 01:40 </t>
  </si>
  <si>
    <t> 18.64 </t>
  </si>
  <si>
    <t>2448815.93 </t>
  </si>
  <si>
    <t> 12.07.1992 10:19 </t>
  </si>
  <si>
    <t> 18.54 </t>
  </si>
  <si>
    <t>2448816.00 </t>
  </si>
  <si>
    <t> 12.07.1992 12:00 </t>
  </si>
  <si>
    <t> 18.61 </t>
  </si>
  <si>
    <t>2448822.42 </t>
  </si>
  <si>
    <t> 18.07.1992 22:04 </t>
  </si>
  <si>
    <t> 18.57 </t>
  </si>
  <si>
    <t>2448822.47 </t>
  </si>
  <si>
    <t> 18.07.1992 23:16 </t>
  </si>
  <si>
    <t>2448828.70 </t>
  </si>
  <si>
    <t> 25.07.1992 04:48 </t>
  </si>
  <si>
    <t> 18.40 </t>
  </si>
  <si>
    <t>2448829.04 </t>
  </si>
  <si>
    <t> 25.07.1992 12:57 </t>
  </si>
  <si>
    <t> 18.74 </t>
  </si>
  <si>
    <t>2448874.00 </t>
  </si>
  <si>
    <t> 08.09.1992 12:00 </t>
  </si>
  <si>
    <t>2448913.13 </t>
  </si>
  <si>
    <t> 17.10.1992 15:07 </t>
  </si>
  <si>
    <t> 18.89 </t>
  </si>
  <si>
    <t>2449003.56 </t>
  </si>
  <si>
    <t> 16.01.1993 01:26 </t>
  </si>
  <si>
    <t> 18.92 </t>
  </si>
  <si>
    <t> G.Sarty </t>
  </si>
  <si>
    <t>2449010.38 </t>
  </si>
  <si>
    <t> 22.01.1993 21:07 </t>
  </si>
  <si>
    <t> 19.28 </t>
  </si>
  <si>
    <t>2449133.18 </t>
  </si>
  <si>
    <t> 25.05.1993 16:19 </t>
  </si>
  <si>
    <t> 19.40 </t>
  </si>
  <si>
    <t> M. Dahm </t>
  </si>
  <si>
    <t>BAVM 79 </t>
  </si>
  <si>
    <t>2449158.92 </t>
  </si>
  <si>
    <t> 20.06.1993 10:04 </t>
  </si>
  <si>
    <t> 19.31 </t>
  </si>
  <si>
    <t>2449165.11 </t>
  </si>
  <si>
    <t> 26.06.1993 14:38 </t>
  </si>
  <si>
    <t> 19.05 </t>
  </si>
  <si>
    <t>2449184.58 </t>
  </si>
  <si>
    <t> 16.07.1993 01:55 </t>
  </si>
  <si>
    <t> 19.15 </t>
  </si>
  <si>
    <t>2449191.12 </t>
  </si>
  <si>
    <t> 22.07.1993 14:52 </t>
  </si>
  <si>
    <t> 19.23 </t>
  </si>
  <si>
    <t>2449210.77 </t>
  </si>
  <si>
    <t> 11.08.1993 06:28 </t>
  </si>
  <si>
    <t> 19.51 </t>
  </si>
  <si>
    <t> J.Mc Kenna </t>
  </si>
  <si>
    <t>2449217.16 </t>
  </si>
  <si>
    <t> 17.08.1993 15:50 </t>
  </si>
  <si>
    <t> 19.44 </t>
  </si>
  <si>
    <t>2449223.42 </t>
  </si>
  <si>
    <t> 23.08.1993 22:04 </t>
  </si>
  <si>
    <t> 19.25 </t>
  </si>
  <si>
    <t>BAVM 68 </t>
  </si>
  <si>
    <t>2449236.33 </t>
  </si>
  <si>
    <t> 05.09.1993 19:55 </t>
  </si>
  <si>
    <t> 19.24 </t>
  </si>
  <si>
    <t> H.Goldhahn </t>
  </si>
  <si>
    <t>2449236.58 </t>
  </si>
  <si>
    <t> 06.09.1993 01:55 </t>
  </si>
  <si>
    <t> 19.49 </t>
  </si>
  <si>
    <t> E.Anderson </t>
  </si>
  <si>
    <t>2449236.61 </t>
  </si>
  <si>
    <t> 06.09.1993 02:38 </t>
  </si>
  <si>
    <t> 19.52 </t>
  </si>
  <si>
    <t> E.Colombo </t>
  </si>
  <si>
    <t>2449242.59 </t>
  </si>
  <si>
    <t> 12.09.1993 02:09 </t>
  </si>
  <si>
    <t> 19.04 </t>
  </si>
  <si>
    <t>2449243.01 </t>
  </si>
  <si>
    <t> 12.09.1993 12:14 </t>
  </si>
  <si>
    <t> 19.46 </t>
  </si>
  <si>
    <t>2449262.39 </t>
  </si>
  <si>
    <t> 01.10.1993 21:21 </t>
  </si>
  <si>
    <t> 19.47 </t>
  </si>
  <si>
    <t> S.Foglia </t>
  </si>
  <si>
    <t>2449275.30 </t>
  </si>
  <si>
    <t> 14.10.1993 19:12 </t>
  </si>
  <si>
    <t>2449288.16 </t>
  </si>
  <si>
    <t> 27.10.1993 15:50 </t>
  </si>
  <si>
    <t> 19.42 </t>
  </si>
  <si>
    <t> M.Csukas </t>
  </si>
  <si>
    <t>2449294.43 </t>
  </si>
  <si>
    <t> 02.11.1993 22:19 </t>
  </si>
  <si>
    <t>2449482.29 </t>
  </si>
  <si>
    <t> 09.05.1994 18:57 </t>
  </si>
  <si>
    <t> 19.84 </t>
  </si>
  <si>
    <t>2449534.03 </t>
  </si>
  <si>
    <t> 30.06.1994 12:43 </t>
  </si>
  <si>
    <t> 19.92 </t>
  </si>
  <si>
    <t>2449534.14 </t>
  </si>
  <si>
    <t> 30.06.1994 15:21 </t>
  </si>
  <si>
    <t> 20.03 </t>
  </si>
  <si>
    <t>2449540.15 </t>
  </si>
  <si>
    <t> 06.07.1994 15:36 </t>
  </si>
  <si>
    <t> 19.59 </t>
  </si>
  <si>
    <t>2449540.26 </t>
  </si>
  <si>
    <t> 06.07.1994 18:14 </t>
  </si>
  <si>
    <t> 19.70 </t>
  </si>
  <si>
    <t>2449547.17 </t>
  </si>
  <si>
    <t> 13.07.1994 16:04 </t>
  </si>
  <si>
    <t> 20.15 </t>
  </si>
  <si>
    <t>2449553.23 </t>
  </si>
  <si>
    <t> 19.07.1994 17:31 </t>
  </si>
  <si>
    <t> 19.75 </t>
  </si>
  <si>
    <t>2449585.91 </t>
  </si>
  <si>
    <t> 21.08.1994 09:50 </t>
  </si>
  <si>
    <t>2449598.86 </t>
  </si>
  <si>
    <t> 03.09.1994 08:38 </t>
  </si>
  <si>
    <t> 20.18 </t>
  </si>
  <si>
    <t>2449599.00 </t>
  </si>
  <si>
    <t> 03.09.1994 12:00 </t>
  </si>
  <si>
    <t> 20.32 </t>
  </si>
  <si>
    <t>2449605.01 </t>
  </si>
  <si>
    <t> 09.09.1994 12:14 </t>
  </si>
  <si>
    <t> 19.88 </t>
  </si>
  <si>
    <t>2449605.31 </t>
  </si>
  <si>
    <t> 09.09.1994 19:26 </t>
  </si>
  <si>
    <t> D.Scharnhorst </t>
  </si>
  <si>
    <t>2449605.46 </t>
  </si>
  <si>
    <t> 09.09.1994 23:02 </t>
  </si>
  <si>
    <t> 20.33 </t>
  </si>
  <si>
    <t>2449624.33 </t>
  </si>
  <si>
    <t> 28.09.1994 19:55 </t>
  </si>
  <si>
    <t> 19.83 </t>
  </si>
  <si>
    <t>2449637.55 </t>
  </si>
  <si>
    <t> 12.10.1994 01:12 </t>
  </si>
  <si>
    <t> 20.13 </t>
  </si>
  <si>
    <t> P.Enskonatus </t>
  </si>
  <si>
    <t>2449644.42 </t>
  </si>
  <si>
    <t> 18.10.1994 22:04 </t>
  </si>
  <si>
    <t> 20.55 </t>
  </si>
  <si>
    <t>2449650.35 </t>
  </si>
  <si>
    <t> 24.10.1994 20:24 </t>
  </si>
  <si>
    <t> 20.02 </t>
  </si>
  <si>
    <t>2449650.57 </t>
  </si>
  <si>
    <t> 25.10.1994 01:40 </t>
  </si>
  <si>
    <t> 20.24 </t>
  </si>
  <si>
    <t> R.Schmude </t>
  </si>
  <si>
    <t> AOEB 4 </t>
  </si>
  <si>
    <t>2449657.22 </t>
  </si>
  <si>
    <t> 31.10.1994 17:16 </t>
  </si>
  <si>
    <t> 20.43 </t>
  </si>
  <si>
    <t>2449844.50 </t>
  </si>
  <si>
    <t> 07.05.1995 00:00 </t>
  </si>
  <si>
    <t> 20.46 </t>
  </si>
  <si>
    <t>2449851.19 </t>
  </si>
  <si>
    <t> 13.05.1995 16:33 </t>
  </si>
  <si>
    <t> 20.69 </t>
  </si>
  <si>
    <t>2449896.48 </t>
  </si>
  <si>
    <t> 27.06.1995 23:31 </t>
  </si>
  <si>
    <t> 20.79 </t>
  </si>
  <si>
    <t>2449902.69 </t>
  </si>
  <si>
    <t> 04.07.1995 04:33 </t>
  </si>
  <si>
    <t> 20.54 </t>
  </si>
  <si>
    <t>2449909.35 </t>
  </si>
  <si>
    <t> 10.07.1995 20:24 </t>
  </si>
  <si>
    <t> 20.74 </t>
  </si>
  <si>
    <t>2449915.66 </t>
  </si>
  <si>
    <t> 17.07.1995 03:50 </t>
  </si>
  <si>
    <t> 20.60 </t>
  </si>
  <si>
    <t>2449935.097 </t>
  </si>
  <si>
    <t> 05.08.1995 14:19 </t>
  </si>
  <si>
    <t> 20.662 </t>
  </si>
  <si>
    <t>BAVM 93 </t>
  </si>
  <si>
    <t>2449947.99 </t>
  </si>
  <si>
    <t> 18.08.1995 11:45 </t>
  </si>
  <si>
    <t> 20.64 </t>
  </si>
  <si>
    <t>2449961.08 </t>
  </si>
  <si>
    <t> 31.08.1995 13:55 </t>
  </si>
  <si>
    <t> 20.82 </t>
  </si>
  <si>
    <t>2449961.13 </t>
  </si>
  <si>
    <t> 31.08.1995 15:07 </t>
  </si>
  <si>
    <t> 20.87 </t>
  </si>
  <si>
    <t> D.Williams </t>
  </si>
  <si>
    <t>2449961.24 </t>
  </si>
  <si>
    <t> 31.08.1995 17:45 </t>
  </si>
  <si>
    <t> 20.98 </t>
  </si>
  <si>
    <t>2449967.44 </t>
  </si>
  <si>
    <t> 06.09.1995 22:33 </t>
  </si>
  <si>
    <t> 20.72 </t>
  </si>
  <si>
    <t>2449967.53 </t>
  </si>
  <si>
    <t> 07.09.1995 00:43 </t>
  </si>
  <si>
    <t> 20.81 </t>
  </si>
  <si>
    <t>2449967.55 </t>
  </si>
  <si>
    <t> 07.09.1995 01:12 </t>
  </si>
  <si>
    <t> 20.83 </t>
  </si>
  <si>
    <t>2449999.84 </t>
  </si>
  <si>
    <t> 09.10.1995 08:09 </t>
  </si>
  <si>
    <t> 20.84 </t>
  </si>
  <si>
    <t>2450025.55 </t>
  </si>
  <si>
    <t> 04.11.1995 01:12 </t>
  </si>
  <si>
    <t> G.Chaple </t>
  </si>
  <si>
    <t>2450025.87 </t>
  </si>
  <si>
    <t> 04.11.1995 08:52 </t>
  </si>
  <si>
    <t> 21.04 </t>
  </si>
  <si>
    <t> W.Dillon </t>
  </si>
  <si>
    <t>2450032.28 </t>
  </si>
  <si>
    <t> 10.11.1995 18:43 </t>
  </si>
  <si>
    <t> 20.99 </t>
  </si>
  <si>
    <t>2450032.29 </t>
  </si>
  <si>
    <t> 10.11.1995 18:57 </t>
  </si>
  <si>
    <t> 21.00 </t>
  </si>
  <si>
    <t>2450090.700 </t>
  </si>
  <si>
    <t> 08.01.1996 04:48 </t>
  </si>
  <si>
    <t> 21.299 </t>
  </si>
  <si>
    <t>BAVM 101 </t>
  </si>
  <si>
    <t>2450097.030 </t>
  </si>
  <si>
    <t> 14.01.1996 12:43 </t>
  </si>
  <si>
    <t> 21.172 </t>
  </si>
  <si>
    <t>2450142.01 </t>
  </si>
  <si>
    <t> 28.02.1996 12:14 </t>
  </si>
  <si>
    <t> 20.95 </t>
  </si>
  <si>
    <t>2450148.54 </t>
  </si>
  <si>
    <t> 06.03.1996 00:57 </t>
  </si>
  <si>
    <t> 21.03 </t>
  </si>
  <si>
    <t>2450207.05 </t>
  </si>
  <si>
    <t> 03.05.1996 13:12 </t>
  </si>
  <si>
    <t> 21.42 </t>
  </si>
  <si>
    <t>2450213.18 </t>
  </si>
  <si>
    <t> 09.05.1996 16:19 </t>
  </si>
  <si>
    <t> 21.10 </t>
  </si>
  <si>
    <t>2450220.09 </t>
  </si>
  <si>
    <t> 16.05.1996 14:09 </t>
  </si>
  <si>
    <t> 21.55 </t>
  </si>
  <si>
    <t>2450232.66 </t>
  </si>
  <si>
    <t> 29.05.1996 03:50 </t>
  </si>
  <si>
    <t> 21.21 </t>
  </si>
  <si>
    <t>2450239.31 </t>
  </si>
  <si>
    <t> 04.06.1996 19:26 </t>
  </si>
  <si>
    <t> 21.40 </t>
  </si>
  <si>
    <t>2450271.40 </t>
  </si>
  <si>
    <t> 06.07.1996 21:36 </t>
  </si>
  <si>
    <t> 21.20 </t>
  </si>
  <si>
    <t>2450271.41 </t>
  </si>
  <si>
    <t> 06.07.1996 21:50 </t>
  </si>
  <si>
    <t>2450297.53 </t>
  </si>
  <si>
    <t> 02.08.1996 00:43 </t>
  </si>
  <si>
    <t> 21.51 </t>
  </si>
  <si>
    <t> AOEB 5 </t>
  </si>
  <si>
    <t>2450304.09 </t>
  </si>
  <si>
    <t> 08.08.1996 14:09 </t>
  </si>
  <si>
    <t> 21.61 </t>
  </si>
  <si>
    <t>2450336.38 </t>
  </si>
  <si>
    <t> 09.09.1996 21:07 </t>
  </si>
  <si>
    <t> 21.62 </t>
  </si>
  <si>
    <t>2450368.53 </t>
  </si>
  <si>
    <t> 12.10.1996 00:43 </t>
  </si>
  <si>
    <t> 21.48 </t>
  </si>
  <si>
    <t>2450387.97 </t>
  </si>
  <si>
    <t> 31.10.1996 11:16 </t>
  </si>
  <si>
    <t>2450427.229 </t>
  </si>
  <si>
    <t> 09.12.1996 17:29 </t>
  </si>
  <si>
    <t> 22.068 </t>
  </si>
  <si>
    <t> A.Mey </t>
  </si>
  <si>
    <t>2450517.56 </t>
  </si>
  <si>
    <t> 10.03.1997 01:26 </t>
  </si>
  <si>
    <t> 22.00 </t>
  </si>
  <si>
    <t>2450523.71 </t>
  </si>
  <si>
    <t> 16.03.1997 05:02 </t>
  </si>
  <si>
    <t> 21.70 </t>
  </si>
  <si>
    <t>2450543.37 </t>
  </si>
  <si>
    <t> 04.04.1997 20:52 </t>
  </si>
  <si>
    <t> 21.98 </t>
  </si>
  <si>
    <t> J.McKenna </t>
  </si>
  <si>
    <t>2450556.21 </t>
  </si>
  <si>
    <t> 17.04.1997 17:02 </t>
  </si>
  <si>
    <t> 21.91 </t>
  </si>
  <si>
    <t>2450562.94 </t>
  </si>
  <si>
    <t> 24.04.1997 10:33 </t>
  </si>
  <si>
    <t> 22.18 </t>
  </si>
  <si>
    <t>2450594.94 </t>
  </si>
  <si>
    <t> 26.05.1997 10:33 </t>
  </si>
  <si>
    <t> 21.90 </t>
  </si>
  <si>
    <t>2450594.95 </t>
  </si>
  <si>
    <t> 26.05.1997 10:48 </t>
  </si>
  <si>
    <t>2450595.42 </t>
  </si>
  <si>
    <t> 26.05.1997 22:04 </t>
  </si>
  <si>
    <t> 22.38 </t>
  </si>
  <si>
    <t>2450601.58 </t>
  </si>
  <si>
    <t> 02.06.1997 01:55 </t>
  </si>
  <si>
    <t> 22.08 </t>
  </si>
  <si>
    <t>2450608.11 </t>
  </si>
  <si>
    <t> 08.06.1997 14:38 </t>
  </si>
  <si>
    <t> 22.16 </t>
  </si>
  <si>
    <t> A.Filho </t>
  </si>
  <si>
    <t>2450633.95 </t>
  </si>
  <si>
    <t> 04.07.1997 10:48 </t>
  </si>
  <si>
    <t> 22.17 </t>
  </si>
  <si>
    <t>2450640.39 </t>
  </si>
  <si>
    <t> 10.07.1997 21:21 </t>
  </si>
  <si>
    <t> 22.15 </t>
  </si>
  <si>
    <t>2450646.89 </t>
  </si>
  <si>
    <t> 17.07.1997 09:21 </t>
  </si>
  <si>
    <t> 22.19 </t>
  </si>
  <si>
    <t>2450685.42 </t>
  </si>
  <si>
    <t> 24.08.1997 22:04 </t>
  </si>
  <si>
    <t>BAVM 113 </t>
  </si>
  <si>
    <t>2450685.64 </t>
  </si>
  <si>
    <t> 25.08.1997 03:21 </t>
  </si>
  <si>
    <t> 22.20 </t>
  </si>
  <si>
    <t> K.Tikkanen </t>
  </si>
  <si>
    <t>2450691.89 </t>
  </si>
  <si>
    <t> 31.08.1997 09:21 </t>
  </si>
  <si>
    <t>2450692.07 </t>
  </si>
  <si>
    <t> 31.08.1997 13:40 </t>
  </si>
  <si>
    <t>2450711.40 </t>
  </si>
  <si>
    <t> 19.09.1997 21:36 </t>
  </si>
  <si>
    <t> 22.13 </t>
  </si>
  <si>
    <t>2450905.77 </t>
  </si>
  <si>
    <t> 02.04.1998 06:28 </t>
  </si>
  <si>
    <t> 22.80 </t>
  </si>
  <si>
    <t>2450944.45 </t>
  </si>
  <si>
    <t> 10.05.1998 22:48 </t>
  </si>
  <si>
    <t> 22.74 </t>
  </si>
  <si>
    <t>2450944.46 </t>
  </si>
  <si>
    <t> 10.05.1998 23:02 </t>
  </si>
  <si>
    <t> 22.75 </t>
  </si>
  <si>
    <t>2450951.04 </t>
  </si>
  <si>
    <t> 17.05.1998 12:57 </t>
  </si>
  <si>
    <t> 22.87 </t>
  </si>
  <si>
    <t>2450970.25 </t>
  </si>
  <si>
    <t> 05.06.1998 18:00 </t>
  </si>
  <si>
    <t> 22.71 </t>
  </si>
  <si>
    <t>2450970.34 </t>
  </si>
  <si>
    <t> 05.06.1998 20:09 </t>
  </si>
  <si>
    <t>2450976.96 </t>
  </si>
  <si>
    <t> 12.06.1998 11:02 </t>
  </si>
  <si>
    <t> 22.96 </t>
  </si>
  <si>
    <t>2450983.30 </t>
  </si>
  <si>
    <t> 18.06.1998 19:12 </t>
  </si>
  <si>
    <t> 22.84 </t>
  </si>
  <si>
    <t>2451022.07 </t>
  </si>
  <si>
    <t> 27.07.1998 13:40 </t>
  </si>
  <si>
    <t>2451034.63 </t>
  </si>
  <si>
    <t> 09.08.1998 03:07 </t>
  </si>
  <si>
    <t> 22.52 </t>
  </si>
  <si>
    <t> D. Köhn </t>
  </si>
  <si>
    <t>BAVM 122 </t>
  </si>
  <si>
    <t>2451040.90 </t>
  </si>
  <si>
    <t> 15.08.1998 09:36 </t>
  </si>
  <si>
    <t> 22.33 </t>
  </si>
  <si>
    <t>2451073.33 </t>
  </si>
  <si>
    <t> 16.09.1998 19:55 </t>
  </si>
  <si>
    <t> 22.48 </t>
  </si>
  <si>
    <t> A. Sturm </t>
  </si>
  <si>
    <t>2451080.93 </t>
  </si>
  <si>
    <t> 24.09.1998 10:19 </t>
  </si>
  <si>
    <t> 23.62 </t>
  </si>
  <si>
    <t>2451306.70 </t>
  </si>
  <si>
    <t> 08.05.1999 04:48 </t>
  </si>
  <si>
    <t> 23.40 </t>
  </si>
  <si>
    <t> AOEB 7 </t>
  </si>
  <si>
    <t>2451332.47 </t>
  </si>
  <si>
    <t> 02.06.1999 23:16 </t>
  </si>
  <si>
    <t> 23.34 </t>
  </si>
  <si>
    <t>2451345.44 </t>
  </si>
  <si>
    <t> 15.06.1999 22:33 </t>
  </si>
  <si>
    <t>2451345.50 </t>
  </si>
  <si>
    <t> 16.06.1999 00:00 </t>
  </si>
  <si>
    <t> 23.46 </t>
  </si>
  <si>
    <t>2451358.24 </t>
  </si>
  <si>
    <t> 28.06.1999 17:45 </t>
  </si>
  <si>
    <t> 23.28 </t>
  </si>
  <si>
    <t>2451410.23 </t>
  </si>
  <si>
    <t> 19.08.1999 17:31 </t>
  </si>
  <si>
    <t>BAVM 143 </t>
  </si>
  <si>
    <t>2451422.79 </t>
  </si>
  <si>
    <t> 01.09.1999 06:57 </t>
  </si>
  <si>
    <t> 23.26 </t>
  </si>
  <si>
    <t> G. Flechsig </t>
  </si>
  <si>
    <t>BAVM 154 </t>
  </si>
  <si>
    <t>2451720.79 </t>
  </si>
  <si>
    <t> 25.06.2000 06:57 </t>
  </si>
  <si>
    <t> 24.25 </t>
  </si>
  <si>
    <t>2451727.18 </t>
  </si>
  <si>
    <t> 01.07.2000 16:19 </t>
  </si>
  <si>
    <t> 24.18 </t>
  </si>
  <si>
    <t>2451772.49 </t>
  </si>
  <si>
    <t> 15.08.2000 23:45 </t>
  </si>
  <si>
    <t> 24.29 </t>
  </si>
  <si>
    <t>2451779.28 </t>
  </si>
  <si>
    <t> 22.08.2000 18:43 </t>
  </si>
  <si>
    <t> 24.62 </t>
  </si>
  <si>
    <t>2452018.44 </t>
  </si>
  <si>
    <t> 18.04.2001 22:33 </t>
  </si>
  <si>
    <t> 24.88 </t>
  </si>
  <si>
    <t>2452025.02 </t>
  </si>
  <si>
    <t> 25.04.2001 12:28 </t>
  </si>
  <si>
    <t> 25.00 </t>
  </si>
  <si>
    <t>2452044.41 </t>
  </si>
  <si>
    <t> 14.05.2001 21:50 </t>
  </si>
  <si>
    <t> 25.02 </t>
  </si>
  <si>
    <t>2452057.51 </t>
  </si>
  <si>
    <t> 28.05.2001 00:14 </t>
  </si>
  <si>
    <t> 25.21 </t>
  </si>
  <si>
    <t>2452082.96 </t>
  </si>
  <si>
    <t> 22.06.2001 11:02 </t>
  </si>
  <si>
    <t> 24.83 </t>
  </si>
  <si>
    <t>2452083.19 </t>
  </si>
  <si>
    <t> 22.06.2001 16:33 </t>
  </si>
  <si>
    <t> 25.06 </t>
  </si>
  <si>
    <t>2452089.82 </t>
  </si>
  <si>
    <t> 29.06.2001 07:40 </t>
  </si>
  <si>
    <t> 25.23 </t>
  </si>
  <si>
    <t>2452134.75 </t>
  </si>
  <si>
    <t> 13.08.2001 06:00 </t>
  </si>
  <si>
    <t> 24.96 </t>
  </si>
  <si>
    <t> W. Kriebel </t>
  </si>
  <si>
    <t>2452147.95 </t>
  </si>
  <si>
    <t> 26.08.2001 10:48 </t>
  </si>
  <si>
    <t> 25.25 </t>
  </si>
  <si>
    <t> W. Braune </t>
  </si>
  <si>
    <t>2452161.00 </t>
  </si>
  <si>
    <t> 08.09.2001 12:00 </t>
  </si>
  <si>
    <t> 25.39 </t>
  </si>
  <si>
    <t> Y. Sugai </t>
  </si>
  <si>
    <t>VSB 39 </t>
  </si>
  <si>
    <t>2452238.16 </t>
  </si>
  <si>
    <t> 24.11.2001 15:50 </t>
  </si>
  <si>
    <t> H. Schubert </t>
  </si>
  <si>
    <t>2452490.95 </t>
  </si>
  <si>
    <t> 04.08.2002 10:48 </t>
  </si>
  <si>
    <t> 26.03 </t>
  </si>
  <si>
    <t>BAVM 157 </t>
  </si>
  <si>
    <t>2452497.15 </t>
  </si>
  <si>
    <t> 10.08.2002 15:36 </t>
  </si>
  <si>
    <t> 25.78 </t>
  </si>
  <si>
    <t>2452574.39 </t>
  </si>
  <si>
    <t> 26.10.2002 21:21 </t>
  </si>
  <si>
    <t> 25.53 </t>
  </si>
  <si>
    <t>2452885.38 </t>
  </si>
  <si>
    <t> 02.09.2003 21:07 </t>
  </si>
  <si>
    <t> 26.59 </t>
  </si>
  <si>
    <t>BAVM 171 </t>
  </si>
  <si>
    <t>2452898.20 </t>
  </si>
  <si>
    <t> 15.09.2003 16:48 </t>
  </si>
  <si>
    <t> 26.50 </t>
  </si>
  <si>
    <t>BAVM 187 </t>
  </si>
  <si>
    <t>2452905.15 </t>
  </si>
  <si>
    <t> 22.09.2003 15:36 </t>
  </si>
  <si>
    <t> 26.99 </t>
  </si>
  <si>
    <t>2453170.12 </t>
  </si>
  <si>
    <t> 13.06.2004 14:52 </t>
  </si>
  <si>
    <t> 27.23 </t>
  </si>
  <si>
    <t>BAVM 179 </t>
  </si>
  <si>
    <t>2453176.22 </t>
  </si>
  <si>
    <t> 19.06.2004 17:16 </t>
  </si>
  <si>
    <t> 26.87 </t>
  </si>
  <si>
    <t>2453260.85 </t>
  </si>
  <si>
    <t> 12.09.2004 08:24 </t>
  </si>
  <si>
    <t> 27.56 </t>
  </si>
  <si>
    <t>2453648.80 </t>
  </si>
  <si>
    <t> 05.10.2005 07:12 </t>
  </si>
  <si>
    <t> 28.09 </t>
  </si>
  <si>
    <t>2453674.982 </t>
  </si>
  <si>
    <t> 31.10.2005 11:34 </t>
  </si>
  <si>
    <t> 28.449 </t>
  </si>
  <si>
    <t> K. Kanai </t>
  </si>
  <si>
    <t>VSB 44 </t>
  </si>
  <si>
    <t>2455060.0 </t>
  </si>
  <si>
    <t> 16.08.2009 12:00 </t>
  </si>
  <si>
    <t> 25.2 </t>
  </si>
  <si>
    <t> vsolj </t>
  </si>
  <si>
    <t>VSB 50 </t>
  </si>
  <si>
    <t>2455066.1 </t>
  </si>
  <si>
    <t> 22.08.2009 14:24 </t>
  </si>
  <si>
    <t> 31.3 </t>
  </si>
  <si>
    <t>2455072.8 </t>
  </si>
  <si>
    <t> 29.08.2009 07:12 </t>
  </si>
  <si>
    <t> 25.1 </t>
  </si>
  <si>
    <t>2455079.6 </t>
  </si>
  <si>
    <t> 05.09.2009 02:24 </t>
  </si>
  <si>
    <t> 31.9 </t>
  </si>
  <si>
    <t>2455085.3 </t>
  </si>
  <si>
    <t> 10.09.2009 19:12 </t>
  </si>
  <si>
    <t> 24.7 </t>
  </si>
  <si>
    <t>2455091.7 </t>
  </si>
  <si>
    <t> 17.09.2009 04:48 </t>
  </si>
  <si>
    <t> 31.1 </t>
  </si>
  <si>
    <t>2455435.10 </t>
  </si>
  <si>
    <t> 26.08.2010 14:24 </t>
  </si>
  <si>
    <t> 25.83 </t>
  </si>
  <si>
    <t>C </t>
  </si>
  <si>
    <t> W.Vollmann </t>
  </si>
  <si>
    <t>BAVM 220 </t>
  </si>
  <si>
    <t>2455441.26 </t>
  </si>
  <si>
    <t> 01.09.2010 18:14 </t>
  </si>
  <si>
    <t> 31.99 </t>
  </si>
  <si>
    <t>2455816.76 </t>
  </si>
  <si>
    <t> 12.09.2011 06:14 </t>
  </si>
  <si>
    <t> 26.53 </t>
  </si>
  <si>
    <t>o</t>
  </si>
  <si>
    <t>BAVM 228 </t>
  </si>
  <si>
    <t>2455823.19 </t>
  </si>
  <si>
    <t> 18.09.2011 16:33 </t>
  </si>
  <si>
    <t>2455836.21 </t>
  </si>
  <si>
    <t> 01.10.2011 17:02 </t>
  </si>
  <si>
    <t> 26.61 </t>
  </si>
  <si>
    <t> JAAVSO 40;975 </t>
  </si>
  <si>
    <t>2455836.22 </t>
  </si>
  <si>
    <t> 01.10.2011 17:16 </t>
  </si>
  <si>
    <t> 26.62 </t>
  </si>
  <si>
    <t>2455836.30 </t>
  </si>
  <si>
    <t> 01.10.2011 19:12 </t>
  </si>
  <si>
    <t> 26.70 </t>
  </si>
  <si>
    <t>2455842.51 </t>
  </si>
  <si>
    <t> 08.10.2011 00:14 </t>
  </si>
  <si>
    <t> 26.45 </t>
  </si>
  <si>
    <t>2455842.60 </t>
  </si>
  <si>
    <t> 08.10.2011 02:24 </t>
  </si>
  <si>
    <t> 26.54 </t>
  </si>
  <si>
    <t>2455842.61 </t>
  </si>
  <si>
    <t> 08.10.2011 02:38 </t>
  </si>
  <si>
    <t> 26.55 </t>
  </si>
  <si>
    <t>2456509.08 </t>
  </si>
  <si>
    <t> 04.08.2013 13:55 </t>
  </si>
  <si>
    <t> 27.96 </t>
  </si>
  <si>
    <t> JAAVSO 42;426 </t>
  </si>
  <si>
    <t>2456509.10 </t>
  </si>
  <si>
    <t> 04.08.2013 14:24 </t>
  </si>
  <si>
    <t> 27.98 </t>
  </si>
  <si>
    <t>2456515.53 </t>
  </si>
  <si>
    <t> 11.08.2013 00:43 </t>
  </si>
  <si>
    <t> 27.95 </t>
  </si>
  <si>
    <t>2456515.56 </t>
  </si>
  <si>
    <t> 11.08.2013 01:26 </t>
  </si>
  <si>
    <t>2456515.61 </t>
  </si>
  <si>
    <t> 11.08.2013 02:38 </t>
  </si>
  <si>
    <t> 28.03 </t>
  </si>
  <si>
    <t>2456826.1600 </t>
  </si>
  <si>
    <t> 17.06.2014 15:50 </t>
  </si>
  <si>
    <t> 28.6511 </t>
  </si>
  <si>
    <t> JAAVSO 43-1 </t>
  </si>
  <si>
    <t>2456826.1800 </t>
  </si>
  <si>
    <t> 17.06.2014 16:19 </t>
  </si>
  <si>
    <t> 28.6711 </t>
  </si>
  <si>
    <t>2456826.2000 </t>
  </si>
  <si>
    <t> 17.06.2014 16:48 </t>
  </si>
  <si>
    <t> 28.6911 </t>
  </si>
  <si>
    <t>2456832.6900 </t>
  </si>
  <si>
    <t> 24.06.2014 04:33 </t>
  </si>
  <si>
    <t> 28.7242 </t>
  </si>
  <si>
    <t>2456832.7100 </t>
  </si>
  <si>
    <t> 24.06.2014 05:02 </t>
  </si>
  <si>
    <t> 28.7442 </t>
  </si>
  <si>
    <t>2456832.7200 </t>
  </si>
  <si>
    <t> 24.06.2014 05:16 </t>
  </si>
  <si>
    <t> 28.7542 </t>
  </si>
  <si>
    <t>Add cycle</t>
  </si>
  <si>
    <t>Old Cycle</t>
  </si>
  <si>
    <t>My time zone &gt;&gt;&gt;&gt;&gt;</t>
  </si>
  <si>
    <t>IBVS 6196</t>
  </si>
  <si>
    <t>JAVSO..45..121</t>
  </si>
  <si>
    <t>JAVSO..43…77</t>
  </si>
  <si>
    <t>JAVSO 43, 77</t>
  </si>
  <si>
    <t>vis/CCD</t>
  </si>
  <si>
    <t>JAVSO..48…87</t>
  </si>
  <si>
    <t>JAVSO 49, 108</t>
  </si>
  <si>
    <t>JAVSO, 50, 133</t>
  </si>
  <si>
    <t>05/02/1862</t>
  </si>
  <si>
    <t>12/02/1862</t>
  </si>
  <si>
    <t>JAAVSO 51, 134</t>
  </si>
  <si>
    <t>PE?</t>
  </si>
  <si>
    <t>JAAVSO52#1</t>
  </si>
  <si>
    <t xml:space="preserve">Mag </t>
  </si>
  <si>
    <t>Next ToM-P</t>
  </si>
  <si>
    <t>Next ToM-S</t>
  </si>
  <si>
    <t>3.30-4.35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</si>
</sst>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E+00"/>
    <numFmt numFmtId="166" formatCode="0.E+00"/>
    <numFmt numFmtId="167" formatCode="0.0%"/>
    <numFmt numFmtId="168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6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26" fillId="0" borderId="0"/>
    <xf numFmtId="0" fontId="22" fillId="0" borderId="0"/>
    <xf numFmtId="0" fontId="26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3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7" fillId="0" borderId="0" xfId="0" applyFont="1">
      <alignment vertical="top"/>
    </xf>
    <xf numFmtId="0" fontId="9" fillId="0" borderId="0" xfId="0" applyFont="1">
      <alignment vertical="top"/>
    </xf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18" fillId="0" borderId="15" xfId="0" applyFont="1" applyBorder="1">
      <alignment vertical="top"/>
    </xf>
    <xf numFmtId="0" fontId="9" fillId="0" borderId="11" xfId="0" applyFont="1" applyBorder="1">
      <alignment vertical="top"/>
    </xf>
    <xf numFmtId="166" fontId="9" fillId="0" borderId="11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8" fillId="0" borderId="17" xfId="0" applyFont="1" applyBorder="1">
      <alignment vertical="top"/>
    </xf>
    <xf numFmtId="0" fontId="9" fillId="0" borderId="12" xfId="0" applyFont="1" applyBorder="1">
      <alignment vertical="top"/>
    </xf>
    <xf numFmtId="166" fontId="9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8" fillId="0" borderId="19" xfId="0" applyFont="1" applyBorder="1">
      <alignment vertical="top"/>
    </xf>
    <xf numFmtId="0" fontId="9" fillId="0" borderId="13" xfId="0" applyFont="1" applyBorder="1">
      <alignment vertical="top"/>
    </xf>
    <xf numFmtId="166" fontId="9" fillId="0" borderId="13" xfId="0" applyNumberFormat="1" applyFont="1" applyBorder="1" applyAlignment="1">
      <alignment horizontal="center"/>
    </xf>
    <xf numFmtId="0" fontId="15" fillId="0" borderId="8" xfId="0" applyFont="1" applyBorder="1">
      <alignment vertical="top"/>
    </xf>
    <xf numFmtId="0" fontId="0" fillId="0" borderId="8" xfId="0" applyBorder="1">
      <alignment vertical="top"/>
    </xf>
    <xf numFmtId="0" fontId="18" fillId="0" borderId="0" xfId="0" applyFont="1">
      <alignment vertical="top"/>
    </xf>
    <xf numFmtId="166" fontId="9" fillId="0" borderId="0" xfId="0" applyNumberFormat="1" applyFont="1" applyAlignment="1">
      <alignment horizontal="center"/>
    </xf>
    <xf numFmtId="10" fontId="7" fillId="0" borderId="0" xfId="0" applyNumberFormat="1" applyFont="1">
      <alignment vertical="top"/>
    </xf>
    <xf numFmtId="0" fontId="19" fillId="0" borderId="0" xfId="0" applyFont="1">
      <alignment vertical="top"/>
    </xf>
    <xf numFmtId="167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3" fillId="0" borderId="0" xfId="0" applyFont="1" applyProtection="1">
      <alignment vertical="top"/>
      <protection locked="0"/>
    </xf>
    <xf numFmtId="0" fontId="13" fillId="0" borderId="0" xfId="0" applyFont="1" applyAlignment="1">
      <alignment horizontal="center"/>
    </xf>
    <xf numFmtId="0" fontId="20" fillId="0" borderId="0" xfId="0" applyFont="1">
      <alignment vertical="top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12" fillId="0" borderId="8" xfId="0" applyFont="1" applyBorder="1" applyAlignment="1">
      <alignment horizontal="center"/>
    </xf>
    <xf numFmtId="0" fontId="13" fillId="26" borderId="5" xfId="0" applyFont="1" applyFill="1" applyBorder="1">
      <alignment vertical="top"/>
    </xf>
    <xf numFmtId="0" fontId="9" fillId="0" borderId="20" xfId="0" applyFont="1" applyBorder="1">
      <alignment vertical="top"/>
    </xf>
    <xf numFmtId="0" fontId="7" fillId="0" borderId="5" xfId="0" applyFont="1" applyBorder="1">
      <alignment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5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8" borderId="23" xfId="0" applyFont="1" applyFill="1" applyBorder="1" applyAlignment="1">
      <alignment horizontal="left" vertical="top" wrapText="1" indent="1"/>
    </xf>
    <xf numFmtId="0" fontId="5" fillId="28" borderId="23" xfId="0" applyFont="1" applyFill="1" applyBorder="1" applyAlignment="1">
      <alignment horizontal="center" vertical="top" wrapText="1"/>
    </xf>
    <xf numFmtId="0" fontId="5" fillId="28" borderId="23" xfId="0" applyFont="1" applyFill="1" applyBorder="1" applyAlignment="1">
      <alignment horizontal="right" vertical="top" wrapText="1"/>
    </xf>
    <xf numFmtId="0" fontId="25" fillId="28" borderId="23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43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13" xfId="0" applyBorder="1" applyAlignment="1">
      <alignment vertical="center"/>
    </xf>
    <xf numFmtId="165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0" borderId="8" xfId="0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5" fillId="24" borderId="0" xfId="0" applyFont="1" applyFill="1" applyAlignment="1">
      <alignment vertical="center"/>
    </xf>
    <xf numFmtId="14" fontId="6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23" fillId="25" borderId="0" xfId="0" applyFont="1" applyFill="1" applyAlignment="1">
      <alignment vertical="center"/>
    </xf>
    <xf numFmtId="0" fontId="9" fillId="27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2" fillId="25" borderId="0" xfId="0" applyFont="1" applyFill="1" applyAlignment="1">
      <alignment vertical="center"/>
    </xf>
    <xf numFmtId="0" fontId="13" fillId="24" borderId="0" xfId="0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3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8" fontId="42" fillId="0" borderId="0" xfId="0" applyNumberFormat="1" applyFont="1" applyAlignment="1">
      <alignment horizontal="left" vertical="center" wrapText="1"/>
    </xf>
    <xf numFmtId="0" fontId="42" fillId="0" borderId="0" xfId="0" applyFont="1" applyAlignment="1" applyProtection="1">
      <alignment horizontal="center" vertical="center"/>
      <protection locked="0"/>
    </xf>
    <xf numFmtId="0" fontId="42" fillId="0" borderId="0" xfId="0" applyFont="1" applyAlignment="1">
      <alignment horizontal="left"/>
    </xf>
    <xf numFmtId="0" fontId="4" fillId="0" borderId="24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43" fillId="0" borderId="28" xfId="0" applyFont="1" applyBorder="1" applyAlignment="1">
      <alignment horizontal="right" vertical="center"/>
    </xf>
    <xf numFmtId="0" fontId="43" fillId="0" borderId="30" xfId="0" applyFont="1" applyBorder="1" applyAlignment="1">
      <alignment horizontal="right" vertical="center"/>
    </xf>
    <xf numFmtId="0" fontId="6" fillId="29" borderId="26" xfId="0" applyFont="1" applyFill="1" applyBorder="1" applyAlignment="1">
      <alignment horizontal="right" vertical="center"/>
    </xf>
    <xf numFmtId="0" fontId="6" fillId="29" borderId="27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4" fillId="0" borderId="29" xfId="0" applyFont="1" applyBorder="1" applyAlignment="1">
      <alignment horizontal="right" vertical="center"/>
    </xf>
    <xf numFmtId="22" fontId="44" fillId="0" borderId="29" xfId="0" applyNumberFormat="1" applyFont="1" applyBorder="1" applyAlignment="1">
      <alignment horizontal="right" vertical="center"/>
    </xf>
    <xf numFmtId="22" fontId="44" fillId="0" borderId="31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Beta Lyr - O-C Diagr.</a:t>
            </a:r>
          </a:p>
        </c:rich>
      </c:tx>
      <c:layout>
        <c:manualLayout>
          <c:xMode val="edge"/>
          <c:yMode val="edge"/>
          <c:x val="0.4043062200956937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7464114832536"/>
          <c:y val="0.14634168126798494"/>
          <c:w val="0.86244019138755978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plus>
            <c:minus>
              <c:numRef>
                <c:f>'Active 1'!$D$21:$D$217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1'!$H$21:$H$964</c:f>
              <c:numCache>
                <c:formatCode>General</c:formatCode>
                <c:ptCount val="944"/>
                <c:pt idx="0">
                  <c:v>53.838050000002568</c:v>
                </c:pt>
                <c:pt idx="1">
                  <c:v>53.787000000002536</c:v>
                </c:pt>
                <c:pt idx="2">
                  <c:v>23.430900000001202</c:v>
                </c:pt>
                <c:pt idx="3">
                  <c:v>21.937099999999191</c:v>
                </c:pt>
                <c:pt idx="4">
                  <c:v>21.66030000000319</c:v>
                </c:pt>
                <c:pt idx="5">
                  <c:v>21.796800000003714</c:v>
                </c:pt>
                <c:pt idx="6">
                  <c:v>21.974299999998038</c:v>
                </c:pt>
                <c:pt idx="7">
                  <c:v>21.123699999996461</c:v>
                </c:pt>
                <c:pt idx="8">
                  <c:v>22.148599999996804</c:v>
                </c:pt>
                <c:pt idx="9">
                  <c:v>21.293299999997544</c:v>
                </c:pt>
                <c:pt idx="10">
                  <c:v>21.233400000000984</c:v>
                </c:pt>
                <c:pt idx="11">
                  <c:v>20.805000000000291</c:v>
                </c:pt>
                <c:pt idx="12">
                  <c:v>20.851800000000367</c:v>
                </c:pt>
                <c:pt idx="13">
                  <c:v>20.999299999999494</c:v>
                </c:pt>
                <c:pt idx="14">
                  <c:v>21.139299999998912</c:v>
                </c:pt>
                <c:pt idx="15">
                  <c:v>20.18670000000202</c:v>
                </c:pt>
                <c:pt idx="16">
                  <c:v>20.408999999999651</c:v>
                </c:pt>
                <c:pt idx="17">
                  <c:v>19.143100000001141</c:v>
                </c:pt>
                <c:pt idx="18">
                  <c:v>20.086100000000442</c:v>
                </c:pt>
                <c:pt idx="19">
                  <c:v>19.165899999999965</c:v>
                </c:pt>
                <c:pt idx="20">
                  <c:v>19.534999999996217</c:v>
                </c:pt>
                <c:pt idx="21">
                  <c:v>18.999600000002829</c:v>
                </c:pt>
                <c:pt idx="22">
                  <c:v>19.081299999998009</c:v>
                </c:pt>
                <c:pt idx="23">
                  <c:v>18.286799999998038</c:v>
                </c:pt>
                <c:pt idx="24">
                  <c:v>18.478299999995215</c:v>
                </c:pt>
                <c:pt idx="25">
                  <c:v>18.527000000001863</c:v>
                </c:pt>
                <c:pt idx="26">
                  <c:v>17.878199999999197</c:v>
                </c:pt>
                <c:pt idx="27">
                  <c:v>17.946799999997893</c:v>
                </c:pt>
                <c:pt idx="28">
                  <c:v>17.067599999998492</c:v>
                </c:pt>
                <c:pt idx="29">
                  <c:v>18.075599999996484</c:v>
                </c:pt>
                <c:pt idx="30">
                  <c:v>17.053399999997055</c:v>
                </c:pt>
                <c:pt idx="31">
                  <c:v>17.515299999999115</c:v>
                </c:pt>
                <c:pt idx="32">
                  <c:v>16.846299999997427</c:v>
                </c:pt>
                <c:pt idx="33">
                  <c:v>16.443500000001222</c:v>
                </c:pt>
                <c:pt idx="34">
                  <c:v>15.484400000001187</c:v>
                </c:pt>
                <c:pt idx="35">
                  <c:v>15.796500000000378</c:v>
                </c:pt>
                <c:pt idx="36">
                  <c:v>16.881199999999808</c:v>
                </c:pt>
                <c:pt idx="37">
                  <c:v>16.103600000002189</c:v>
                </c:pt>
                <c:pt idx="38">
                  <c:v>15.568299999998999</c:v>
                </c:pt>
                <c:pt idx="39">
                  <c:v>15.553199999998469</c:v>
                </c:pt>
                <c:pt idx="40">
                  <c:v>14.964199999998527</c:v>
                </c:pt>
                <c:pt idx="41">
                  <c:v>15.087699999996403</c:v>
                </c:pt>
                <c:pt idx="42">
                  <c:v>13.678200000002107</c:v>
                </c:pt>
                <c:pt idx="43">
                  <c:v>13.715000000000146</c:v>
                </c:pt>
                <c:pt idx="44">
                  <c:v>13.761999999998807</c:v>
                </c:pt>
                <c:pt idx="45">
                  <c:v>14.859599999999773</c:v>
                </c:pt>
                <c:pt idx="46">
                  <c:v>13.949300000000221</c:v>
                </c:pt>
                <c:pt idx="47">
                  <c:v>13.204599999997299</c:v>
                </c:pt>
                <c:pt idx="48">
                  <c:v>13.379100000001927</c:v>
                </c:pt>
                <c:pt idx="49">
                  <c:v>14.472900000000664</c:v>
                </c:pt>
                <c:pt idx="50">
                  <c:v>13.792000000001281</c:v>
                </c:pt>
                <c:pt idx="51">
                  <c:v>11.406199999997625</c:v>
                </c:pt>
                <c:pt idx="52">
                  <c:v>14.46900000000096</c:v>
                </c:pt>
                <c:pt idx="53">
                  <c:v>12.724099999999453</c:v>
                </c:pt>
                <c:pt idx="54">
                  <c:v>12.223899999997229</c:v>
                </c:pt>
                <c:pt idx="55">
                  <c:v>11.475099999999657</c:v>
                </c:pt>
                <c:pt idx="56">
                  <c:v>11.573700000000827</c:v>
                </c:pt>
                <c:pt idx="57">
                  <c:v>11.917799999999261</c:v>
                </c:pt>
                <c:pt idx="58">
                  <c:v>10.490200000000186</c:v>
                </c:pt>
                <c:pt idx="59">
                  <c:v>10.649600000000646</c:v>
                </c:pt>
                <c:pt idx="60">
                  <c:v>10.901999999998225</c:v>
                </c:pt>
                <c:pt idx="61">
                  <c:v>9.9907999999995809</c:v>
                </c:pt>
                <c:pt idx="62">
                  <c:v>8.5724000000009255</c:v>
                </c:pt>
                <c:pt idx="63">
                  <c:v>7.804599999999482</c:v>
                </c:pt>
                <c:pt idx="64">
                  <c:v>9.047999999998865</c:v>
                </c:pt>
                <c:pt idx="72">
                  <c:v>7.9026000000012573</c:v>
                </c:pt>
                <c:pt idx="73">
                  <c:v>7.0551999999988766</c:v>
                </c:pt>
                <c:pt idx="74">
                  <c:v>6.2913999999982479</c:v>
                </c:pt>
                <c:pt idx="75">
                  <c:v>7.4919000000008964</c:v>
                </c:pt>
                <c:pt idx="76">
                  <c:v>5.6585000000013679</c:v>
                </c:pt>
                <c:pt idx="77">
                  <c:v>6.7083000000020547</c:v>
                </c:pt>
                <c:pt idx="78">
                  <c:v>6.7790999999997439</c:v>
                </c:pt>
                <c:pt idx="79">
                  <c:v>6.8737999999975727</c:v>
                </c:pt>
                <c:pt idx="80">
                  <c:v>6.1071000000010827</c:v>
                </c:pt>
                <c:pt idx="81">
                  <c:v>6.188799999999901</c:v>
                </c:pt>
                <c:pt idx="82">
                  <c:v>4.8479000000006636</c:v>
                </c:pt>
                <c:pt idx="83">
                  <c:v>5.7749000000003434</c:v>
                </c:pt>
                <c:pt idx="84">
                  <c:v>6.0303999999996449</c:v>
                </c:pt>
                <c:pt idx="85">
                  <c:v>4.5390000000006694</c:v>
                </c:pt>
                <c:pt idx="86">
                  <c:v>5.1620999999977357</c:v>
                </c:pt>
                <c:pt idx="87">
                  <c:v>5.3546000000023923</c:v>
                </c:pt>
                <c:pt idx="88">
                  <c:v>5.3845000000001164</c:v>
                </c:pt>
                <c:pt idx="89">
                  <c:v>4.7933000000011816</c:v>
                </c:pt>
                <c:pt idx="91">
                  <c:v>3.3757999999979802</c:v>
                </c:pt>
                <c:pt idx="92">
                  <c:v>3.3757999999979802</c:v>
                </c:pt>
                <c:pt idx="93">
                  <c:v>4.4285999999992782</c:v>
                </c:pt>
                <c:pt idx="94">
                  <c:v>3.4515000000028522</c:v>
                </c:pt>
                <c:pt idx="95">
                  <c:v>3.647899999999936</c:v>
                </c:pt>
                <c:pt idx="96">
                  <c:v>4.0635999999976775</c:v>
                </c:pt>
                <c:pt idx="97">
                  <c:v>3.1523999999990338</c:v>
                </c:pt>
                <c:pt idx="98">
                  <c:v>3.2134000000005472</c:v>
                </c:pt>
                <c:pt idx="99">
                  <c:v>3.254399999997986</c:v>
                </c:pt>
                <c:pt idx="101">
                  <c:v>2.4724999999998545</c:v>
                </c:pt>
                <c:pt idx="102">
                  <c:v>1.9082999999991443</c:v>
                </c:pt>
                <c:pt idx="104">
                  <c:v>3.0089999999981956</c:v>
                </c:pt>
                <c:pt idx="105">
                  <c:v>3.0259999999980209</c:v>
                </c:pt>
                <c:pt idx="106">
                  <c:v>2.1476000000002387</c:v>
                </c:pt>
                <c:pt idx="107">
                  <c:v>2.3858999999974912</c:v>
                </c:pt>
                <c:pt idx="108">
                  <c:v>2.452899999996589</c:v>
                </c:pt>
                <c:pt idx="109">
                  <c:v>2.4908999999970547</c:v>
                </c:pt>
                <c:pt idx="110">
                  <c:v>1.5017000000007101</c:v>
                </c:pt>
                <c:pt idx="111">
                  <c:v>1.542700000001787</c:v>
                </c:pt>
                <c:pt idx="114">
                  <c:v>1.5565999999998894</c:v>
                </c:pt>
                <c:pt idx="115">
                  <c:v>0.78299999999944703</c:v>
                </c:pt>
                <c:pt idx="116">
                  <c:v>0.82400000000052387</c:v>
                </c:pt>
                <c:pt idx="117">
                  <c:v>1.7150000000001455</c:v>
                </c:pt>
                <c:pt idx="118">
                  <c:v>1.1947000000000116</c:v>
                </c:pt>
                <c:pt idx="121">
                  <c:v>-0.53809999999793945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CA-4FBB-AC51-5F65DF90520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1'!$I$21:$I$964</c:f>
              <c:numCache>
                <c:formatCode>General</c:formatCode>
                <c:ptCount val="944"/>
                <c:pt idx="65">
                  <c:v>6.6820500000030734</c:v>
                </c:pt>
                <c:pt idx="66">
                  <c:v>6.731050000002142</c:v>
                </c:pt>
                <c:pt idx="67">
                  <c:v>6.6919500000003609</c:v>
                </c:pt>
                <c:pt idx="68">
                  <c:v>6.9608999999982188</c:v>
                </c:pt>
                <c:pt idx="69">
                  <c:v>6.4368499999982305</c:v>
                </c:pt>
                <c:pt idx="70">
                  <c:v>5.9697999999989406</c:v>
                </c:pt>
                <c:pt idx="71">
                  <c:v>6.6666499999992084</c:v>
                </c:pt>
                <c:pt idx="90">
                  <c:v>3.9248999999981606</c:v>
                </c:pt>
                <c:pt idx="100">
                  <c:v>3.4187999999994645</c:v>
                </c:pt>
                <c:pt idx="103">
                  <c:v>2.8941999999988184</c:v>
                </c:pt>
                <c:pt idx="112">
                  <c:v>2.1486000000004424</c:v>
                </c:pt>
                <c:pt idx="113">
                  <c:v>2.07129999999961</c:v>
                </c:pt>
                <c:pt idx="119">
                  <c:v>0.88850000000093132</c:v>
                </c:pt>
                <c:pt idx="120">
                  <c:v>0.66760000000067521</c:v>
                </c:pt>
                <c:pt idx="122">
                  <c:v>0.29980000000068685</c:v>
                </c:pt>
                <c:pt idx="124">
                  <c:v>-0.11589999999705469</c:v>
                </c:pt>
                <c:pt idx="125">
                  <c:v>2.0199999999022111E-2</c:v>
                </c:pt>
                <c:pt idx="126">
                  <c:v>-0.65790000000197324</c:v>
                </c:pt>
                <c:pt idx="127">
                  <c:v>-0.57350000000224099</c:v>
                </c:pt>
                <c:pt idx="128">
                  <c:v>-1.2779999999984284</c:v>
                </c:pt>
                <c:pt idx="129">
                  <c:v>-1.5625999999974738</c:v>
                </c:pt>
                <c:pt idx="130">
                  <c:v>-2.1524999999965075</c:v>
                </c:pt>
                <c:pt idx="131">
                  <c:v>-1.5361999999950058</c:v>
                </c:pt>
                <c:pt idx="132">
                  <c:v>-2.2792999999946915</c:v>
                </c:pt>
                <c:pt idx="133">
                  <c:v>-2.0392999999967287</c:v>
                </c:pt>
                <c:pt idx="134">
                  <c:v>-2.9561000000030617</c:v>
                </c:pt>
                <c:pt idx="135">
                  <c:v>-2.4244000000035157</c:v>
                </c:pt>
                <c:pt idx="136">
                  <c:v>-2.6643000000040047</c:v>
                </c:pt>
                <c:pt idx="137">
                  <c:v>-2.5305999999982305</c:v>
                </c:pt>
                <c:pt idx="138">
                  <c:v>-3.0941000000020722</c:v>
                </c:pt>
                <c:pt idx="139">
                  <c:v>-3.5607999999992899</c:v>
                </c:pt>
                <c:pt idx="140">
                  <c:v>-4.013200000001234</c:v>
                </c:pt>
                <c:pt idx="141">
                  <c:v>-4.5241000000023632</c:v>
                </c:pt>
                <c:pt idx="142">
                  <c:v>-4.3004000000000815</c:v>
                </c:pt>
                <c:pt idx="143">
                  <c:v>-4.6313999999983935</c:v>
                </c:pt>
                <c:pt idx="144">
                  <c:v>-4.815599999994447</c:v>
                </c:pt>
                <c:pt idx="149">
                  <c:v>-5.7614000000030501</c:v>
                </c:pt>
                <c:pt idx="151">
                  <c:v>-6.0443999999988591</c:v>
                </c:pt>
                <c:pt idx="152">
                  <c:v>-6.8392000000021653</c:v>
                </c:pt>
                <c:pt idx="153">
                  <c:v>-7.0238000000026659</c:v>
                </c:pt>
                <c:pt idx="158">
                  <c:v>-8.4952000000048429</c:v>
                </c:pt>
                <c:pt idx="160">
                  <c:v>-8.4324999999953434</c:v>
                </c:pt>
                <c:pt idx="161">
                  <c:v>-8.4835499999971944</c:v>
                </c:pt>
                <c:pt idx="163">
                  <c:v>-8.8701000000000931</c:v>
                </c:pt>
                <c:pt idx="164">
                  <c:v>-9.0411499999972875</c:v>
                </c:pt>
                <c:pt idx="165">
                  <c:v>-9.2496000000028289</c:v>
                </c:pt>
                <c:pt idx="166">
                  <c:v>-9.3910000000032596</c:v>
                </c:pt>
                <c:pt idx="167">
                  <c:v>-9.0210000000006403</c:v>
                </c:pt>
                <c:pt idx="168">
                  <c:v>-9.4620500000019092</c:v>
                </c:pt>
                <c:pt idx="169">
                  <c:v>-8.9693499999993946</c:v>
                </c:pt>
                <c:pt idx="170">
                  <c:v>-9.4697999999989406</c:v>
                </c:pt>
                <c:pt idx="171">
                  <c:v>-9.5639999999984866</c:v>
                </c:pt>
                <c:pt idx="172">
                  <c:v>-9.4613000000026659</c:v>
                </c:pt>
                <c:pt idx="173">
                  <c:v>-9.517600000006496</c:v>
                </c:pt>
                <c:pt idx="174">
                  <c:v>-9.5380999999979394</c:v>
                </c:pt>
                <c:pt idx="175">
                  <c:v>-8.8984999999956926</c:v>
                </c:pt>
                <c:pt idx="176">
                  <c:v>-9.2879500000053667</c:v>
                </c:pt>
                <c:pt idx="177">
                  <c:v>-9.8900500000017928</c:v>
                </c:pt>
                <c:pt idx="178">
                  <c:v>-9.7515999999959604</c:v>
                </c:pt>
                <c:pt idx="179">
                  <c:v>-9.768949999997858</c:v>
                </c:pt>
                <c:pt idx="180">
                  <c:v>-9.8099999999976717</c:v>
                </c:pt>
                <c:pt idx="181">
                  <c:v>-10.529600000001665</c:v>
                </c:pt>
                <c:pt idx="182">
                  <c:v>-10.440649999996822</c:v>
                </c:pt>
                <c:pt idx="183">
                  <c:v>-10.590499999998428</c:v>
                </c:pt>
                <c:pt idx="184">
                  <c:v>-10.882999999994354</c:v>
                </c:pt>
                <c:pt idx="185">
                  <c:v>-10.837650000001304</c:v>
                </c:pt>
                <c:pt idx="186">
                  <c:v>-10.821700000000419</c:v>
                </c:pt>
                <c:pt idx="187">
                  <c:v>-10.850200000000768</c:v>
                </c:pt>
                <c:pt idx="188">
                  <c:v>-10.702599999996892</c:v>
                </c:pt>
                <c:pt idx="189">
                  <c:v>-10.481649999994261</c:v>
                </c:pt>
                <c:pt idx="190">
                  <c:v>-11.147400000001653</c:v>
                </c:pt>
                <c:pt idx="191">
                  <c:v>-11.189499999993131</c:v>
                </c:pt>
                <c:pt idx="192">
                  <c:v>-12.48410000000149</c:v>
                </c:pt>
                <c:pt idx="193">
                  <c:v>-11.076200000003155</c:v>
                </c:pt>
                <c:pt idx="194">
                  <c:v>-11.310400000002119</c:v>
                </c:pt>
                <c:pt idx="195">
                  <c:v>-11.581450000005134</c:v>
                </c:pt>
                <c:pt idx="196">
                  <c:v>-11.570800000001327</c:v>
                </c:pt>
                <c:pt idx="197">
                  <c:v>-11.801299999999173</c:v>
                </c:pt>
                <c:pt idx="198">
                  <c:v>-11.523300000000745</c:v>
                </c:pt>
                <c:pt idx="199">
                  <c:v>-11.644349999995029</c:v>
                </c:pt>
                <c:pt idx="200">
                  <c:v>-10.757499999999709</c:v>
                </c:pt>
                <c:pt idx="201">
                  <c:v>-11.928549999996903</c:v>
                </c:pt>
                <c:pt idx="202">
                  <c:v>-11.941699999995762</c:v>
                </c:pt>
                <c:pt idx="203">
                  <c:v>-11.691699999995762</c:v>
                </c:pt>
                <c:pt idx="204">
                  <c:v>-11.591699999997218</c:v>
                </c:pt>
                <c:pt idx="205">
                  <c:v>-11.663800000002084</c:v>
                </c:pt>
                <c:pt idx="206">
                  <c:v>-11.817999999999302</c:v>
                </c:pt>
                <c:pt idx="207">
                  <c:v>-11.94210000000021</c:v>
                </c:pt>
                <c:pt idx="208">
                  <c:v>-11.763149999998859</c:v>
                </c:pt>
                <c:pt idx="209">
                  <c:v>-10.962599999998929</c:v>
                </c:pt>
                <c:pt idx="210">
                  <c:v>-12.404699999999139</c:v>
                </c:pt>
                <c:pt idx="211">
                  <c:v>-12.030900000005204</c:v>
                </c:pt>
                <c:pt idx="212">
                  <c:v>-11.622999999999593</c:v>
                </c:pt>
                <c:pt idx="213">
                  <c:v>-11.654050000004645</c:v>
                </c:pt>
                <c:pt idx="214">
                  <c:v>-11.585100000003877</c:v>
                </c:pt>
                <c:pt idx="215">
                  <c:v>-11.921800000003714</c:v>
                </c:pt>
                <c:pt idx="216">
                  <c:v>-11.782850000003236</c:v>
                </c:pt>
                <c:pt idx="217">
                  <c:v>-11.878100000001723</c:v>
                </c:pt>
                <c:pt idx="218">
                  <c:v>-11.628100000001723</c:v>
                </c:pt>
                <c:pt idx="219">
                  <c:v>-11.946500000005472</c:v>
                </c:pt>
                <c:pt idx="220">
                  <c:v>-12.130700000001525</c:v>
                </c:pt>
                <c:pt idx="221">
                  <c:v>-11.970099999998638</c:v>
                </c:pt>
                <c:pt idx="222">
                  <c:v>-11.846400000002177</c:v>
                </c:pt>
                <c:pt idx="223">
                  <c:v>-11.917450000000827</c:v>
                </c:pt>
                <c:pt idx="224">
                  <c:v>-12.010600000001432</c:v>
                </c:pt>
                <c:pt idx="225">
                  <c:v>-12.131650000002992</c:v>
                </c:pt>
                <c:pt idx="226">
                  <c:v>-11.96480000000156</c:v>
                </c:pt>
                <c:pt idx="227">
                  <c:v>-11.954799999999523</c:v>
                </c:pt>
                <c:pt idx="228">
                  <c:v>-12.16584999999759</c:v>
                </c:pt>
                <c:pt idx="229">
                  <c:v>-11.898999999997613</c:v>
                </c:pt>
                <c:pt idx="230">
                  <c:v>-11.703200000003562</c:v>
                </c:pt>
                <c:pt idx="231">
                  <c:v>-11.673199999997451</c:v>
                </c:pt>
                <c:pt idx="232">
                  <c:v>-12.029500000004191</c:v>
                </c:pt>
                <c:pt idx="233">
                  <c:v>-11.930550000004587</c:v>
                </c:pt>
                <c:pt idx="234">
                  <c:v>-12.150999999998021</c:v>
                </c:pt>
                <c:pt idx="235">
                  <c:v>-12.596249999995052</c:v>
                </c:pt>
                <c:pt idx="236">
                  <c:v>-12.201499999995576</c:v>
                </c:pt>
                <c:pt idx="237">
                  <c:v>-12.181499999998778</c:v>
                </c:pt>
                <c:pt idx="238">
                  <c:v>-12.2925499999983</c:v>
                </c:pt>
                <c:pt idx="239">
                  <c:v>-12.222549999998591</c:v>
                </c:pt>
                <c:pt idx="240">
                  <c:v>-12.273600000000442</c:v>
                </c:pt>
                <c:pt idx="241">
                  <c:v>-12.223599999997532</c:v>
                </c:pt>
                <c:pt idx="242">
                  <c:v>-12.464650000001711</c:v>
                </c:pt>
                <c:pt idx="243">
                  <c:v>-12.124649999997928</c:v>
                </c:pt>
                <c:pt idx="244">
                  <c:v>-12.461999999999534</c:v>
                </c:pt>
                <c:pt idx="245">
                  <c:v>-12.158300000002782</c:v>
                </c:pt>
                <c:pt idx="246">
                  <c:v>-12.323000000003958</c:v>
                </c:pt>
                <c:pt idx="247">
                  <c:v>-11.974050000004354</c:v>
                </c:pt>
                <c:pt idx="248">
                  <c:v>-12.407600000005914</c:v>
                </c:pt>
                <c:pt idx="249">
                  <c:v>-12.124000000003434</c:v>
                </c:pt>
                <c:pt idx="250">
                  <c:v>-12.268199999998615</c:v>
                </c:pt>
                <c:pt idx="251">
                  <c:v>-12.549249999996391</c:v>
                </c:pt>
                <c:pt idx="252">
                  <c:v>-12.451300000000629</c:v>
                </c:pt>
                <c:pt idx="253">
                  <c:v>-12.492399999995541</c:v>
                </c:pt>
                <c:pt idx="254">
                  <c:v>-12.423449999994773</c:v>
                </c:pt>
                <c:pt idx="255">
                  <c:v>-12.186600000000908</c:v>
                </c:pt>
                <c:pt idx="256">
                  <c:v>-12.267649999994319</c:v>
                </c:pt>
                <c:pt idx="257">
                  <c:v>-12.478699999999662</c:v>
                </c:pt>
                <c:pt idx="258">
                  <c:v>-12.510799999996379</c:v>
                </c:pt>
                <c:pt idx="259">
                  <c:v>-12.260799999996379</c:v>
                </c:pt>
                <c:pt idx="260">
                  <c:v>-12.230799999997544</c:v>
                </c:pt>
                <c:pt idx="261">
                  <c:v>-12.721850000001723</c:v>
                </c:pt>
                <c:pt idx="262">
                  <c:v>-12.301849999996193</c:v>
                </c:pt>
                <c:pt idx="263">
                  <c:v>-12.334999999999127</c:v>
                </c:pt>
                <c:pt idx="264">
                  <c:v>-12.367099999995844</c:v>
                </c:pt>
                <c:pt idx="265">
                  <c:v>-12.449199999995471</c:v>
                </c:pt>
                <c:pt idx="266">
                  <c:v>-12.650249999998778</c:v>
                </c:pt>
                <c:pt idx="267">
                  <c:v>-12.450700000001234</c:v>
                </c:pt>
                <c:pt idx="268">
                  <c:v>-12.479100000004109</c:v>
                </c:pt>
                <c:pt idx="269">
                  <c:v>-12.369100000003527</c:v>
                </c:pt>
                <c:pt idx="270">
                  <c:v>-12.830150000001595</c:v>
                </c:pt>
                <c:pt idx="271">
                  <c:v>-12.720150000001013</c:v>
                </c:pt>
                <c:pt idx="272">
                  <c:v>-12.281200000004901</c:v>
                </c:pt>
                <c:pt idx="273">
                  <c:v>-12.692250000000058</c:v>
                </c:pt>
                <c:pt idx="274">
                  <c:v>-12.367499999993015</c:v>
                </c:pt>
                <c:pt idx="275">
                  <c:v>-12.359599999996135</c:v>
                </c:pt>
                <c:pt idx="276">
                  <c:v>-12.219599999996717</c:v>
                </c:pt>
                <c:pt idx="277">
                  <c:v>-12.680649999994785</c:v>
                </c:pt>
                <c:pt idx="278">
                  <c:v>-12.38064999999915</c:v>
                </c:pt>
                <c:pt idx="279">
                  <c:v>-12.230649999997695</c:v>
                </c:pt>
                <c:pt idx="280">
                  <c:v>-12.77379999999539</c:v>
                </c:pt>
                <c:pt idx="281">
                  <c:v>-12.495899999994435</c:v>
                </c:pt>
                <c:pt idx="282">
                  <c:v>-12.096949999999197</c:v>
                </c:pt>
                <c:pt idx="283">
                  <c:v>-12.63799999999901</c:v>
                </c:pt>
                <c:pt idx="284">
                  <c:v>-12.417999999997846</c:v>
                </c:pt>
                <c:pt idx="285">
                  <c:v>-12.239049999996496</c:v>
                </c:pt>
                <c:pt idx="286">
                  <c:v>-12.619500000000698</c:v>
                </c:pt>
                <c:pt idx="287">
                  <c:v>-12.400549999998475</c:v>
                </c:pt>
                <c:pt idx="288">
                  <c:v>-12.407899999998335</c:v>
                </c:pt>
                <c:pt idx="289">
                  <c:v>-12.668949999999313</c:v>
                </c:pt>
                <c:pt idx="290">
                  <c:v>-12.480000000003201</c:v>
                </c:pt>
                <c:pt idx="291">
                  <c:v>-12.641049999998359</c:v>
                </c:pt>
                <c:pt idx="292">
                  <c:v>-12.617200000000594</c:v>
                </c:pt>
                <c:pt idx="293">
                  <c:v>-12.666300000004412</c:v>
                </c:pt>
                <c:pt idx="294">
                  <c:v>-12.518400000000838</c:v>
                </c:pt>
                <c:pt idx="295">
                  <c:v>-12.468400000005204</c:v>
                </c:pt>
                <c:pt idx="296">
                  <c:v>-12.358400000004622</c:v>
                </c:pt>
                <c:pt idx="297">
                  <c:v>-12.629450000000361</c:v>
                </c:pt>
                <c:pt idx="298">
                  <c:v>-12.539450000003853</c:v>
                </c:pt>
                <c:pt idx="299">
                  <c:v>-12.519449999999779</c:v>
                </c:pt>
                <c:pt idx="300">
                  <c:v>-12.584700000006706</c:v>
                </c:pt>
                <c:pt idx="301">
                  <c:v>-12.758900000000722</c:v>
                </c:pt>
                <c:pt idx="302">
                  <c:v>-12.438900000001013</c:v>
                </c:pt>
                <c:pt idx="303">
                  <c:v>-12.499949999997625</c:v>
                </c:pt>
                <c:pt idx="304">
                  <c:v>-12.489949999995588</c:v>
                </c:pt>
                <c:pt idx="305">
                  <c:v>-12.319400000000314</c:v>
                </c:pt>
                <c:pt idx="306">
                  <c:v>-12.460449999998673</c:v>
                </c:pt>
                <c:pt idx="307">
                  <c:v>-12.777799999996205</c:v>
                </c:pt>
                <c:pt idx="308">
                  <c:v>-12.718849999997474</c:v>
                </c:pt>
                <c:pt idx="309">
                  <c:v>-12.448299999996379</c:v>
                </c:pt>
                <c:pt idx="310">
                  <c:v>-12.789349999999104</c:v>
                </c:pt>
                <c:pt idx="311">
                  <c:v>-12.350400000002992</c:v>
                </c:pt>
                <c:pt idx="312">
                  <c:v>-12.722499999996217</c:v>
                </c:pt>
                <c:pt idx="313">
                  <c:v>-12.543550000002142</c:v>
                </c:pt>
                <c:pt idx="314">
                  <c:v>-12.808799999998882</c:v>
                </c:pt>
                <c:pt idx="315">
                  <c:v>-12.798799999996845</c:v>
                </c:pt>
                <c:pt idx="316">
                  <c:v>-12.563000000001921</c:v>
                </c:pt>
                <c:pt idx="317">
                  <c:v>-12.474050000004354</c:v>
                </c:pt>
                <c:pt idx="318">
                  <c:v>-12.539300000004005</c:v>
                </c:pt>
                <c:pt idx="319">
                  <c:v>-12.744550000003073</c:v>
                </c:pt>
                <c:pt idx="320">
                  <c:v>-12.717700000001059</c:v>
                </c:pt>
                <c:pt idx="321">
                  <c:v>-12.285000000003492</c:v>
                </c:pt>
                <c:pt idx="322">
                  <c:v>-12.548699999999371</c:v>
                </c:pt>
                <c:pt idx="323">
                  <c:v>-12.869749999998021</c:v>
                </c:pt>
                <c:pt idx="324">
                  <c:v>-12.622899999994843</c:v>
                </c:pt>
                <c:pt idx="325">
                  <c:v>-12.724999999998545</c:v>
                </c:pt>
                <c:pt idx="326">
                  <c:v>-12.466049999995448</c:v>
                </c:pt>
                <c:pt idx="327">
                  <c:v>-12.821299999995972</c:v>
                </c:pt>
                <c:pt idx="328">
                  <c:v>-12.811300000001211</c:v>
                </c:pt>
                <c:pt idx="329">
                  <c:v>-12.341300000000047</c:v>
                </c:pt>
                <c:pt idx="330">
                  <c:v>-12.652349999996659</c:v>
                </c:pt>
                <c:pt idx="331">
                  <c:v>-12.593399999997928</c:v>
                </c:pt>
                <c:pt idx="332">
                  <c:v>-12.637600000001839</c:v>
                </c:pt>
                <c:pt idx="333">
                  <c:v>-12.668649999999616</c:v>
                </c:pt>
                <c:pt idx="334">
                  <c:v>-12.639699999999721</c:v>
                </c:pt>
                <c:pt idx="335">
                  <c:v>-12.936000000001513</c:v>
                </c:pt>
                <c:pt idx="336">
                  <c:v>-12.716000000000349</c:v>
                </c:pt>
                <c:pt idx="337">
                  <c:v>-12.937050000000454</c:v>
                </c:pt>
                <c:pt idx="338">
                  <c:v>-12.757050000000163</c:v>
                </c:pt>
                <c:pt idx="339">
                  <c:v>-12.840199999998731</c:v>
                </c:pt>
                <c:pt idx="340">
                  <c:v>-12.601700000006531</c:v>
                </c:pt>
                <c:pt idx="341">
                  <c:v>-12.747999999999593</c:v>
                </c:pt>
                <c:pt idx="342">
                  <c:v>-12.737999999997555</c:v>
                </c:pt>
                <c:pt idx="343">
                  <c:v>-12.629049999995914</c:v>
                </c:pt>
                <c:pt idx="344">
                  <c:v>-12.832199999997101</c:v>
                </c:pt>
                <c:pt idx="345">
                  <c:v>-12.742200000000594</c:v>
                </c:pt>
                <c:pt idx="346">
                  <c:v>-12.593249999998079</c:v>
                </c:pt>
                <c:pt idx="347">
                  <c:v>-12.7242999999944</c:v>
                </c:pt>
                <c:pt idx="348">
                  <c:v>-12.78059999999823</c:v>
                </c:pt>
                <c:pt idx="349">
                  <c:v>-13.162700000000768</c:v>
                </c:pt>
                <c:pt idx="350">
                  <c:v>-13.363749999996799</c:v>
                </c:pt>
                <c:pt idx="351">
                  <c:v>-13.288999999997031</c:v>
                </c:pt>
                <c:pt idx="352">
                  <c:v>-12.160049999998591</c:v>
                </c:pt>
                <c:pt idx="353">
                  <c:v>-12.87680000000546</c:v>
                </c:pt>
                <c:pt idx="354">
                  <c:v>-12.991000000001804</c:v>
                </c:pt>
                <c:pt idx="355">
                  <c:v>-12.821000000003551</c:v>
                </c:pt>
                <c:pt idx="356">
                  <c:v>-12.96310000000085</c:v>
                </c:pt>
                <c:pt idx="357">
                  <c:v>-12.903100000003178</c:v>
                </c:pt>
                <c:pt idx="358">
                  <c:v>-13.105200000005425</c:v>
                </c:pt>
                <c:pt idx="359">
                  <c:v>-12.883599999993748</c:v>
                </c:pt>
                <c:pt idx="360">
                  <c:v>-13.265699999996286</c:v>
                </c:pt>
                <c:pt idx="361">
                  <c:v>-12.849800000003597</c:v>
                </c:pt>
                <c:pt idx="362">
                  <c:v>-12.934000000001106</c:v>
                </c:pt>
                <c:pt idx="363">
                  <c:v>-13.015050000001793</c:v>
                </c:pt>
                <c:pt idx="364">
                  <c:v>-13.002400000004855</c:v>
                </c:pt>
                <c:pt idx="365">
                  <c:v>-12.683450000004086</c:v>
                </c:pt>
                <c:pt idx="366">
                  <c:v>-12.952299999997194</c:v>
                </c:pt>
                <c:pt idx="367">
                  <c:v>-12.843350000002829</c:v>
                </c:pt>
                <c:pt idx="368">
                  <c:v>-12.866499999996449</c:v>
                </c:pt>
                <c:pt idx="369">
                  <c:v>-12.708599999998114</c:v>
                </c:pt>
                <c:pt idx="370">
                  <c:v>-13.142800000001444</c:v>
                </c:pt>
                <c:pt idx="371">
                  <c:v>-12.912799999998242</c:v>
                </c:pt>
                <c:pt idx="372">
                  <c:v>-12.753850000000966</c:v>
                </c:pt>
                <c:pt idx="373">
                  <c:v>-12.936999999998079</c:v>
                </c:pt>
                <c:pt idx="374">
                  <c:v>-13.121200000001409</c:v>
                </c:pt>
                <c:pt idx="375">
                  <c:v>-12.863300000004529</c:v>
                </c:pt>
                <c:pt idx="377">
                  <c:v>-13.247999999999593</c:v>
                </c:pt>
                <c:pt idx="378">
                  <c:v>-12.995799999996962</c:v>
                </c:pt>
                <c:pt idx="379">
                  <c:v>-12.828950000002806</c:v>
                </c:pt>
                <c:pt idx="380">
                  <c:v>-13.099999999998545</c:v>
                </c:pt>
                <c:pt idx="382">
                  <c:v>-13.512600000001839</c:v>
                </c:pt>
                <c:pt idx="383">
                  <c:v>-13.13300000000163</c:v>
                </c:pt>
                <c:pt idx="384">
                  <c:v>-13.25510000000213</c:v>
                </c:pt>
                <c:pt idx="385">
                  <c:v>-12.77614999999787</c:v>
                </c:pt>
                <c:pt idx="386">
                  <c:v>-13.119199999993725</c:v>
                </c:pt>
                <c:pt idx="387">
                  <c:v>-13.490249999995285</c:v>
                </c:pt>
                <c:pt idx="388">
                  <c:v>-12.983899999999267</c:v>
                </c:pt>
                <c:pt idx="389">
                  <c:v>-13.296899999993911</c:v>
                </c:pt>
                <c:pt idx="413">
                  <c:v>-13.222449999993842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CA-4FBB-AC51-5F65DF90520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1'!$J$21:$J$964</c:f>
              <c:numCache>
                <c:formatCode>General</c:formatCode>
                <c:ptCount val="944"/>
                <c:pt idx="123">
                  <c:v>0.32560000000012224</c:v>
                </c:pt>
                <c:pt idx="145">
                  <c:v>-4.9213999999992666</c:v>
                </c:pt>
                <c:pt idx="146">
                  <c:v>-5.0705999999991036</c:v>
                </c:pt>
                <c:pt idx="147">
                  <c:v>-5.0777000000016415</c:v>
                </c:pt>
                <c:pt idx="148">
                  <c:v>-5.0648000000001048</c:v>
                </c:pt>
                <c:pt idx="150">
                  <c:v>-5.7519000000029337</c:v>
                </c:pt>
                <c:pt idx="154">
                  <c:v>-7.3888999999981024</c:v>
                </c:pt>
                <c:pt idx="155">
                  <c:v>-7.8315000000002328</c:v>
                </c:pt>
                <c:pt idx="156">
                  <c:v>-7.999100000000908</c:v>
                </c:pt>
                <c:pt idx="157">
                  <c:v>-8.1880000000019209</c:v>
                </c:pt>
                <c:pt idx="159">
                  <c:v>-8.4578000000037719</c:v>
                </c:pt>
                <c:pt idx="162">
                  <c:v>-8.630299999997078</c:v>
                </c:pt>
                <c:pt idx="397">
                  <c:v>-13.006699999998091</c:v>
                </c:pt>
                <c:pt idx="398">
                  <c:v>-13.317749999994703</c:v>
                </c:pt>
                <c:pt idx="399">
                  <c:v>-13.13865000000078</c:v>
                </c:pt>
                <c:pt idx="400">
                  <c:v>-13.179700000000594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CA-4FBB-AC51-5F65DF90520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1'!$K$21:$K$964</c:f>
              <c:numCache>
                <c:formatCode>General</c:formatCode>
                <c:ptCount val="944"/>
                <c:pt idx="376">
                  <c:v>-12.755400000001828</c:v>
                </c:pt>
                <c:pt idx="381">
                  <c:v>-12.94210000000021</c:v>
                </c:pt>
                <c:pt idx="390">
                  <c:v>-12.999099999993632</c:v>
                </c:pt>
                <c:pt idx="391">
                  <c:v>-12.785799999997835</c:v>
                </c:pt>
                <c:pt idx="392">
                  <c:v>-13.156849999999395</c:v>
                </c:pt>
                <c:pt idx="393">
                  <c:v>-12.927899999995134</c:v>
                </c:pt>
                <c:pt idx="394">
                  <c:v>-12.598949999999604</c:v>
                </c:pt>
                <c:pt idx="395">
                  <c:v>-13.369999999995343</c:v>
                </c:pt>
                <c:pt idx="396">
                  <c:v>-13.441050000001269</c:v>
                </c:pt>
                <c:pt idx="401">
                  <c:v>-13.101800000004005</c:v>
                </c:pt>
                <c:pt idx="402">
                  <c:v>-13.091800000001967</c:v>
                </c:pt>
                <c:pt idx="403">
                  <c:v>-13.011800000000221</c:v>
                </c:pt>
                <c:pt idx="404">
                  <c:v>-13.272850000001199</c:v>
                </c:pt>
                <c:pt idx="405">
                  <c:v>-13.182850000004692</c:v>
                </c:pt>
                <c:pt idx="406">
                  <c:v>-13.172850000002654</c:v>
                </c:pt>
                <c:pt idx="407">
                  <c:v>-13.22099999999773</c:v>
                </c:pt>
                <c:pt idx="408">
                  <c:v>-13.201000000000931</c:v>
                </c:pt>
                <c:pt idx="409">
                  <c:v>-13.190999999998894</c:v>
                </c:pt>
                <c:pt idx="410">
                  <c:v>-13.242050000000745</c:v>
                </c:pt>
                <c:pt idx="411">
                  <c:v>-13.212050000001909</c:v>
                </c:pt>
                <c:pt idx="412">
                  <c:v>-13.162049999998999</c:v>
                </c:pt>
                <c:pt idx="414">
                  <c:v>-13.222449999993842</c:v>
                </c:pt>
                <c:pt idx="415">
                  <c:v>-13.222449999993842</c:v>
                </c:pt>
                <c:pt idx="416">
                  <c:v>-13.202449999997043</c:v>
                </c:pt>
                <c:pt idx="417">
                  <c:v>-13.202449999997043</c:v>
                </c:pt>
                <c:pt idx="418">
                  <c:v>-13.182450000000244</c:v>
                </c:pt>
                <c:pt idx="419">
                  <c:v>-13.182450000000244</c:v>
                </c:pt>
                <c:pt idx="420">
                  <c:v>-13.163499999995111</c:v>
                </c:pt>
                <c:pt idx="421">
                  <c:v>-13.163499999995111</c:v>
                </c:pt>
                <c:pt idx="422">
                  <c:v>-13.143499999998312</c:v>
                </c:pt>
                <c:pt idx="423">
                  <c:v>-13.143499999998312</c:v>
                </c:pt>
                <c:pt idx="424">
                  <c:v>-13.133499999996275</c:v>
                </c:pt>
                <c:pt idx="425">
                  <c:v>-13.133499999996275</c:v>
                </c:pt>
                <c:pt idx="426">
                  <c:v>-13.441549999995914</c:v>
                </c:pt>
                <c:pt idx="427">
                  <c:v>-13.44369999999617</c:v>
                </c:pt>
                <c:pt idx="428">
                  <c:v>-13.134250000002794</c:v>
                </c:pt>
                <c:pt idx="429">
                  <c:v>-13.084249999999884</c:v>
                </c:pt>
                <c:pt idx="430">
                  <c:v>-13.034250000004249</c:v>
                </c:pt>
                <c:pt idx="431">
                  <c:v>-13.155300000005809</c:v>
                </c:pt>
                <c:pt idx="432">
                  <c:v>-13.145300000003772</c:v>
                </c:pt>
                <c:pt idx="433">
                  <c:v>-13.085299999998824</c:v>
                </c:pt>
                <c:pt idx="434">
                  <c:v>-13.012000000002445</c:v>
                </c:pt>
                <c:pt idx="435">
                  <c:v>-12.99199999999837</c:v>
                </c:pt>
                <c:pt idx="436">
                  <c:v>-12.99199999999837</c:v>
                </c:pt>
                <c:pt idx="437">
                  <c:v>-13.083050000001094</c:v>
                </c:pt>
                <c:pt idx="438">
                  <c:v>-13.063050000004296</c:v>
                </c:pt>
                <c:pt idx="439">
                  <c:v>-13.033049999998184</c:v>
                </c:pt>
                <c:pt idx="440">
                  <c:v>-12.990799999999581</c:v>
                </c:pt>
                <c:pt idx="441">
                  <c:v>-12.980799999997544</c:v>
                </c:pt>
                <c:pt idx="442">
                  <c:v>-12.980799999997544</c:v>
                </c:pt>
                <c:pt idx="443">
                  <c:v>-13.031849999999395</c:v>
                </c:pt>
                <c:pt idx="444">
                  <c:v>-13.001850000000559</c:v>
                </c:pt>
                <c:pt idx="445">
                  <c:v>-12.991849999998522</c:v>
                </c:pt>
                <c:pt idx="446">
                  <c:v>-12.955399999998917</c:v>
                </c:pt>
                <c:pt idx="447">
                  <c:v>-12.94539999999688</c:v>
                </c:pt>
                <c:pt idx="448">
                  <c:v>-12.935399999994843</c:v>
                </c:pt>
                <c:pt idx="449">
                  <c:v>-12.936450000001059</c:v>
                </c:pt>
                <c:pt idx="450">
                  <c:v>-12.926449999999022</c:v>
                </c:pt>
                <c:pt idx="451">
                  <c:v>-12.906449999994948</c:v>
                </c:pt>
                <c:pt idx="452">
                  <c:v>-12.95734999999695</c:v>
                </c:pt>
                <c:pt idx="453">
                  <c:v>-12.95734999999695</c:v>
                </c:pt>
                <c:pt idx="454">
                  <c:v>-12.937349999992875</c:v>
                </c:pt>
                <c:pt idx="455">
                  <c:v>-12.958400000003166</c:v>
                </c:pt>
                <c:pt idx="456">
                  <c:v>-12.948400000001129</c:v>
                </c:pt>
                <c:pt idx="457">
                  <c:v>-12.936150000001362</c:v>
                </c:pt>
                <c:pt idx="458">
                  <c:v>-12.936150000001362</c:v>
                </c:pt>
                <c:pt idx="459">
                  <c:v>-12.82615000000078</c:v>
                </c:pt>
                <c:pt idx="460">
                  <c:v>-12.937200000000303</c:v>
                </c:pt>
                <c:pt idx="461">
                  <c:v>-12.937200000000303</c:v>
                </c:pt>
                <c:pt idx="462">
                  <c:v>-12.927200000005541</c:v>
                </c:pt>
                <c:pt idx="463">
                  <c:v>-12.840199999998731</c:v>
                </c:pt>
                <c:pt idx="464">
                  <c:v>-12.840199999998731</c:v>
                </c:pt>
                <c:pt idx="465">
                  <c:v>-12.840199999998731</c:v>
                </c:pt>
                <c:pt idx="466">
                  <c:v>-12.881249999998545</c:v>
                </c:pt>
                <c:pt idx="467">
                  <c:v>-12.861250000001746</c:v>
                </c:pt>
                <c:pt idx="468">
                  <c:v>-12.78125</c:v>
                </c:pt>
                <c:pt idx="469">
                  <c:v>-12.703200000003562</c:v>
                </c:pt>
                <c:pt idx="470">
                  <c:v>-12.683199999999488</c:v>
                </c:pt>
                <c:pt idx="471">
                  <c:v>-12.673199999997451</c:v>
                </c:pt>
                <c:pt idx="472">
                  <c:v>-12.724249999999302</c:v>
                </c:pt>
                <c:pt idx="473">
                  <c:v>-12.724249999999302</c:v>
                </c:pt>
                <c:pt idx="474">
                  <c:v>-12.714249999997264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CA-4FBB-AC51-5F65DF90520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CA-4FBB-AC51-5F65DF90520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CA-4FBB-AC51-5F65DF90520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CA-4FBB-AC51-5F65DF90520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1'!$O$21:$O$964</c:f>
              <c:numCache>
                <c:formatCode>General</c:formatCode>
                <c:ptCount val="944"/>
                <c:pt idx="0">
                  <c:v>-15.569529073582411</c:v>
                </c:pt>
                <c:pt idx="1">
                  <c:v>-15.569237580327767</c:v>
                </c:pt>
                <c:pt idx="2">
                  <c:v>-14.915709703417209</c:v>
                </c:pt>
                <c:pt idx="3">
                  <c:v>-14.893556216064308</c:v>
                </c:pt>
                <c:pt idx="4">
                  <c:v>-14.883062458897145</c:v>
                </c:pt>
                <c:pt idx="5">
                  <c:v>-14.880147526350711</c:v>
                </c:pt>
                <c:pt idx="6">
                  <c:v>-14.871402728711407</c:v>
                </c:pt>
                <c:pt idx="7">
                  <c:v>-14.867904809655688</c:v>
                </c:pt>
                <c:pt idx="8">
                  <c:v>-14.867321823146399</c:v>
                </c:pt>
                <c:pt idx="9">
                  <c:v>-14.865572863618539</c:v>
                </c:pt>
                <c:pt idx="10">
                  <c:v>-14.860325985034958</c:v>
                </c:pt>
                <c:pt idx="11">
                  <c:v>-14.852164173904942</c:v>
                </c:pt>
                <c:pt idx="12">
                  <c:v>-14.850998200886368</c:v>
                </c:pt>
                <c:pt idx="13">
                  <c:v>-14.848083268339934</c:v>
                </c:pt>
                <c:pt idx="14">
                  <c:v>-14.848083268339934</c:v>
                </c:pt>
                <c:pt idx="15">
                  <c:v>-14.838755484191344</c:v>
                </c:pt>
                <c:pt idx="16">
                  <c:v>-14.834674578626336</c:v>
                </c:pt>
                <c:pt idx="17">
                  <c:v>-14.817767969857018</c:v>
                </c:pt>
                <c:pt idx="18">
                  <c:v>-14.817767969857018</c:v>
                </c:pt>
                <c:pt idx="19">
                  <c:v>-14.816601996838443</c:v>
                </c:pt>
                <c:pt idx="20">
                  <c:v>-14.805525253161994</c:v>
                </c:pt>
                <c:pt idx="21">
                  <c:v>-14.797363442031978</c:v>
                </c:pt>
                <c:pt idx="22">
                  <c:v>-14.789784617411248</c:v>
                </c:pt>
                <c:pt idx="23">
                  <c:v>-14.786869684864815</c:v>
                </c:pt>
                <c:pt idx="24">
                  <c:v>-14.78395475231838</c:v>
                </c:pt>
                <c:pt idx="25">
                  <c:v>-14.776375927697652</c:v>
                </c:pt>
                <c:pt idx="26">
                  <c:v>-14.771712035623356</c:v>
                </c:pt>
                <c:pt idx="27">
                  <c:v>-14.769380089586209</c:v>
                </c:pt>
                <c:pt idx="28">
                  <c:v>-14.768214116567636</c:v>
                </c:pt>
                <c:pt idx="29">
                  <c:v>-14.768214116567636</c:v>
                </c:pt>
                <c:pt idx="30">
                  <c:v>-14.767048143549061</c:v>
                </c:pt>
                <c:pt idx="31">
                  <c:v>-14.754805426854038</c:v>
                </c:pt>
                <c:pt idx="32">
                  <c:v>-14.748975561761169</c:v>
                </c:pt>
                <c:pt idx="33">
                  <c:v>-14.726822074408268</c:v>
                </c:pt>
                <c:pt idx="34">
                  <c:v>-14.726239087898982</c:v>
                </c:pt>
                <c:pt idx="35">
                  <c:v>-14.720992209315401</c:v>
                </c:pt>
                <c:pt idx="36">
                  <c:v>-14.719243249787541</c:v>
                </c:pt>
                <c:pt idx="37">
                  <c:v>-14.715745330731819</c:v>
                </c:pt>
                <c:pt idx="38">
                  <c:v>-14.702336641018221</c:v>
                </c:pt>
                <c:pt idx="39">
                  <c:v>-14.701753654508934</c:v>
                </c:pt>
                <c:pt idx="40">
                  <c:v>-14.690093924323197</c:v>
                </c:pt>
                <c:pt idx="41">
                  <c:v>-14.687178991776763</c:v>
                </c:pt>
                <c:pt idx="42">
                  <c:v>-14.672604329044592</c:v>
                </c:pt>
                <c:pt idx="43">
                  <c:v>-14.671438356026018</c:v>
                </c:pt>
                <c:pt idx="44">
                  <c:v>-14.671438356026018</c:v>
                </c:pt>
                <c:pt idx="45">
                  <c:v>-14.669106409988871</c:v>
                </c:pt>
                <c:pt idx="46">
                  <c:v>-14.661527585368141</c:v>
                </c:pt>
                <c:pt idx="47">
                  <c:v>-14.657446679803133</c:v>
                </c:pt>
                <c:pt idx="48">
                  <c:v>-14.6545317472567</c:v>
                </c:pt>
                <c:pt idx="49">
                  <c:v>-14.653365774238125</c:v>
                </c:pt>
                <c:pt idx="50">
                  <c:v>-14.642289030561676</c:v>
                </c:pt>
                <c:pt idx="51">
                  <c:v>-14.625965408301644</c:v>
                </c:pt>
                <c:pt idx="52">
                  <c:v>-14.624799435283069</c:v>
                </c:pt>
                <c:pt idx="53">
                  <c:v>-14.61372269160662</c:v>
                </c:pt>
                <c:pt idx="54">
                  <c:v>-14.606726853495179</c:v>
                </c:pt>
                <c:pt idx="55">
                  <c:v>-14.602062961420883</c:v>
                </c:pt>
                <c:pt idx="56">
                  <c:v>-14.593901150290867</c:v>
                </c:pt>
                <c:pt idx="57">
                  <c:v>-14.588654271707286</c:v>
                </c:pt>
                <c:pt idx="58">
                  <c:v>-14.573496622465829</c:v>
                </c:pt>
                <c:pt idx="59">
                  <c:v>-14.569998703410107</c:v>
                </c:pt>
                <c:pt idx="60">
                  <c:v>-14.560670919261517</c:v>
                </c:pt>
                <c:pt idx="61">
                  <c:v>-14.536185485871469</c:v>
                </c:pt>
                <c:pt idx="62">
                  <c:v>-14.493044484184242</c:v>
                </c:pt>
                <c:pt idx="63">
                  <c:v>-14.488380592109948</c:v>
                </c:pt>
                <c:pt idx="64">
                  <c:v>-14.484882673054226</c:v>
                </c:pt>
                <c:pt idx="65">
                  <c:v>-14.473514436123132</c:v>
                </c:pt>
                <c:pt idx="66">
                  <c:v>-14.473514436123132</c:v>
                </c:pt>
                <c:pt idx="67">
                  <c:v>-14.472931449613846</c:v>
                </c:pt>
                <c:pt idx="68">
                  <c:v>-14.466810091266334</c:v>
                </c:pt>
                <c:pt idx="69">
                  <c:v>-14.466518598011691</c:v>
                </c:pt>
                <c:pt idx="70">
                  <c:v>-14.466227104757047</c:v>
                </c:pt>
                <c:pt idx="71">
                  <c:v>-14.465352624993116</c:v>
                </c:pt>
                <c:pt idx="72">
                  <c:v>-14.459231266645606</c:v>
                </c:pt>
                <c:pt idx="73">
                  <c:v>-14.456899320608457</c:v>
                </c:pt>
                <c:pt idx="74">
                  <c:v>-14.446405563441294</c:v>
                </c:pt>
                <c:pt idx="75">
                  <c:v>-14.443490630894861</c:v>
                </c:pt>
                <c:pt idx="76">
                  <c:v>-14.441158684857713</c:v>
                </c:pt>
                <c:pt idx="77">
                  <c:v>-14.439992711839139</c:v>
                </c:pt>
                <c:pt idx="78">
                  <c:v>-14.438826738820566</c:v>
                </c:pt>
                <c:pt idx="79">
                  <c:v>-14.437077779292705</c:v>
                </c:pt>
                <c:pt idx="80">
                  <c:v>-14.427167008634829</c:v>
                </c:pt>
                <c:pt idx="81">
                  <c:v>-14.425418049106968</c:v>
                </c:pt>
                <c:pt idx="82">
                  <c:v>-14.40851144033765</c:v>
                </c:pt>
                <c:pt idx="83">
                  <c:v>-14.40851144033765</c:v>
                </c:pt>
                <c:pt idx="84">
                  <c:v>-14.405596507791214</c:v>
                </c:pt>
                <c:pt idx="85">
                  <c:v>-14.39160483156833</c:v>
                </c:pt>
                <c:pt idx="86">
                  <c:v>-14.374698222799012</c:v>
                </c:pt>
                <c:pt idx="87">
                  <c:v>-14.371783290252578</c:v>
                </c:pt>
                <c:pt idx="88">
                  <c:v>-14.37120030374329</c:v>
                </c:pt>
                <c:pt idx="89">
                  <c:v>-14.35837460053898</c:v>
                </c:pt>
                <c:pt idx="90">
                  <c:v>-14.344382924316095</c:v>
                </c:pt>
                <c:pt idx="91">
                  <c:v>-14.343799937806809</c:v>
                </c:pt>
                <c:pt idx="92">
                  <c:v>-14.343799937806809</c:v>
                </c:pt>
                <c:pt idx="93">
                  <c:v>-14.342633964788234</c:v>
                </c:pt>
                <c:pt idx="94">
                  <c:v>-14.342050978278948</c:v>
                </c:pt>
                <c:pt idx="95">
                  <c:v>-14.338553059223226</c:v>
                </c:pt>
                <c:pt idx="96">
                  <c:v>-14.32514436950963</c:v>
                </c:pt>
                <c:pt idx="97">
                  <c:v>-14.323978396491055</c:v>
                </c:pt>
                <c:pt idx="98">
                  <c:v>-14.323978396491055</c:v>
                </c:pt>
                <c:pt idx="99">
                  <c:v>-14.323978396491055</c:v>
                </c:pt>
                <c:pt idx="100">
                  <c:v>-14.320480477435336</c:v>
                </c:pt>
                <c:pt idx="101">
                  <c:v>-14.312901652814606</c:v>
                </c:pt>
                <c:pt idx="102">
                  <c:v>-14.305905814703163</c:v>
                </c:pt>
                <c:pt idx="103">
                  <c:v>-14.305322828193876</c:v>
                </c:pt>
                <c:pt idx="104">
                  <c:v>-14.304156855175304</c:v>
                </c:pt>
                <c:pt idx="105">
                  <c:v>-14.304156855175304</c:v>
                </c:pt>
                <c:pt idx="106">
                  <c:v>-14.295995044045288</c:v>
                </c:pt>
                <c:pt idx="107">
                  <c:v>-14.29191413848028</c:v>
                </c:pt>
                <c:pt idx="108">
                  <c:v>-14.29191413848028</c:v>
                </c:pt>
                <c:pt idx="109">
                  <c:v>-14.29191413848028</c:v>
                </c:pt>
                <c:pt idx="110">
                  <c:v>-14.290748165461705</c:v>
                </c:pt>
                <c:pt idx="111">
                  <c:v>-14.290748165461705</c:v>
                </c:pt>
                <c:pt idx="112">
                  <c:v>-14.28433531385955</c:v>
                </c:pt>
                <c:pt idx="113">
                  <c:v>-14.276756489238821</c:v>
                </c:pt>
                <c:pt idx="114">
                  <c:v>-14.261015853488075</c:v>
                </c:pt>
                <c:pt idx="115">
                  <c:v>-14.257517934432355</c:v>
                </c:pt>
                <c:pt idx="116">
                  <c:v>-14.257517934432355</c:v>
                </c:pt>
                <c:pt idx="117">
                  <c:v>-14.257517934432355</c:v>
                </c:pt>
                <c:pt idx="118">
                  <c:v>-14.244109244718757</c:v>
                </c:pt>
                <c:pt idx="119">
                  <c:v>-14.237113406607316</c:v>
                </c:pt>
                <c:pt idx="120">
                  <c:v>-14.220206797837996</c:v>
                </c:pt>
                <c:pt idx="121">
                  <c:v>-14.210296027180121</c:v>
                </c:pt>
                <c:pt idx="122">
                  <c:v>-14.209713040670833</c:v>
                </c:pt>
                <c:pt idx="123">
                  <c:v>-14.20854706765226</c:v>
                </c:pt>
                <c:pt idx="124">
                  <c:v>-14.199802270012958</c:v>
                </c:pt>
                <c:pt idx="125">
                  <c:v>-14.194555391429375</c:v>
                </c:pt>
                <c:pt idx="126">
                  <c:v>-14.182312674734352</c:v>
                </c:pt>
                <c:pt idx="127">
                  <c:v>-14.161325160400025</c:v>
                </c:pt>
                <c:pt idx="128">
                  <c:v>-14.140920632574986</c:v>
                </c:pt>
                <c:pt idx="129">
                  <c:v>-14.125762983333527</c:v>
                </c:pt>
                <c:pt idx="130">
                  <c:v>-14.114686239657077</c:v>
                </c:pt>
                <c:pt idx="131">
                  <c:v>-14.110605334092069</c:v>
                </c:pt>
                <c:pt idx="132">
                  <c:v>-14.110022347582783</c:v>
                </c:pt>
                <c:pt idx="133">
                  <c:v>-14.110022347582783</c:v>
                </c:pt>
                <c:pt idx="134">
                  <c:v>-14.093698725322751</c:v>
                </c:pt>
                <c:pt idx="135">
                  <c:v>-14.09194976579489</c:v>
                </c:pt>
                <c:pt idx="136">
                  <c:v>-14.080873022118439</c:v>
                </c:pt>
                <c:pt idx="137">
                  <c:v>-14.07912406259058</c:v>
                </c:pt>
                <c:pt idx="138">
                  <c:v>-14.05871953476554</c:v>
                </c:pt>
                <c:pt idx="139">
                  <c:v>-14.042978899014795</c:v>
                </c:pt>
                <c:pt idx="140">
                  <c:v>-14.023157357699041</c:v>
                </c:pt>
                <c:pt idx="141">
                  <c:v>-14.000420883836854</c:v>
                </c:pt>
                <c:pt idx="142">
                  <c:v>-13.998671924308994</c:v>
                </c:pt>
                <c:pt idx="143">
                  <c:v>-13.992842059216125</c:v>
                </c:pt>
                <c:pt idx="144">
                  <c:v>-13.991676086197552</c:v>
                </c:pt>
                <c:pt idx="145">
                  <c:v>-13.981182329030389</c:v>
                </c:pt>
                <c:pt idx="146">
                  <c:v>-13.962526760733208</c:v>
                </c:pt>
                <c:pt idx="147">
                  <c:v>-13.961943774223922</c:v>
                </c:pt>
                <c:pt idx="148">
                  <c:v>-13.961360787714636</c:v>
                </c:pt>
                <c:pt idx="149">
                  <c:v>-13.934543408287441</c:v>
                </c:pt>
                <c:pt idx="150">
                  <c:v>-13.931628475741006</c:v>
                </c:pt>
                <c:pt idx="151">
                  <c:v>-13.917053813008835</c:v>
                </c:pt>
                <c:pt idx="152">
                  <c:v>-13.865751000191592</c:v>
                </c:pt>
                <c:pt idx="153">
                  <c:v>-13.850593350950135</c:v>
                </c:pt>
                <c:pt idx="154">
                  <c:v>-13.832520769162242</c:v>
                </c:pt>
                <c:pt idx="155">
                  <c:v>-13.811533254827914</c:v>
                </c:pt>
                <c:pt idx="156">
                  <c:v>-13.796375605586457</c:v>
                </c:pt>
                <c:pt idx="157">
                  <c:v>-13.785298861910007</c:v>
                </c:pt>
                <c:pt idx="158">
                  <c:v>-13.772473158705695</c:v>
                </c:pt>
                <c:pt idx="159">
                  <c:v>-13.768975239649976</c:v>
                </c:pt>
                <c:pt idx="160">
                  <c:v>-13.764894334084968</c:v>
                </c:pt>
                <c:pt idx="161">
                  <c:v>-13.764602840830324</c:v>
                </c:pt>
                <c:pt idx="162">
                  <c:v>-13.748570711824936</c:v>
                </c:pt>
                <c:pt idx="163">
                  <c:v>-13.732247089564904</c:v>
                </c:pt>
                <c:pt idx="164">
                  <c:v>-13.731955596310261</c:v>
                </c:pt>
                <c:pt idx="165">
                  <c:v>-13.717672426832733</c:v>
                </c:pt>
                <c:pt idx="166">
                  <c:v>-13.715340480795584</c:v>
                </c:pt>
                <c:pt idx="167">
                  <c:v>-13.715340480795584</c:v>
                </c:pt>
                <c:pt idx="168">
                  <c:v>-13.715048987540941</c:v>
                </c:pt>
                <c:pt idx="169">
                  <c:v>-13.707470162920213</c:v>
                </c:pt>
                <c:pt idx="170">
                  <c:v>-13.699016858535552</c:v>
                </c:pt>
                <c:pt idx="171">
                  <c:v>-13.69785088551698</c:v>
                </c:pt>
                <c:pt idx="172">
                  <c:v>-13.69027206089625</c:v>
                </c:pt>
                <c:pt idx="173">
                  <c:v>-13.688523101368389</c:v>
                </c:pt>
                <c:pt idx="174">
                  <c:v>-13.685608168821956</c:v>
                </c:pt>
                <c:pt idx="175">
                  <c:v>-13.671616492599071</c:v>
                </c:pt>
                <c:pt idx="176">
                  <c:v>-13.668993053307281</c:v>
                </c:pt>
                <c:pt idx="177">
                  <c:v>-13.668410066797993</c:v>
                </c:pt>
                <c:pt idx="178">
                  <c:v>-13.665203640996916</c:v>
                </c:pt>
                <c:pt idx="179">
                  <c:v>-13.663163188214412</c:v>
                </c:pt>
                <c:pt idx="180">
                  <c:v>-13.662871694959769</c:v>
                </c:pt>
                <c:pt idx="181">
                  <c:v>-13.618564720253968</c:v>
                </c:pt>
                <c:pt idx="182">
                  <c:v>-13.618273226999325</c:v>
                </c:pt>
                <c:pt idx="183">
                  <c:v>-13.60165811148465</c:v>
                </c:pt>
                <c:pt idx="184">
                  <c:v>-13.587083448752479</c:v>
                </c:pt>
                <c:pt idx="185">
                  <c:v>-13.583294036442114</c:v>
                </c:pt>
                <c:pt idx="186">
                  <c:v>-13.583002543187471</c:v>
                </c:pt>
                <c:pt idx="187">
                  <c:v>-13.5684278804553</c:v>
                </c:pt>
                <c:pt idx="188">
                  <c:v>-13.566095934418151</c:v>
                </c:pt>
                <c:pt idx="189">
                  <c:v>-13.565804441163507</c:v>
                </c:pt>
                <c:pt idx="190">
                  <c:v>-13.549772312158119</c:v>
                </c:pt>
                <c:pt idx="191">
                  <c:v>-13.549189325648832</c:v>
                </c:pt>
                <c:pt idx="192">
                  <c:v>-13.534031676407375</c:v>
                </c:pt>
                <c:pt idx="193">
                  <c:v>-13.533448689898087</c:v>
                </c:pt>
                <c:pt idx="194">
                  <c:v>-13.532282716879514</c:v>
                </c:pt>
                <c:pt idx="195">
                  <c:v>-13.531991223624871</c:v>
                </c:pt>
                <c:pt idx="196">
                  <c:v>-13.51829104065663</c:v>
                </c:pt>
                <c:pt idx="197">
                  <c:v>-13.515376108110196</c:v>
                </c:pt>
                <c:pt idx="198">
                  <c:v>-13.503716377924459</c:v>
                </c:pt>
                <c:pt idx="199">
                  <c:v>-13.503424884669815</c:v>
                </c:pt>
                <c:pt idx="200">
                  <c:v>-13.502550404905884</c:v>
                </c:pt>
                <c:pt idx="201">
                  <c:v>-13.502258911651241</c:v>
                </c:pt>
                <c:pt idx="202">
                  <c:v>-13.501384431887312</c:v>
                </c:pt>
                <c:pt idx="203">
                  <c:v>-13.501384431887312</c:v>
                </c:pt>
                <c:pt idx="204">
                  <c:v>-13.501384431887312</c:v>
                </c:pt>
                <c:pt idx="205">
                  <c:v>-13.500801445378023</c:v>
                </c:pt>
                <c:pt idx="206">
                  <c:v>-13.499635472359451</c:v>
                </c:pt>
                <c:pt idx="207">
                  <c:v>-13.487392755664427</c:v>
                </c:pt>
                <c:pt idx="208">
                  <c:v>-13.487101262409784</c:v>
                </c:pt>
                <c:pt idx="209">
                  <c:v>-13.484477823117992</c:v>
                </c:pt>
                <c:pt idx="210">
                  <c:v>-13.483894836608705</c:v>
                </c:pt>
                <c:pt idx="211">
                  <c:v>-13.471069133404395</c:v>
                </c:pt>
                <c:pt idx="212">
                  <c:v>-13.470486146895109</c:v>
                </c:pt>
                <c:pt idx="213">
                  <c:v>-13.470194653640464</c:v>
                </c:pt>
                <c:pt idx="214">
                  <c:v>-13.469903160385821</c:v>
                </c:pt>
                <c:pt idx="215">
                  <c:v>-13.454162524635077</c:v>
                </c:pt>
                <c:pt idx="216">
                  <c:v>-13.453871031380432</c:v>
                </c:pt>
                <c:pt idx="217">
                  <c:v>-13.452413565107216</c:v>
                </c:pt>
                <c:pt idx="218">
                  <c:v>-13.452413565107216</c:v>
                </c:pt>
                <c:pt idx="219">
                  <c:v>-13.450081619070069</c:v>
                </c:pt>
                <c:pt idx="220">
                  <c:v>-13.448915646051494</c:v>
                </c:pt>
                <c:pt idx="221">
                  <c:v>-13.440753834921479</c:v>
                </c:pt>
                <c:pt idx="222">
                  <c:v>-13.439004875393618</c:v>
                </c:pt>
                <c:pt idx="223">
                  <c:v>-13.438713382138975</c:v>
                </c:pt>
                <c:pt idx="224">
                  <c:v>-13.437838902375045</c:v>
                </c:pt>
                <c:pt idx="225">
                  <c:v>-13.4375474091204</c:v>
                </c:pt>
                <c:pt idx="226">
                  <c:v>-13.436672929356471</c:v>
                </c:pt>
                <c:pt idx="227">
                  <c:v>-13.436672929356471</c:v>
                </c:pt>
                <c:pt idx="228">
                  <c:v>-13.436381436101827</c:v>
                </c:pt>
                <c:pt idx="229">
                  <c:v>-13.435506956337896</c:v>
                </c:pt>
                <c:pt idx="230">
                  <c:v>-13.434340983319323</c:v>
                </c:pt>
                <c:pt idx="231">
                  <c:v>-13.434340983319323</c:v>
                </c:pt>
                <c:pt idx="232">
                  <c:v>-13.432592023791463</c:v>
                </c:pt>
                <c:pt idx="233">
                  <c:v>-13.432300530536819</c:v>
                </c:pt>
                <c:pt idx="234">
                  <c:v>-13.42384722615216</c:v>
                </c:pt>
                <c:pt idx="235">
                  <c:v>-13.422389759878943</c:v>
                </c:pt>
                <c:pt idx="236">
                  <c:v>-13.420932293605725</c:v>
                </c:pt>
                <c:pt idx="237">
                  <c:v>-13.420932293605725</c:v>
                </c:pt>
                <c:pt idx="238">
                  <c:v>-13.420640800351082</c:v>
                </c:pt>
                <c:pt idx="239">
                  <c:v>-13.420640800351082</c:v>
                </c:pt>
                <c:pt idx="240">
                  <c:v>-13.420349307096439</c:v>
                </c:pt>
                <c:pt idx="241">
                  <c:v>-13.420349307096439</c:v>
                </c:pt>
                <c:pt idx="242">
                  <c:v>-13.420057813841796</c:v>
                </c:pt>
                <c:pt idx="243">
                  <c:v>-13.420057813841796</c:v>
                </c:pt>
                <c:pt idx="244">
                  <c:v>-13.418017361059292</c:v>
                </c:pt>
                <c:pt idx="245">
                  <c:v>-13.416268401531431</c:v>
                </c:pt>
                <c:pt idx="246">
                  <c:v>-13.412187495966423</c:v>
                </c:pt>
                <c:pt idx="247">
                  <c:v>-13.41189600271178</c:v>
                </c:pt>
                <c:pt idx="248">
                  <c:v>-13.408689576910701</c:v>
                </c:pt>
                <c:pt idx="249">
                  <c:v>-13.406357630873554</c:v>
                </c:pt>
                <c:pt idx="250">
                  <c:v>-13.405191657854981</c:v>
                </c:pt>
                <c:pt idx="251">
                  <c:v>-13.404900164600337</c:v>
                </c:pt>
                <c:pt idx="252">
                  <c:v>-13.404608671345693</c:v>
                </c:pt>
                <c:pt idx="253">
                  <c:v>-13.404025684836407</c:v>
                </c:pt>
                <c:pt idx="254">
                  <c:v>-13.403734191581764</c:v>
                </c:pt>
                <c:pt idx="255">
                  <c:v>-13.402859711817833</c:v>
                </c:pt>
                <c:pt idx="256">
                  <c:v>-13.402568218563189</c:v>
                </c:pt>
                <c:pt idx="257">
                  <c:v>-13.402276725308546</c:v>
                </c:pt>
                <c:pt idx="258">
                  <c:v>-13.40169373879926</c:v>
                </c:pt>
                <c:pt idx="259">
                  <c:v>-13.40169373879926</c:v>
                </c:pt>
                <c:pt idx="260">
                  <c:v>-13.40169373879926</c:v>
                </c:pt>
                <c:pt idx="261">
                  <c:v>-13.401402245544617</c:v>
                </c:pt>
                <c:pt idx="262">
                  <c:v>-13.401402245544617</c:v>
                </c:pt>
                <c:pt idx="263">
                  <c:v>-13.400527765780685</c:v>
                </c:pt>
                <c:pt idx="264">
                  <c:v>-13.399944779271399</c:v>
                </c:pt>
                <c:pt idx="265">
                  <c:v>-13.399361792762113</c:v>
                </c:pt>
                <c:pt idx="266">
                  <c:v>-13.39907029950747</c:v>
                </c:pt>
                <c:pt idx="267">
                  <c:v>-13.390616995122809</c:v>
                </c:pt>
                <c:pt idx="268">
                  <c:v>-13.388285049085662</c:v>
                </c:pt>
                <c:pt idx="269">
                  <c:v>-13.388285049085662</c:v>
                </c:pt>
                <c:pt idx="270">
                  <c:v>-13.387993555831018</c:v>
                </c:pt>
                <c:pt idx="271">
                  <c:v>-13.387993555831018</c:v>
                </c:pt>
                <c:pt idx="272">
                  <c:v>-13.387702062576375</c:v>
                </c:pt>
                <c:pt idx="273">
                  <c:v>-13.387410569321732</c:v>
                </c:pt>
                <c:pt idx="274">
                  <c:v>-13.385953103048514</c:v>
                </c:pt>
                <c:pt idx="275">
                  <c:v>-13.385370116539228</c:v>
                </c:pt>
                <c:pt idx="276">
                  <c:v>-13.385370116539228</c:v>
                </c:pt>
                <c:pt idx="277">
                  <c:v>-13.385078623284585</c:v>
                </c:pt>
                <c:pt idx="278">
                  <c:v>-13.385078623284585</c:v>
                </c:pt>
                <c:pt idx="279">
                  <c:v>-13.385078623284585</c:v>
                </c:pt>
                <c:pt idx="280">
                  <c:v>-13.384204143520654</c:v>
                </c:pt>
                <c:pt idx="281">
                  <c:v>-13.383621157011367</c:v>
                </c:pt>
                <c:pt idx="282">
                  <c:v>-13.383329663756724</c:v>
                </c:pt>
                <c:pt idx="283">
                  <c:v>-13.383038170502081</c:v>
                </c:pt>
                <c:pt idx="284">
                  <c:v>-13.383038170502081</c:v>
                </c:pt>
                <c:pt idx="285">
                  <c:v>-13.382746677247438</c:v>
                </c:pt>
                <c:pt idx="286">
                  <c:v>-13.374293372862777</c:v>
                </c:pt>
                <c:pt idx="287">
                  <c:v>-13.374001879608134</c:v>
                </c:pt>
                <c:pt idx="288">
                  <c:v>-13.37196142682563</c:v>
                </c:pt>
                <c:pt idx="289">
                  <c:v>-13.371669933570987</c:v>
                </c:pt>
                <c:pt idx="290">
                  <c:v>-13.371378440316343</c:v>
                </c:pt>
                <c:pt idx="291">
                  <c:v>-13.3710869470617</c:v>
                </c:pt>
                <c:pt idx="292">
                  <c:v>-13.370212467297769</c:v>
                </c:pt>
                <c:pt idx="293">
                  <c:v>-13.369629480788483</c:v>
                </c:pt>
                <c:pt idx="294">
                  <c:v>-13.369046494279196</c:v>
                </c:pt>
                <c:pt idx="295">
                  <c:v>-13.369046494279196</c:v>
                </c:pt>
                <c:pt idx="296">
                  <c:v>-13.369046494279196</c:v>
                </c:pt>
                <c:pt idx="297">
                  <c:v>-13.368755001024553</c:v>
                </c:pt>
                <c:pt idx="298">
                  <c:v>-13.368755001024553</c:v>
                </c:pt>
                <c:pt idx="299">
                  <c:v>-13.368755001024553</c:v>
                </c:pt>
                <c:pt idx="300">
                  <c:v>-13.367297534751335</c:v>
                </c:pt>
                <c:pt idx="301">
                  <c:v>-13.366131561732761</c:v>
                </c:pt>
                <c:pt idx="302">
                  <c:v>-13.366131561732761</c:v>
                </c:pt>
                <c:pt idx="303">
                  <c:v>-13.365840068478118</c:v>
                </c:pt>
                <c:pt idx="304">
                  <c:v>-13.365840068478118</c:v>
                </c:pt>
                <c:pt idx="305">
                  <c:v>-13.363216629186327</c:v>
                </c:pt>
                <c:pt idx="306">
                  <c:v>-13.362925135931684</c:v>
                </c:pt>
                <c:pt idx="307">
                  <c:v>-13.36088468314918</c:v>
                </c:pt>
                <c:pt idx="308">
                  <c:v>-13.360593189894537</c:v>
                </c:pt>
                <c:pt idx="309">
                  <c:v>-13.357969750602747</c:v>
                </c:pt>
                <c:pt idx="310">
                  <c:v>-13.357678257348102</c:v>
                </c:pt>
                <c:pt idx="311">
                  <c:v>-13.357386764093459</c:v>
                </c:pt>
                <c:pt idx="312">
                  <c:v>-13.356803777584172</c:v>
                </c:pt>
                <c:pt idx="313">
                  <c:v>-13.356512284329529</c:v>
                </c:pt>
                <c:pt idx="314">
                  <c:v>-13.355054818056312</c:v>
                </c:pt>
                <c:pt idx="315">
                  <c:v>-13.355054818056312</c:v>
                </c:pt>
                <c:pt idx="316">
                  <c:v>-13.353888845037739</c:v>
                </c:pt>
                <c:pt idx="317">
                  <c:v>-13.353597351783094</c:v>
                </c:pt>
                <c:pt idx="318">
                  <c:v>-13.352139885509878</c:v>
                </c:pt>
                <c:pt idx="319">
                  <c:v>-13.35068241923666</c:v>
                </c:pt>
                <c:pt idx="320">
                  <c:v>-13.349807939472731</c:v>
                </c:pt>
                <c:pt idx="321">
                  <c:v>-13.34805897994487</c:v>
                </c:pt>
                <c:pt idx="322">
                  <c:v>-13.343978074379862</c:v>
                </c:pt>
                <c:pt idx="323">
                  <c:v>-13.343686581125219</c:v>
                </c:pt>
                <c:pt idx="324">
                  <c:v>-13.342812101361288</c:v>
                </c:pt>
                <c:pt idx="325">
                  <c:v>-13.342229114852001</c:v>
                </c:pt>
                <c:pt idx="326">
                  <c:v>-13.341937621597358</c:v>
                </c:pt>
                <c:pt idx="327">
                  <c:v>-13.340480155324141</c:v>
                </c:pt>
                <c:pt idx="328">
                  <c:v>-13.340480155324141</c:v>
                </c:pt>
                <c:pt idx="329">
                  <c:v>-13.340480155324141</c:v>
                </c:pt>
                <c:pt idx="330">
                  <c:v>-13.340188662069497</c:v>
                </c:pt>
                <c:pt idx="331">
                  <c:v>-13.339897168814854</c:v>
                </c:pt>
                <c:pt idx="332">
                  <c:v>-13.33873119579628</c:v>
                </c:pt>
                <c:pt idx="333">
                  <c:v>-13.338439702541637</c:v>
                </c:pt>
                <c:pt idx="334">
                  <c:v>-13.338148209286993</c:v>
                </c:pt>
                <c:pt idx="335">
                  <c:v>-13.336399249759133</c:v>
                </c:pt>
                <c:pt idx="336">
                  <c:v>-13.336399249759133</c:v>
                </c:pt>
                <c:pt idx="337">
                  <c:v>-13.336107756504489</c:v>
                </c:pt>
                <c:pt idx="338">
                  <c:v>-13.336107756504489</c:v>
                </c:pt>
                <c:pt idx="339">
                  <c:v>-13.335233276740558</c:v>
                </c:pt>
                <c:pt idx="340">
                  <c:v>-13.326488479101256</c:v>
                </c:pt>
                <c:pt idx="341">
                  <c:v>-13.324739519573395</c:v>
                </c:pt>
                <c:pt idx="342">
                  <c:v>-13.324739519573395</c:v>
                </c:pt>
                <c:pt idx="343">
                  <c:v>-13.324448026318752</c:v>
                </c:pt>
                <c:pt idx="344">
                  <c:v>-13.323573546554822</c:v>
                </c:pt>
                <c:pt idx="345">
                  <c:v>-13.323573546554822</c:v>
                </c:pt>
                <c:pt idx="346">
                  <c:v>-13.323282053300179</c:v>
                </c:pt>
                <c:pt idx="347">
                  <c:v>-13.322990560045534</c:v>
                </c:pt>
                <c:pt idx="348">
                  <c:v>-13.321241600517675</c:v>
                </c:pt>
                <c:pt idx="349">
                  <c:v>-13.320658614008387</c:v>
                </c:pt>
                <c:pt idx="350">
                  <c:v>-13.320367120753744</c:v>
                </c:pt>
                <c:pt idx="351">
                  <c:v>-13.318909654480526</c:v>
                </c:pt>
                <c:pt idx="352">
                  <c:v>-13.318618161225883</c:v>
                </c:pt>
                <c:pt idx="353">
                  <c:v>-13.308415897313363</c:v>
                </c:pt>
                <c:pt idx="354">
                  <c:v>-13.307249924294791</c:v>
                </c:pt>
                <c:pt idx="355">
                  <c:v>-13.307249924294791</c:v>
                </c:pt>
                <c:pt idx="356">
                  <c:v>-13.306666937785502</c:v>
                </c:pt>
                <c:pt idx="357">
                  <c:v>-13.306666937785502</c:v>
                </c:pt>
                <c:pt idx="358">
                  <c:v>-13.306083951276216</c:v>
                </c:pt>
                <c:pt idx="359">
                  <c:v>-13.303752005239069</c:v>
                </c:pt>
                <c:pt idx="360">
                  <c:v>-13.303169018729783</c:v>
                </c:pt>
                <c:pt idx="361">
                  <c:v>-13.290926302034759</c:v>
                </c:pt>
                <c:pt idx="362">
                  <c:v>-13.289760329016184</c:v>
                </c:pt>
                <c:pt idx="363">
                  <c:v>-13.289468835761541</c:v>
                </c:pt>
                <c:pt idx="364">
                  <c:v>-13.287428382979037</c:v>
                </c:pt>
                <c:pt idx="365">
                  <c:v>-13.287136889724394</c:v>
                </c:pt>
                <c:pt idx="366">
                  <c:v>-13.276351639302588</c:v>
                </c:pt>
                <c:pt idx="367">
                  <c:v>-13.276060146047943</c:v>
                </c:pt>
                <c:pt idx="368">
                  <c:v>-13.275185666284013</c:v>
                </c:pt>
                <c:pt idx="369">
                  <c:v>-13.274602679774727</c:v>
                </c:pt>
                <c:pt idx="370">
                  <c:v>-13.273436706756153</c:v>
                </c:pt>
                <c:pt idx="371">
                  <c:v>-13.273436706756153</c:v>
                </c:pt>
                <c:pt idx="372">
                  <c:v>-13.273145213501509</c:v>
                </c:pt>
                <c:pt idx="373">
                  <c:v>-13.27227073373758</c:v>
                </c:pt>
                <c:pt idx="374">
                  <c:v>-13.271104760719005</c:v>
                </c:pt>
                <c:pt idx="375">
                  <c:v>-13.270521774209719</c:v>
                </c:pt>
                <c:pt idx="376">
                  <c:v>-13.269938787700431</c:v>
                </c:pt>
                <c:pt idx="377">
                  <c:v>-13.266440868644711</c:v>
                </c:pt>
                <c:pt idx="378">
                  <c:v>-13.255947111477548</c:v>
                </c:pt>
                <c:pt idx="379">
                  <c:v>-13.255072631713617</c:v>
                </c:pt>
                <c:pt idx="380">
                  <c:v>-13.254781138458974</c:v>
                </c:pt>
                <c:pt idx="381">
                  <c:v>-13.254198151949687</c:v>
                </c:pt>
                <c:pt idx="382">
                  <c:v>-13.251283219403252</c:v>
                </c:pt>
                <c:pt idx="383">
                  <c:v>-13.237291543180367</c:v>
                </c:pt>
                <c:pt idx="384">
                  <c:v>-13.236708556671081</c:v>
                </c:pt>
                <c:pt idx="385">
                  <c:v>-13.236417063416438</c:v>
                </c:pt>
                <c:pt idx="386">
                  <c:v>-13.224465839976057</c:v>
                </c:pt>
                <c:pt idx="387">
                  <c:v>-13.224174346721414</c:v>
                </c:pt>
                <c:pt idx="388">
                  <c:v>-13.220384934411049</c:v>
                </c:pt>
                <c:pt idx="389">
                  <c:v>-13.202895339132445</c:v>
                </c:pt>
                <c:pt idx="390">
                  <c:v>-13.20172936611387</c:v>
                </c:pt>
                <c:pt idx="391">
                  <c:v>-13.139349809620178</c:v>
                </c:pt>
                <c:pt idx="392">
                  <c:v>-13.139058316365533</c:v>
                </c:pt>
                <c:pt idx="393">
                  <c:v>-13.13876682311089</c:v>
                </c:pt>
                <c:pt idx="394">
                  <c:v>-13.138475329856247</c:v>
                </c:pt>
                <c:pt idx="395">
                  <c:v>-13.138183836601604</c:v>
                </c:pt>
                <c:pt idx="396">
                  <c:v>-13.137892343346961</c:v>
                </c:pt>
                <c:pt idx="397">
                  <c:v>-13.122443200850858</c:v>
                </c:pt>
                <c:pt idx="398">
                  <c:v>-13.122151707596215</c:v>
                </c:pt>
                <c:pt idx="399">
                  <c:v>-13.105245098826897</c:v>
                </c:pt>
                <c:pt idx="400">
                  <c:v>-13.104953605572254</c:v>
                </c:pt>
                <c:pt idx="401">
                  <c:v>-13.104370619062966</c:v>
                </c:pt>
                <c:pt idx="402">
                  <c:v>-13.104370619062966</c:v>
                </c:pt>
                <c:pt idx="403">
                  <c:v>-13.104370619062966</c:v>
                </c:pt>
                <c:pt idx="404">
                  <c:v>-13.104079125808322</c:v>
                </c:pt>
                <c:pt idx="405">
                  <c:v>-13.104079125808322</c:v>
                </c:pt>
                <c:pt idx="406">
                  <c:v>-13.104079125808322</c:v>
                </c:pt>
                <c:pt idx="407">
                  <c:v>-13.074055320580051</c:v>
                </c:pt>
                <c:pt idx="408">
                  <c:v>-13.074055320580051</c:v>
                </c:pt>
                <c:pt idx="409">
                  <c:v>-13.074055320580051</c:v>
                </c:pt>
                <c:pt idx="410">
                  <c:v>-13.073763827325406</c:v>
                </c:pt>
                <c:pt idx="411">
                  <c:v>-13.073763827325406</c:v>
                </c:pt>
                <c:pt idx="412">
                  <c:v>-13.073763827325406</c:v>
                </c:pt>
                <c:pt idx="413">
                  <c:v>-13.059772151102523</c:v>
                </c:pt>
                <c:pt idx="414">
                  <c:v>-13.059772151102523</c:v>
                </c:pt>
                <c:pt idx="415">
                  <c:v>-13.059772151102523</c:v>
                </c:pt>
                <c:pt idx="416">
                  <c:v>-13.059772151102523</c:v>
                </c:pt>
                <c:pt idx="417">
                  <c:v>-13.059772151102523</c:v>
                </c:pt>
                <c:pt idx="418">
                  <c:v>-13.059772151102523</c:v>
                </c:pt>
                <c:pt idx="419">
                  <c:v>-13.059772151102523</c:v>
                </c:pt>
                <c:pt idx="420">
                  <c:v>-13.059480657847878</c:v>
                </c:pt>
                <c:pt idx="421">
                  <c:v>-13.059480657847878</c:v>
                </c:pt>
                <c:pt idx="422">
                  <c:v>-13.059480657847878</c:v>
                </c:pt>
                <c:pt idx="423">
                  <c:v>-13.059480657847878</c:v>
                </c:pt>
                <c:pt idx="424">
                  <c:v>-13.059480657847878</c:v>
                </c:pt>
                <c:pt idx="425">
                  <c:v>-13.059480657847878</c:v>
                </c:pt>
                <c:pt idx="426">
                  <c:v>-13.04169956931463</c:v>
                </c:pt>
                <c:pt idx="427">
                  <c:v>-13.040825089550699</c:v>
                </c:pt>
                <c:pt idx="428">
                  <c:v>-13.025958933563885</c:v>
                </c:pt>
                <c:pt idx="429">
                  <c:v>-13.025958933563885</c:v>
                </c:pt>
                <c:pt idx="430">
                  <c:v>-13.025958933563885</c:v>
                </c:pt>
                <c:pt idx="431">
                  <c:v>-13.025667440309242</c:v>
                </c:pt>
                <c:pt idx="432">
                  <c:v>-13.025667440309242</c:v>
                </c:pt>
                <c:pt idx="433">
                  <c:v>-13.025667440309242</c:v>
                </c:pt>
                <c:pt idx="434">
                  <c:v>-13.009926804558496</c:v>
                </c:pt>
                <c:pt idx="435">
                  <c:v>-13.009926804558496</c:v>
                </c:pt>
                <c:pt idx="436">
                  <c:v>-13.009926804558496</c:v>
                </c:pt>
                <c:pt idx="437">
                  <c:v>-13.009635311303853</c:v>
                </c:pt>
                <c:pt idx="438">
                  <c:v>-13.009635311303853</c:v>
                </c:pt>
                <c:pt idx="439">
                  <c:v>-13.009635311303853</c:v>
                </c:pt>
                <c:pt idx="440">
                  <c:v>-12.993603182298465</c:v>
                </c:pt>
                <c:pt idx="441">
                  <c:v>-12.993603182298465</c:v>
                </c:pt>
                <c:pt idx="442">
                  <c:v>-12.993603182298465</c:v>
                </c:pt>
                <c:pt idx="443">
                  <c:v>-12.993311689043821</c:v>
                </c:pt>
                <c:pt idx="444">
                  <c:v>-12.993311689043821</c:v>
                </c:pt>
                <c:pt idx="445">
                  <c:v>-12.993311689043821</c:v>
                </c:pt>
                <c:pt idx="446">
                  <c:v>-12.978445533057007</c:v>
                </c:pt>
                <c:pt idx="447">
                  <c:v>-12.978445533057007</c:v>
                </c:pt>
                <c:pt idx="448">
                  <c:v>-12.978445533057007</c:v>
                </c:pt>
                <c:pt idx="449">
                  <c:v>-12.978154039802364</c:v>
                </c:pt>
                <c:pt idx="450">
                  <c:v>-12.978154039802364</c:v>
                </c:pt>
                <c:pt idx="451">
                  <c:v>-12.978154039802364</c:v>
                </c:pt>
                <c:pt idx="452">
                  <c:v>-12.961247431033044</c:v>
                </c:pt>
                <c:pt idx="453">
                  <c:v>-12.961247431033044</c:v>
                </c:pt>
                <c:pt idx="454">
                  <c:v>-12.961247431033044</c:v>
                </c:pt>
                <c:pt idx="455">
                  <c:v>-12.960955937778401</c:v>
                </c:pt>
                <c:pt idx="456">
                  <c:v>-12.960955937778401</c:v>
                </c:pt>
                <c:pt idx="457">
                  <c:v>-12.944923808773012</c:v>
                </c:pt>
                <c:pt idx="458">
                  <c:v>-12.944923808773012</c:v>
                </c:pt>
                <c:pt idx="459">
                  <c:v>-12.944923808773012</c:v>
                </c:pt>
                <c:pt idx="460">
                  <c:v>-12.944632315518369</c:v>
                </c:pt>
                <c:pt idx="461">
                  <c:v>-12.944632315518369</c:v>
                </c:pt>
                <c:pt idx="462">
                  <c:v>-12.944632315518369</c:v>
                </c:pt>
                <c:pt idx="463">
                  <c:v>-12.927142720239765</c:v>
                </c:pt>
                <c:pt idx="464">
                  <c:v>-12.927142720239765</c:v>
                </c:pt>
                <c:pt idx="465">
                  <c:v>-12.927142720239765</c:v>
                </c:pt>
                <c:pt idx="466">
                  <c:v>-12.926851226985121</c:v>
                </c:pt>
                <c:pt idx="467">
                  <c:v>-12.926851226985121</c:v>
                </c:pt>
                <c:pt idx="468">
                  <c:v>-12.926851226985121</c:v>
                </c:pt>
                <c:pt idx="469">
                  <c:v>-12.909653124961158</c:v>
                </c:pt>
                <c:pt idx="470">
                  <c:v>-12.909653124961158</c:v>
                </c:pt>
                <c:pt idx="471">
                  <c:v>-12.909653124961158</c:v>
                </c:pt>
                <c:pt idx="472">
                  <c:v>-12.909361631706515</c:v>
                </c:pt>
                <c:pt idx="473">
                  <c:v>-12.909361631706515</c:v>
                </c:pt>
                <c:pt idx="474">
                  <c:v>-12.909361631706515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CA-4FBB-AC51-5F65DF90520D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1'!$V$2:$V$28</c:f>
              <c:numCache>
                <c:formatCode>General</c:formatCode>
                <c:ptCount val="27"/>
                <c:pt idx="0">
                  <c:v>-4000</c:v>
                </c:pt>
                <c:pt idx="1">
                  <c:v>-3800</c:v>
                </c:pt>
                <c:pt idx="2">
                  <c:v>-3600</c:v>
                </c:pt>
                <c:pt idx="3">
                  <c:v>-3400</c:v>
                </c:pt>
                <c:pt idx="4">
                  <c:v>-3200</c:v>
                </c:pt>
                <c:pt idx="5">
                  <c:v>-3000</c:v>
                </c:pt>
                <c:pt idx="6">
                  <c:v>-2800</c:v>
                </c:pt>
                <c:pt idx="7">
                  <c:v>-2600</c:v>
                </c:pt>
                <c:pt idx="8">
                  <c:v>-2400</c:v>
                </c:pt>
                <c:pt idx="9">
                  <c:v>-2200</c:v>
                </c:pt>
                <c:pt idx="10">
                  <c:v>-2000</c:v>
                </c:pt>
                <c:pt idx="11">
                  <c:v>-1800</c:v>
                </c:pt>
                <c:pt idx="12">
                  <c:v>-1600</c:v>
                </c:pt>
                <c:pt idx="13">
                  <c:v>-1400</c:v>
                </c:pt>
                <c:pt idx="14">
                  <c:v>-1200</c:v>
                </c:pt>
                <c:pt idx="15">
                  <c:v>-1000</c:v>
                </c:pt>
                <c:pt idx="16">
                  <c:v>-800</c:v>
                </c:pt>
                <c:pt idx="17">
                  <c:v>-600</c:v>
                </c:pt>
                <c:pt idx="18">
                  <c:v>-400</c:v>
                </c:pt>
                <c:pt idx="19">
                  <c:v>-200</c:v>
                </c:pt>
                <c:pt idx="20">
                  <c:v>0</c:v>
                </c:pt>
                <c:pt idx="21">
                  <c:v>200</c:v>
                </c:pt>
                <c:pt idx="22">
                  <c:v>400</c:v>
                </c:pt>
                <c:pt idx="23">
                  <c:v>600</c:v>
                </c:pt>
                <c:pt idx="24">
                  <c:v>800</c:v>
                </c:pt>
              </c:numCache>
            </c:numRef>
          </c:xVal>
          <c:yVal>
            <c:numRef>
              <c:f>'Active 1'!$W$2:$W$28</c:f>
              <c:numCache>
                <c:formatCode>General</c:formatCode>
                <c:ptCount val="27"/>
                <c:pt idx="0">
                  <c:v>55.757884651215562</c:v>
                </c:pt>
                <c:pt idx="1">
                  <c:v>49.40174456345639</c:v>
                </c:pt>
                <c:pt idx="2">
                  <c:v>43.352640817435969</c:v>
                </c:pt>
                <c:pt idx="3">
                  <c:v>37.610573413154292</c:v>
                </c:pt>
                <c:pt idx="4">
                  <c:v>32.175542350611366</c:v>
                </c:pt>
                <c:pt idx="5">
                  <c:v>27.047547629807198</c:v>
                </c:pt>
                <c:pt idx="6">
                  <c:v>22.226589250741768</c:v>
                </c:pt>
                <c:pt idx="7">
                  <c:v>17.712667213415095</c:v>
                </c:pt>
                <c:pt idx="8">
                  <c:v>13.505781517827163</c:v>
                </c:pt>
                <c:pt idx="9">
                  <c:v>9.6059321639779824</c:v>
                </c:pt>
                <c:pt idx="10">
                  <c:v>6.0131191518675546</c:v>
                </c:pt>
                <c:pt idx="11">
                  <c:v>2.7273424814958709</c:v>
                </c:pt>
                <c:pt idx="12">
                  <c:v>-0.2513978471370617</c:v>
                </c:pt>
                <c:pt idx="13">
                  <c:v>-2.9231018340312467</c:v>
                </c:pt>
                <c:pt idx="14">
                  <c:v>-5.2877694791866805</c:v>
                </c:pt>
                <c:pt idx="15">
                  <c:v>-7.3454007826033676</c:v>
                </c:pt>
                <c:pt idx="16">
                  <c:v>-9.0959957442813053</c:v>
                </c:pt>
                <c:pt idx="17">
                  <c:v>-10.539554364220495</c:v>
                </c:pt>
                <c:pt idx="18">
                  <c:v>-11.676076642420936</c:v>
                </c:pt>
                <c:pt idx="19">
                  <c:v>-12.505562578882627</c:v>
                </c:pt>
                <c:pt idx="20">
                  <c:v>-13.028012173605569</c:v>
                </c:pt>
                <c:pt idx="21">
                  <c:v>-13.243425426589765</c:v>
                </c:pt>
                <c:pt idx="22">
                  <c:v>-13.151802337835209</c:v>
                </c:pt>
                <c:pt idx="23">
                  <c:v>-12.753142907341905</c:v>
                </c:pt>
                <c:pt idx="24">
                  <c:v>-12.047447135109854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CA-4FBB-AC51-5F65DF905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395920"/>
        <c:axId val="1"/>
      </c:scatterChart>
      <c:valAx>
        <c:axId val="519395920"/>
        <c:scaling>
          <c:orientation val="minMax"/>
          <c:max val="1000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1387559808612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45454545454545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39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751196172248804"/>
          <c:y val="0.92073298764483702"/>
          <c:w val="0.557416267942583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Beta Lyr - O-C Diagr.</a:t>
            </a:r>
          </a:p>
        </c:rich>
      </c:tx>
      <c:layout>
        <c:manualLayout>
          <c:xMode val="edge"/>
          <c:yMode val="edge"/>
          <c:x val="0.38326052855727832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5877982570987"/>
          <c:y val="0.13872851947553438"/>
          <c:w val="0.82819502024111524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plus>
            <c:minus>
              <c:numRef>
                <c:f>'Active 1'!$D$21:$D$217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1'!$H$21:$H$964</c:f>
              <c:numCache>
                <c:formatCode>General</c:formatCode>
                <c:ptCount val="944"/>
                <c:pt idx="0">
                  <c:v>53.838050000002568</c:v>
                </c:pt>
                <c:pt idx="1">
                  <c:v>53.787000000002536</c:v>
                </c:pt>
                <c:pt idx="2">
                  <c:v>23.430900000001202</c:v>
                </c:pt>
                <c:pt idx="3">
                  <c:v>21.937099999999191</c:v>
                </c:pt>
                <c:pt idx="4">
                  <c:v>21.66030000000319</c:v>
                </c:pt>
                <c:pt idx="5">
                  <c:v>21.796800000003714</c:v>
                </c:pt>
                <c:pt idx="6">
                  <c:v>21.974299999998038</c:v>
                </c:pt>
                <c:pt idx="7">
                  <c:v>21.123699999996461</c:v>
                </c:pt>
                <c:pt idx="8">
                  <c:v>22.148599999996804</c:v>
                </c:pt>
                <c:pt idx="9">
                  <c:v>21.293299999997544</c:v>
                </c:pt>
                <c:pt idx="10">
                  <c:v>21.233400000000984</c:v>
                </c:pt>
                <c:pt idx="11">
                  <c:v>20.805000000000291</c:v>
                </c:pt>
                <c:pt idx="12">
                  <c:v>20.851800000000367</c:v>
                </c:pt>
                <c:pt idx="13">
                  <c:v>20.999299999999494</c:v>
                </c:pt>
                <c:pt idx="14">
                  <c:v>21.139299999998912</c:v>
                </c:pt>
                <c:pt idx="15">
                  <c:v>20.18670000000202</c:v>
                </c:pt>
                <c:pt idx="16">
                  <c:v>20.408999999999651</c:v>
                </c:pt>
                <c:pt idx="17">
                  <c:v>19.143100000001141</c:v>
                </c:pt>
                <c:pt idx="18">
                  <c:v>20.086100000000442</c:v>
                </c:pt>
                <c:pt idx="19">
                  <c:v>19.165899999999965</c:v>
                </c:pt>
                <c:pt idx="20">
                  <c:v>19.534999999996217</c:v>
                </c:pt>
                <c:pt idx="21">
                  <c:v>18.999600000002829</c:v>
                </c:pt>
                <c:pt idx="22">
                  <c:v>19.081299999998009</c:v>
                </c:pt>
                <c:pt idx="23">
                  <c:v>18.286799999998038</c:v>
                </c:pt>
                <c:pt idx="24">
                  <c:v>18.478299999995215</c:v>
                </c:pt>
                <c:pt idx="25">
                  <c:v>18.527000000001863</c:v>
                </c:pt>
                <c:pt idx="26">
                  <c:v>17.878199999999197</c:v>
                </c:pt>
                <c:pt idx="27">
                  <c:v>17.946799999997893</c:v>
                </c:pt>
                <c:pt idx="28">
                  <c:v>17.067599999998492</c:v>
                </c:pt>
                <c:pt idx="29">
                  <c:v>18.075599999996484</c:v>
                </c:pt>
                <c:pt idx="30">
                  <c:v>17.053399999997055</c:v>
                </c:pt>
                <c:pt idx="31">
                  <c:v>17.515299999999115</c:v>
                </c:pt>
                <c:pt idx="32">
                  <c:v>16.846299999997427</c:v>
                </c:pt>
                <c:pt idx="33">
                  <c:v>16.443500000001222</c:v>
                </c:pt>
                <c:pt idx="34">
                  <c:v>15.484400000001187</c:v>
                </c:pt>
                <c:pt idx="35">
                  <c:v>15.796500000000378</c:v>
                </c:pt>
                <c:pt idx="36">
                  <c:v>16.881199999999808</c:v>
                </c:pt>
                <c:pt idx="37">
                  <c:v>16.103600000002189</c:v>
                </c:pt>
                <c:pt idx="38">
                  <c:v>15.568299999998999</c:v>
                </c:pt>
                <c:pt idx="39">
                  <c:v>15.553199999998469</c:v>
                </c:pt>
                <c:pt idx="40">
                  <c:v>14.964199999998527</c:v>
                </c:pt>
                <c:pt idx="41">
                  <c:v>15.087699999996403</c:v>
                </c:pt>
                <c:pt idx="42">
                  <c:v>13.678200000002107</c:v>
                </c:pt>
                <c:pt idx="43">
                  <c:v>13.715000000000146</c:v>
                </c:pt>
                <c:pt idx="44">
                  <c:v>13.761999999998807</c:v>
                </c:pt>
                <c:pt idx="45">
                  <c:v>14.859599999999773</c:v>
                </c:pt>
                <c:pt idx="46">
                  <c:v>13.949300000000221</c:v>
                </c:pt>
                <c:pt idx="47">
                  <c:v>13.204599999997299</c:v>
                </c:pt>
                <c:pt idx="48">
                  <c:v>13.379100000001927</c:v>
                </c:pt>
                <c:pt idx="49">
                  <c:v>14.472900000000664</c:v>
                </c:pt>
                <c:pt idx="50">
                  <c:v>13.792000000001281</c:v>
                </c:pt>
                <c:pt idx="51">
                  <c:v>11.406199999997625</c:v>
                </c:pt>
                <c:pt idx="52">
                  <c:v>14.46900000000096</c:v>
                </c:pt>
                <c:pt idx="53">
                  <c:v>12.724099999999453</c:v>
                </c:pt>
                <c:pt idx="54">
                  <c:v>12.223899999997229</c:v>
                </c:pt>
                <c:pt idx="55">
                  <c:v>11.475099999999657</c:v>
                </c:pt>
                <c:pt idx="56">
                  <c:v>11.573700000000827</c:v>
                </c:pt>
                <c:pt idx="57">
                  <c:v>11.917799999999261</c:v>
                </c:pt>
                <c:pt idx="58">
                  <c:v>10.490200000000186</c:v>
                </c:pt>
                <c:pt idx="59">
                  <c:v>10.649600000000646</c:v>
                </c:pt>
                <c:pt idx="60">
                  <c:v>10.901999999998225</c:v>
                </c:pt>
                <c:pt idx="61">
                  <c:v>9.9907999999995809</c:v>
                </c:pt>
                <c:pt idx="62">
                  <c:v>8.5724000000009255</c:v>
                </c:pt>
                <c:pt idx="63">
                  <c:v>7.804599999999482</c:v>
                </c:pt>
                <c:pt idx="64">
                  <c:v>9.047999999998865</c:v>
                </c:pt>
                <c:pt idx="72">
                  <c:v>7.9026000000012573</c:v>
                </c:pt>
                <c:pt idx="73">
                  <c:v>7.0551999999988766</c:v>
                </c:pt>
                <c:pt idx="74">
                  <c:v>6.2913999999982479</c:v>
                </c:pt>
                <c:pt idx="75">
                  <c:v>7.4919000000008964</c:v>
                </c:pt>
                <c:pt idx="76">
                  <c:v>5.6585000000013679</c:v>
                </c:pt>
                <c:pt idx="77">
                  <c:v>6.7083000000020547</c:v>
                </c:pt>
                <c:pt idx="78">
                  <c:v>6.7790999999997439</c:v>
                </c:pt>
                <c:pt idx="79">
                  <c:v>6.8737999999975727</c:v>
                </c:pt>
                <c:pt idx="80">
                  <c:v>6.1071000000010827</c:v>
                </c:pt>
                <c:pt idx="81">
                  <c:v>6.188799999999901</c:v>
                </c:pt>
                <c:pt idx="82">
                  <c:v>4.8479000000006636</c:v>
                </c:pt>
                <c:pt idx="83">
                  <c:v>5.7749000000003434</c:v>
                </c:pt>
                <c:pt idx="84">
                  <c:v>6.0303999999996449</c:v>
                </c:pt>
                <c:pt idx="85">
                  <c:v>4.5390000000006694</c:v>
                </c:pt>
                <c:pt idx="86">
                  <c:v>5.1620999999977357</c:v>
                </c:pt>
                <c:pt idx="87">
                  <c:v>5.3546000000023923</c:v>
                </c:pt>
                <c:pt idx="88">
                  <c:v>5.3845000000001164</c:v>
                </c:pt>
                <c:pt idx="89">
                  <c:v>4.7933000000011816</c:v>
                </c:pt>
                <c:pt idx="91">
                  <c:v>3.3757999999979802</c:v>
                </c:pt>
                <c:pt idx="92">
                  <c:v>3.3757999999979802</c:v>
                </c:pt>
                <c:pt idx="93">
                  <c:v>4.4285999999992782</c:v>
                </c:pt>
                <c:pt idx="94">
                  <c:v>3.4515000000028522</c:v>
                </c:pt>
                <c:pt idx="95">
                  <c:v>3.647899999999936</c:v>
                </c:pt>
                <c:pt idx="96">
                  <c:v>4.0635999999976775</c:v>
                </c:pt>
                <c:pt idx="97">
                  <c:v>3.1523999999990338</c:v>
                </c:pt>
                <c:pt idx="98">
                  <c:v>3.2134000000005472</c:v>
                </c:pt>
                <c:pt idx="99">
                  <c:v>3.254399999997986</c:v>
                </c:pt>
                <c:pt idx="101">
                  <c:v>2.4724999999998545</c:v>
                </c:pt>
                <c:pt idx="102">
                  <c:v>1.9082999999991443</c:v>
                </c:pt>
                <c:pt idx="104">
                  <c:v>3.0089999999981956</c:v>
                </c:pt>
                <c:pt idx="105">
                  <c:v>3.0259999999980209</c:v>
                </c:pt>
                <c:pt idx="106">
                  <c:v>2.1476000000002387</c:v>
                </c:pt>
                <c:pt idx="107">
                  <c:v>2.3858999999974912</c:v>
                </c:pt>
                <c:pt idx="108">
                  <c:v>2.452899999996589</c:v>
                </c:pt>
                <c:pt idx="109">
                  <c:v>2.4908999999970547</c:v>
                </c:pt>
                <c:pt idx="110">
                  <c:v>1.5017000000007101</c:v>
                </c:pt>
                <c:pt idx="111">
                  <c:v>1.542700000001787</c:v>
                </c:pt>
                <c:pt idx="114">
                  <c:v>1.5565999999998894</c:v>
                </c:pt>
                <c:pt idx="115">
                  <c:v>0.78299999999944703</c:v>
                </c:pt>
                <c:pt idx="116">
                  <c:v>0.82400000000052387</c:v>
                </c:pt>
                <c:pt idx="117">
                  <c:v>1.7150000000001455</c:v>
                </c:pt>
                <c:pt idx="118">
                  <c:v>1.1947000000000116</c:v>
                </c:pt>
                <c:pt idx="121">
                  <c:v>-0.53809999999793945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76-41FE-9E90-8362D6B0F12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1'!$I$21:$I$964</c:f>
              <c:numCache>
                <c:formatCode>General</c:formatCode>
                <c:ptCount val="944"/>
                <c:pt idx="65">
                  <c:v>6.6820500000030734</c:v>
                </c:pt>
                <c:pt idx="66">
                  <c:v>6.731050000002142</c:v>
                </c:pt>
                <c:pt idx="67">
                  <c:v>6.6919500000003609</c:v>
                </c:pt>
                <c:pt idx="68">
                  <c:v>6.9608999999982188</c:v>
                </c:pt>
                <c:pt idx="69">
                  <c:v>6.4368499999982305</c:v>
                </c:pt>
                <c:pt idx="70">
                  <c:v>5.9697999999989406</c:v>
                </c:pt>
                <c:pt idx="71">
                  <c:v>6.6666499999992084</c:v>
                </c:pt>
                <c:pt idx="90">
                  <c:v>3.9248999999981606</c:v>
                </c:pt>
                <c:pt idx="100">
                  <c:v>3.4187999999994645</c:v>
                </c:pt>
                <c:pt idx="103">
                  <c:v>2.8941999999988184</c:v>
                </c:pt>
                <c:pt idx="112">
                  <c:v>2.1486000000004424</c:v>
                </c:pt>
                <c:pt idx="113">
                  <c:v>2.07129999999961</c:v>
                </c:pt>
                <c:pt idx="119">
                  <c:v>0.88850000000093132</c:v>
                </c:pt>
                <c:pt idx="120">
                  <c:v>0.66760000000067521</c:v>
                </c:pt>
                <c:pt idx="122">
                  <c:v>0.29980000000068685</c:v>
                </c:pt>
                <c:pt idx="124">
                  <c:v>-0.11589999999705469</c:v>
                </c:pt>
                <c:pt idx="125">
                  <c:v>2.0199999999022111E-2</c:v>
                </c:pt>
                <c:pt idx="126">
                  <c:v>-0.65790000000197324</c:v>
                </c:pt>
                <c:pt idx="127">
                  <c:v>-0.57350000000224099</c:v>
                </c:pt>
                <c:pt idx="128">
                  <c:v>-1.2779999999984284</c:v>
                </c:pt>
                <c:pt idx="129">
                  <c:v>-1.5625999999974738</c:v>
                </c:pt>
                <c:pt idx="130">
                  <c:v>-2.1524999999965075</c:v>
                </c:pt>
                <c:pt idx="131">
                  <c:v>-1.5361999999950058</c:v>
                </c:pt>
                <c:pt idx="132">
                  <c:v>-2.2792999999946915</c:v>
                </c:pt>
                <c:pt idx="133">
                  <c:v>-2.0392999999967287</c:v>
                </c:pt>
                <c:pt idx="134">
                  <c:v>-2.9561000000030617</c:v>
                </c:pt>
                <c:pt idx="135">
                  <c:v>-2.4244000000035157</c:v>
                </c:pt>
                <c:pt idx="136">
                  <c:v>-2.6643000000040047</c:v>
                </c:pt>
                <c:pt idx="137">
                  <c:v>-2.5305999999982305</c:v>
                </c:pt>
                <c:pt idx="138">
                  <c:v>-3.0941000000020722</c:v>
                </c:pt>
                <c:pt idx="139">
                  <c:v>-3.5607999999992899</c:v>
                </c:pt>
                <c:pt idx="140">
                  <c:v>-4.013200000001234</c:v>
                </c:pt>
                <c:pt idx="141">
                  <c:v>-4.5241000000023632</c:v>
                </c:pt>
                <c:pt idx="142">
                  <c:v>-4.3004000000000815</c:v>
                </c:pt>
                <c:pt idx="143">
                  <c:v>-4.6313999999983935</c:v>
                </c:pt>
                <c:pt idx="144">
                  <c:v>-4.815599999994447</c:v>
                </c:pt>
                <c:pt idx="149">
                  <c:v>-5.7614000000030501</c:v>
                </c:pt>
                <c:pt idx="151">
                  <c:v>-6.0443999999988591</c:v>
                </c:pt>
                <c:pt idx="152">
                  <c:v>-6.8392000000021653</c:v>
                </c:pt>
                <c:pt idx="153">
                  <c:v>-7.0238000000026659</c:v>
                </c:pt>
                <c:pt idx="158">
                  <c:v>-8.4952000000048429</c:v>
                </c:pt>
                <c:pt idx="160">
                  <c:v>-8.4324999999953434</c:v>
                </c:pt>
                <c:pt idx="161">
                  <c:v>-8.4835499999971944</c:v>
                </c:pt>
                <c:pt idx="163">
                  <c:v>-8.8701000000000931</c:v>
                </c:pt>
                <c:pt idx="164">
                  <c:v>-9.0411499999972875</c:v>
                </c:pt>
                <c:pt idx="165">
                  <c:v>-9.2496000000028289</c:v>
                </c:pt>
                <c:pt idx="166">
                  <c:v>-9.3910000000032596</c:v>
                </c:pt>
                <c:pt idx="167">
                  <c:v>-9.0210000000006403</c:v>
                </c:pt>
                <c:pt idx="168">
                  <c:v>-9.4620500000019092</c:v>
                </c:pt>
                <c:pt idx="169">
                  <c:v>-8.9693499999993946</c:v>
                </c:pt>
                <c:pt idx="170">
                  <c:v>-9.4697999999989406</c:v>
                </c:pt>
                <c:pt idx="171">
                  <c:v>-9.5639999999984866</c:v>
                </c:pt>
                <c:pt idx="172">
                  <c:v>-9.4613000000026659</c:v>
                </c:pt>
                <c:pt idx="173">
                  <c:v>-9.517600000006496</c:v>
                </c:pt>
                <c:pt idx="174">
                  <c:v>-9.5380999999979394</c:v>
                </c:pt>
                <c:pt idx="175">
                  <c:v>-8.8984999999956926</c:v>
                </c:pt>
                <c:pt idx="176">
                  <c:v>-9.2879500000053667</c:v>
                </c:pt>
                <c:pt idx="177">
                  <c:v>-9.8900500000017928</c:v>
                </c:pt>
                <c:pt idx="178">
                  <c:v>-9.7515999999959604</c:v>
                </c:pt>
                <c:pt idx="179">
                  <c:v>-9.768949999997858</c:v>
                </c:pt>
                <c:pt idx="180">
                  <c:v>-9.8099999999976717</c:v>
                </c:pt>
                <c:pt idx="181">
                  <c:v>-10.529600000001665</c:v>
                </c:pt>
                <c:pt idx="182">
                  <c:v>-10.440649999996822</c:v>
                </c:pt>
                <c:pt idx="183">
                  <c:v>-10.590499999998428</c:v>
                </c:pt>
                <c:pt idx="184">
                  <c:v>-10.882999999994354</c:v>
                </c:pt>
                <c:pt idx="185">
                  <c:v>-10.837650000001304</c:v>
                </c:pt>
                <c:pt idx="186">
                  <c:v>-10.821700000000419</c:v>
                </c:pt>
                <c:pt idx="187">
                  <c:v>-10.850200000000768</c:v>
                </c:pt>
                <c:pt idx="188">
                  <c:v>-10.702599999996892</c:v>
                </c:pt>
                <c:pt idx="189">
                  <c:v>-10.481649999994261</c:v>
                </c:pt>
                <c:pt idx="190">
                  <c:v>-11.147400000001653</c:v>
                </c:pt>
                <c:pt idx="191">
                  <c:v>-11.189499999993131</c:v>
                </c:pt>
                <c:pt idx="192">
                  <c:v>-12.48410000000149</c:v>
                </c:pt>
                <c:pt idx="193">
                  <c:v>-11.076200000003155</c:v>
                </c:pt>
                <c:pt idx="194">
                  <c:v>-11.310400000002119</c:v>
                </c:pt>
                <c:pt idx="195">
                  <c:v>-11.581450000005134</c:v>
                </c:pt>
                <c:pt idx="196">
                  <c:v>-11.570800000001327</c:v>
                </c:pt>
                <c:pt idx="197">
                  <c:v>-11.801299999999173</c:v>
                </c:pt>
                <c:pt idx="198">
                  <c:v>-11.523300000000745</c:v>
                </c:pt>
                <c:pt idx="199">
                  <c:v>-11.644349999995029</c:v>
                </c:pt>
                <c:pt idx="200">
                  <c:v>-10.757499999999709</c:v>
                </c:pt>
                <c:pt idx="201">
                  <c:v>-11.928549999996903</c:v>
                </c:pt>
                <c:pt idx="202">
                  <c:v>-11.941699999995762</c:v>
                </c:pt>
                <c:pt idx="203">
                  <c:v>-11.691699999995762</c:v>
                </c:pt>
                <c:pt idx="204">
                  <c:v>-11.591699999997218</c:v>
                </c:pt>
                <c:pt idx="205">
                  <c:v>-11.663800000002084</c:v>
                </c:pt>
                <c:pt idx="206">
                  <c:v>-11.817999999999302</c:v>
                </c:pt>
                <c:pt idx="207">
                  <c:v>-11.94210000000021</c:v>
                </c:pt>
                <c:pt idx="208">
                  <c:v>-11.763149999998859</c:v>
                </c:pt>
                <c:pt idx="209">
                  <c:v>-10.962599999998929</c:v>
                </c:pt>
                <c:pt idx="210">
                  <c:v>-12.404699999999139</c:v>
                </c:pt>
                <c:pt idx="211">
                  <c:v>-12.030900000005204</c:v>
                </c:pt>
                <c:pt idx="212">
                  <c:v>-11.622999999999593</c:v>
                </c:pt>
                <c:pt idx="213">
                  <c:v>-11.654050000004645</c:v>
                </c:pt>
                <c:pt idx="214">
                  <c:v>-11.585100000003877</c:v>
                </c:pt>
                <c:pt idx="215">
                  <c:v>-11.921800000003714</c:v>
                </c:pt>
                <c:pt idx="216">
                  <c:v>-11.782850000003236</c:v>
                </c:pt>
                <c:pt idx="217">
                  <c:v>-11.878100000001723</c:v>
                </c:pt>
                <c:pt idx="218">
                  <c:v>-11.628100000001723</c:v>
                </c:pt>
                <c:pt idx="219">
                  <c:v>-11.946500000005472</c:v>
                </c:pt>
                <c:pt idx="220">
                  <c:v>-12.130700000001525</c:v>
                </c:pt>
                <c:pt idx="221">
                  <c:v>-11.970099999998638</c:v>
                </c:pt>
                <c:pt idx="222">
                  <c:v>-11.846400000002177</c:v>
                </c:pt>
                <c:pt idx="223">
                  <c:v>-11.917450000000827</c:v>
                </c:pt>
                <c:pt idx="224">
                  <c:v>-12.010600000001432</c:v>
                </c:pt>
                <c:pt idx="225">
                  <c:v>-12.131650000002992</c:v>
                </c:pt>
                <c:pt idx="226">
                  <c:v>-11.96480000000156</c:v>
                </c:pt>
                <c:pt idx="227">
                  <c:v>-11.954799999999523</c:v>
                </c:pt>
                <c:pt idx="228">
                  <c:v>-12.16584999999759</c:v>
                </c:pt>
                <c:pt idx="229">
                  <c:v>-11.898999999997613</c:v>
                </c:pt>
                <c:pt idx="230">
                  <c:v>-11.703200000003562</c:v>
                </c:pt>
                <c:pt idx="231">
                  <c:v>-11.673199999997451</c:v>
                </c:pt>
                <c:pt idx="232">
                  <c:v>-12.029500000004191</c:v>
                </c:pt>
                <c:pt idx="233">
                  <c:v>-11.930550000004587</c:v>
                </c:pt>
                <c:pt idx="234">
                  <c:v>-12.150999999998021</c:v>
                </c:pt>
                <c:pt idx="235">
                  <c:v>-12.596249999995052</c:v>
                </c:pt>
                <c:pt idx="236">
                  <c:v>-12.201499999995576</c:v>
                </c:pt>
                <c:pt idx="237">
                  <c:v>-12.181499999998778</c:v>
                </c:pt>
                <c:pt idx="238">
                  <c:v>-12.2925499999983</c:v>
                </c:pt>
                <c:pt idx="239">
                  <c:v>-12.222549999998591</c:v>
                </c:pt>
                <c:pt idx="240">
                  <c:v>-12.273600000000442</c:v>
                </c:pt>
                <c:pt idx="241">
                  <c:v>-12.223599999997532</c:v>
                </c:pt>
                <c:pt idx="242">
                  <c:v>-12.464650000001711</c:v>
                </c:pt>
                <c:pt idx="243">
                  <c:v>-12.124649999997928</c:v>
                </c:pt>
                <c:pt idx="244">
                  <c:v>-12.461999999999534</c:v>
                </c:pt>
                <c:pt idx="245">
                  <c:v>-12.158300000002782</c:v>
                </c:pt>
                <c:pt idx="246">
                  <c:v>-12.323000000003958</c:v>
                </c:pt>
                <c:pt idx="247">
                  <c:v>-11.974050000004354</c:v>
                </c:pt>
                <c:pt idx="248">
                  <c:v>-12.407600000005914</c:v>
                </c:pt>
                <c:pt idx="249">
                  <c:v>-12.124000000003434</c:v>
                </c:pt>
                <c:pt idx="250">
                  <c:v>-12.268199999998615</c:v>
                </c:pt>
                <c:pt idx="251">
                  <c:v>-12.549249999996391</c:v>
                </c:pt>
                <c:pt idx="252">
                  <c:v>-12.451300000000629</c:v>
                </c:pt>
                <c:pt idx="253">
                  <c:v>-12.492399999995541</c:v>
                </c:pt>
                <c:pt idx="254">
                  <c:v>-12.423449999994773</c:v>
                </c:pt>
                <c:pt idx="255">
                  <c:v>-12.186600000000908</c:v>
                </c:pt>
                <c:pt idx="256">
                  <c:v>-12.267649999994319</c:v>
                </c:pt>
                <c:pt idx="257">
                  <c:v>-12.478699999999662</c:v>
                </c:pt>
                <c:pt idx="258">
                  <c:v>-12.510799999996379</c:v>
                </c:pt>
                <c:pt idx="259">
                  <c:v>-12.260799999996379</c:v>
                </c:pt>
                <c:pt idx="260">
                  <c:v>-12.230799999997544</c:v>
                </c:pt>
                <c:pt idx="261">
                  <c:v>-12.721850000001723</c:v>
                </c:pt>
                <c:pt idx="262">
                  <c:v>-12.301849999996193</c:v>
                </c:pt>
                <c:pt idx="263">
                  <c:v>-12.334999999999127</c:v>
                </c:pt>
                <c:pt idx="264">
                  <c:v>-12.367099999995844</c:v>
                </c:pt>
                <c:pt idx="265">
                  <c:v>-12.449199999995471</c:v>
                </c:pt>
                <c:pt idx="266">
                  <c:v>-12.650249999998778</c:v>
                </c:pt>
                <c:pt idx="267">
                  <c:v>-12.450700000001234</c:v>
                </c:pt>
                <c:pt idx="268">
                  <c:v>-12.479100000004109</c:v>
                </c:pt>
                <c:pt idx="269">
                  <c:v>-12.369100000003527</c:v>
                </c:pt>
                <c:pt idx="270">
                  <c:v>-12.830150000001595</c:v>
                </c:pt>
                <c:pt idx="271">
                  <c:v>-12.720150000001013</c:v>
                </c:pt>
                <c:pt idx="272">
                  <c:v>-12.281200000004901</c:v>
                </c:pt>
                <c:pt idx="273">
                  <c:v>-12.692250000000058</c:v>
                </c:pt>
                <c:pt idx="274">
                  <c:v>-12.367499999993015</c:v>
                </c:pt>
                <c:pt idx="275">
                  <c:v>-12.359599999996135</c:v>
                </c:pt>
                <c:pt idx="276">
                  <c:v>-12.219599999996717</c:v>
                </c:pt>
                <c:pt idx="277">
                  <c:v>-12.680649999994785</c:v>
                </c:pt>
                <c:pt idx="278">
                  <c:v>-12.38064999999915</c:v>
                </c:pt>
                <c:pt idx="279">
                  <c:v>-12.230649999997695</c:v>
                </c:pt>
                <c:pt idx="280">
                  <c:v>-12.77379999999539</c:v>
                </c:pt>
                <c:pt idx="281">
                  <c:v>-12.495899999994435</c:v>
                </c:pt>
                <c:pt idx="282">
                  <c:v>-12.096949999999197</c:v>
                </c:pt>
                <c:pt idx="283">
                  <c:v>-12.63799999999901</c:v>
                </c:pt>
                <c:pt idx="284">
                  <c:v>-12.417999999997846</c:v>
                </c:pt>
                <c:pt idx="285">
                  <c:v>-12.239049999996496</c:v>
                </c:pt>
                <c:pt idx="286">
                  <c:v>-12.619500000000698</c:v>
                </c:pt>
                <c:pt idx="287">
                  <c:v>-12.400549999998475</c:v>
                </c:pt>
                <c:pt idx="288">
                  <c:v>-12.407899999998335</c:v>
                </c:pt>
                <c:pt idx="289">
                  <c:v>-12.668949999999313</c:v>
                </c:pt>
                <c:pt idx="290">
                  <c:v>-12.480000000003201</c:v>
                </c:pt>
                <c:pt idx="291">
                  <c:v>-12.641049999998359</c:v>
                </c:pt>
                <c:pt idx="292">
                  <c:v>-12.617200000000594</c:v>
                </c:pt>
                <c:pt idx="293">
                  <c:v>-12.666300000004412</c:v>
                </c:pt>
                <c:pt idx="294">
                  <c:v>-12.518400000000838</c:v>
                </c:pt>
                <c:pt idx="295">
                  <c:v>-12.468400000005204</c:v>
                </c:pt>
                <c:pt idx="296">
                  <c:v>-12.358400000004622</c:v>
                </c:pt>
                <c:pt idx="297">
                  <c:v>-12.629450000000361</c:v>
                </c:pt>
                <c:pt idx="298">
                  <c:v>-12.539450000003853</c:v>
                </c:pt>
                <c:pt idx="299">
                  <c:v>-12.519449999999779</c:v>
                </c:pt>
                <c:pt idx="300">
                  <c:v>-12.584700000006706</c:v>
                </c:pt>
                <c:pt idx="301">
                  <c:v>-12.758900000000722</c:v>
                </c:pt>
                <c:pt idx="302">
                  <c:v>-12.438900000001013</c:v>
                </c:pt>
                <c:pt idx="303">
                  <c:v>-12.499949999997625</c:v>
                </c:pt>
                <c:pt idx="304">
                  <c:v>-12.489949999995588</c:v>
                </c:pt>
                <c:pt idx="305">
                  <c:v>-12.319400000000314</c:v>
                </c:pt>
                <c:pt idx="306">
                  <c:v>-12.460449999998673</c:v>
                </c:pt>
                <c:pt idx="307">
                  <c:v>-12.777799999996205</c:v>
                </c:pt>
                <c:pt idx="308">
                  <c:v>-12.718849999997474</c:v>
                </c:pt>
                <c:pt idx="309">
                  <c:v>-12.448299999996379</c:v>
                </c:pt>
                <c:pt idx="310">
                  <c:v>-12.789349999999104</c:v>
                </c:pt>
                <c:pt idx="311">
                  <c:v>-12.350400000002992</c:v>
                </c:pt>
                <c:pt idx="312">
                  <c:v>-12.722499999996217</c:v>
                </c:pt>
                <c:pt idx="313">
                  <c:v>-12.543550000002142</c:v>
                </c:pt>
                <c:pt idx="314">
                  <c:v>-12.808799999998882</c:v>
                </c:pt>
                <c:pt idx="315">
                  <c:v>-12.798799999996845</c:v>
                </c:pt>
                <c:pt idx="316">
                  <c:v>-12.563000000001921</c:v>
                </c:pt>
                <c:pt idx="317">
                  <c:v>-12.474050000004354</c:v>
                </c:pt>
                <c:pt idx="318">
                  <c:v>-12.539300000004005</c:v>
                </c:pt>
                <c:pt idx="319">
                  <c:v>-12.744550000003073</c:v>
                </c:pt>
                <c:pt idx="320">
                  <c:v>-12.717700000001059</c:v>
                </c:pt>
                <c:pt idx="321">
                  <c:v>-12.285000000003492</c:v>
                </c:pt>
                <c:pt idx="322">
                  <c:v>-12.548699999999371</c:v>
                </c:pt>
                <c:pt idx="323">
                  <c:v>-12.869749999998021</c:v>
                </c:pt>
                <c:pt idx="324">
                  <c:v>-12.622899999994843</c:v>
                </c:pt>
                <c:pt idx="325">
                  <c:v>-12.724999999998545</c:v>
                </c:pt>
                <c:pt idx="326">
                  <c:v>-12.466049999995448</c:v>
                </c:pt>
                <c:pt idx="327">
                  <c:v>-12.821299999995972</c:v>
                </c:pt>
                <c:pt idx="328">
                  <c:v>-12.811300000001211</c:v>
                </c:pt>
                <c:pt idx="329">
                  <c:v>-12.341300000000047</c:v>
                </c:pt>
                <c:pt idx="330">
                  <c:v>-12.652349999996659</c:v>
                </c:pt>
                <c:pt idx="331">
                  <c:v>-12.593399999997928</c:v>
                </c:pt>
                <c:pt idx="332">
                  <c:v>-12.637600000001839</c:v>
                </c:pt>
                <c:pt idx="333">
                  <c:v>-12.668649999999616</c:v>
                </c:pt>
                <c:pt idx="334">
                  <c:v>-12.639699999999721</c:v>
                </c:pt>
                <c:pt idx="335">
                  <c:v>-12.936000000001513</c:v>
                </c:pt>
                <c:pt idx="336">
                  <c:v>-12.716000000000349</c:v>
                </c:pt>
                <c:pt idx="337">
                  <c:v>-12.937050000000454</c:v>
                </c:pt>
                <c:pt idx="338">
                  <c:v>-12.757050000000163</c:v>
                </c:pt>
                <c:pt idx="339">
                  <c:v>-12.840199999998731</c:v>
                </c:pt>
                <c:pt idx="340">
                  <c:v>-12.601700000006531</c:v>
                </c:pt>
                <c:pt idx="341">
                  <c:v>-12.747999999999593</c:v>
                </c:pt>
                <c:pt idx="342">
                  <c:v>-12.737999999997555</c:v>
                </c:pt>
                <c:pt idx="343">
                  <c:v>-12.629049999995914</c:v>
                </c:pt>
                <c:pt idx="344">
                  <c:v>-12.832199999997101</c:v>
                </c:pt>
                <c:pt idx="345">
                  <c:v>-12.742200000000594</c:v>
                </c:pt>
                <c:pt idx="346">
                  <c:v>-12.593249999998079</c:v>
                </c:pt>
                <c:pt idx="347">
                  <c:v>-12.7242999999944</c:v>
                </c:pt>
                <c:pt idx="348">
                  <c:v>-12.78059999999823</c:v>
                </c:pt>
                <c:pt idx="349">
                  <c:v>-13.162700000000768</c:v>
                </c:pt>
                <c:pt idx="350">
                  <c:v>-13.363749999996799</c:v>
                </c:pt>
                <c:pt idx="351">
                  <c:v>-13.288999999997031</c:v>
                </c:pt>
                <c:pt idx="352">
                  <c:v>-12.160049999998591</c:v>
                </c:pt>
                <c:pt idx="353">
                  <c:v>-12.87680000000546</c:v>
                </c:pt>
                <c:pt idx="354">
                  <c:v>-12.991000000001804</c:v>
                </c:pt>
                <c:pt idx="355">
                  <c:v>-12.821000000003551</c:v>
                </c:pt>
                <c:pt idx="356">
                  <c:v>-12.96310000000085</c:v>
                </c:pt>
                <c:pt idx="357">
                  <c:v>-12.903100000003178</c:v>
                </c:pt>
                <c:pt idx="358">
                  <c:v>-13.105200000005425</c:v>
                </c:pt>
                <c:pt idx="359">
                  <c:v>-12.883599999993748</c:v>
                </c:pt>
                <c:pt idx="360">
                  <c:v>-13.265699999996286</c:v>
                </c:pt>
                <c:pt idx="361">
                  <c:v>-12.849800000003597</c:v>
                </c:pt>
                <c:pt idx="362">
                  <c:v>-12.934000000001106</c:v>
                </c:pt>
                <c:pt idx="363">
                  <c:v>-13.015050000001793</c:v>
                </c:pt>
                <c:pt idx="364">
                  <c:v>-13.002400000004855</c:v>
                </c:pt>
                <c:pt idx="365">
                  <c:v>-12.683450000004086</c:v>
                </c:pt>
                <c:pt idx="366">
                  <c:v>-12.952299999997194</c:v>
                </c:pt>
                <c:pt idx="367">
                  <c:v>-12.843350000002829</c:v>
                </c:pt>
                <c:pt idx="368">
                  <c:v>-12.866499999996449</c:v>
                </c:pt>
                <c:pt idx="369">
                  <c:v>-12.708599999998114</c:v>
                </c:pt>
                <c:pt idx="370">
                  <c:v>-13.142800000001444</c:v>
                </c:pt>
                <c:pt idx="371">
                  <c:v>-12.912799999998242</c:v>
                </c:pt>
                <c:pt idx="372">
                  <c:v>-12.753850000000966</c:v>
                </c:pt>
                <c:pt idx="373">
                  <c:v>-12.936999999998079</c:v>
                </c:pt>
                <c:pt idx="374">
                  <c:v>-13.121200000001409</c:v>
                </c:pt>
                <c:pt idx="375">
                  <c:v>-12.863300000004529</c:v>
                </c:pt>
                <c:pt idx="377">
                  <c:v>-13.247999999999593</c:v>
                </c:pt>
                <c:pt idx="378">
                  <c:v>-12.995799999996962</c:v>
                </c:pt>
                <c:pt idx="379">
                  <c:v>-12.828950000002806</c:v>
                </c:pt>
                <c:pt idx="380">
                  <c:v>-13.099999999998545</c:v>
                </c:pt>
                <c:pt idx="382">
                  <c:v>-13.512600000001839</c:v>
                </c:pt>
                <c:pt idx="383">
                  <c:v>-13.13300000000163</c:v>
                </c:pt>
                <c:pt idx="384">
                  <c:v>-13.25510000000213</c:v>
                </c:pt>
                <c:pt idx="385">
                  <c:v>-12.77614999999787</c:v>
                </c:pt>
                <c:pt idx="386">
                  <c:v>-13.119199999993725</c:v>
                </c:pt>
                <c:pt idx="387">
                  <c:v>-13.490249999995285</c:v>
                </c:pt>
                <c:pt idx="388">
                  <c:v>-12.983899999999267</c:v>
                </c:pt>
                <c:pt idx="389">
                  <c:v>-13.296899999993911</c:v>
                </c:pt>
                <c:pt idx="413">
                  <c:v>-13.222449999993842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76-41FE-9E90-8362D6B0F12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1'!$J$21:$J$964</c:f>
              <c:numCache>
                <c:formatCode>General</c:formatCode>
                <c:ptCount val="944"/>
                <c:pt idx="123">
                  <c:v>0.32560000000012224</c:v>
                </c:pt>
                <c:pt idx="145">
                  <c:v>-4.9213999999992666</c:v>
                </c:pt>
                <c:pt idx="146">
                  <c:v>-5.0705999999991036</c:v>
                </c:pt>
                <c:pt idx="147">
                  <c:v>-5.0777000000016415</c:v>
                </c:pt>
                <c:pt idx="148">
                  <c:v>-5.0648000000001048</c:v>
                </c:pt>
                <c:pt idx="150">
                  <c:v>-5.7519000000029337</c:v>
                </c:pt>
                <c:pt idx="154">
                  <c:v>-7.3888999999981024</c:v>
                </c:pt>
                <c:pt idx="155">
                  <c:v>-7.8315000000002328</c:v>
                </c:pt>
                <c:pt idx="156">
                  <c:v>-7.999100000000908</c:v>
                </c:pt>
                <c:pt idx="157">
                  <c:v>-8.1880000000019209</c:v>
                </c:pt>
                <c:pt idx="159">
                  <c:v>-8.4578000000037719</c:v>
                </c:pt>
                <c:pt idx="162">
                  <c:v>-8.630299999997078</c:v>
                </c:pt>
                <c:pt idx="397">
                  <c:v>-13.006699999998091</c:v>
                </c:pt>
                <c:pt idx="398">
                  <c:v>-13.317749999994703</c:v>
                </c:pt>
                <c:pt idx="399">
                  <c:v>-13.13865000000078</c:v>
                </c:pt>
                <c:pt idx="400">
                  <c:v>-13.179700000000594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76-41FE-9E90-8362D6B0F12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1'!$K$21:$K$964</c:f>
              <c:numCache>
                <c:formatCode>General</c:formatCode>
                <c:ptCount val="944"/>
                <c:pt idx="376">
                  <c:v>-12.755400000001828</c:v>
                </c:pt>
                <c:pt idx="381">
                  <c:v>-12.94210000000021</c:v>
                </c:pt>
                <c:pt idx="390">
                  <c:v>-12.999099999993632</c:v>
                </c:pt>
                <c:pt idx="391">
                  <c:v>-12.785799999997835</c:v>
                </c:pt>
                <c:pt idx="392">
                  <c:v>-13.156849999999395</c:v>
                </c:pt>
                <c:pt idx="393">
                  <c:v>-12.927899999995134</c:v>
                </c:pt>
                <c:pt idx="394">
                  <c:v>-12.598949999999604</c:v>
                </c:pt>
                <c:pt idx="395">
                  <c:v>-13.369999999995343</c:v>
                </c:pt>
                <c:pt idx="396">
                  <c:v>-13.441050000001269</c:v>
                </c:pt>
                <c:pt idx="401">
                  <c:v>-13.101800000004005</c:v>
                </c:pt>
                <c:pt idx="402">
                  <c:v>-13.091800000001967</c:v>
                </c:pt>
                <c:pt idx="403">
                  <c:v>-13.011800000000221</c:v>
                </c:pt>
                <c:pt idx="404">
                  <c:v>-13.272850000001199</c:v>
                </c:pt>
                <c:pt idx="405">
                  <c:v>-13.182850000004692</c:v>
                </c:pt>
                <c:pt idx="406">
                  <c:v>-13.172850000002654</c:v>
                </c:pt>
                <c:pt idx="407">
                  <c:v>-13.22099999999773</c:v>
                </c:pt>
                <c:pt idx="408">
                  <c:v>-13.201000000000931</c:v>
                </c:pt>
                <c:pt idx="409">
                  <c:v>-13.190999999998894</c:v>
                </c:pt>
                <c:pt idx="410">
                  <c:v>-13.242050000000745</c:v>
                </c:pt>
                <c:pt idx="411">
                  <c:v>-13.212050000001909</c:v>
                </c:pt>
                <c:pt idx="412">
                  <c:v>-13.162049999998999</c:v>
                </c:pt>
                <c:pt idx="414">
                  <c:v>-13.222449999993842</c:v>
                </c:pt>
                <c:pt idx="415">
                  <c:v>-13.222449999993842</c:v>
                </c:pt>
                <c:pt idx="416">
                  <c:v>-13.202449999997043</c:v>
                </c:pt>
                <c:pt idx="417">
                  <c:v>-13.202449999997043</c:v>
                </c:pt>
                <c:pt idx="418">
                  <c:v>-13.182450000000244</c:v>
                </c:pt>
                <c:pt idx="419">
                  <c:v>-13.182450000000244</c:v>
                </c:pt>
                <c:pt idx="420">
                  <c:v>-13.163499999995111</c:v>
                </c:pt>
                <c:pt idx="421">
                  <c:v>-13.163499999995111</c:v>
                </c:pt>
                <c:pt idx="422">
                  <c:v>-13.143499999998312</c:v>
                </c:pt>
                <c:pt idx="423">
                  <c:v>-13.143499999998312</c:v>
                </c:pt>
                <c:pt idx="424">
                  <c:v>-13.133499999996275</c:v>
                </c:pt>
                <c:pt idx="425">
                  <c:v>-13.133499999996275</c:v>
                </c:pt>
                <c:pt idx="426">
                  <c:v>-13.441549999995914</c:v>
                </c:pt>
                <c:pt idx="427">
                  <c:v>-13.44369999999617</c:v>
                </c:pt>
                <c:pt idx="428">
                  <c:v>-13.134250000002794</c:v>
                </c:pt>
                <c:pt idx="429">
                  <c:v>-13.084249999999884</c:v>
                </c:pt>
                <c:pt idx="430">
                  <c:v>-13.034250000004249</c:v>
                </c:pt>
                <c:pt idx="431">
                  <c:v>-13.155300000005809</c:v>
                </c:pt>
                <c:pt idx="432">
                  <c:v>-13.145300000003772</c:v>
                </c:pt>
                <c:pt idx="433">
                  <c:v>-13.085299999998824</c:v>
                </c:pt>
                <c:pt idx="434">
                  <c:v>-13.012000000002445</c:v>
                </c:pt>
                <c:pt idx="435">
                  <c:v>-12.99199999999837</c:v>
                </c:pt>
                <c:pt idx="436">
                  <c:v>-12.99199999999837</c:v>
                </c:pt>
                <c:pt idx="437">
                  <c:v>-13.083050000001094</c:v>
                </c:pt>
                <c:pt idx="438">
                  <c:v>-13.063050000004296</c:v>
                </c:pt>
                <c:pt idx="439">
                  <c:v>-13.033049999998184</c:v>
                </c:pt>
                <c:pt idx="440">
                  <c:v>-12.990799999999581</c:v>
                </c:pt>
                <c:pt idx="441">
                  <c:v>-12.980799999997544</c:v>
                </c:pt>
                <c:pt idx="442">
                  <c:v>-12.980799999997544</c:v>
                </c:pt>
                <c:pt idx="443">
                  <c:v>-13.031849999999395</c:v>
                </c:pt>
                <c:pt idx="444">
                  <c:v>-13.001850000000559</c:v>
                </c:pt>
                <c:pt idx="445">
                  <c:v>-12.991849999998522</c:v>
                </c:pt>
                <c:pt idx="446">
                  <c:v>-12.955399999998917</c:v>
                </c:pt>
                <c:pt idx="447">
                  <c:v>-12.94539999999688</c:v>
                </c:pt>
                <c:pt idx="448">
                  <c:v>-12.935399999994843</c:v>
                </c:pt>
                <c:pt idx="449">
                  <c:v>-12.936450000001059</c:v>
                </c:pt>
                <c:pt idx="450">
                  <c:v>-12.926449999999022</c:v>
                </c:pt>
                <c:pt idx="451">
                  <c:v>-12.906449999994948</c:v>
                </c:pt>
                <c:pt idx="452">
                  <c:v>-12.95734999999695</c:v>
                </c:pt>
                <c:pt idx="453">
                  <c:v>-12.95734999999695</c:v>
                </c:pt>
                <c:pt idx="454">
                  <c:v>-12.937349999992875</c:v>
                </c:pt>
                <c:pt idx="455">
                  <c:v>-12.958400000003166</c:v>
                </c:pt>
                <c:pt idx="456">
                  <c:v>-12.948400000001129</c:v>
                </c:pt>
                <c:pt idx="457">
                  <c:v>-12.936150000001362</c:v>
                </c:pt>
                <c:pt idx="458">
                  <c:v>-12.936150000001362</c:v>
                </c:pt>
                <c:pt idx="459">
                  <c:v>-12.82615000000078</c:v>
                </c:pt>
                <c:pt idx="460">
                  <c:v>-12.937200000000303</c:v>
                </c:pt>
                <c:pt idx="461">
                  <c:v>-12.937200000000303</c:v>
                </c:pt>
                <c:pt idx="462">
                  <c:v>-12.927200000005541</c:v>
                </c:pt>
                <c:pt idx="463">
                  <c:v>-12.840199999998731</c:v>
                </c:pt>
                <c:pt idx="464">
                  <c:v>-12.840199999998731</c:v>
                </c:pt>
                <c:pt idx="465">
                  <c:v>-12.840199999998731</c:v>
                </c:pt>
                <c:pt idx="466">
                  <c:v>-12.881249999998545</c:v>
                </c:pt>
                <c:pt idx="467">
                  <c:v>-12.861250000001746</c:v>
                </c:pt>
                <c:pt idx="468">
                  <c:v>-12.78125</c:v>
                </c:pt>
                <c:pt idx="469">
                  <c:v>-12.703200000003562</c:v>
                </c:pt>
                <c:pt idx="470">
                  <c:v>-12.683199999999488</c:v>
                </c:pt>
                <c:pt idx="471">
                  <c:v>-12.673199999997451</c:v>
                </c:pt>
                <c:pt idx="472">
                  <c:v>-12.724249999999302</c:v>
                </c:pt>
                <c:pt idx="473">
                  <c:v>-12.724249999999302</c:v>
                </c:pt>
                <c:pt idx="474">
                  <c:v>-12.714249999997264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76-41FE-9E90-8362D6B0F12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76-41FE-9E90-8362D6B0F12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76-41FE-9E90-8362D6B0F12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76-41FE-9E90-8362D6B0F12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1'!$O$21:$O$964</c:f>
              <c:numCache>
                <c:formatCode>General</c:formatCode>
                <c:ptCount val="944"/>
                <c:pt idx="0">
                  <c:v>-15.569529073582411</c:v>
                </c:pt>
                <c:pt idx="1">
                  <c:v>-15.569237580327767</c:v>
                </c:pt>
                <c:pt idx="2">
                  <c:v>-14.915709703417209</c:v>
                </c:pt>
                <c:pt idx="3">
                  <c:v>-14.893556216064308</c:v>
                </c:pt>
                <c:pt idx="4">
                  <c:v>-14.883062458897145</c:v>
                </c:pt>
                <c:pt idx="5">
                  <c:v>-14.880147526350711</c:v>
                </c:pt>
                <c:pt idx="6">
                  <c:v>-14.871402728711407</c:v>
                </c:pt>
                <c:pt idx="7">
                  <c:v>-14.867904809655688</c:v>
                </c:pt>
                <c:pt idx="8">
                  <c:v>-14.867321823146399</c:v>
                </c:pt>
                <c:pt idx="9">
                  <c:v>-14.865572863618539</c:v>
                </c:pt>
                <c:pt idx="10">
                  <c:v>-14.860325985034958</c:v>
                </c:pt>
                <c:pt idx="11">
                  <c:v>-14.852164173904942</c:v>
                </c:pt>
                <c:pt idx="12">
                  <c:v>-14.850998200886368</c:v>
                </c:pt>
                <c:pt idx="13">
                  <c:v>-14.848083268339934</c:v>
                </c:pt>
                <c:pt idx="14">
                  <c:v>-14.848083268339934</c:v>
                </c:pt>
                <c:pt idx="15">
                  <c:v>-14.838755484191344</c:v>
                </c:pt>
                <c:pt idx="16">
                  <c:v>-14.834674578626336</c:v>
                </c:pt>
                <c:pt idx="17">
                  <c:v>-14.817767969857018</c:v>
                </c:pt>
                <c:pt idx="18">
                  <c:v>-14.817767969857018</c:v>
                </c:pt>
                <c:pt idx="19">
                  <c:v>-14.816601996838443</c:v>
                </c:pt>
                <c:pt idx="20">
                  <c:v>-14.805525253161994</c:v>
                </c:pt>
                <c:pt idx="21">
                  <c:v>-14.797363442031978</c:v>
                </c:pt>
                <c:pt idx="22">
                  <c:v>-14.789784617411248</c:v>
                </c:pt>
                <c:pt idx="23">
                  <c:v>-14.786869684864815</c:v>
                </c:pt>
                <c:pt idx="24">
                  <c:v>-14.78395475231838</c:v>
                </c:pt>
                <c:pt idx="25">
                  <c:v>-14.776375927697652</c:v>
                </c:pt>
                <c:pt idx="26">
                  <c:v>-14.771712035623356</c:v>
                </c:pt>
                <c:pt idx="27">
                  <c:v>-14.769380089586209</c:v>
                </c:pt>
                <c:pt idx="28">
                  <c:v>-14.768214116567636</c:v>
                </c:pt>
                <c:pt idx="29">
                  <c:v>-14.768214116567636</c:v>
                </c:pt>
                <c:pt idx="30">
                  <c:v>-14.767048143549061</c:v>
                </c:pt>
                <c:pt idx="31">
                  <c:v>-14.754805426854038</c:v>
                </c:pt>
                <c:pt idx="32">
                  <c:v>-14.748975561761169</c:v>
                </c:pt>
                <c:pt idx="33">
                  <c:v>-14.726822074408268</c:v>
                </c:pt>
                <c:pt idx="34">
                  <c:v>-14.726239087898982</c:v>
                </c:pt>
                <c:pt idx="35">
                  <c:v>-14.720992209315401</c:v>
                </c:pt>
                <c:pt idx="36">
                  <c:v>-14.719243249787541</c:v>
                </c:pt>
                <c:pt idx="37">
                  <c:v>-14.715745330731819</c:v>
                </c:pt>
                <c:pt idx="38">
                  <c:v>-14.702336641018221</c:v>
                </c:pt>
                <c:pt idx="39">
                  <c:v>-14.701753654508934</c:v>
                </c:pt>
                <c:pt idx="40">
                  <c:v>-14.690093924323197</c:v>
                </c:pt>
                <c:pt idx="41">
                  <c:v>-14.687178991776763</c:v>
                </c:pt>
                <c:pt idx="42">
                  <c:v>-14.672604329044592</c:v>
                </c:pt>
                <c:pt idx="43">
                  <c:v>-14.671438356026018</c:v>
                </c:pt>
                <c:pt idx="44">
                  <c:v>-14.671438356026018</c:v>
                </c:pt>
                <c:pt idx="45">
                  <c:v>-14.669106409988871</c:v>
                </c:pt>
                <c:pt idx="46">
                  <c:v>-14.661527585368141</c:v>
                </c:pt>
                <c:pt idx="47">
                  <c:v>-14.657446679803133</c:v>
                </c:pt>
                <c:pt idx="48">
                  <c:v>-14.6545317472567</c:v>
                </c:pt>
                <c:pt idx="49">
                  <c:v>-14.653365774238125</c:v>
                </c:pt>
                <c:pt idx="50">
                  <c:v>-14.642289030561676</c:v>
                </c:pt>
                <c:pt idx="51">
                  <c:v>-14.625965408301644</c:v>
                </c:pt>
                <c:pt idx="52">
                  <c:v>-14.624799435283069</c:v>
                </c:pt>
                <c:pt idx="53">
                  <c:v>-14.61372269160662</c:v>
                </c:pt>
                <c:pt idx="54">
                  <c:v>-14.606726853495179</c:v>
                </c:pt>
                <c:pt idx="55">
                  <c:v>-14.602062961420883</c:v>
                </c:pt>
                <c:pt idx="56">
                  <c:v>-14.593901150290867</c:v>
                </c:pt>
                <c:pt idx="57">
                  <c:v>-14.588654271707286</c:v>
                </c:pt>
                <c:pt idx="58">
                  <c:v>-14.573496622465829</c:v>
                </c:pt>
                <c:pt idx="59">
                  <c:v>-14.569998703410107</c:v>
                </c:pt>
                <c:pt idx="60">
                  <c:v>-14.560670919261517</c:v>
                </c:pt>
                <c:pt idx="61">
                  <c:v>-14.536185485871469</c:v>
                </c:pt>
                <c:pt idx="62">
                  <c:v>-14.493044484184242</c:v>
                </c:pt>
                <c:pt idx="63">
                  <c:v>-14.488380592109948</c:v>
                </c:pt>
                <c:pt idx="64">
                  <c:v>-14.484882673054226</c:v>
                </c:pt>
                <c:pt idx="65">
                  <c:v>-14.473514436123132</c:v>
                </c:pt>
                <c:pt idx="66">
                  <c:v>-14.473514436123132</c:v>
                </c:pt>
                <c:pt idx="67">
                  <c:v>-14.472931449613846</c:v>
                </c:pt>
                <c:pt idx="68">
                  <c:v>-14.466810091266334</c:v>
                </c:pt>
                <c:pt idx="69">
                  <c:v>-14.466518598011691</c:v>
                </c:pt>
                <c:pt idx="70">
                  <c:v>-14.466227104757047</c:v>
                </c:pt>
                <c:pt idx="71">
                  <c:v>-14.465352624993116</c:v>
                </c:pt>
                <c:pt idx="72">
                  <c:v>-14.459231266645606</c:v>
                </c:pt>
                <c:pt idx="73">
                  <c:v>-14.456899320608457</c:v>
                </c:pt>
                <c:pt idx="74">
                  <c:v>-14.446405563441294</c:v>
                </c:pt>
                <c:pt idx="75">
                  <c:v>-14.443490630894861</c:v>
                </c:pt>
                <c:pt idx="76">
                  <c:v>-14.441158684857713</c:v>
                </c:pt>
                <c:pt idx="77">
                  <c:v>-14.439992711839139</c:v>
                </c:pt>
                <c:pt idx="78">
                  <c:v>-14.438826738820566</c:v>
                </c:pt>
                <c:pt idx="79">
                  <c:v>-14.437077779292705</c:v>
                </c:pt>
                <c:pt idx="80">
                  <c:v>-14.427167008634829</c:v>
                </c:pt>
                <c:pt idx="81">
                  <c:v>-14.425418049106968</c:v>
                </c:pt>
                <c:pt idx="82">
                  <c:v>-14.40851144033765</c:v>
                </c:pt>
                <c:pt idx="83">
                  <c:v>-14.40851144033765</c:v>
                </c:pt>
                <c:pt idx="84">
                  <c:v>-14.405596507791214</c:v>
                </c:pt>
                <c:pt idx="85">
                  <c:v>-14.39160483156833</c:v>
                </c:pt>
                <c:pt idx="86">
                  <c:v>-14.374698222799012</c:v>
                </c:pt>
                <c:pt idx="87">
                  <c:v>-14.371783290252578</c:v>
                </c:pt>
                <c:pt idx="88">
                  <c:v>-14.37120030374329</c:v>
                </c:pt>
                <c:pt idx="89">
                  <c:v>-14.35837460053898</c:v>
                </c:pt>
                <c:pt idx="90">
                  <c:v>-14.344382924316095</c:v>
                </c:pt>
                <c:pt idx="91">
                  <c:v>-14.343799937806809</c:v>
                </c:pt>
                <c:pt idx="92">
                  <c:v>-14.343799937806809</c:v>
                </c:pt>
                <c:pt idx="93">
                  <c:v>-14.342633964788234</c:v>
                </c:pt>
                <c:pt idx="94">
                  <c:v>-14.342050978278948</c:v>
                </c:pt>
                <c:pt idx="95">
                  <c:v>-14.338553059223226</c:v>
                </c:pt>
                <c:pt idx="96">
                  <c:v>-14.32514436950963</c:v>
                </c:pt>
                <c:pt idx="97">
                  <c:v>-14.323978396491055</c:v>
                </c:pt>
                <c:pt idx="98">
                  <c:v>-14.323978396491055</c:v>
                </c:pt>
                <c:pt idx="99">
                  <c:v>-14.323978396491055</c:v>
                </c:pt>
                <c:pt idx="100">
                  <c:v>-14.320480477435336</c:v>
                </c:pt>
                <c:pt idx="101">
                  <c:v>-14.312901652814606</c:v>
                </c:pt>
                <c:pt idx="102">
                  <c:v>-14.305905814703163</c:v>
                </c:pt>
                <c:pt idx="103">
                  <c:v>-14.305322828193876</c:v>
                </c:pt>
                <c:pt idx="104">
                  <c:v>-14.304156855175304</c:v>
                </c:pt>
                <c:pt idx="105">
                  <c:v>-14.304156855175304</c:v>
                </c:pt>
                <c:pt idx="106">
                  <c:v>-14.295995044045288</c:v>
                </c:pt>
                <c:pt idx="107">
                  <c:v>-14.29191413848028</c:v>
                </c:pt>
                <c:pt idx="108">
                  <c:v>-14.29191413848028</c:v>
                </c:pt>
                <c:pt idx="109">
                  <c:v>-14.29191413848028</c:v>
                </c:pt>
                <c:pt idx="110">
                  <c:v>-14.290748165461705</c:v>
                </c:pt>
                <c:pt idx="111">
                  <c:v>-14.290748165461705</c:v>
                </c:pt>
                <c:pt idx="112">
                  <c:v>-14.28433531385955</c:v>
                </c:pt>
                <c:pt idx="113">
                  <c:v>-14.276756489238821</c:v>
                </c:pt>
                <c:pt idx="114">
                  <c:v>-14.261015853488075</c:v>
                </c:pt>
                <c:pt idx="115">
                  <c:v>-14.257517934432355</c:v>
                </c:pt>
                <c:pt idx="116">
                  <c:v>-14.257517934432355</c:v>
                </c:pt>
                <c:pt idx="117">
                  <c:v>-14.257517934432355</c:v>
                </c:pt>
                <c:pt idx="118">
                  <c:v>-14.244109244718757</c:v>
                </c:pt>
                <c:pt idx="119">
                  <c:v>-14.237113406607316</c:v>
                </c:pt>
                <c:pt idx="120">
                  <c:v>-14.220206797837996</c:v>
                </c:pt>
                <c:pt idx="121">
                  <c:v>-14.210296027180121</c:v>
                </c:pt>
                <c:pt idx="122">
                  <c:v>-14.209713040670833</c:v>
                </c:pt>
                <c:pt idx="123">
                  <c:v>-14.20854706765226</c:v>
                </c:pt>
                <c:pt idx="124">
                  <c:v>-14.199802270012958</c:v>
                </c:pt>
                <c:pt idx="125">
                  <c:v>-14.194555391429375</c:v>
                </c:pt>
                <c:pt idx="126">
                  <c:v>-14.182312674734352</c:v>
                </c:pt>
                <c:pt idx="127">
                  <c:v>-14.161325160400025</c:v>
                </c:pt>
                <c:pt idx="128">
                  <c:v>-14.140920632574986</c:v>
                </c:pt>
                <c:pt idx="129">
                  <c:v>-14.125762983333527</c:v>
                </c:pt>
                <c:pt idx="130">
                  <c:v>-14.114686239657077</c:v>
                </c:pt>
                <c:pt idx="131">
                  <c:v>-14.110605334092069</c:v>
                </c:pt>
                <c:pt idx="132">
                  <c:v>-14.110022347582783</c:v>
                </c:pt>
                <c:pt idx="133">
                  <c:v>-14.110022347582783</c:v>
                </c:pt>
                <c:pt idx="134">
                  <c:v>-14.093698725322751</c:v>
                </c:pt>
                <c:pt idx="135">
                  <c:v>-14.09194976579489</c:v>
                </c:pt>
                <c:pt idx="136">
                  <c:v>-14.080873022118439</c:v>
                </c:pt>
                <c:pt idx="137">
                  <c:v>-14.07912406259058</c:v>
                </c:pt>
                <c:pt idx="138">
                  <c:v>-14.05871953476554</c:v>
                </c:pt>
                <c:pt idx="139">
                  <c:v>-14.042978899014795</c:v>
                </c:pt>
                <c:pt idx="140">
                  <c:v>-14.023157357699041</c:v>
                </c:pt>
                <c:pt idx="141">
                  <c:v>-14.000420883836854</c:v>
                </c:pt>
                <c:pt idx="142">
                  <c:v>-13.998671924308994</c:v>
                </c:pt>
                <c:pt idx="143">
                  <c:v>-13.992842059216125</c:v>
                </c:pt>
                <c:pt idx="144">
                  <c:v>-13.991676086197552</c:v>
                </c:pt>
                <c:pt idx="145">
                  <c:v>-13.981182329030389</c:v>
                </c:pt>
                <c:pt idx="146">
                  <c:v>-13.962526760733208</c:v>
                </c:pt>
                <c:pt idx="147">
                  <c:v>-13.961943774223922</c:v>
                </c:pt>
                <c:pt idx="148">
                  <c:v>-13.961360787714636</c:v>
                </c:pt>
                <c:pt idx="149">
                  <c:v>-13.934543408287441</c:v>
                </c:pt>
                <c:pt idx="150">
                  <c:v>-13.931628475741006</c:v>
                </c:pt>
                <c:pt idx="151">
                  <c:v>-13.917053813008835</c:v>
                </c:pt>
                <c:pt idx="152">
                  <c:v>-13.865751000191592</c:v>
                </c:pt>
                <c:pt idx="153">
                  <c:v>-13.850593350950135</c:v>
                </c:pt>
                <c:pt idx="154">
                  <c:v>-13.832520769162242</c:v>
                </c:pt>
                <c:pt idx="155">
                  <c:v>-13.811533254827914</c:v>
                </c:pt>
                <c:pt idx="156">
                  <c:v>-13.796375605586457</c:v>
                </c:pt>
                <c:pt idx="157">
                  <c:v>-13.785298861910007</c:v>
                </c:pt>
                <c:pt idx="158">
                  <c:v>-13.772473158705695</c:v>
                </c:pt>
                <c:pt idx="159">
                  <c:v>-13.768975239649976</c:v>
                </c:pt>
                <c:pt idx="160">
                  <c:v>-13.764894334084968</c:v>
                </c:pt>
                <c:pt idx="161">
                  <c:v>-13.764602840830324</c:v>
                </c:pt>
                <c:pt idx="162">
                  <c:v>-13.748570711824936</c:v>
                </c:pt>
                <c:pt idx="163">
                  <c:v>-13.732247089564904</c:v>
                </c:pt>
                <c:pt idx="164">
                  <c:v>-13.731955596310261</c:v>
                </c:pt>
                <c:pt idx="165">
                  <c:v>-13.717672426832733</c:v>
                </c:pt>
                <c:pt idx="166">
                  <c:v>-13.715340480795584</c:v>
                </c:pt>
                <c:pt idx="167">
                  <c:v>-13.715340480795584</c:v>
                </c:pt>
                <c:pt idx="168">
                  <c:v>-13.715048987540941</c:v>
                </c:pt>
                <c:pt idx="169">
                  <c:v>-13.707470162920213</c:v>
                </c:pt>
                <c:pt idx="170">
                  <c:v>-13.699016858535552</c:v>
                </c:pt>
                <c:pt idx="171">
                  <c:v>-13.69785088551698</c:v>
                </c:pt>
                <c:pt idx="172">
                  <c:v>-13.69027206089625</c:v>
                </c:pt>
                <c:pt idx="173">
                  <c:v>-13.688523101368389</c:v>
                </c:pt>
                <c:pt idx="174">
                  <c:v>-13.685608168821956</c:v>
                </c:pt>
                <c:pt idx="175">
                  <c:v>-13.671616492599071</c:v>
                </c:pt>
                <c:pt idx="176">
                  <c:v>-13.668993053307281</c:v>
                </c:pt>
                <c:pt idx="177">
                  <c:v>-13.668410066797993</c:v>
                </c:pt>
                <c:pt idx="178">
                  <c:v>-13.665203640996916</c:v>
                </c:pt>
                <c:pt idx="179">
                  <c:v>-13.663163188214412</c:v>
                </c:pt>
                <c:pt idx="180">
                  <c:v>-13.662871694959769</c:v>
                </c:pt>
                <c:pt idx="181">
                  <c:v>-13.618564720253968</c:v>
                </c:pt>
                <c:pt idx="182">
                  <c:v>-13.618273226999325</c:v>
                </c:pt>
                <c:pt idx="183">
                  <c:v>-13.60165811148465</c:v>
                </c:pt>
                <c:pt idx="184">
                  <c:v>-13.587083448752479</c:v>
                </c:pt>
                <c:pt idx="185">
                  <c:v>-13.583294036442114</c:v>
                </c:pt>
                <c:pt idx="186">
                  <c:v>-13.583002543187471</c:v>
                </c:pt>
                <c:pt idx="187">
                  <c:v>-13.5684278804553</c:v>
                </c:pt>
                <c:pt idx="188">
                  <c:v>-13.566095934418151</c:v>
                </c:pt>
                <c:pt idx="189">
                  <c:v>-13.565804441163507</c:v>
                </c:pt>
                <c:pt idx="190">
                  <c:v>-13.549772312158119</c:v>
                </c:pt>
                <c:pt idx="191">
                  <c:v>-13.549189325648832</c:v>
                </c:pt>
                <c:pt idx="192">
                  <c:v>-13.534031676407375</c:v>
                </c:pt>
                <c:pt idx="193">
                  <c:v>-13.533448689898087</c:v>
                </c:pt>
                <c:pt idx="194">
                  <c:v>-13.532282716879514</c:v>
                </c:pt>
                <c:pt idx="195">
                  <c:v>-13.531991223624871</c:v>
                </c:pt>
                <c:pt idx="196">
                  <c:v>-13.51829104065663</c:v>
                </c:pt>
                <c:pt idx="197">
                  <c:v>-13.515376108110196</c:v>
                </c:pt>
                <c:pt idx="198">
                  <c:v>-13.503716377924459</c:v>
                </c:pt>
                <c:pt idx="199">
                  <c:v>-13.503424884669815</c:v>
                </c:pt>
                <c:pt idx="200">
                  <c:v>-13.502550404905884</c:v>
                </c:pt>
                <c:pt idx="201">
                  <c:v>-13.502258911651241</c:v>
                </c:pt>
                <c:pt idx="202">
                  <c:v>-13.501384431887312</c:v>
                </c:pt>
                <c:pt idx="203">
                  <c:v>-13.501384431887312</c:v>
                </c:pt>
                <c:pt idx="204">
                  <c:v>-13.501384431887312</c:v>
                </c:pt>
                <c:pt idx="205">
                  <c:v>-13.500801445378023</c:v>
                </c:pt>
                <c:pt idx="206">
                  <c:v>-13.499635472359451</c:v>
                </c:pt>
                <c:pt idx="207">
                  <c:v>-13.487392755664427</c:v>
                </c:pt>
                <c:pt idx="208">
                  <c:v>-13.487101262409784</c:v>
                </c:pt>
                <c:pt idx="209">
                  <c:v>-13.484477823117992</c:v>
                </c:pt>
                <c:pt idx="210">
                  <c:v>-13.483894836608705</c:v>
                </c:pt>
                <c:pt idx="211">
                  <c:v>-13.471069133404395</c:v>
                </c:pt>
                <c:pt idx="212">
                  <c:v>-13.470486146895109</c:v>
                </c:pt>
                <c:pt idx="213">
                  <c:v>-13.470194653640464</c:v>
                </c:pt>
                <c:pt idx="214">
                  <c:v>-13.469903160385821</c:v>
                </c:pt>
                <c:pt idx="215">
                  <c:v>-13.454162524635077</c:v>
                </c:pt>
                <c:pt idx="216">
                  <c:v>-13.453871031380432</c:v>
                </c:pt>
                <c:pt idx="217">
                  <c:v>-13.452413565107216</c:v>
                </c:pt>
                <c:pt idx="218">
                  <c:v>-13.452413565107216</c:v>
                </c:pt>
                <c:pt idx="219">
                  <c:v>-13.450081619070069</c:v>
                </c:pt>
                <c:pt idx="220">
                  <c:v>-13.448915646051494</c:v>
                </c:pt>
                <c:pt idx="221">
                  <c:v>-13.440753834921479</c:v>
                </c:pt>
                <c:pt idx="222">
                  <c:v>-13.439004875393618</c:v>
                </c:pt>
                <c:pt idx="223">
                  <c:v>-13.438713382138975</c:v>
                </c:pt>
                <c:pt idx="224">
                  <c:v>-13.437838902375045</c:v>
                </c:pt>
                <c:pt idx="225">
                  <c:v>-13.4375474091204</c:v>
                </c:pt>
                <c:pt idx="226">
                  <c:v>-13.436672929356471</c:v>
                </c:pt>
                <c:pt idx="227">
                  <c:v>-13.436672929356471</c:v>
                </c:pt>
                <c:pt idx="228">
                  <c:v>-13.436381436101827</c:v>
                </c:pt>
                <c:pt idx="229">
                  <c:v>-13.435506956337896</c:v>
                </c:pt>
                <c:pt idx="230">
                  <c:v>-13.434340983319323</c:v>
                </c:pt>
                <c:pt idx="231">
                  <c:v>-13.434340983319323</c:v>
                </c:pt>
                <c:pt idx="232">
                  <c:v>-13.432592023791463</c:v>
                </c:pt>
                <c:pt idx="233">
                  <c:v>-13.432300530536819</c:v>
                </c:pt>
                <c:pt idx="234">
                  <c:v>-13.42384722615216</c:v>
                </c:pt>
                <c:pt idx="235">
                  <c:v>-13.422389759878943</c:v>
                </c:pt>
                <c:pt idx="236">
                  <c:v>-13.420932293605725</c:v>
                </c:pt>
                <c:pt idx="237">
                  <c:v>-13.420932293605725</c:v>
                </c:pt>
                <c:pt idx="238">
                  <c:v>-13.420640800351082</c:v>
                </c:pt>
                <c:pt idx="239">
                  <c:v>-13.420640800351082</c:v>
                </c:pt>
                <c:pt idx="240">
                  <c:v>-13.420349307096439</c:v>
                </c:pt>
                <c:pt idx="241">
                  <c:v>-13.420349307096439</c:v>
                </c:pt>
                <c:pt idx="242">
                  <c:v>-13.420057813841796</c:v>
                </c:pt>
                <c:pt idx="243">
                  <c:v>-13.420057813841796</c:v>
                </c:pt>
                <c:pt idx="244">
                  <c:v>-13.418017361059292</c:v>
                </c:pt>
                <c:pt idx="245">
                  <c:v>-13.416268401531431</c:v>
                </c:pt>
                <c:pt idx="246">
                  <c:v>-13.412187495966423</c:v>
                </c:pt>
                <c:pt idx="247">
                  <c:v>-13.41189600271178</c:v>
                </c:pt>
                <c:pt idx="248">
                  <c:v>-13.408689576910701</c:v>
                </c:pt>
                <c:pt idx="249">
                  <c:v>-13.406357630873554</c:v>
                </c:pt>
                <c:pt idx="250">
                  <c:v>-13.405191657854981</c:v>
                </c:pt>
                <c:pt idx="251">
                  <c:v>-13.404900164600337</c:v>
                </c:pt>
                <c:pt idx="252">
                  <c:v>-13.404608671345693</c:v>
                </c:pt>
                <c:pt idx="253">
                  <c:v>-13.404025684836407</c:v>
                </c:pt>
                <c:pt idx="254">
                  <c:v>-13.403734191581764</c:v>
                </c:pt>
                <c:pt idx="255">
                  <c:v>-13.402859711817833</c:v>
                </c:pt>
                <c:pt idx="256">
                  <c:v>-13.402568218563189</c:v>
                </c:pt>
                <c:pt idx="257">
                  <c:v>-13.402276725308546</c:v>
                </c:pt>
                <c:pt idx="258">
                  <c:v>-13.40169373879926</c:v>
                </c:pt>
                <c:pt idx="259">
                  <c:v>-13.40169373879926</c:v>
                </c:pt>
                <c:pt idx="260">
                  <c:v>-13.40169373879926</c:v>
                </c:pt>
                <c:pt idx="261">
                  <c:v>-13.401402245544617</c:v>
                </c:pt>
                <c:pt idx="262">
                  <c:v>-13.401402245544617</c:v>
                </c:pt>
                <c:pt idx="263">
                  <c:v>-13.400527765780685</c:v>
                </c:pt>
                <c:pt idx="264">
                  <c:v>-13.399944779271399</c:v>
                </c:pt>
                <c:pt idx="265">
                  <c:v>-13.399361792762113</c:v>
                </c:pt>
                <c:pt idx="266">
                  <c:v>-13.39907029950747</c:v>
                </c:pt>
                <c:pt idx="267">
                  <c:v>-13.390616995122809</c:v>
                </c:pt>
                <c:pt idx="268">
                  <c:v>-13.388285049085662</c:v>
                </c:pt>
                <c:pt idx="269">
                  <c:v>-13.388285049085662</c:v>
                </c:pt>
                <c:pt idx="270">
                  <c:v>-13.387993555831018</c:v>
                </c:pt>
                <c:pt idx="271">
                  <c:v>-13.387993555831018</c:v>
                </c:pt>
                <c:pt idx="272">
                  <c:v>-13.387702062576375</c:v>
                </c:pt>
                <c:pt idx="273">
                  <c:v>-13.387410569321732</c:v>
                </c:pt>
                <c:pt idx="274">
                  <c:v>-13.385953103048514</c:v>
                </c:pt>
                <c:pt idx="275">
                  <c:v>-13.385370116539228</c:v>
                </c:pt>
                <c:pt idx="276">
                  <c:v>-13.385370116539228</c:v>
                </c:pt>
                <c:pt idx="277">
                  <c:v>-13.385078623284585</c:v>
                </c:pt>
                <c:pt idx="278">
                  <c:v>-13.385078623284585</c:v>
                </c:pt>
                <c:pt idx="279">
                  <c:v>-13.385078623284585</c:v>
                </c:pt>
                <c:pt idx="280">
                  <c:v>-13.384204143520654</c:v>
                </c:pt>
                <c:pt idx="281">
                  <c:v>-13.383621157011367</c:v>
                </c:pt>
                <c:pt idx="282">
                  <c:v>-13.383329663756724</c:v>
                </c:pt>
                <c:pt idx="283">
                  <c:v>-13.383038170502081</c:v>
                </c:pt>
                <c:pt idx="284">
                  <c:v>-13.383038170502081</c:v>
                </c:pt>
                <c:pt idx="285">
                  <c:v>-13.382746677247438</c:v>
                </c:pt>
                <c:pt idx="286">
                  <c:v>-13.374293372862777</c:v>
                </c:pt>
                <c:pt idx="287">
                  <c:v>-13.374001879608134</c:v>
                </c:pt>
                <c:pt idx="288">
                  <c:v>-13.37196142682563</c:v>
                </c:pt>
                <c:pt idx="289">
                  <c:v>-13.371669933570987</c:v>
                </c:pt>
                <c:pt idx="290">
                  <c:v>-13.371378440316343</c:v>
                </c:pt>
                <c:pt idx="291">
                  <c:v>-13.3710869470617</c:v>
                </c:pt>
                <c:pt idx="292">
                  <c:v>-13.370212467297769</c:v>
                </c:pt>
                <c:pt idx="293">
                  <c:v>-13.369629480788483</c:v>
                </c:pt>
                <c:pt idx="294">
                  <c:v>-13.369046494279196</c:v>
                </c:pt>
                <c:pt idx="295">
                  <c:v>-13.369046494279196</c:v>
                </c:pt>
                <c:pt idx="296">
                  <c:v>-13.369046494279196</c:v>
                </c:pt>
                <c:pt idx="297">
                  <c:v>-13.368755001024553</c:v>
                </c:pt>
                <c:pt idx="298">
                  <c:v>-13.368755001024553</c:v>
                </c:pt>
                <c:pt idx="299">
                  <c:v>-13.368755001024553</c:v>
                </c:pt>
                <c:pt idx="300">
                  <c:v>-13.367297534751335</c:v>
                </c:pt>
                <c:pt idx="301">
                  <c:v>-13.366131561732761</c:v>
                </c:pt>
                <c:pt idx="302">
                  <c:v>-13.366131561732761</c:v>
                </c:pt>
                <c:pt idx="303">
                  <c:v>-13.365840068478118</c:v>
                </c:pt>
                <c:pt idx="304">
                  <c:v>-13.365840068478118</c:v>
                </c:pt>
                <c:pt idx="305">
                  <c:v>-13.363216629186327</c:v>
                </c:pt>
                <c:pt idx="306">
                  <c:v>-13.362925135931684</c:v>
                </c:pt>
                <c:pt idx="307">
                  <c:v>-13.36088468314918</c:v>
                </c:pt>
                <c:pt idx="308">
                  <c:v>-13.360593189894537</c:v>
                </c:pt>
                <c:pt idx="309">
                  <c:v>-13.357969750602747</c:v>
                </c:pt>
                <c:pt idx="310">
                  <c:v>-13.357678257348102</c:v>
                </c:pt>
                <c:pt idx="311">
                  <c:v>-13.357386764093459</c:v>
                </c:pt>
                <c:pt idx="312">
                  <c:v>-13.356803777584172</c:v>
                </c:pt>
                <c:pt idx="313">
                  <c:v>-13.356512284329529</c:v>
                </c:pt>
                <c:pt idx="314">
                  <c:v>-13.355054818056312</c:v>
                </c:pt>
                <c:pt idx="315">
                  <c:v>-13.355054818056312</c:v>
                </c:pt>
                <c:pt idx="316">
                  <c:v>-13.353888845037739</c:v>
                </c:pt>
                <c:pt idx="317">
                  <c:v>-13.353597351783094</c:v>
                </c:pt>
                <c:pt idx="318">
                  <c:v>-13.352139885509878</c:v>
                </c:pt>
                <c:pt idx="319">
                  <c:v>-13.35068241923666</c:v>
                </c:pt>
                <c:pt idx="320">
                  <c:v>-13.349807939472731</c:v>
                </c:pt>
                <c:pt idx="321">
                  <c:v>-13.34805897994487</c:v>
                </c:pt>
                <c:pt idx="322">
                  <c:v>-13.343978074379862</c:v>
                </c:pt>
                <c:pt idx="323">
                  <c:v>-13.343686581125219</c:v>
                </c:pt>
                <c:pt idx="324">
                  <c:v>-13.342812101361288</c:v>
                </c:pt>
                <c:pt idx="325">
                  <c:v>-13.342229114852001</c:v>
                </c:pt>
                <c:pt idx="326">
                  <c:v>-13.341937621597358</c:v>
                </c:pt>
                <c:pt idx="327">
                  <c:v>-13.340480155324141</c:v>
                </c:pt>
                <c:pt idx="328">
                  <c:v>-13.340480155324141</c:v>
                </c:pt>
                <c:pt idx="329">
                  <c:v>-13.340480155324141</c:v>
                </c:pt>
                <c:pt idx="330">
                  <c:v>-13.340188662069497</c:v>
                </c:pt>
                <c:pt idx="331">
                  <c:v>-13.339897168814854</c:v>
                </c:pt>
                <c:pt idx="332">
                  <c:v>-13.33873119579628</c:v>
                </c:pt>
                <c:pt idx="333">
                  <c:v>-13.338439702541637</c:v>
                </c:pt>
                <c:pt idx="334">
                  <c:v>-13.338148209286993</c:v>
                </c:pt>
                <c:pt idx="335">
                  <c:v>-13.336399249759133</c:v>
                </c:pt>
                <c:pt idx="336">
                  <c:v>-13.336399249759133</c:v>
                </c:pt>
                <c:pt idx="337">
                  <c:v>-13.336107756504489</c:v>
                </c:pt>
                <c:pt idx="338">
                  <c:v>-13.336107756504489</c:v>
                </c:pt>
                <c:pt idx="339">
                  <c:v>-13.335233276740558</c:v>
                </c:pt>
                <c:pt idx="340">
                  <c:v>-13.326488479101256</c:v>
                </c:pt>
                <c:pt idx="341">
                  <c:v>-13.324739519573395</c:v>
                </c:pt>
                <c:pt idx="342">
                  <c:v>-13.324739519573395</c:v>
                </c:pt>
                <c:pt idx="343">
                  <c:v>-13.324448026318752</c:v>
                </c:pt>
                <c:pt idx="344">
                  <c:v>-13.323573546554822</c:v>
                </c:pt>
                <c:pt idx="345">
                  <c:v>-13.323573546554822</c:v>
                </c:pt>
                <c:pt idx="346">
                  <c:v>-13.323282053300179</c:v>
                </c:pt>
                <c:pt idx="347">
                  <c:v>-13.322990560045534</c:v>
                </c:pt>
                <c:pt idx="348">
                  <c:v>-13.321241600517675</c:v>
                </c:pt>
                <c:pt idx="349">
                  <c:v>-13.320658614008387</c:v>
                </c:pt>
                <c:pt idx="350">
                  <c:v>-13.320367120753744</c:v>
                </c:pt>
                <c:pt idx="351">
                  <c:v>-13.318909654480526</c:v>
                </c:pt>
                <c:pt idx="352">
                  <c:v>-13.318618161225883</c:v>
                </c:pt>
                <c:pt idx="353">
                  <c:v>-13.308415897313363</c:v>
                </c:pt>
                <c:pt idx="354">
                  <c:v>-13.307249924294791</c:v>
                </c:pt>
                <c:pt idx="355">
                  <c:v>-13.307249924294791</c:v>
                </c:pt>
                <c:pt idx="356">
                  <c:v>-13.306666937785502</c:v>
                </c:pt>
                <c:pt idx="357">
                  <c:v>-13.306666937785502</c:v>
                </c:pt>
                <c:pt idx="358">
                  <c:v>-13.306083951276216</c:v>
                </c:pt>
                <c:pt idx="359">
                  <c:v>-13.303752005239069</c:v>
                </c:pt>
                <c:pt idx="360">
                  <c:v>-13.303169018729783</c:v>
                </c:pt>
                <c:pt idx="361">
                  <c:v>-13.290926302034759</c:v>
                </c:pt>
                <c:pt idx="362">
                  <c:v>-13.289760329016184</c:v>
                </c:pt>
                <c:pt idx="363">
                  <c:v>-13.289468835761541</c:v>
                </c:pt>
                <c:pt idx="364">
                  <c:v>-13.287428382979037</c:v>
                </c:pt>
                <c:pt idx="365">
                  <c:v>-13.287136889724394</c:v>
                </c:pt>
                <c:pt idx="366">
                  <c:v>-13.276351639302588</c:v>
                </c:pt>
                <c:pt idx="367">
                  <c:v>-13.276060146047943</c:v>
                </c:pt>
                <c:pt idx="368">
                  <c:v>-13.275185666284013</c:v>
                </c:pt>
                <c:pt idx="369">
                  <c:v>-13.274602679774727</c:v>
                </c:pt>
                <c:pt idx="370">
                  <c:v>-13.273436706756153</c:v>
                </c:pt>
                <c:pt idx="371">
                  <c:v>-13.273436706756153</c:v>
                </c:pt>
                <c:pt idx="372">
                  <c:v>-13.273145213501509</c:v>
                </c:pt>
                <c:pt idx="373">
                  <c:v>-13.27227073373758</c:v>
                </c:pt>
                <c:pt idx="374">
                  <c:v>-13.271104760719005</c:v>
                </c:pt>
                <c:pt idx="375">
                  <c:v>-13.270521774209719</c:v>
                </c:pt>
                <c:pt idx="376">
                  <c:v>-13.269938787700431</c:v>
                </c:pt>
                <c:pt idx="377">
                  <c:v>-13.266440868644711</c:v>
                </c:pt>
                <c:pt idx="378">
                  <c:v>-13.255947111477548</c:v>
                </c:pt>
                <c:pt idx="379">
                  <c:v>-13.255072631713617</c:v>
                </c:pt>
                <c:pt idx="380">
                  <c:v>-13.254781138458974</c:v>
                </c:pt>
                <c:pt idx="381">
                  <c:v>-13.254198151949687</c:v>
                </c:pt>
                <c:pt idx="382">
                  <c:v>-13.251283219403252</c:v>
                </c:pt>
                <c:pt idx="383">
                  <c:v>-13.237291543180367</c:v>
                </c:pt>
                <c:pt idx="384">
                  <c:v>-13.236708556671081</c:v>
                </c:pt>
                <c:pt idx="385">
                  <c:v>-13.236417063416438</c:v>
                </c:pt>
                <c:pt idx="386">
                  <c:v>-13.224465839976057</c:v>
                </c:pt>
                <c:pt idx="387">
                  <c:v>-13.224174346721414</c:v>
                </c:pt>
                <c:pt idx="388">
                  <c:v>-13.220384934411049</c:v>
                </c:pt>
                <c:pt idx="389">
                  <c:v>-13.202895339132445</c:v>
                </c:pt>
                <c:pt idx="390">
                  <c:v>-13.20172936611387</c:v>
                </c:pt>
                <c:pt idx="391">
                  <c:v>-13.139349809620178</c:v>
                </c:pt>
                <c:pt idx="392">
                  <c:v>-13.139058316365533</c:v>
                </c:pt>
                <c:pt idx="393">
                  <c:v>-13.13876682311089</c:v>
                </c:pt>
                <c:pt idx="394">
                  <c:v>-13.138475329856247</c:v>
                </c:pt>
                <c:pt idx="395">
                  <c:v>-13.138183836601604</c:v>
                </c:pt>
                <c:pt idx="396">
                  <c:v>-13.137892343346961</c:v>
                </c:pt>
                <c:pt idx="397">
                  <c:v>-13.122443200850858</c:v>
                </c:pt>
                <c:pt idx="398">
                  <c:v>-13.122151707596215</c:v>
                </c:pt>
                <c:pt idx="399">
                  <c:v>-13.105245098826897</c:v>
                </c:pt>
                <c:pt idx="400">
                  <c:v>-13.104953605572254</c:v>
                </c:pt>
                <c:pt idx="401">
                  <c:v>-13.104370619062966</c:v>
                </c:pt>
                <c:pt idx="402">
                  <c:v>-13.104370619062966</c:v>
                </c:pt>
                <c:pt idx="403">
                  <c:v>-13.104370619062966</c:v>
                </c:pt>
                <c:pt idx="404">
                  <c:v>-13.104079125808322</c:v>
                </c:pt>
                <c:pt idx="405">
                  <c:v>-13.104079125808322</c:v>
                </c:pt>
                <c:pt idx="406">
                  <c:v>-13.104079125808322</c:v>
                </c:pt>
                <c:pt idx="407">
                  <c:v>-13.074055320580051</c:v>
                </c:pt>
                <c:pt idx="408">
                  <c:v>-13.074055320580051</c:v>
                </c:pt>
                <c:pt idx="409">
                  <c:v>-13.074055320580051</c:v>
                </c:pt>
                <c:pt idx="410">
                  <c:v>-13.073763827325406</c:v>
                </c:pt>
                <c:pt idx="411">
                  <c:v>-13.073763827325406</c:v>
                </c:pt>
                <c:pt idx="412">
                  <c:v>-13.073763827325406</c:v>
                </c:pt>
                <c:pt idx="413">
                  <c:v>-13.059772151102523</c:v>
                </c:pt>
                <c:pt idx="414">
                  <c:v>-13.059772151102523</c:v>
                </c:pt>
                <c:pt idx="415">
                  <c:v>-13.059772151102523</c:v>
                </c:pt>
                <c:pt idx="416">
                  <c:v>-13.059772151102523</c:v>
                </c:pt>
                <c:pt idx="417">
                  <c:v>-13.059772151102523</c:v>
                </c:pt>
                <c:pt idx="418">
                  <c:v>-13.059772151102523</c:v>
                </c:pt>
                <c:pt idx="419">
                  <c:v>-13.059772151102523</c:v>
                </c:pt>
                <c:pt idx="420">
                  <c:v>-13.059480657847878</c:v>
                </c:pt>
                <c:pt idx="421">
                  <c:v>-13.059480657847878</c:v>
                </c:pt>
                <c:pt idx="422">
                  <c:v>-13.059480657847878</c:v>
                </c:pt>
                <c:pt idx="423">
                  <c:v>-13.059480657847878</c:v>
                </c:pt>
                <c:pt idx="424">
                  <c:v>-13.059480657847878</c:v>
                </c:pt>
                <c:pt idx="425">
                  <c:v>-13.059480657847878</c:v>
                </c:pt>
                <c:pt idx="426">
                  <c:v>-13.04169956931463</c:v>
                </c:pt>
                <c:pt idx="427">
                  <c:v>-13.040825089550699</c:v>
                </c:pt>
                <c:pt idx="428">
                  <c:v>-13.025958933563885</c:v>
                </c:pt>
                <c:pt idx="429">
                  <c:v>-13.025958933563885</c:v>
                </c:pt>
                <c:pt idx="430">
                  <c:v>-13.025958933563885</c:v>
                </c:pt>
                <c:pt idx="431">
                  <c:v>-13.025667440309242</c:v>
                </c:pt>
                <c:pt idx="432">
                  <c:v>-13.025667440309242</c:v>
                </c:pt>
                <c:pt idx="433">
                  <c:v>-13.025667440309242</c:v>
                </c:pt>
                <c:pt idx="434">
                  <c:v>-13.009926804558496</c:v>
                </c:pt>
                <c:pt idx="435">
                  <c:v>-13.009926804558496</c:v>
                </c:pt>
                <c:pt idx="436">
                  <c:v>-13.009926804558496</c:v>
                </c:pt>
                <c:pt idx="437">
                  <c:v>-13.009635311303853</c:v>
                </c:pt>
                <c:pt idx="438">
                  <c:v>-13.009635311303853</c:v>
                </c:pt>
                <c:pt idx="439">
                  <c:v>-13.009635311303853</c:v>
                </c:pt>
                <c:pt idx="440">
                  <c:v>-12.993603182298465</c:v>
                </c:pt>
                <c:pt idx="441">
                  <c:v>-12.993603182298465</c:v>
                </c:pt>
                <c:pt idx="442">
                  <c:v>-12.993603182298465</c:v>
                </c:pt>
                <c:pt idx="443">
                  <c:v>-12.993311689043821</c:v>
                </c:pt>
                <c:pt idx="444">
                  <c:v>-12.993311689043821</c:v>
                </c:pt>
                <c:pt idx="445">
                  <c:v>-12.993311689043821</c:v>
                </c:pt>
                <c:pt idx="446">
                  <c:v>-12.978445533057007</c:v>
                </c:pt>
                <c:pt idx="447">
                  <c:v>-12.978445533057007</c:v>
                </c:pt>
                <c:pt idx="448">
                  <c:v>-12.978445533057007</c:v>
                </c:pt>
                <c:pt idx="449">
                  <c:v>-12.978154039802364</c:v>
                </c:pt>
                <c:pt idx="450">
                  <c:v>-12.978154039802364</c:v>
                </c:pt>
                <c:pt idx="451">
                  <c:v>-12.978154039802364</c:v>
                </c:pt>
                <c:pt idx="452">
                  <c:v>-12.961247431033044</c:v>
                </c:pt>
                <c:pt idx="453">
                  <c:v>-12.961247431033044</c:v>
                </c:pt>
                <c:pt idx="454">
                  <c:v>-12.961247431033044</c:v>
                </c:pt>
                <c:pt idx="455">
                  <c:v>-12.960955937778401</c:v>
                </c:pt>
                <c:pt idx="456">
                  <c:v>-12.960955937778401</c:v>
                </c:pt>
                <c:pt idx="457">
                  <c:v>-12.944923808773012</c:v>
                </c:pt>
                <c:pt idx="458">
                  <c:v>-12.944923808773012</c:v>
                </c:pt>
                <c:pt idx="459">
                  <c:v>-12.944923808773012</c:v>
                </c:pt>
                <c:pt idx="460">
                  <c:v>-12.944632315518369</c:v>
                </c:pt>
                <c:pt idx="461">
                  <c:v>-12.944632315518369</c:v>
                </c:pt>
                <c:pt idx="462">
                  <c:v>-12.944632315518369</c:v>
                </c:pt>
                <c:pt idx="463">
                  <c:v>-12.927142720239765</c:v>
                </c:pt>
                <c:pt idx="464">
                  <c:v>-12.927142720239765</c:v>
                </c:pt>
                <c:pt idx="465">
                  <c:v>-12.927142720239765</c:v>
                </c:pt>
                <c:pt idx="466">
                  <c:v>-12.926851226985121</c:v>
                </c:pt>
                <c:pt idx="467">
                  <c:v>-12.926851226985121</c:v>
                </c:pt>
                <c:pt idx="468">
                  <c:v>-12.926851226985121</c:v>
                </c:pt>
                <c:pt idx="469">
                  <c:v>-12.909653124961158</c:v>
                </c:pt>
                <c:pt idx="470">
                  <c:v>-12.909653124961158</c:v>
                </c:pt>
                <c:pt idx="471">
                  <c:v>-12.909653124961158</c:v>
                </c:pt>
                <c:pt idx="472">
                  <c:v>-12.909361631706515</c:v>
                </c:pt>
                <c:pt idx="473">
                  <c:v>-12.909361631706515</c:v>
                </c:pt>
                <c:pt idx="474">
                  <c:v>-12.909361631706515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76-41FE-9E90-8362D6B0F12C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1'!$V$2:$V$28</c:f>
              <c:numCache>
                <c:formatCode>General</c:formatCode>
                <c:ptCount val="27"/>
                <c:pt idx="0">
                  <c:v>-4000</c:v>
                </c:pt>
                <c:pt idx="1">
                  <c:v>-3800</c:v>
                </c:pt>
                <c:pt idx="2">
                  <c:v>-3600</c:v>
                </c:pt>
                <c:pt idx="3">
                  <c:v>-3400</c:v>
                </c:pt>
                <c:pt idx="4">
                  <c:v>-3200</c:v>
                </c:pt>
                <c:pt idx="5">
                  <c:v>-3000</c:v>
                </c:pt>
                <c:pt idx="6">
                  <c:v>-2800</c:v>
                </c:pt>
                <c:pt idx="7">
                  <c:v>-2600</c:v>
                </c:pt>
                <c:pt idx="8">
                  <c:v>-2400</c:v>
                </c:pt>
                <c:pt idx="9">
                  <c:v>-2200</c:v>
                </c:pt>
                <c:pt idx="10">
                  <c:v>-2000</c:v>
                </c:pt>
                <c:pt idx="11">
                  <c:v>-1800</c:v>
                </c:pt>
                <c:pt idx="12">
                  <c:v>-1600</c:v>
                </c:pt>
                <c:pt idx="13">
                  <c:v>-1400</c:v>
                </c:pt>
                <c:pt idx="14">
                  <c:v>-1200</c:v>
                </c:pt>
                <c:pt idx="15">
                  <c:v>-1000</c:v>
                </c:pt>
                <c:pt idx="16">
                  <c:v>-800</c:v>
                </c:pt>
                <c:pt idx="17">
                  <c:v>-600</c:v>
                </c:pt>
                <c:pt idx="18">
                  <c:v>-400</c:v>
                </c:pt>
                <c:pt idx="19">
                  <c:v>-200</c:v>
                </c:pt>
                <c:pt idx="20">
                  <c:v>0</c:v>
                </c:pt>
                <c:pt idx="21">
                  <c:v>200</c:v>
                </c:pt>
                <c:pt idx="22">
                  <c:v>400</c:v>
                </c:pt>
                <c:pt idx="23">
                  <c:v>600</c:v>
                </c:pt>
                <c:pt idx="24">
                  <c:v>800</c:v>
                </c:pt>
              </c:numCache>
            </c:numRef>
          </c:xVal>
          <c:yVal>
            <c:numRef>
              <c:f>'Active 1'!$W$2:$W$28</c:f>
              <c:numCache>
                <c:formatCode>General</c:formatCode>
                <c:ptCount val="27"/>
                <c:pt idx="0">
                  <c:v>55.757884651215562</c:v>
                </c:pt>
                <c:pt idx="1">
                  <c:v>49.40174456345639</c:v>
                </c:pt>
                <c:pt idx="2">
                  <c:v>43.352640817435969</c:v>
                </c:pt>
                <c:pt idx="3">
                  <c:v>37.610573413154292</c:v>
                </c:pt>
                <c:pt idx="4">
                  <c:v>32.175542350611366</c:v>
                </c:pt>
                <c:pt idx="5">
                  <c:v>27.047547629807198</c:v>
                </c:pt>
                <c:pt idx="6">
                  <c:v>22.226589250741768</c:v>
                </c:pt>
                <c:pt idx="7">
                  <c:v>17.712667213415095</c:v>
                </c:pt>
                <c:pt idx="8">
                  <c:v>13.505781517827163</c:v>
                </c:pt>
                <c:pt idx="9">
                  <c:v>9.6059321639779824</c:v>
                </c:pt>
                <c:pt idx="10">
                  <c:v>6.0131191518675546</c:v>
                </c:pt>
                <c:pt idx="11">
                  <c:v>2.7273424814958709</c:v>
                </c:pt>
                <c:pt idx="12">
                  <c:v>-0.2513978471370617</c:v>
                </c:pt>
                <c:pt idx="13">
                  <c:v>-2.9231018340312467</c:v>
                </c:pt>
                <c:pt idx="14">
                  <c:v>-5.2877694791866805</c:v>
                </c:pt>
                <c:pt idx="15">
                  <c:v>-7.3454007826033676</c:v>
                </c:pt>
                <c:pt idx="16">
                  <c:v>-9.0959957442813053</c:v>
                </c:pt>
                <c:pt idx="17">
                  <c:v>-10.539554364220495</c:v>
                </c:pt>
                <c:pt idx="18">
                  <c:v>-11.676076642420936</c:v>
                </c:pt>
                <c:pt idx="19">
                  <c:v>-12.505562578882627</c:v>
                </c:pt>
                <c:pt idx="20">
                  <c:v>-13.028012173605569</c:v>
                </c:pt>
                <c:pt idx="21">
                  <c:v>-13.243425426589765</c:v>
                </c:pt>
                <c:pt idx="22">
                  <c:v>-13.151802337835209</c:v>
                </c:pt>
                <c:pt idx="23">
                  <c:v>-12.753142907341905</c:v>
                </c:pt>
                <c:pt idx="24">
                  <c:v>-12.047447135109854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76-41FE-9E90-8362D6B0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391000"/>
        <c:axId val="1"/>
      </c:scatterChart>
      <c:valAx>
        <c:axId val="519391000"/>
        <c:scaling>
          <c:orientation val="minMax"/>
          <c:max val="1000"/>
          <c:min val="-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63513206223678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12"/>
          <c:min val="-1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6578560939794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391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613834063693578"/>
          <c:y val="0.92485670505059692"/>
          <c:w val="0.68428873703562387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Beta Lyr - O-C Diagr.</a:t>
            </a:r>
          </a:p>
        </c:rich>
      </c:tx>
      <c:layout>
        <c:manualLayout>
          <c:xMode val="edge"/>
          <c:yMode val="edge"/>
          <c:x val="0.3958338801399825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0730540886613"/>
          <c:y val="0.13872851947553438"/>
          <c:w val="0.85286566780811035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plus>
            <c:minus>
              <c:numRef>
                <c:f>'Active 1'!$D$21:$D$217</c:f>
                <c:numCache>
                  <c:formatCode>General</c:formatCode>
                  <c:ptCount val="197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1'!$H$21:$H$964</c:f>
              <c:numCache>
                <c:formatCode>General</c:formatCode>
                <c:ptCount val="944"/>
                <c:pt idx="0">
                  <c:v>53.838050000002568</c:v>
                </c:pt>
                <c:pt idx="1">
                  <c:v>53.787000000002536</c:v>
                </c:pt>
                <c:pt idx="2">
                  <c:v>23.430900000001202</c:v>
                </c:pt>
                <c:pt idx="3">
                  <c:v>21.937099999999191</c:v>
                </c:pt>
                <c:pt idx="4">
                  <c:v>21.66030000000319</c:v>
                </c:pt>
                <c:pt idx="5">
                  <c:v>21.796800000003714</c:v>
                </c:pt>
                <c:pt idx="6">
                  <c:v>21.974299999998038</c:v>
                </c:pt>
                <c:pt idx="7">
                  <c:v>21.123699999996461</c:v>
                </c:pt>
                <c:pt idx="8">
                  <c:v>22.148599999996804</c:v>
                </c:pt>
                <c:pt idx="9">
                  <c:v>21.293299999997544</c:v>
                </c:pt>
                <c:pt idx="10">
                  <c:v>21.233400000000984</c:v>
                </c:pt>
                <c:pt idx="11">
                  <c:v>20.805000000000291</c:v>
                </c:pt>
                <c:pt idx="12">
                  <c:v>20.851800000000367</c:v>
                </c:pt>
                <c:pt idx="13">
                  <c:v>20.999299999999494</c:v>
                </c:pt>
                <c:pt idx="14">
                  <c:v>21.139299999998912</c:v>
                </c:pt>
                <c:pt idx="15">
                  <c:v>20.18670000000202</c:v>
                </c:pt>
                <c:pt idx="16">
                  <c:v>20.408999999999651</c:v>
                </c:pt>
                <c:pt idx="17">
                  <c:v>19.143100000001141</c:v>
                </c:pt>
                <c:pt idx="18">
                  <c:v>20.086100000000442</c:v>
                </c:pt>
                <c:pt idx="19">
                  <c:v>19.165899999999965</c:v>
                </c:pt>
                <c:pt idx="20">
                  <c:v>19.534999999996217</c:v>
                </c:pt>
                <c:pt idx="21">
                  <c:v>18.999600000002829</c:v>
                </c:pt>
                <c:pt idx="22">
                  <c:v>19.081299999998009</c:v>
                </c:pt>
                <c:pt idx="23">
                  <c:v>18.286799999998038</c:v>
                </c:pt>
                <c:pt idx="24">
                  <c:v>18.478299999995215</c:v>
                </c:pt>
                <c:pt idx="25">
                  <c:v>18.527000000001863</c:v>
                </c:pt>
                <c:pt idx="26">
                  <c:v>17.878199999999197</c:v>
                </c:pt>
                <c:pt idx="27">
                  <c:v>17.946799999997893</c:v>
                </c:pt>
                <c:pt idx="28">
                  <c:v>17.067599999998492</c:v>
                </c:pt>
                <c:pt idx="29">
                  <c:v>18.075599999996484</c:v>
                </c:pt>
                <c:pt idx="30">
                  <c:v>17.053399999997055</c:v>
                </c:pt>
                <c:pt idx="31">
                  <c:v>17.515299999999115</c:v>
                </c:pt>
                <c:pt idx="32">
                  <c:v>16.846299999997427</c:v>
                </c:pt>
                <c:pt idx="33">
                  <c:v>16.443500000001222</c:v>
                </c:pt>
                <c:pt idx="34">
                  <c:v>15.484400000001187</c:v>
                </c:pt>
                <c:pt idx="35">
                  <c:v>15.796500000000378</c:v>
                </c:pt>
                <c:pt idx="36">
                  <c:v>16.881199999999808</c:v>
                </c:pt>
                <c:pt idx="37">
                  <c:v>16.103600000002189</c:v>
                </c:pt>
                <c:pt idx="38">
                  <c:v>15.568299999998999</c:v>
                </c:pt>
                <c:pt idx="39">
                  <c:v>15.553199999998469</c:v>
                </c:pt>
                <c:pt idx="40">
                  <c:v>14.964199999998527</c:v>
                </c:pt>
                <c:pt idx="41">
                  <c:v>15.087699999996403</c:v>
                </c:pt>
                <c:pt idx="42">
                  <c:v>13.678200000002107</c:v>
                </c:pt>
                <c:pt idx="43">
                  <c:v>13.715000000000146</c:v>
                </c:pt>
                <c:pt idx="44">
                  <c:v>13.761999999998807</c:v>
                </c:pt>
                <c:pt idx="45">
                  <c:v>14.859599999999773</c:v>
                </c:pt>
                <c:pt idx="46">
                  <c:v>13.949300000000221</c:v>
                </c:pt>
                <c:pt idx="47">
                  <c:v>13.204599999997299</c:v>
                </c:pt>
                <c:pt idx="48">
                  <c:v>13.379100000001927</c:v>
                </c:pt>
                <c:pt idx="49">
                  <c:v>14.472900000000664</c:v>
                </c:pt>
                <c:pt idx="50">
                  <c:v>13.792000000001281</c:v>
                </c:pt>
                <c:pt idx="51">
                  <c:v>11.406199999997625</c:v>
                </c:pt>
                <c:pt idx="52">
                  <c:v>14.46900000000096</c:v>
                </c:pt>
                <c:pt idx="53">
                  <c:v>12.724099999999453</c:v>
                </c:pt>
                <c:pt idx="54">
                  <c:v>12.223899999997229</c:v>
                </c:pt>
                <c:pt idx="55">
                  <c:v>11.475099999999657</c:v>
                </c:pt>
                <c:pt idx="56">
                  <c:v>11.573700000000827</c:v>
                </c:pt>
                <c:pt idx="57">
                  <c:v>11.917799999999261</c:v>
                </c:pt>
                <c:pt idx="58">
                  <c:v>10.490200000000186</c:v>
                </c:pt>
                <c:pt idx="59">
                  <c:v>10.649600000000646</c:v>
                </c:pt>
                <c:pt idx="60">
                  <c:v>10.901999999998225</c:v>
                </c:pt>
                <c:pt idx="61">
                  <c:v>9.9907999999995809</c:v>
                </c:pt>
                <c:pt idx="62">
                  <c:v>8.5724000000009255</c:v>
                </c:pt>
                <c:pt idx="63">
                  <c:v>7.804599999999482</c:v>
                </c:pt>
                <c:pt idx="64">
                  <c:v>9.047999999998865</c:v>
                </c:pt>
                <c:pt idx="72">
                  <c:v>7.9026000000012573</c:v>
                </c:pt>
                <c:pt idx="73">
                  <c:v>7.0551999999988766</c:v>
                </c:pt>
                <c:pt idx="74">
                  <c:v>6.2913999999982479</c:v>
                </c:pt>
                <c:pt idx="75">
                  <c:v>7.4919000000008964</c:v>
                </c:pt>
                <c:pt idx="76">
                  <c:v>5.6585000000013679</c:v>
                </c:pt>
                <c:pt idx="77">
                  <c:v>6.7083000000020547</c:v>
                </c:pt>
                <c:pt idx="78">
                  <c:v>6.7790999999997439</c:v>
                </c:pt>
                <c:pt idx="79">
                  <c:v>6.8737999999975727</c:v>
                </c:pt>
                <c:pt idx="80">
                  <c:v>6.1071000000010827</c:v>
                </c:pt>
                <c:pt idx="81">
                  <c:v>6.188799999999901</c:v>
                </c:pt>
                <c:pt idx="82">
                  <c:v>4.8479000000006636</c:v>
                </c:pt>
                <c:pt idx="83">
                  <c:v>5.7749000000003434</c:v>
                </c:pt>
                <c:pt idx="84">
                  <c:v>6.0303999999996449</c:v>
                </c:pt>
                <c:pt idx="85">
                  <c:v>4.5390000000006694</c:v>
                </c:pt>
                <c:pt idx="86">
                  <c:v>5.1620999999977357</c:v>
                </c:pt>
                <c:pt idx="87">
                  <c:v>5.3546000000023923</c:v>
                </c:pt>
                <c:pt idx="88">
                  <c:v>5.3845000000001164</c:v>
                </c:pt>
                <c:pt idx="89">
                  <c:v>4.7933000000011816</c:v>
                </c:pt>
                <c:pt idx="91">
                  <c:v>3.3757999999979802</c:v>
                </c:pt>
                <c:pt idx="92">
                  <c:v>3.3757999999979802</c:v>
                </c:pt>
                <c:pt idx="93">
                  <c:v>4.4285999999992782</c:v>
                </c:pt>
                <c:pt idx="94">
                  <c:v>3.4515000000028522</c:v>
                </c:pt>
                <c:pt idx="95">
                  <c:v>3.647899999999936</c:v>
                </c:pt>
                <c:pt idx="96">
                  <c:v>4.0635999999976775</c:v>
                </c:pt>
                <c:pt idx="97">
                  <c:v>3.1523999999990338</c:v>
                </c:pt>
                <c:pt idx="98">
                  <c:v>3.2134000000005472</c:v>
                </c:pt>
                <c:pt idx="99">
                  <c:v>3.254399999997986</c:v>
                </c:pt>
                <c:pt idx="101">
                  <c:v>2.4724999999998545</c:v>
                </c:pt>
                <c:pt idx="102">
                  <c:v>1.9082999999991443</c:v>
                </c:pt>
                <c:pt idx="104">
                  <c:v>3.0089999999981956</c:v>
                </c:pt>
                <c:pt idx="105">
                  <c:v>3.0259999999980209</c:v>
                </c:pt>
                <c:pt idx="106">
                  <c:v>2.1476000000002387</c:v>
                </c:pt>
                <c:pt idx="107">
                  <c:v>2.3858999999974912</c:v>
                </c:pt>
                <c:pt idx="108">
                  <c:v>2.452899999996589</c:v>
                </c:pt>
                <c:pt idx="109">
                  <c:v>2.4908999999970547</c:v>
                </c:pt>
                <c:pt idx="110">
                  <c:v>1.5017000000007101</c:v>
                </c:pt>
                <c:pt idx="111">
                  <c:v>1.542700000001787</c:v>
                </c:pt>
                <c:pt idx="114">
                  <c:v>1.5565999999998894</c:v>
                </c:pt>
                <c:pt idx="115">
                  <c:v>0.78299999999944703</c:v>
                </c:pt>
                <c:pt idx="116">
                  <c:v>0.82400000000052387</c:v>
                </c:pt>
                <c:pt idx="117">
                  <c:v>1.7150000000001455</c:v>
                </c:pt>
                <c:pt idx="118">
                  <c:v>1.1947000000000116</c:v>
                </c:pt>
                <c:pt idx="121">
                  <c:v>-0.53809999999793945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FD-4EB0-B2F5-10E64DC29CE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1'!$I$21:$I$964</c:f>
              <c:numCache>
                <c:formatCode>General</c:formatCode>
                <c:ptCount val="944"/>
                <c:pt idx="65">
                  <c:v>6.6820500000030734</c:v>
                </c:pt>
                <c:pt idx="66">
                  <c:v>6.731050000002142</c:v>
                </c:pt>
                <c:pt idx="67">
                  <c:v>6.6919500000003609</c:v>
                </c:pt>
                <c:pt idx="68">
                  <c:v>6.9608999999982188</c:v>
                </c:pt>
                <c:pt idx="69">
                  <c:v>6.4368499999982305</c:v>
                </c:pt>
                <c:pt idx="70">
                  <c:v>5.9697999999989406</c:v>
                </c:pt>
                <c:pt idx="71">
                  <c:v>6.6666499999992084</c:v>
                </c:pt>
                <c:pt idx="90">
                  <c:v>3.9248999999981606</c:v>
                </c:pt>
                <c:pt idx="100">
                  <c:v>3.4187999999994645</c:v>
                </c:pt>
                <c:pt idx="103">
                  <c:v>2.8941999999988184</c:v>
                </c:pt>
                <c:pt idx="112">
                  <c:v>2.1486000000004424</c:v>
                </c:pt>
                <c:pt idx="113">
                  <c:v>2.07129999999961</c:v>
                </c:pt>
                <c:pt idx="119">
                  <c:v>0.88850000000093132</c:v>
                </c:pt>
                <c:pt idx="120">
                  <c:v>0.66760000000067521</c:v>
                </c:pt>
                <c:pt idx="122">
                  <c:v>0.29980000000068685</c:v>
                </c:pt>
                <c:pt idx="124">
                  <c:v>-0.11589999999705469</c:v>
                </c:pt>
                <c:pt idx="125">
                  <c:v>2.0199999999022111E-2</c:v>
                </c:pt>
                <c:pt idx="126">
                  <c:v>-0.65790000000197324</c:v>
                </c:pt>
                <c:pt idx="127">
                  <c:v>-0.57350000000224099</c:v>
                </c:pt>
                <c:pt idx="128">
                  <c:v>-1.2779999999984284</c:v>
                </c:pt>
                <c:pt idx="129">
                  <c:v>-1.5625999999974738</c:v>
                </c:pt>
                <c:pt idx="130">
                  <c:v>-2.1524999999965075</c:v>
                </c:pt>
                <c:pt idx="131">
                  <c:v>-1.5361999999950058</c:v>
                </c:pt>
                <c:pt idx="132">
                  <c:v>-2.2792999999946915</c:v>
                </c:pt>
                <c:pt idx="133">
                  <c:v>-2.0392999999967287</c:v>
                </c:pt>
                <c:pt idx="134">
                  <c:v>-2.9561000000030617</c:v>
                </c:pt>
                <c:pt idx="135">
                  <c:v>-2.4244000000035157</c:v>
                </c:pt>
                <c:pt idx="136">
                  <c:v>-2.6643000000040047</c:v>
                </c:pt>
                <c:pt idx="137">
                  <c:v>-2.5305999999982305</c:v>
                </c:pt>
                <c:pt idx="138">
                  <c:v>-3.0941000000020722</c:v>
                </c:pt>
                <c:pt idx="139">
                  <c:v>-3.5607999999992899</c:v>
                </c:pt>
                <c:pt idx="140">
                  <c:v>-4.013200000001234</c:v>
                </c:pt>
                <c:pt idx="141">
                  <c:v>-4.5241000000023632</c:v>
                </c:pt>
                <c:pt idx="142">
                  <c:v>-4.3004000000000815</c:v>
                </c:pt>
                <c:pt idx="143">
                  <c:v>-4.6313999999983935</c:v>
                </c:pt>
                <c:pt idx="144">
                  <c:v>-4.815599999994447</c:v>
                </c:pt>
                <c:pt idx="149">
                  <c:v>-5.7614000000030501</c:v>
                </c:pt>
                <c:pt idx="151">
                  <c:v>-6.0443999999988591</c:v>
                </c:pt>
                <c:pt idx="152">
                  <c:v>-6.8392000000021653</c:v>
                </c:pt>
                <c:pt idx="153">
                  <c:v>-7.0238000000026659</c:v>
                </c:pt>
                <c:pt idx="158">
                  <c:v>-8.4952000000048429</c:v>
                </c:pt>
                <c:pt idx="160">
                  <c:v>-8.4324999999953434</c:v>
                </c:pt>
                <c:pt idx="161">
                  <c:v>-8.4835499999971944</c:v>
                </c:pt>
                <c:pt idx="163">
                  <c:v>-8.8701000000000931</c:v>
                </c:pt>
                <c:pt idx="164">
                  <c:v>-9.0411499999972875</c:v>
                </c:pt>
                <c:pt idx="165">
                  <c:v>-9.2496000000028289</c:v>
                </c:pt>
                <c:pt idx="166">
                  <c:v>-9.3910000000032596</c:v>
                </c:pt>
                <c:pt idx="167">
                  <c:v>-9.0210000000006403</c:v>
                </c:pt>
                <c:pt idx="168">
                  <c:v>-9.4620500000019092</c:v>
                </c:pt>
                <c:pt idx="169">
                  <c:v>-8.9693499999993946</c:v>
                </c:pt>
                <c:pt idx="170">
                  <c:v>-9.4697999999989406</c:v>
                </c:pt>
                <c:pt idx="171">
                  <c:v>-9.5639999999984866</c:v>
                </c:pt>
                <c:pt idx="172">
                  <c:v>-9.4613000000026659</c:v>
                </c:pt>
                <c:pt idx="173">
                  <c:v>-9.517600000006496</c:v>
                </c:pt>
                <c:pt idx="174">
                  <c:v>-9.5380999999979394</c:v>
                </c:pt>
                <c:pt idx="175">
                  <c:v>-8.8984999999956926</c:v>
                </c:pt>
                <c:pt idx="176">
                  <c:v>-9.2879500000053667</c:v>
                </c:pt>
                <c:pt idx="177">
                  <c:v>-9.8900500000017928</c:v>
                </c:pt>
                <c:pt idx="178">
                  <c:v>-9.7515999999959604</c:v>
                </c:pt>
                <c:pt idx="179">
                  <c:v>-9.768949999997858</c:v>
                </c:pt>
                <c:pt idx="180">
                  <c:v>-9.8099999999976717</c:v>
                </c:pt>
                <c:pt idx="181">
                  <c:v>-10.529600000001665</c:v>
                </c:pt>
                <c:pt idx="182">
                  <c:v>-10.440649999996822</c:v>
                </c:pt>
                <c:pt idx="183">
                  <c:v>-10.590499999998428</c:v>
                </c:pt>
                <c:pt idx="184">
                  <c:v>-10.882999999994354</c:v>
                </c:pt>
                <c:pt idx="185">
                  <c:v>-10.837650000001304</c:v>
                </c:pt>
                <c:pt idx="186">
                  <c:v>-10.821700000000419</c:v>
                </c:pt>
                <c:pt idx="187">
                  <c:v>-10.850200000000768</c:v>
                </c:pt>
                <c:pt idx="188">
                  <c:v>-10.702599999996892</c:v>
                </c:pt>
                <c:pt idx="189">
                  <c:v>-10.481649999994261</c:v>
                </c:pt>
                <c:pt idx="190">
                  <c:v>-11.147400000001653</c:v>
                </c:pt>
                <c:pt idx="191">
                  <c:v>-11.189499999993131</c:v>
                </c:pt>
                <c:pt idx="192">
                  <c:v>-12.48410000000149</c:v>
                </c:pt>
                <c:pt idx="193">
                  <c:v>-11.076200000003155</c:v>
                </c:pt>
                <c:pt idx="194">
                  <c:v>-11.310400000002119</c:v>
                </c:pt>
                <c:pt idx="195">
                  <c:v>-11.581450000005134</c:v>
                </c:pt>
                <c:pt idx="196">
                  <c:v>-11.570800000001327</c:v>
                </c:pt>
                <c:pt idx="197">
                  <c:v>-11.801299999999173</c:v>
                </c:pt>
                <c:pt idx="198">
                  <c:v>-11.523300000000745</c:v>
                </c:pt>
                <c:pt idx="199">
                  <c:v>-11.644349999995029</c:v>
                </c:pt>
                <c:pt idx="200">
                  <c:v>-10.757499999999709</c:v>
                </c:pt>
                <c:pt idx="201">
                  <c:v>-11.928549999996903</c:v>
                </c:pt>
                <c:pt idx="202">
                  <c:v>-11.941699999995762</c:v>
                </c:pt>
                <c:pt idx="203">
                  <c:v>-11.691699999995762</c:v>
                </c:pt>
                <c:pt idx="204">
                  <c:v>-11.591699999997218</c:v>
                </c:pt>
                <c:pt idx="205">
                  <c:v>-11.663800000002084</c:v>
                </c:pt>
                <c:pt idx="206">
                  <c:v>-11.817999999999302</c:v>
                </c:pt>
                <c:pt idx="207">
                  <c:v>-11.94210000000021</c:v>
                </c:pt>
                <c:pt idx="208">
                  <c:v>-11.763149999998859</c:v>
                </c:pt>
                <c:pt idx="209">
                  <c:v>-10.962599999998929</c:v>
                </c:pt>
                <c:pt idx="210">
                  <c:v>-12.404699999999139</c:v>
                </c:pt>
                <c:pt idx="211">
                  <c:v>-12.030900000005204</c:v>
                </c:pt>
                <c:pt idx="212">
                  <c:v>-11.622999999999593</c:v>
                </c:pt>
                <c:pt idx="213">
                  <c:v>-11.654050000004645</c:v>
                </c:pt>
                <c:pt idx="214">
                  <c:v>-11.585100000003877</c:v>
                </c:pt>
                <c:pt idx="215">
                  <c:v>-11.921800000003714</c:v>
                </c:pt>
                <c:pt idx="216">
                  <c:v>-11.782850000003236</c:v>
                </c:pt>
                <c:pt idx="217">
                  <c:v>-11.878100000001723</c:v>
                </c:pt>
                <c:pt idx="218">
                  <c:v>-11.628100000001723</c:v>
                </c:pt>
                <c:pt idx="219">
                  <c:v>-11.946500000005472</c:v>
                </c:pt>
                <c:pt idx="220">
                  <c:v>-12.130700000001525</c:v>
                </c:pt>
                <c:pt idx="221">
                  <c:v>-11.970099999998638</c:v>
                </c:pt>
                <c:pt idx="222">
                  <c:v>-11.846400000002177</c:v>
                </c:pt>
                <c:pt idx="223">
                  <c:v>-11.917450000000827</c:v>
                </c:pt>
                <c:pt idx="224">
                  <c:v>-12.010600000001432</c:v>
                </c:pt>
                <c:pt idx="225">
                  <c:v>-12.131650000002992</c:v>
                </c:pt>
                <c:pt idx="226">
                  <c:v>-11.96480000000156</c:v>
                </c:pt>
                <c:pt idx="227">
                  <c:v>-11.954799999999523</c:v>
                </c:pt>
                <c:pt idx="228">
                  <c:v>-12.16584999999759</c:v>
                </c:pt>
                <c:pt idx="229">
                  <c:v>-11.898999999997613</c:v>
                </c:pt>
                <c:pt idx="230">
                  <c:v>-11.703200000003562</c:v>
                </c:pt>
                <c:pt idx="231">
                  <c:v>-11.673199999997451</c:v>
                </c:pt>
                <c:pt idx="232">
                  <c:v>-12.029500000004191</c:v>
                </c:pt>
                <c:pt idx="233">
                  <c:v>-11.930550000004587</c:v>
                </c:pt>
                <c:pt idx="234">
                  <c:v>-12.150999999998021</c:v>
                </c:pt>
                <c:pt idx="235">
                  <c:v>-12.596249999995052</c:v>
                </c:pt>
                <c:pt idx="236">
                  <c:v>-12.201499999995576</c:v>
                </c:pt>
                <c:pt idx="237">
                  <c:v>-12.181499999998778</c:v>
                </c:pt>
                <c:pt idx="238">
                  <c:v>-12.2925499999983</c:v>
                </c:pt>
                <c:pt idx="239">
                  <c:v>-12.222549999998591</c:v>
                </c:pt>
                <c:pt idx="240">
                  <c:v>-12.273600000000442</c:v>
                </c:pt>
                <c:pt idx="241">
                  <c:v>-12.223599999997532</c:v>
                </c:pt>
                <c:pt idx="242">
                  <c:v>-12.464650000001711</c:v>
                </c:pt>
                <c:pt idx="243">
                  <c:v>-12.124649999997928</c:v>
                </c:pt>
                <c:pt idx="244">
                  <c:v>-12.461999999999534</c:v>
                </c:pt>
                <c:pt idx="245">
                  <c:v>-12.158300000002782</c:v>
                </c:pt>
                <c:pt idx="246">
                  <c:v>-12.323000000003958</c:v>
                </c:pt>
                <c:pt idx="247">
                  <c:v>-11.974050000004354</c:v>
                </c:pt>
                <c:pt idx="248">
                  <c:v>-12.407600000005914</c:v>
                </c:pt>
                <c:pt idx="249">
                  <c:v>-12.124000000003434</c:v>
                </c:pt>
                <c:pt idx="250">
                  <c:v>-12.268199999998615</c:v>
                </c:pt>
                <c:pt idx="251">
                  <c:v>-12.549249999996391</c:v>
                </c:pt>
                <c:pt idx="252">
                  <c:v>-12.451300000000629</c:v>
                </c:pt>
                <c:pt idx="253">
                  <c:v>-12.492399999995541</c:v>
                </c:pt>
                <c:pt idx="254">
                  <c:v>-12.423449999994773</c:v>
                </c:pt>
                <c:pt idx="255">
                  <c:v>-12.186600000000908</c:v>
                </c:pt>
                <c:pt idx="256">
                  <c:v>-12.267649999994319</c:v>
                </c:pt>
                <c:pt idx="257">
                  <c:v>-12.478699999999662</c:v>
                </c:pt>
                <c:pt idx="258">
                  <c:v>-12.510799999996379</c:v>
                </c:pt>
                <c:pt idx="259">
                  <c:v>-12.260799999996379</c:v>
                </c:pt>
                <c:pt idx="260">
                  <c:v>-12.230799999997544</c:v>
                </c:pt>
                <c:pt idx="261">
                  <c:v>-12.721850000001723</c:v>
                </c:pt>
                <c:pt idx="262">
                  <c:v>-12.301849999996193</c:v>
                </c:pt>
                <c:pt idx="263">
                  <c:v>-12.334999999999127</c:v>
                </c:pt>
                <c:pt idx="264">
                  <c:v>-12.367099999995844</c:v>
                </c:pt>
                <c:pt idx="265">
                  <c:v>-12.449199999995471</c:v>
                </c:pt>
                <c:pt idx="266">
                  <c:v>-12.650249999998778</c:v>
                </c:pt>
                <c:pt idx="267">
                  <c:v>-12.450700000001234</c:v>
                </c:pt>
                <c:pt idx="268">
                  <c:v>-12.479100000004109</c:v>
                </c:pt>
                <c:pt idx="269">
                  <c:v>-12.369100000003527</c:v>
                </c:pt>
                <c:pt idx="270">
                  <c:v>-12.830150000001595</c:v>
                </c:pt>
                <c:pt idx="271">
                  <c:v>-12.720150000001013</c:v>
                </c:pt>
                <c:pt idx="272">
                  <c:v>-12.281200000004901</c:v>
                </c:pt>
                <c:pt idx="273">
                  <c:v>-12.692250000000058</c:v>
                </c:pt>
                <c:pt idx="274">
                  <c:v>-12.367499999993015</c:v>
                </c:pt>
                <c:pt idx="275">
                  <c:v>-12.359599999996135</c:v>
                </c:pt>
                <c:pt idx="276">
                  <c:v>-12.219599999996717</c:v>
                </c:pt>
                <c:pt idx="277">
                  <c:v>-12.680649999994785</c:v>
                </c:pt>
                <c:pt idx="278">
                  <c:v>-12.38064999999915</c:v>
                </c:pt>
                <c:pt idx="279">
                  <c:v>-12.230649999997695</c:v>
                </c:pt>
                <c:pt idx="280">
                  <c:v>-12.77379999999539</c:v>
                </c:pt>
                <c:pt idx="281">
                  <c:v>-12.495899999994435</c:v>
                </c:pt>
                <c:pt idx="282">
                  <c:v>-12.096949999999197</c:v>
                </c:pt>
                <c:pt idx="283">
                  <c:v>-12.63799999999901</c:v>
                </c:pt>
                <c:pt idx="284">
                  <c:v>-12.417999999997846</c:v>
                </c:pt>
                <c:pt idx="285">
                  <c:v>-12.239049999996496</c:v>
                </c:pt>
                <c:pt idx="286">
                  <c:v>-12.619500000000698</c:v>
                </c:pt>
                <c:pt idx="287">
                  <c:v>-12.400549999998475</c:v>
                </c:pt>
                <c:pt idx="288">
                  <c:v>-12.407899999998335</c:v>
                </c:pt>
                <c:pt idx="289">
                  <c:v>-12.668949999999313</c:v>
                </c:pt>
                <c:pt idx="290">
                  <c:v>-12.480000000003201</c:v>
                </c:pt>
                <c:pt idx="291">
                  <c:v>-12.641049999998359</c:v>
                </c:pt>
                <c:pt idx="292">
                  <c:v>-12.617200000000594</c:v>
                </c:pt>
                <c:pt idx="293">
                  <c:v>-12.666300000004412</c:v>
                </c:pt>
                <c:pt idx="294">
                  <c:v>-12.518400000000838</c:v>
                </c:pt>
                <c:pt idx="295">
                  <c:v>-12.468400000005204</c:v>
                </c:pt>
                <c:pt idx="296">
                  <c:v>-12.358400000004622</c:v>
                </c:pt>
                <c:pt idx="297">
                  <c:v>-12.629450000000361</c:v>
                </c:pt>
                <c:pt idx="298">
                  <c:v>-12.539450000003853</c:v>
                </c:pt>
                <c:pt idx="299">
                  <c:v>-12.519449999999779</c:v>
                </c:pt>
                <c:pt idx="300">
                  <c:v>-12.584700000006706</c:v>
                </c:pt>
                <c:pt idx="301">
                  <c:v>-12.758900000000722</c:v>
                </c:pt>
                <c:pt idx="302">
                  <c:v>-12.438900000001013</c:v>
                </c:pt>
                <c:pt idx="303">
                  <c:v>-12.499949999997625</c:v>
                </c:pt>
                <c:pt idx="304">
                  <c:v>-12.489949999995588</c:v>
                </c:pt>
                <c:pt idx="305">
                  <c:v>-12.319400000000314</c:v>
                </c:pt>
                <c:pt idx="306">
                  <c:v>-12.460449999998673</c:v>
                </c:pt>
                <c:pt idx="307">
                  <c:v>-12.777799999996205</c:v>
                </c:pt>
                <c:pt idx="308">
                  <c:v>-12.718849999997474</c:v>
                </c:pt>
                <c:pt idx="309">
                  <c:v>-12.448299999996379</c:v>
                </c:pt>
                <c:pt idx="310">
                  <c:v>-12.789349999999104</c:v>
                </c:pt>
                <c:pt idx="311">
                  <c:v>-12.350400000002992</c:v>
                </c:pt>
                <c:pt idx="312">
                  <c:v>-12.722499999996217</c:v>
                </c:pt>
                <c:pt idx="313">
                  <c:v>-12.543550000002142</c:v>
                </c:pt>
                <c:pt idx="314">
                  <c:v>-12.808799999998882</c:v>
                </c:pt>
                <c:pt idx="315">
                  <c:v>-12.798799999996845</c:v>
                </c:pt>
                <c:pt idx="316">
                  <c:v>-12.563000000001921</c:v>
                </c:pt>
                <c:pt idx="317">
                  <c:v>-12.474050000004354</c:v>
                </c:pt>
                <c:pt idx="318">
                  <c:v>-12.539300000004005</c:v>
                </c:pt>
                <c:pt idx="319">
                  <c:v>-12.744550000003073</c:v>
                </c:pt>
                <c:pt idx="320">
                  <c:v>-12.717700000001059</c:v>
                </c:pt>
                <c:pt idx="321">
                  <c:v>-12.285000000003492</c:v>
                </c:pt>
                <c:pt idx="322">
                  <c:v>-12.548699999999371</c:v>
                </c:pt>
                <c:pt idx="323">
                  <c:v>-12.869749999998021</c:v>
                </c:pt>
                <c:pt idx="324">
                  <c:v>-12.622899999994843</c:v>
                </c:pt>
                <c:pt idx="325">
                  <c:v>-12.724999999998545</c:v>
                </c:pt>
                <c:pt idx="326">
                  <c:v>-12.466049999995448</c:v>
                </c:pt>
                <c:pt idx="327">
                  <c:v>-12.821299999995972</c:v>
                </c:pt>
                <c:pt idx="328">
                  <c:v>-12.811300000001211</c:v>
                </c:pt>
                <c:pt idx="329">
                  <c:v>-12.341300000000047</c:v>
                </c:pt>
                <c:pt idx="330">
                  <c:v>-12.652349999996659</c:v>
                </c:pt>
                <c:pt idx="331">
                  <c:v>-12.593399999997928</c:v>
                </c:pt>
                <c:pt idx="332">
                  <c:v>-12.637600000001839</c:v>
                </c:pt>
                <c:pt idx="333">
                  <c:v>-12.668649999999616</c:v>
                </c:pt>
                <c:pt idx="334">
                  <c:v>-12.639699999999721</c:v>
                </c:pt>
                <c:pt idx="335">
                  <c:v>-12.936000000001513</c:v>
                </c:pt>
                <c:pt idx="336">
                  <c:v>-12.716000000000349</c:v>
                </c:pt>
                <c:pt idx="337">
                  <c:v>-12.937050000000454</c:v>
                </c:pt>
                <c:pt idx="338">
                  <c:v>-12.757050000000163</c:v>
                </c:pt>
                <c:pt idx="339">
                  <c:v>-12.840199999998731</c:v>
                </c:pt>
                <c:pt idx="340">
                  <c:v>-12.601700000006531</c:v>
                </c:pt>
                <c:pt idx="341">
                  <c:v>-12.747999999999593</c:v>
                </c:pt>
                <c:pt idx="342">
                  <c:v>-12.737999999997555</c:v>
                </c:pt>
                <c:pt idx="343">
                  <c:v>-12.629049999995914</c:v>
                </c:pt>
                <c:pt idx="344">
                  <c:v>-12.832199999997101</c:v>
                </c:pt>
                <c:pt idx="345">
                  <c:v>-12.742200000000594</c:v>
                </c:pt>
                <c:pt idx="346">
                  <c:v>-12.593249999998079</c:v>
                </c:pt>
                <c:pt idx="347">
                  <c:v>-12.7242999999944</c:v>
                </c:pt>
                <c:pt idx="348">
                  <c:v>-12.78059999999823</c:v>
                </c:pt>
                <c:pt idx="349">
                  <c:v>-13.162700000000768</c:v>
                </c:pt>
                <c:pt idx="350">
                  <c:v>-13.363749999996799</c:v>
                </c:pt>
                <c:pt idx="351">
                  <c:v>-13.288999999997031</c:v>
                </c:pt>
                <c:pt idx="352">
                  <c:v>-12.160049999998591</c:v>
                </c:pt>
                <c:pt idx="353">
                  <c:v>-12.87680000000546</c:v>
                </c:pt>
                <c:pt idx="354">
                  <c:v>-12.991000000001804</c:v>
                </c:pt>
                <c:pt idx="355">
                  <c:v>-12.821000000003551</c:v>
                </c:pt>
                <c:pt idx="356">
                  <c:v>-12.96310000000085</c:v>
                </c:pt>
                <c:pt idx="357">
                  <c:v>-12.903100000003178</c:v>
                </c:pt>
                <c:pt idx="358">
                  <c:v>-13.105200000005425</c:v>
                </c:pt>
                <c:pt idx="359">
                  <c:v>-12.883599999993748</c:v>
                </c:pt>
                <c:pt idx="360">
                  <c:v>-13.265699999996286</c:v>
                </c:pt>
                <c:pt idx="361">
                  <c:v>-12.849800000003597</c:v>
                </c:pt>
                <c:pt idx="362">
                  <c:v>-12.934000000001106</c:v>
                </c:pt>
                <c:pt idx="363">
                  <c:v>-13.015050000001793</c:v>
                </c:pt>
                <c:pt idx="364">
                  <c:v>-13.002400000004855</c:v>
                </c:pt>
                <c:pt idx="365">
                  <c:v>-12.683450000004086</c:v>
                </c:pt>
                <c:pt idx="366">
                  <c:v>-12.952299999997194</c:v>
                </c:pt>
                <c:pt idx="367">
                  <c:v>-12.843350000002829</c:v>
                </c:pt>
                <c:pt idx="368">
                  <c:v>-12.866499999996449</c:v>
                </c:pt>
                <c:pt idx="369">
                  <c:v>-12.708599999998114</c:v>
                </c:pt>
                <c:pt idx="370">
                  <c:v>-13.142800000001444</c:v>
                </c:pt>
                <c:pt idx="371">
                  <c:v>-12.912799999998242</c:v>
                </c:pt>
                <c:pt idx="372">
                  <c:v>-12.753850000000966</c:v>
                </c:pt>
                <c:pt idx="373">
                  <c:v>-12.936999999998079</c:v>
                </c:pt>
                <c:pt idx="374">
                  <c:v>-13.121200000001409</c:v>
                </c:pt>
                <c:pt idx="375">
                  <c:v>-12.863300000004529</c:v>
                </c:pt>
                <c:pt idx="377">
                  <c:v>-13.247999999999593</c:v>
                </c:pt>
                <c:pt idx="378">
                  <c:v>-12.995799999996962</c:v>
                </c:pt>
                <c:pt idx="379">
                  <c:v>-12.828950000002806</c:v>
                </c:pt>
                <c:pt idx="380">
                  <c:v>-13.099999999998545</c:v>
                </c:pt>
                <c:pt idx="382">
                  <c:v>-13.512600000001839</c:v>
                </c:pt>
                <c:pt idx="383">
                  <c:v>-13.13300000000163</c:v>
                </c:pt>
                <c:pt idx="384">
                  <c:v>-13.25510000000213</c:v>
                </c:pt>
                <c:pt idx="385">
                  <c:v>-12.77614999999787</c:v>
                </c:pt>
                <c:pt idx="386">
                  <c:v>-13.119199999993725</c:v>
                </c:pt>
                <c:pt idx="387">
                  <c:v>-13.490249999995285</c:v>
                </c:pt>
                <c:pt idx="388">
                  <c:v>-12.983899999999267</c:v>
                </c:pt>
                <c:pt idx="389">
                  <c:v>-13.296899999993911</c:v>
                </c:pt>
                <c:pt idx="413">
                  <c:v>-13.222449999993842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FD-4EB0-B2F5-10E64DC29CE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8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1'!$J$21:$J$964</c:f>
              <c:numCache>
                <c:formatCode>General</c:formatCode>
                <c:ptCount val="944"/>
                <c:pt idx="123">
                  <c:v>0.32560000000012224</c:v>
                </c:pt>
                <c:pt idx="145">
                  <c:v>-4.9213999999992666</c:v>
                </c:pt>
                <c:pt idx="146">
                  <c:v>-5.0705999999991036</c:v>
                </c:pt>
                <c:pt idx="147">
                  <c:v>-5.0777000000016415</c:v>
                </c:pt>
                <c:pt idx="148">
                  <c:v>-5.0648000000001048</c:v>
                </c:pt>
                <c:pt idx="150">
                  <c:v>-5.7519000000029337</c:v>
                </c:pt>
                <c:pt idx="154">
                  <c:v>-7.3888999999981024</c:v>
                </c:pt>
                <c:pt idx="155">
                  <c:v>-7.8315000000002328</c:v>
                </c:pt>
                <c:pt idx="156">
                  <c:v>-7.999100000000908</c:v>
                </c:pt>
                <c:pt idx="157">
                  <c:v>-8.1880000000019209</c:v>
                </c:pt>
                <c:pt idx="159">
                  <c:v>-8.4578000000037719</c:v>
                </c:pt>
                <c:pt idx="162">
                  <c:v>-8.630299999997078</c:v>
                </c:pt>
                <c:pt idx="397">
                  <c:v>-13.006699999998091</c:v>
                </c:pt>
                <c:pt idx="398">
                  <c:v>-13.317749999994703</c:v>
                </c:pt>
                <c:pt idx="399">
                  <c:v>-13.13865000000078</c:v>
                </c:pt>
                <c:pt idx="400">
                  <c:v>-13.179700000000594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FD-4EB0-B2F5-10E64DC29CE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1'!$K$21:$K$964</c:f>
              <c:numCache>
                <c:formatCode>General</c:formatCode>
                <c:ptCount val="944"/>
                <c:pt idx="376">
                  <c:v>-12.755400000001828</c:v>
                </c:pt>
                <c:pt idx="381">
                  <c:v>-12.94210000000021</c:v>
                </c:pt>
                <c:pt idx="390">
                  <c:v>-12.999099999993632</c:v>
                </c:pt>
                <c:pt idx="391">
                  <c:v>-12.785799999997835</c:v>
                </c:pt>
                <c:pt idx="392">
                  <c:v>-13.156849999999395</c:v>
                </c:pt>
                <c:pt idx="393">
                  <c:v>-12.927899999995134</c:v>
                </c:pt>
                <c:pt idx="394">
                  <c:v>-12.598949999999604</c:v>
                </c:pt>
                <c:pt idx="395">
                  <c:v>-13.369999999995343</c:v>
                </c:pt>
                <c:pt idx="396">
                  <c:v>-13.441050000001269</c:v>
                </c:pt>
                <c:pt idx="401">
                  <c:v>-13.101800000004005</c:v>
                </c:pt>
                <c:pt idx="402">
                  <c:v>-13.091800000001967</c:v>
                </c:pt>
                <c:pt idx="403">
                  <c:v>-13.011800000000221</c:v>
                </c:pt>
                <c:pt idx="404">
                  <c:v>-13.272850000001199</c:v>
                </c:pt>
                <c:pt idx="405">
                  <c:v>-13.182850000004692</c:v>
                </c:pt>
                <c:pt idx="406">
                  <c:v>-13.172850000002654</c:v>
                </c:pt>
                <c:pt idx="407">
                  <c:v>-13.22099999999773</c:v>
                </c:pt>
                <c:pt idx="408">
                  <c:v>-13.201000000000931</c:v>
                </c:pt>
                <c:pt idx="409">
                  <c:v>-13.190999999998894</c:v>
                </c:pt>
                <c:pt idx="410">
                  <c:v>-13.242050000000745</c:v>
                </c:pt>
                <c:pt idx="411">
                  <c:v>-13.212050000001909</c:v>
                </c:pt>
                <c:pt idx="412">
                  <c:v>-13.162049999998999</c:v>
                </c:pt>
                <c:pt idx="414">
                  <c:v>-13.222449999993842</c:v>
                </c:pt>
                <c:pt idx="415">
                  <c:v>-13.222449999993842</c:v>
                </c:pt>
                <c:pt idx="416">
                  <c:v>-13.202449999997043</c:v>
                </c:pt>
                <c:pt idx="417">
                  <c:v>-13.202449999997043</c:v>
                </c:pt>
                <c:pt idx="418">
                  <c:v>-13.182450000000244</c:v>
                </c:pt>
                <c:pt idx="419">
                  <c:v>-13.182450000000244</c:v>
                </c:pt>
                <c:pt idx="420">
                  <c:v>-13.163499999995111</c:v>
                </c:pt>
                <c:pt idx="421">
                  <c:v>-13.163499999995111</c:v>
                </c:pt>
                <c:pt idx="422">
                  <c:v>-13.143499999998312</c:v>
                </c:pt>
                <c:pt idx="423">
                  <c:v>-13.143499999998312</c:v>
                </c:pt>
                <c:pt idx="424">
                  <c:v>-13.133499999996275</c:v>
                </c:pt>
                <c:pt idx="425">
                  <c:v>-13.133499999996275</c:v>
                </c:pt>
                <c:pt idx="426">
                  <c:v>-13.441549999995914</c:v>
                </c:pt>
                <c:pt idx="427">
                  <c:v>-13.44369999999617</c:v>
                </c:pt>
                <c:pt idx="428">
                  <c:v>-13.134250000002794</c:v>
                </c:pt>
                <c:pt idx="429">
                  <c:v>-13.084249999999884</c:v>
                </c:pt>
                <c:pt idx="430">
                  <c:v>-13.034250000004249</c:v>
                </c:pt>
                <c:pt idx="431">
                  <c:v>-13.155300000005809</c:v>
                </c:pt>
                <c:pt idx="432">
                  <c:v>-13.145300000003772</c:v>
                </c:pt>
                <c:pt idx="433">
                  <c:v>-13.085299999998824</c:v>
                </c:pt>
                <c:pt idx="434">
                  <c:v>-13.012000000002445</c:v>
                </c:pt>
                <c:pt idx="435">
                  <c:v>-12.99199999999837</c:v>
                </c:pt>
                <c:pt idx="436">
                  <c:v>-12.99199999999837</c:v>
                </c:pt>
                <c:pt idx="437">
                  <c:v>-13.083050000001094</c:v>
                </c:pt>
                <c:pt idx="438">
                  <c:v>-13.063050000004296</c:v>
                </c:pt>
                <c:pt idx="439">
                  <c:v>-13.033049999998184</c:v>
                </c:pt>
                <c:pt idx="440">
                  <c:v>-12.990799999999581</c:v>
                </c:pt>
                <c:pt idx="441">
                  <c:v>-12.980799999997544</c:v>
                </c:pt>
                <c:pt idx="442">
                  <c:v>-12.980799999997544</c:v>
                </c:pt>
                <c:pt idx="443">
                  <c:v>-13.031849999999395</c:v>
                </c:pt>
                <c:pt idx="444">
                  <c:v>-13.001850000000559</c:v>
                </c:pt>
                <c:pt idx="445">
                  <c:v>-12.991849999998522</c:v>
                </c:pt>
                <c:pt idx="446">
                  <c:v>-12.955399999998917</c:v>
                </c:pt>
                <c:pt idx="447">
                  <c:v>-12.94539999999688</c:v>
                </c:pt>
                <c:pt idx="448">
                  <c:v>-12.935399999994843</c:v>
                </c:pt>
                <c:pt idx="449">
                  <c:v>-12.936450000001059</c:v>
                </c:pt>
                <c:pt idx="450">
                  <c:v>-12.926449999999022</c:v>
                </c:pt>
                <c:pt idx="451">
                  <c:v>-12.906449999994948</c:v>
                </c:pt>
                <c:pt idx="452">
                  <c:v>-12.95734999999695</c:v>
                </c:pt>
                <c:pt idx="453">
                  <c:v>-12.95734999999695</c:v>
                </c:pt>
                <c:pt idx="454">
                  <c:v>-12.937349999992875</c:v>
                </c:pt>
                <c:pt idx="455">
                  <c:v>-12.958400000003166</c:v>
                </c:pt>
                <c:pt idx="456">
                  <c:v>-12.948400000001129</c:v>
                </c:pt>
                <c:pt idx="457">
                  <c:v>-12.936150000001362</c:v>
                </c:pt>
                <c:pt idx="458">
                  <c:v>-12.936150000001362</c:v>
                </c:pt>
                <c:pt idx="459">
                  <c:v>-12.82615000000078</c:v>
                </c:pt>
                <c:pt idx="460">
                  <c:v>-12.937200000000303</c:v>
                </c:pt>
                <c:pt idx="461">
                  <c:v>-12.937200000000303</c:v>
                </c:pt>
                <c:pt idx="462">
                  <c:v>-12.927200000005541</c:v>
                </c:pt>
                <c:pt idx="463">
                  <c:v>-12.840199999998731</c:v>
                </c:pt>
                <c:pt idx="464">
                  <c:v>-12.840199999998731</c:v>
                </c:pt>
                <c:pt idx="465">
                  <c:v>-12.840199999998731</c:v>
                </c:pt>
                <c:pt idx="466">
                  <c:v>-12.881249999998545</c:v>
                </c:pt>
                <c:pt idx="467">
                  <c:v>-12.861250000001746</c:v>
                </c:pt>
                <c:pt idx="468">
                  <c:v>-12.78125</c:v>
                </c:pt>
                <c:pt idx="469">
                  <c:v>-12.703200000003562</c:v>
                </c:pt>
                <c:pt idx="470">
                  <c:v>-12.683199999999488</c:v>
                </c:pt>
                <c:pt idx="471">
                  <c:v>-12.673199999997451</c:v>
                </c:pt>
                <c:pt idx="472">
                  <c:v>-12.724249999999302</c:v>
                </c:pt>
                <c:pt idx="473">
                  <c:v>-12.724249999999302</c:v>
                </c:pt>
                <c:pt idx="474">
                  <c:v>-12.714249999997264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FD-4EB0-B2F5-10E64DC29CE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1'!$L$21:$L$964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FD-4EB0-B2F5-10E64DC29CE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1'!$M$21:$M$964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FD-4EB0-B2F5-10E64DC29CE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plus>
            <c:minus>
              <c:numRef>
                <c:f>'Active 1'!$D$21:$D$964</c:f>
                <c:numCache>
                  <c:formatCode>General</c:formatCode>
                  <c:ptCount val="944"/>
                  <c:pt idx="0">
                    <c:v>0.03</c:v>
                  </c:pt>
                  <c:pt idx="1">
                    <c:v>0.02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21">
                    <c:v>0</c:v>
                  </c:pt>
                  <c:pt idx="123">
                    <c:v>0.03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0.03</c:v>
                  </c:pt>
                  <c:pt idx="129">
                    <c:v>0.03</c:v>
                  </c:pt>
                  <c:pt idx="130">
                    <c:v>0.04</c:v>
                  </c:pt>
                  <c:pt idx="131">
                    <c:v>0</c:v>
                  </c:pt>
                  <c:pt idx="134">
                    <c:v>0</c:v>
                  </c:pt>
                  <c:pt idx="140">
                    <c:v>0</c:v>
                  </c:pt>
                  <c:pt idx="167">
                    <c:v>7.0000000000000007E-2</c:v>
                  </c:pt>
                  <c:pt idx="169">
                    <c:v>0.1</c:v>
                  </c:pt>
                  <c:pt idx="170">
                    <c:v>0.04</c:v>
                  </c:pt>
                  <c:pt idx="171">
                    <c:v>0.03</c:v>
                  </c:pt>
                  <c:pt idx="172">
                    <c:v>0.03</c:v>
                  </c:pt>
                  <c:pt idx="173">
                    <c:v>0.05</c:v>
                  </c:pt>
                  <c:pt idx="174">
                    <c:v>0.04</c:v>
                  </c:pt>
                  <c:pt idx="175">
                    <c:v>0.03</c:v>
                  </c:pt>
                  <c:pt idx="176">
                    <c:v>0.02</c:v>
                  </c:pt>
                  <c:pt idx="177">
                    <c:v>0.05</c:v>
                  </c:pt>
                  <c:pt idx="178">
                    <c:v>7.0000000000000007E-2</c:v>
                  </c:pt>
                  <c:pt idx="179">
                    <c:v>0.08</c:v>
                  </c:pt>
                  <c:pt idx="180">
                    <c:v>0.05</c:v>
                  </c:pt>
                  <c:pt idx="194">
                    <c:v>0</c:v>
                  </c:pt>
                  <c:pt idx="195">
                    <c:v>0</c:v>
                  </c:pt>
                  <c:pt idx="200">
                    <c:v>0</c:v>
                  </c:pt>
                  <c:pt idx="201">
                    <c:v>0</c:v>
                  </c:pt>
                  <c:pt idx="355">
                    <c:v>0.06</c:v>
                  </c:pt>
                  <c:pt idx="361">
                    <c:v>0.08</c:v>
                  </c:pt>
                  <c:pt idx="373">
                    <c:v>0.05</c:v>
                  </c:pt>
                  <c:pt idx="378">
                    <c:v>7.0000000000000007E-2</c:v>
                  </c:pt>
                  <c:pt idx="397">
                    <c:v>0.02</c:v>
                  </c:pt>
                  <c:pt idx="398">
                    <c:v>0.02</c:v>
                  </c:pt>
                  <c:pt idx="401">
                    <c:v>0.01</c:v>
                  </c:pt>
                  <c:pt idx="402">
                    <c:v>0.02</c:v>
                  </c:pt>
                  <c:pt idx="403">
                    <c:v>0.02</c:v>
                  </c:pt>
                  <c:pt idx="404">
                    <c:v>0.02</c:v>
                  </c:pt>
                  <c:pt idx="405">
                    <c:v>0.02</c:v>
                  </c:pt>
                  <c:pt idx="406">
                    <c:v>0.03</c:v>
                  </c:pt>
                  <c:pt idx="407">
                    <c:v>0.03</c:v>
                  </c:pt>
                  <c:pt idx="408">
                    <c:v>0.02</c:v>
                  </c:pt>
                  <c:pt idx="409">
                    <c:v>0.03</c:v>
                  </c:pt>
                  <c:pt idx="410">
                    <c:v>0.03</c:v>
                  </c:pt>
                  <c:pt idx="411">
                    <c:v>0.03</c:v>
                  </c:pt>
                  <c:pt idx="412">
                    <c:v>0.04</c:v>
                  </c:pt>
                  <c:pt idx="414">
                    <c:v>0.06</c:v>
                  </c:pt>
                  <c:pt idx="415">
                    <c:v>0.06</c:v>
                  </c:pt>
                  <c:pt idx="416">
                    <c:v>0.06</c:v>
                  </c:pt>
                  <c:pt idx="417">
                    <c:v>0.06</c:v>
                  </c:pt>
                  <c:pt idx="418">
                    <c:v>0.02</c:v>
                  </c:pt>
                  <c:pt idx="419">
                    <c:v>0.02</c:v>
                  </c:pt>
                  <c:pt idx="420">
                    <c:v>0.05</c:v>
                  </c:pt>
                  <c:pt idx="421">
                    <c:v>0.05</c:v>
                  </c:pt>
                  <c:pt idx="422">
                    <c:v>0.05</c:v>
                  </c:pt>
                  <c:pt idx="423">
                    <c:v>0.05</c:v>
                  </c:pt>
                  <c:pt idx="424">
                    <c:v>0.03</c:v>
                  </c:pt>
                  <c:pt idx="425">
                    <c:v>0.03</c:v>
                  </c:pt>
                  <c:pt idx="428">
                    <c:v>0.05</c:v>
                  </c:pt>
                  <c:pt idx="429">
                    <c:v>0.03</c:v>
                  </c:pt>
                  <c:pt idx="430">
                    <c:v>0.03</c:v>
                  </c:pt>
                  <c:pt idx="431">
                    <c:v>0.03</c:v>
                  </c:pt>
                  <c:pt idx="432">
                    <c:v>0.01</c:v>
                  </c:pt>
                  <c:pt idx="433">
                    <c:v>0.01</c:v>
                  </c:pt>
                  <c:pt idx="434">
                    <c:v>0.02</c:v>
                  </c:pt>
                  <c:pt idx="435">
                    <c:v>0.02</c:v>
                  </c:pt>
                  <c:pt idx="436">
                    <c:v>0.02</c:v>
                  </c:pt>
                  <c:pt idx="437">
                    <c:v>0.03</c:v>
                  </c:pt>
                  <c:pt idx="438">
                    <c:v>0.02</c:v>
                  </c:pt>
                  <c:pt idx="439">
                    <c:v>0.02</c:v>
                  </c:pt>
                  <c:pt idx="440">
                    <c:v>0.01</c:v>
                  </c:pt>
                  <c:pt idx="441">
                    <c:v>0.01</c:v>
                  </c:pt>
                  <c:pt idx="442">
                    <c:v>0.02</c:v>
                  </c:pt>
                  <c:pt idx="443">
                    <c:v>0.02</c:v>
                  </c:pt>
                  <c:pt idx="444">
                    <c:v>0.02</c:v>
                  </c:pt>
                  <c:pt idx="445">
                    <c:v>0.02</c:v>
                  </c:pt>
                  <c:pt idx="446">
                    <c:v>0.02</c:v>
                  </c:pt>
                  <c:pt idx="447">
                    <c:v>0.02</c:v>
                  </c:pt>
                  <c:pt idx="448">
                    <c:v>0.02</c:v>
                  </c:pt>
                  <c:pt idx="449">
                    <c:v>0.02</c:v>
                  </c:pt>
                  <c:pt idx="450">
                    <c:v>0.02</c:v>
                  </c:pt>
                  <c:pt idx="451">
                    <c:v>0.02</c:v>
                  </c:pt>
                  <c:pt idx="452">
                    <c:v>0.03</c:v>
                  </c:pt>
                  <c:pt idx="453">
                    <c:v>0.03</c:v>
                  </c:pt>
                  <c:pt idx="454">
                    <c:v>0.03</c:v>
                  </c:pt>
                  <c:pt idx="455">
                    <c:v>0.02</c:v>
                  </c:pt>
                  <c:pt idx="456">
                    <c:v>0.03</c:v>
                  </c:pt>
                  <c:pt idx="457">
                    <c:v>0.02</c:v>
                  </c:pt>
                  <c:pt idx="458">
                    <c:v>0.02</c:v>
                  </c:pt>
                  <c:pt idx="459">
                    <c:v>0.03</c:v>
                  </c:pt>
                  <c:pt idx="460">
                    <c:v>0.02</c:v>
                  </c:pt>
                  <c:pt idx="461">
                    <c:v>0.02</c:v>
                  </c:pt>
                  <c:pt idx="462">
                    <c:v>0.02</c:v>
                  </c:pt>
                  <c:pt idx="463">
                    <c:v>0.03</c:v>
                  </c:pt>
                  <c:pt idx="464">
                    <c:v>0.03</c:v>
                  </c:pt>
                  <c:pt idx="465">
                    <c:v>0.03</c:v>
                  </c:pt>
                  <c:pt idx="466">
                    <c:v>0.04</c:v>
                  </c:pt>
                  <c:pt idx="467">
                    <c:v>0.04</c:v>
                  </c:pt>
                  <c:pt idx="468">
                    <c:v>0.05</c:v>
                  </c:pt>
                  <c:pt idx="469">
                    <c:v>0.2</c:v>
                  </c:pt>
                  <c:pt idx="470">
                    <c:v>0.19</c:v>
                  </c:pt>
                  <c:pt idx="471">
                    <c:v>0.19</c:v>
                  </c:pt>
                  <c:pt idx="472">
                    <c:v>0.26</c:v>
                  </c:pt>
                  <c:pt idx="473">
                    <c:v>0.24</c:v>
                  </c:pt>
                  <c:pt idx="474">
                    <c:v>0.23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1'!$N$21:$N$964</c:f>
              <c:numCache>
                <c:formatCode>General</c:formatCode>
                <c:ptCount val="94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FD-4EB0-B2F5-10E64DC29CE4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1'!$F$21:$F$964</c:f>
              <c:numCache>
                <c:formatCode>General</c:formatCode>
                <c:ptCount val="944"/>
                <c:pt idx="0">
                  <c:v>-3970.5</c:v>
                </c:pt>
                <c:pt idx="1">
                  <c:v>-3970</c:v>
                </c:pt>
                <c:pt idx="2">
                  <c:v>-2849</c:v>
                </c:pt>
                <c:pt idx="3">
                  <c:v>-2811</c:v>
                </c:pt>
                <c:pt idx="4">
                  <c:v>-2793</c:v>
                </c:pt>
                <c:pt idx="5">
                  <c:v>-2788</c:v>
                </c:pt>
                <c:pt idx="6">
                  <c:v>-2773</c:v>
                </c:pt>
                <c:pt idx="7">
                  <c:v>-2767</c:v>
                </c:pt>
                <c:pt idx="8">
                  <c:v>-2766</c:v>
                </c:pt>
                <c:pt idx="9">
                  <c:v>-2763</c:v>
                </c:pt>
                <c:pt idx="10">
                  <c:v>-2754</c:v>
                </c:pt>
                <c:pt idx="11">
                  <c:v>-2740</c:v>
                </c:pt>
                <c:pt idx="12">
                  <c:v>-2738</c:v>
                </c:pt>
                <c:pt idx="13">
                  <c:v>-2733</c:v>
                </c:pt>
                <c:pt idx="14">
                  <c:v>-2733</c:v>
                </c:pt>
                <c:pt idx="15">
                  <c:v>-2717</c:v>
                </c:pt>
                <c:pt idx="16">
                  <c:v>-2710</c:v>
                </c:pt>
                <c:pt idx="17">
                  <c:v>-2681</c:v>
                </c:pt>
                <c:pt idx="18">
                  <c:v>-2681</c:v>
                </c:pt>
                <c:pt idx="19">
                  <c:v>-2679</c:v>
                </c:pt>
                <c:pt idx="20">
                  <c:v>-2660</c:v>
                </c:pt>
                <c:pt idx="21">
                  <c:v>-2646</c:v>
                </c:pt>
                <c:pt idx="22">
                  <c:v>-2633</c:v>
                </c:pt>
                <c:pt idx="23">
                  <c:v>-2628</c:v>
                </c:pt>
                <c:pt idx="24">
                  <c:v>-2623</c:v>
                </c:pt>
                <c:pt idx="25">
                  <c:v>-2610</c:v>
                </c:pt>
                <c:pt idx="26">
                  <c:v>-2602</c:v>
                </c:pt>
                <c:pt idx="27">
                  <c:v>-2598</c:v>
                </c:pt>
                <c:pt idx="28">
                  <c:v>-2596</c:v>
                </c:pt>
                <c:pt idx="29">
                  <c:v>-2596</c:v>
                </c:pt>
                <c:pt idx="30">
                  <c:v>-2594</c:v>
                </c:pt>
                <c:pt idx="31">
                  <c:v>-2573</c:v>
                </c:pt>
                <c:pt idx="32">
                  <c:v>-2563</c:v>
                </c:pt>
                <c:pt idx="33">
                  <c:v>-2525</c:v>
                </c:pt>
                <c:pt idx="34">
                  <c:v>-2524</c:v>
                </c:pt>
                <c:pt idx="35">
                  <c:v>-2515</c:v>
                </c:pt>
                <c:pt idx="36">
                  <c:v>-2512</c:v>
                </c:pt>
                <c:pt idx="37">
                  <c:v>-2506</c:v>
                </c:pt>
                <c:pt idx="38">
                  <c:v>-2483</c:v>
                </c:pt>
                <c:pt idx="39">
                  <c:v>-2482</c:v>
                </c:pt>
                <c:pt idx="40">
                  <c:v>-2462</c:v>
                </c:pt>
                <c:pt idx="41">
                  <c:v>-2457</c:v>
                </c:pt>
                <c:pt idx="42">
                  <c:v>-2432</c:v>
                </c:pt>
                <c:pt idx="43">
                  <c:v>-2430</c:v>
                </c:pt>
                <c:pt idx="44">
                  <c:v>-2430</c:v>
                </c:pt>
                <c:pt idx="45">
                  <c:v>-2426</c:v>
                </c:pt>
                <c:pt idx="46">
                  <c:v>-2413</c:v>
                </c:pt>
                <c:pt idx="47">
                  <c:v>-2406</c:v>
                </c:pt>
                <c:pt idx="48">
                  <c:v>-2401</c:v>
                </c:pt>
                <c:pt idx="49">
                  <c:v>-2399</c:v>
                </c:pt>
                <c:pt idx="50">
                  <c:v>-2380</c:v>
                </c:pt>
                <c:pt idx="51">
                  <c:v>-2352</c:v>
                </c:pt>
                <c:pt idx="52">
                  <c:v>-2350</c:v>
                </c:pt>
                <c:pt idx="53">
                  <c:v>-2331</c:v>
                </c:pt>
                <c:pt idx="54">
                  <c:v>-2319</c:v>
                </c:pt>
                <c:pt idx="55">
                  <c:v>-2311</c:v>
                </c:pt>
                <c:pt idx="56">
                  <c:v>-2297</c:v>
                </c:pt>
                <c:pt idx="57">
                  <c:v>-2288</c:v>
                </c:pt>
                <c:pt idx="58">
                  <c:v>-2262</c:v>
                </c:pt>
                <c:pt idx="59">
                  <c:v>-2256</c:v>
                </c:pt>
                <c:pt idx="60">
                  <c:v>-2240</c:v>
                </c:pt>
                <c:pt idx="61">
                  <c:v>-2198</c:v>
                </c:pt>
                <c:pt idx="62">
                  <c:v>-2124</c:v>
                </c:pt>
                <c:pt idx="63">
                  <c:v>-2116</c:v>
                </c:pt>
                <c:pt idx="64">
                  <c:v>-2110</c:v>
                </c:pt>
                <c:pt idx="65">
                  <c:v>-2090.5</c:v>
                </c:pt>
                <c:pt idx="66">
                  <c:v>-2090.5</c:v>
                </c:pt>
                <c:pt idx="67">
                  <c:v>-2089.5</c:v>
                </c:pt>
                <c:pt idx="68">
                  <c:v>-2079</c:v>
                </c:pt>
                <c:pt idx="69">
                  <c:v>-2078.5</c:v>
                </c:pt>
                <c:pt idx="70">
                  <c:v>-2078</c:v>
                </c:pt>
                <c:pt idx="71">
                  <c:v>-2076.5</c:v>
                </c:pt>
                <c:pt idx="72">
                  <c:v>-2066</c:v>
                </c:pt>
                <c:pt idx="73">
                  <c:v>-2062</c:v>
                </c:pt>
                <c:pt idx="74">
                  <c:v>-2044</c:v>
                </c:pt>
                <c:pt idx="75">
                  <c:v>-2039</c:v>
                </c:pt>
                <c:pt idx="76">
                  <c:v>-2035</c:v>
                </c:pt>
                <c:pt idx="77">
                  <c:v>-2033</c:v>
                </c:pt>
                <c:pt idx="78">
                  <c:v>-2031</c:v>
                </c:pt>
                <c:pt idx="79">
                  <c:v>-2028</c:v>
                </c:pt>
                <c:pt idx="80">
                  <c:v>-2011</c:v>
                </c:pt>
                <c:pt idx="81">
                  <c:v>-2008</c:v>
                </c:pt>
                <c:pt idx="82">
                  <c:v>-1979</c:v>
                </c:pt>
                <c:pt idx="83">
                  <c:v>-1979</c:v>
                </c:pt>
                <c:pt idx="84">
                  <c:v>-1974</c:v>
                </c:pt>
                <c:pt idx="85">
                  <c:v>-1950</c:v>
                </c:pt>
                <c:pt idx="86">
                  <c:v>-1921</c:v>
                </c:pt>
                <c:pt idx="87">
                  <c:v>-1916</c:v>
                </c:pt>
                <c:pt idx="88">
                  <c:v>-1915</c:v>
                </c:pt>
                <c:pt idx="89">
                  <c:v>-1893</c:v>
                </c:pt>
                <c:pt idx="90">
                  <c:v>-1869</c:v>
                </c:pt>
                <c:pt idx="91">
                  <c:v>-1868</c:v>
                </c:pt>
                <c:pt idx="92">
                  <c:v>-1868</c:v>
                </c:pt>
                <c:pt idx="93">
                  <c:v>-1866</c:v>
                </c:pt>
                <c:pt idx="94">
                  <c:v>-1865</c:v>
                </c:pt>
                <c:pt idx="95">
                  <c:v>-1859</c:v>
                </c:pt>
                <c:pt idx="96">
                  <c:v>-1836</c:v>
                </c:pt>
                <c:pt idx="97">
                  <c:v>-1834</c:v>
                </c:pt>
                <c:pt idx="98">
                  <c:v>-1834</c:v>
                </c:pt>
                <c:pt idx="99">
                  <c:v>-1834</c:v>
                </c:pt>
                <c:pt idx="100">
                  <c:v>-1828</c:v>
                </c:pt>
                <c:pt idx="101">
                  <c:v>-1815</c:v>
                </c:pt>
                <c:pt idx="102">
                  <c:v>-1803</c:v>
                </c:pt>
                <c:pt idx="103">
                  <c:v>-1802</c:v>
                </c:pt>
                <c:pt idx="104">
                  <c:v>-1800</c:v>
                </c:pt>
                <c:pt idx="105">
                  <c:v>-1800</c:v>
                </c:pt>
                <c:pt idx="106">
                  <c:v>-1786</c:v>
                </c:pt>
                <c:pt idx="107">
                  <c:v>-1779</c:v>
                </c:pt>
                <c:pt idx="108">
                  <c:v>-1779</c:v>
                </c:pt>
                <c:pt idx="109">
                  <c:v>-1779</c:v>
                </c:pt>
                <c:pt idx="110">
                  <c:v>-1777</c:v>
                </c:pt>
                <c:pt idx="111">
                  <c:v>-1777</c:v>
                </c:pt>
                <c:pt idx="112">
                  <c:v>-1766</c:v>
                </c:pt>
                <c:pt idx="113">
                  <c:v>-1753</c:v>
                </c:pt>
                <c:pt idx="114">
                  <c:v>-1726</c:v>
                </c:pt>
                <c:pt idx="115">
                  <c:v>-1720</c:v>
                </c:pt>
                <c:pt idx="116">
                  <c:v>-1720</c:v>
                </c:pt>
                <c:pt idx="117">
                  <c:v>-1720</c:v>
                </c:pt>
                <c:pt idx="118">
                  <c:v>-1697</c:v>
                </c:pt>
                <c:pt idx="119">
                  <c:v>-1685</c:v>
                </c:pt>
                <c:pt idx="120">
                  <c:v>-1656</c:v>
                </c:pt>
                <c:pt idx="121">
                  <c:v>-1639</c:v>
                </c:pt>
                <c:pt idx="122">
                  <c:v>-1638</c:v>
                </c:pt>
                <c:pt idx="123">
                  <c:v>-1636</c:v>
                </c:pt>
                <c:pt idx="124">
                  <c:v>-1621</c:v>
                </c:pt>
                <c:pt idx="125">
                  <c:v>-1612</c:v>
                </c:pt>
                <c:pt idx="126">
                  <c:v>-1591</c:v>
                </c:pt>
                <c:pt idx="127">
                  <c:v>-1555</c:v>
                </c:pt>
                <c:pt idx="128">
                  <c:v>-1520</c:v>
                </c:pt>
                <c:pt idx="129">
                  <c:v>-1494</c:v>
                </c:pt>
                <c:pt idx="130">
                  <c:v>-1475</c:v>
                </c:pt>
                <c:pt idx="131">
                  <c:v>-1468</c:v>
                </c:pt>
                <c:pt idx="132">
                  <c:v>-1467</c:v>
                </c:pt>
                <c:pt idx="133">
                  <c:v>-1467</c:v>
                </c:pt>
                <c:pt idx="134">
                  <c:v>-1439</c:v>
                </c:pt>
                <c:pt idx="135">
                  <c:v>-1436</c:v>
                </c:pt>
                <c:pt idx="136">
                  <c:v>-1417</c:v>
                </c:pt>
                <c:pt idx="137">
                  <c:v>-1414</c:v>
                </c:pt>
                <c:pt idx="138">
                  <c:v>-1379</c:v>
                </c:pt>
                <c:pt idx="139">
                  <c:v>-1352</c:v>
                </c:pt>
                <c:pt idx="140">
                  <c:v>-1318</c:v>
                </c:pt>
                <c:pt idx="141">
                  <c:v>-1279</c:v>
                </c:pt>
                <c:pt idx="142">
                  <c:v>-1276</c:v>
                </c:pt>
                <c:pt idx="143">
                  <c:v>-1266</c:v>
                </c:pt>
                <c:pt idx="144">
                  <c:v>-1264</c:v>
                </c:pt>
                <c:pt idx="145">
                  <c:v>-1246</c:v>
                </c:pt>
                <c:pt idx="146">
                  <c:v>-1214</c:v>
                </c:pt>
                <c:pt idx="147">
                  <c:v>-1213</c:v>
                </c:pt>
                <c:pt idx="148">
                  <c:v>-1212</c:v>
                </c:pt>
                <c:pt idx="149">
                  <c:v>-1166</c:v>
                </c:pt>
                <c:pt idx="150">
                  <c:v>-1161</c:v>
                </c:pt>
                <c:pt idx="151">
                  <c:v>-1136</c:v>
                </c:pt>
                <c:pt idx="152">
                  <c:v>-1048</c:v>
                </c:pt>
                <c:pt idx="153">
                  <c:v>-1022</c:v>
                </c:pt>
                <c:pt idx="154">
                  <c:v>-991</c:v>
                </c:pt>
                <c:pt idx="155">
                  <c:v>-955</c:v>
                </c:pt>
                <c:pt idx="156">
                  <c:v>-929</c:v>
                </c:pt>
                <c:pt idx="157">
                  <c:v>-910</c:v>
                </c:pt>
                <c:pt idx="158">
                  <c:v>-888</c:v>
                </c:pt>
                <c:pt idx="159">
                  <c:v>-882</c:v>
                </c:pt>
                <c:pt idx="160">
                  <c:v>-875</c:v>
                </c:pt>
                <c:pt idx="161">
                  <c:v>-874.5</c:v>
                </c:pt>
                <c:pt idx="162">
                  <c:v>-847</c:v>
                </c:pt>
                <c:pt idx="163">
                  <c:v>-819</c:v>
                </c:pt>
                <c:pt idx="164">
                  <c:v>-818.5</c:v>
                </c:pt>
                <c:pt idx="165">
                  <c:v>-794</c:v>
                </c:pt>
                <c:pt idx="166">
                  <c:v>-790</c:v>
                </c:pt>
                <c:pt idx="167">
                  <c:v>-790</c:v>
                </c:pt>
                <c:pt idx="168">
                  <c:v>-789.5</c:v>
                </c:pt>
                <c:pt idx="169">
                  <c:v>-776.5</c:v>
                </c:pt>
                <c:pt idx="170">
                  <c:v>-762</c:v>
                </c:pt>
                <c:pt idx="171">
                  <c:v>-760</c:v>
                </c:pt>
                <c:pt idx="172">
                  <c:v>-747</c:v>
                </c:pt>
                <c:pt idx="173">
                  <c:v>-744</c:v>
                </c:pt>
                <c:pt idx="174">
                  <c:v>-739</c:v>
                </c:pt>
                <c:pt idx="175">
                  <c:v>-715</c:v>
                </c:pt>
                <c:pt idx="176">
                  <c:v>-710.5</c:v>
                </c:pt>
                <c:pt idx="177">
                  <c:v>-709.5</c:v>
                </c:pt>
                <c:pt idx="178">
                  <c:v>-704</c:v>
                </c:pt>
                <c:pt idx="179">
                  <c:v>-700.5</c:v>
                </c:pt>
                <c:pt idx="180">
                  <c:v>-700</c:v>
                </c:pt>
                <c:pt idx="181">
                  <c:v>-624</c:v>
                </c:pt>
                <c:pt idx="182">
                  <c:v>-623.5</c:v>
                </c:pt>
                <c:pt idx="183">
                  <c:v>-595</c:v>
                </c:pt>
                <c:pt idx="184">
                  <c:v>-570</c:v>
                </c:pt>
                <c:pt idx="185">
                  <c:v>-563.5</c:v>
                </c:pt>
                <c:pt idx="186">
                  <c:v>-563</c:v>
                </c:pt>
                <c:pt idx="187">
                  <c:v>-538</c:v>
                </c:pt>
                <c:pt idx="188">
                  <c:v>-534</c:v>
                </c:pt>
                <c:pt idx="189">
                  <c:v>-533.5</c:v>
                </c:pt>
                <c:pt idx="190">
                  <c:v>-506</c:v>
                </c:pt>
                <c:pt idx="191">
                  <c:v>-505</c:v>
                </c:pt>
                <c:pt idx="192">
                  <c:v>-479</c:v>
                </c:pt>
                <c:pt idx="193">
                  <c:v>-478</c:v>
                </c:pt>
                <c:pt idx="194">
                  <c:v>-476</c:v>
                </c:pt>
                <c:pt idx="195">
                  <c:v>-475.5</c:v>
                </c:pt>
                <c:pt idx="196">
                  <c:v>-452</c:v>
                </c:pt>
                <c:pt idx="197">
                  <c:v>-447</c:v>
                </c:pt>
                <c:pt idx="198">
                  <c:v>-427</c:v>
                </c:pt>
                <c:pt idx="199">
                  <c:v>-426.5</c:v>
                </c:pt>
                <c:pt idx="200">
                  <c:v>-425</c:v>
                </c:pt>
                <c:pt idx="201">
                  <c:v>-424.5</c:v>
                </c:pt>
                <c:pt idx="202">
                  <c:v>-423</c:v>
                </c:pt>
                <c:pt idx="203">
                  <c:v>-423</c:v>
                </c:pt>
                <c:pt idx="204">
                  <c:v>-423</c:v>
                </c:pt>
                <c:pt idx="205">
                  <c:v>-422</c:v>
                </c:pt>
                <c:pt idx="206">
                  <c:v>-420</c:v>
                </c:pt>
                <c:pt idx="207">
                  <c:v>-399</c:v>
                </c:pt>
                <c:pt idx="208">
                  <c:v>-398.5</c:v>
                </c:pt>
                <c:pt idx="209">
                  <c:v>-394</c:v>
                </c:pt>
                <c:pt idx="210">
                  <c:v>-393</c:v>
                </c:pt>
                <c:pt idx="211">
                  <c:v>-371</c:v>
                </c:pt>
                <c:pt idx="212">
                  <c:v>-370</c:v>
                </c:pt>
                <c:pt idx="213">
                  <c:v>-369.5</c:v>
                </c:pt>
                <c:pt idx="214">
                  <c:v>-369</c:v>
                </c:pt>
                <c:pt idx="215">
                  <c:v>-342</c:v>
                </c:pt>
                <c:pt idx="216">
                  <c:v>-341.5</c:v>
                </c:pt>
                <c:pt idx="217">
                  <c:v>-339</c:v>
                </c:pt>
                <c:pt idx="218">
                  <c:v>-339</c:v>
                </c:pt>
                <c:pt idx="219">
                  <c:v>-335</c:v>
                </c:pt>
                <c:pt idx="220">
                  <c:v>-333</c:v>
                </c:pt>
                <c:pt idx="221">
                  <c:v>-319</c:v>
                </c:pt>
                <c:pt idx="222">
                  <c:v>-316</c:v>
                </c:pt>
                <c:pt idx="223">
                  <c:v>-315.5</c:v>
                </c:pt>
                <c:pt idx="224">
                  <c:v>-314</c:v>
                </c:pt>
                <c:pt idx="225">
                  <c:v>-313.5</c:v>
                </c:pt>
                <c:pt idx="226">
                  <c:v>-312</c:v>
                </c:pt>
                <c:pt idx="227">
                  <c:v>-312</c:v>
                </c:pt>
                <c:pt idx="228">
                  <c:v>-311.5</c:v>
                </c:pt>
                <c:pt idx="229">
                  <c:v>-310</c:v>
                </c:pt>
                <c:pt idx="230">
                  <c:v>-308</c:v>
                </c:pt>
                <c:pt idx="231">
                  <c:v>-308</c:v>
                </c:pt>
                <c:pt idx="232">
                  <c:v>-305</c:v>
                </c:pt>
                <c:pt idx="233">
                  <c:v>-304.5</c:v>
                </c:pt>
                <c:pt idx="234">
                  <c:v>-290</c:v>
                </c:pt>
                <c:pt idx="235">
                  <c:v>-287.5</c:v>
                </c:pt>
                <c:pt idx="236">
                  <c:v>-285</c:v>
                </c:pt>
                <c:pt idx="237">
                  <c:v>-285</c:v>
                </c:pt>
                <c:pt idx="238">
                  <c:v>-284.5</c:v>
                </c:pt>
                <c:pt idx="239">
                  <c:v>-284.5</c:v>
                </c:pt>
                <c:pt idx="240">
                  <c:v>-284</c:v>
                </c:pt>
                <c:pt idx="241">
                  <c:v>-284</c:v>
                </c:pt>
                <c:pt idx="242">
                  <c:v>-283.5</c:v>
                </c:pt>
                <c:pt idx="243">
                  <c:v>-283.5</c:v>
                </c:pt>
                <c:pt idx="244">
                  <c:v>-280</c:v>
                </c:pt>
                <c:pt idx="245">
                  <c:v>-277</c:v>
                </c:pt>
                <c:pt idx="246">
                  <c:v>-270</c:v>
                </c:pt>
                <c:pt idx="247">
                  <c:v>-269.5</c:v>
                </c:pt>
                <c:pt idx="248">
                  <c:v>-264</c:v>
                </c:pt>
                <c:pt idx="249">
                  <c:v>-260</c:v>
                </c:pt>
                <c:pt idx="250">
                  <c:v>-258</c:v>
                </c:pt>
                <c:pt idx="251">
                  <c:v>-257.5</c:v>
                </c:pt>
                <c:pt idx="252">
                  <c:v>-257</c:v>
                </c:pt>
                <c:pt idx="253">
                  <c:v>-256</c:v>
                </c:pt>
                <c:pt idx="254">
                  <c:v>-255.5</c:v>
                </c:pt>
                <c:pt idx="255">
                  <c:v>-254</c:v>
                </c:pt>
                <c:pt idx="256">
                  <c:v>-253.5</c:v>
                </c:pt>
                <c:pt idx="257">
                  <c:v>-253</c:v>
                </c:pt>
                <c:pt idx="258">
                  <c:v>-252</c:v>
                </c:pt>
                <c:pt idx="259">
                  <c:v>-252</c:v>
                </c:pt>
                <c:pt idx="260">
                  <c:v>-252</c:v>
                </c:pt>
                <c:pt idx="261">
                  <c:v>-251.5</c:v>
                </c:pt>
                <c:pt idx="262">
                  <c:v>-251.5</c:v>
                </c:pt>
                <c:pt idx="263">
                  <c:v>-250</c:v>
                </c:pt>
                <c:pt idx="264">
                  <c:v>-249</c:v>
                </c:pt>
                <c:pt idx="265">
                  <c:v>-248</c:v>
                </c:pt>
                <c:pt idx="266">
                  <c:v>-247.5</c:v>
                </c:pt>
                <c:pt idx="267">
                  <c:v>-233</c:v>
                </c:pt>
                <c:pt idx="268">
                  <c:v>-229</c:v>
                </c:pt>
                <c:pt idx="269">
                  <c:v>-229</c:v>
                </c:pt>
                <c:pt idx="270">
                  <c:v>-228.5</c:v>
                </c:pt>
                <c:pt idx="271">
                  <c:v>-228.5</c:v>
                </c:pt>
                <c:pt idx="272">
                  <c:v>-228</c:v>
                </c:pt>
                <c:pt idx="273">
                  <c:v>-227.5</c:v>
                </c:pt>
                <c:pt idx="274">
                  <c:v>-225</c:v>
                </c:pt>
                <c:pt idx="275">
                  <c:v>-224</c:v>
                </c:pt>
                <c:pt idx="276">
                  <c:v>-224</c:v>
                </c:pt>
                <c:pt idx="277">
                  <c:v>-223.5</c:v>
                </c:pt>
                <c:pt idx="278">
                  <c:v>-223.5</c:v>
                </c:pt>
                <c:pt idx="279">
                  <c:v>-223.5</c:v>
                </c:pt>
                <c:pt idx="280">
                  <c:v>-222</c:v>
                </c:pt>
                <c:pt idx="281">
                  <c:v>-221</c:v>
                </c:pt>
                <c:pt idx="282">
                  <c:v>-220.5</c:v>
                </c:pt>
                <c:pt idx="283">
                  <c:v>-220</c:v>
                </c:pt>
                <c:pt idx="284">
                  <c:v>-220</c:v>
                </c:pt>
                <c:pt idx="285">
                  <c:v>-219.5</c:v>
                </c:pt>
                <c:pt idx="286">
                  <c:v>-205</c:v>
                </c:pt>
                <c:pt idx="287">
                  <c:v>-204.5</c:v>
                </c:pt>
                <c:pt idx="288">
                  <c:v>-201</c:v>
                </c:pt>
                <c:pt idx="289">
                  <c:v>-200.5</c:v>
                </c:pt>
                <c:pt idx="290">
                  <c:v>-200</c:v>
                </c:pt>
                <c:pt idx="291">
                  <c:v>-199.5</c:v>
                </c:pt>
                <c:pt idx="292">
                  <c:v>-198</c:v>
                </c:pt>
                <c:pt idx="293">
                  <c:v>-197</c:v>
                </c:pt>
                <c:pt idx="294">
                  <c:v>-196</c:v>
                </c:pt>
                <c:pt idx="295">
                  <c:v>-196</c:v>
                </c:pt>
                <c:pt idx="296">
                  <c:v>-196</c:v>
                </c:pt>
                <c:pt idx="297">
                  <c:v>-195.5</c:v>
                </c:pt>
                <c:pt idx="298">
                  <c:v>-195.5</c:v>
                </c:pt>
                <c:pt idx="299">
                  <c:v>-195.5</c:v>
                </c:pt>
                <c:pt idx="300">
                  <c:v>-193</c:v>
                </c:pt>
                <c:pt idx="301">
                  <c:v>-191</c:v>
                </c:pt>
                <c:pt idx="302">
                  <c:v>-191</c:v>
                </c:pt>
                <c:pt idx="303">
                  <c:v>-190.5</c:v>
                </c:pt>
                <c:pt idx="304">
                  <c:v>-190.5</c:v>
                </c:pt>
                <c:pt idx="305">
                  <c:v>-186</c:v>
                </c:pt>
                <c:pt idx="306">
                  <c:v>-185.5</c:v>
                </c:pt>
                <c:pt idx="307">
                  <c:v>-182</c:v>
                </c:pt>
                <c:pt idx="308">
                  <c:v>-181.5</c:v>
                </c:pt>
                <c:pt idx="309">
                  <c:v>-177</c:v>
                </c:pt>
                <c:pt idx="310">
                  <c:v>-176.5</c:v>
                </c:pt>
                <c:pt idx="311">
                  <c:v>-176</c:v>
                </c:pt>
                <c:pt idx="312">
                  <c:v>-175</c:v>
                </c:pt>
                <c:pt idx="313">
                  <c:v>-174.5</c:v>
                </c:pt>
                <c:pt idx="314">
                  <c:v>-172</c:v>
                </c:pt>
                <c:pt idx="315">
                  <c:v>-172</c:v>
                </c:pt>
                <c:pt idx="316">
                  <c:v>-170</c:v>
                </c:pt>
                <c:pt idx="317">
                  <c:v>-169.5</c:v>
                </c:pt>
                <c:pt idx="318">
                  <c:v>-167</c:v>
                </c:pt>
                <c:pt idx="319">
                  <c:v>-164.5</c:v>
                </c:pt>
                <c:pt idx="320">
                  <c:v>-163</c:v>
                </c:pt>
                <c:pt idx="321">
                  <c:v>-160</c:v>
                </c:pt>
                <c:pt idx="322">
                  <c:v>-153</c:v>
                </c:pt>
                <c:pt idx="323">
                  <c:v>-152.5</c:v>
                </c:pt>
                <c:pt idx="324">
                  <c:v>-151</c:v>
                </c:pt>
                <c:pt idx="325">
                  <c:v>-150</c:v>
                </c:pt>
                <c:pt idx="326">
                  <c:v>-149.5</c:v>
                </c:pt>
                <c:pt idx="327">
                  <c:v>-147</c:v>
                </c:pt>
                <c:pt idx="328">
                  <c:v>-147</c:v>
                </c:pt>
                <c:pt idx="329">
                  <c:v>-147</c:v>
                </c:pt>
                <c:pt idx="330">
                  <c:v>-146.5</c:v>
                </c:pt>
                <c:pt idx="331">
                  <c:v>-146</c:v>
                </c:pt>
                <c:pt idx="332">
                  <c:v>-144</c:v>
                </c:pt>
                <c:pt idx="333">
                  <c:v>-143.5</c:v>
                </c:pt>
                <c:pt idx="334">
                  <c:v>-143</c:v>
                </c:pt>
                <c:pt idx="335">
                  <c:v>-140</c:v>
                </c:pt>
                <c:pt idx="336">
                  <c:v>-140</c:v>
                </c:pt>
                <c:pt idx="337">
                  <c:v>-139.5</c:v>
                </c:pt>
                <c:pt idx="338">
                  <c:v>-139.5</c:v>
                </c:pt>
                <c:pt idx="339">
                  <c:v>-138</c:v>
                </c:pt>
                <c:pt idx="340">
                  <c:v>-123</c:v>
                </c:pt>
                <c:pt idx="341">
                  <c:v>-120</c:v>
                </c:pt>
                <c:pt idx="342">
                  <c:v>-120</c:v>
                </c:pt>
                <c:pt idx="343">
                  <c:v>-119.5</c:v>
                </c:pt>
                <c:pt idx="344">
                  <c:v>-118</c:v>
                </c:pt>
                <c:pt idx="345">
                  <c:v>-118</c:v>
                </c:pt>
                <c:pt idx="346">
                  <c:v>-117.5</c:v>
                </c:pt>
                <c:pt idx="347">
                  <c:v>-117</c:v>
                </c:pt>
                <c:pt idx="348">
                  <c:v>-114</c:v>
                </c:pt>
                <c:pt idx="349">
                  <c:v>-113</c:v>
                </c:pt>
                <c:pt idx="350">
                  <c:v>-112.5</c:v>
                </c:pt>
                <c:pt idx="351">
                  <c:v>-110</c:v>
                </c:pt>
                <c:pt idx="352">
                  <c:v>-109.5</c:v>
                </c:pt>
                <c:pt idx="353">
                  <c:v>-92</c:v>
                </c:pt>
                <c:pt idx="354">
                  <c:v>-90</c:v>
                </c:pt>
                <c:pt idx="355">
                  <c:v>-90</c:v>
                </c:pt>
                <c:pt idx="356">
                  <c:v>-89</c:v>
                </c:pt>
                <c:pt idx="357">
                  <c:v>-89</c:v>
                </c:pt>
                <c:pt idx="358">
                  <c:v>-88</c:v>
                </c:pt>
                <c:pt idx="359">
                  <c:v>-84</c:v>
                </c:pt>
                <c:pt idx="360">
                  <c:v>-83</c:v>
                </c:pt>
                <c:pt idx="361">
                  <c:v>-62</c:v>
                </c:pt>
                <c:pt idx="362">
                  <c:v>-60</c:v>
                </c:pt>
                <c:pt idx="363">
                  <c:v>-59.5</c:v>
                </c:pt>
                <c:pt idx="364">
                  <c:v>-56</c:v>
                </c:pt>
                <c:pt idx="365">
                  <c:v>-55.5</c:v>
                </c:pt>
                <c:pt idx="366">
                  <c:v>-37</c:v>
                </c:pt>
                <c:pt idx="367">
                  <c:v>-36.5</c:v>
                </c:pt>
                <c:pt idx="368">
                  <c:v>-35</c:v>
                </c:pt>
                <c:pt idx="369">
                  <c:v>-34</c:v>
                </c:pt>
                <c:pt idx="370">
                  <c:v>-32</c:v>
                </c:pt>
                <c:pt idx="371">
                  <c:v>-32</c:v>
                </c:pt>
                <c:pt idx="372">
                  <c:v>-31.5</c:v>
                </c:pt>
                <c:pt idx="373">
                  <c:v>-30</c:v>
                </c:pt>
                <c:pt idx="374">
                  <c:v>-28</c:v>
                </c:pt>
                <c:pt idx="375">
                  <c:v>-27</c:v>
                </c:pt>
                <c:pt idx="376">
                  <c:v>-26</c:v>
                </c:pt>
                <c:pt idx="377">
                  <c:v>-20</c:v>
                </c:pt>
                <c:pt idx="378">
                  <c:v>-2</c:v>
                </c:pt>
                <c:pt idx="379">
                  <c:v>-0.5</c:v>
                </c:pt>
                <c:pt idx="380">
                  <c:v>0</c:v>
                </c:pt>
                <c:pt idx="381">
                  <c:v>1</c:v>
                </c:pt>
                <c:pt idx="382">
                  <c:v>6</c:v>
                </c:pt>
                <c:pt idx="383">
                  <c:v>30</c:v>
                </c:pt>
                <c:pt idx="384">
                  <c:v>31</c:v>
                </c:pt>
                <c:pt idx="385">
                  <c:v>31.5</c:v>
                </c:pt>
                <c:pt idx="386">
                  <c:v>52</c:v>
                </c:pt>
                <c:pt idx="387">
                  <c:v>52.5</c:v>
                </c:pt>
                <c:pt idx="388">
                  <c:v>59</c:v>
                </c:pt>
                <c:pt idx="389">
                  <c:v>89</c:v>
                </c:pt>
                <c:pt idx="390">
                  <c:v>91</c:v>
                </c:pt>
                <c:pt idx="391">
                  <c:v>198</c:v>
                </c:pt>
                <c:pt idx="392">
                  <c:v>198.5</c:v>
                </c:pt>
                <c:pt idx="393">
                  <c:v>199</c:v>
                </c:pt>
                <c:pt idx="394">
                  <c:v>199.5</c:v>
                </c:pt>
                <c:pt idx="395">
                  <c:v>200</c:v>
                </c:pt>
                <c:pt idx="396">
                  <c:v>200.5</c:v>
                </c:pt>
                <c:pt idx="397">
                  <c:v>227</c:v>
                </c:pt>
                <c:pt idx="398">
                  <c:v>227.5</c:v>
                </c:pt>
                <c:pt idx="399">
                  <c:v>256.5</c:v>
                </c:pt>
                <c:pt idx="400">
                  <c:v>257</c:v>
                </c:pt>
                <c:pt idx="401">
                  <c:v>258</c:v>
                </c:pt>
                <c:pt idx="402">
                  <c:v>258</c:v>
                </c:pt>
                <c:pt idx="403">
                  <c:v>258</c:v>
                </c:pt>
                <c:pt idx="404">
                  <c:v>258.5</c:v>
                </c:pt>
                <c:pt idx="405">
                  <c:v>258.5</c:v>
                </c:pt>
                <c:pt idx="406">
                  <c:v>258.5</c:v>
                </c:pt>
                <c:pt idx="407">
                  <c:v>310</c:v>
                </c:pt>
                <c:pt idx="408">
                  <c:v>310</c:v>
                </c:pt>
                <c:pt idx="409">
                  <c:v>310</c:v>
                </c:pt>
                <c:pt idx="410">
                  <c:v>310.5</c:v>
                </c:pt>
                <c:pt idx="411">
                  <c:v>310.5</c:v>
                </c:pt>
                <c:pt idx="412">
                  <c:v>310.5</c:v>
                </c:pt>
                <c:pt idx="413">
                  <c:v>334.5</c:v>
                </c:pt>
                <c:pt idx="414">
                  <c:v>334.5</c:v>
                </c:pt>
                <c:pt idx="415">
                  <c:v>334.5</c:v>
                </c:pt>
                <c:pt idx="416">
                  <c:v>334.5</c:v>
                </c:pt>
                <c:pt idx="417">
                  <c:v>334.5</c:v>
                </c:pt>
                <c:pt idx="418">
                  <c:v>334.5</c:v>
                </c:pt>
                <c:pt idx="419">
                  <c:v>334.5</c:v>
                </c:pt>
                <c:pt idx="420">
                  <c:v>335</c:v>
                </c:pt>
                <c:pt idx="421">
                  <c:v>335</c:v>
                </c:pt>
                <c:pt idx="422">
                  <c:v>335</c:v>
                </c:pt>
                <c:pt idx="423">
                  <c:v>335</c:v>
                </c:pt>
                <c:pt idx="424">
                  <c:v>335</c:v>
                </c:pt>
                <c:pt idx="425">
                  <c:v>335</c:v>
                </c:pt>
                <c:pt idx="426">
                  <c:v>365.5</c:v>
                </c:pt>
                <c:pt idx="427">
                  <c:v>367</c:v>
                </c:pt>
                <c:pt idx="428">
                  <c:v>392.5</c:v>
                </c:pt>
                <c:pt idx="429">
                  <c:v>392.5</c:v>
                </c:pt>
                <c:pt idx="430">
                  <c:v>392.5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420</c:v>
                </c:pt>
                <c:pt idx="435">
                  <c:v>420</c:v>
                </c:pt>
                <c:pt idx="436">
                  <c:v>420</c:v>
                </c:pt>
                <c:pt idx="437">
                  <c:v>420.5</c:v>
                </c:pt>
                <c:pt idx="438">
                  <c:v>420.5</c:v>
                </c:pt>
                <c:pt idx="439">
                  <c:v>420.5</c:v>
                </c:pt>
                <c:pt idx="440">
                  <c:v>448</c:v>
                </c:pt>
                <c:pt idx="441">
                  <c:v>448</c:v>
                </c:pt>
                <c:pt idx="442">
                  <c:v>448</c:v>
                </c:pt>
                <c:pt idx="443">
                  <c:v>448.5</c:v>
                </c:pt>
                <c:pt idx="444">
                  <c:v>448.5</c:v>
                </c:pt>
                <c:pt idx="445">
                  <c:v>448.5</c:v>
                </c:pt>
                <c:pt idx="446">
                  <c:v>474</c:v>
                </c:pt>
                <c:pt idx="447">
                  <c:v>474</c:v>
                </c:pt>
                <c:pt idx="448">
                  <c:v>474</c:v>
                </c:pt>
                <c:pt idx="449">
                  <c:v>474.5</c:v>
                </c:pt>
                <c:pt idx="450">
                  <c:v>474.5</c:v>
                </c:pt>
                <c:pt idx="451">
                  <c:v>474.5</c:v>
                </c:pt>
                <c:pt idx="452">
                  <c:v>503.5</c:v>
                </c:pt>
                <c:pt idx="453">
                  <c:v>503.5</c:v>
                </c:pt>
                <c:pt idx="454">
                  <c:v>503.5</c:v>
                </c:pt>
                <c:pt idx="455">
                  <c:v>504</c:v>
                </c:pt>
                <c:pt idx="456">
                  <c:v>504</c:v>
                </c:pt>
                <c:pt idx="457">
                  <c:v>531.5</c:v>
                </c:pt>
                <c:pt idx="458">
                  <c:v>531.5</c:v>
                </c:pt>
                <c:pt idx="459">
                  <c:v>531.5</c:v>
                </c:pt>
                <c:pt idx="460">
                  <c:v>532</c:v>
                </c:pt>
                <c:pt idx="461">
                  <c:v>532</c:v>
                </c:pt>
                <c:pt idx="462">
                  <c:v>532</c:v>
                </c:pt>
                <c:pt idx="463">
                  <c:v>562</c:v>
                </c:pt>
                <c:pt idx="464">
                  <c:v>562</c:v>
                </c:pt>
                <c:pt idx="465">
                  <c:v>562</c:v>
                </c:pt>
                <c:pt idx="466">
                  <c:v>562.5</c:v>
                </c:pt>
                <c:pt idx="467">
                  <c:v>562.5</c:v>
                </c:pt>
                <c:pt idx="468">
                  <c:v>562.5</c:v>
                </c:pt>
                <c:pt idx="469">
                  <c:v>592</c:v>
                </c:pt>
                <c:pt idx="470">
                  <c:v>592</c:v>
                </c:pt>
                <c:pt idx="471">
                  <c:v>592</c:v>
                </c:pt>
                <c:pt idx="472">
                  <c:v>592.5</c:v>
                </c:pt>
                <c:pt idx="473">
                  <c:v>592.5</c:v>
                </c:pt>
                <c:pt idx="474">
                  <c:v>592.5</c:v>
                </c:pt>
              </c:numCache>
            </c:numRef>
          </c:xVal>
          <c:yVal>
            <c:numRef>
              <c:f>'Active 1'!$O$21:$O$964</c:f>
              <c:numCache>
                <c:formatCode>General</c:formatCode>
                <c:ptCount val="944"/>
                <c:pt idx="0">
                  <c:v>-15.569529073582411</c:v>
                </c:pt>
                <c:pt idx="1">
                  <c:v>-15.569237580327767</c:v>
                </c:pt>
                <c:pt idx="2">
                  <c:v>-14.915709703417209</c:v>
                </c:pt>
                <c:pt idx="3">
                  <c:v>-14.893556216064308</c:v>
                </c:pt>
                <c:pt idx="4">
                  <c:v>-14.883062458897145</c:v>
                </c:pt>
                <c:pt idx="5">
                  <c:v>-14.880147526350711</c:v>
                </c:pt>
                <c:pt idx="6">
                  <c:v>-14.871402728711407</c:v>
                </c:pt>
                <c:pt idx="7">
                  <c:v>-14.867904809655688</c:v>
                </c:pt>
                <c:pt idx="8">
                  <c:v>-14.867321823146399</c:v>
                </c:pt>
                <c:pt idx="9">
                  <c:v>-14.865572863618539</c:v>
                </c:pt>
                <c:pt idx="10">
                  <c:v>-14.860325985034958</c:v>
                </c:pt>
                <c:pt idx="11">
                  <c:v>-14.852164173904942</c:v>
                </c:pt>
                <c:pt idx="12">
                  <c:v>-14.850998200886368</c:v>
                </c:pt>
                <c:pt idx="13">
                  <c:v>-14.848083268339934</c:v>
                </c:pt>
                <c:pt idx="14">
                  <c:v>-14.848083268339934</c:v>
                </c:pt>
                <c:pt idx="15">
                  <c:v>-14.838755484191344</c:v>
                </c:pt>
                <c:pt idx="16">
                  <c:v>-14.834674578626336</c:v>
                </c:pt>
                <c:pt idx="17">
                  <c:v>-14.817767969857018</c:v>
                </c:pt>
                <c:pt idx="18">
                  <c:v>-14.817767969857018</c:v>
                </c:pt>
                <c:pt idx="19">
                  <c:v>-14.816601996838443</c:v>
                </c:pt>
                <c:pt idx="20">
                  <c:v>-14.805525253161994</c:v>
                </c:pt>
                <c:pt idx="21">
                  <c:v>-14.797363442031978</c:v>
                </c:pt>
                <c:pt idx="22">
                  <c:v>-14.789784617411248</c:v>
                </c:pt>
                <c:pt idx="23">
                  <c:v>-14.786869684864815</c:v>
                </c:pt>
                <c:pt idx="24">
                  <c:v>-14.78395475231838</c:v>
                </c:pt>
                <c:pt idx="25">
                  <c:v>-14.776375927697652</c:v>
                </c:pt>
                <c:pt idx="26">
                  <c:v>-14.771712035623356</c:v>
                </c:pt>
                <c:pt idx="27">
                  <c:v>-14.769380089586209</c:v>
                </c:pt>
                <c:pt idx="28">
                  <c:v>-14.768214116567636</c:v>
                </c:pt>
                <c:pt idx="29">
                  <c:v>-14.768214116567636</c:v>
                </c:pt>
                <c:pt idx="30">
                  <c:v>-14.767048143549061</c:v>
                </c:pt>
                <c:pt idx="31">
                  <c:v>-14.754805426854038</c:v>
                </c:pt>
                <c:pt idx="32">
                  <c:v>-14.748975561761169</c:v>
                </c:pt>
                <c:pt idx="33">
                  <c:v>-14.726822074408268</c:v>
                </c:pt>
                <c:pt idx="34">
                  <c:v>-14.726239087898982</c:v>
                </c:pt>
                <c:pt idx="35">
                  <c:v>-14.720992209315401</c:v>
                </c:pt>
                <c:pt idx="36">
                  <c:v>-14.719243249787541</c:v>
                </c:pt>
                <c:pt idx="37">
                  <c:v>-14.715745330731819</c:v>
                </c:pt>
                <c:pt idx="38">
                  <c:v>-14.702336641018221</c:v>
                </c:pt>
                <c:pt idx="39">
                  <c:v>-14.701753654508934</c:v>
                </c:pt>
                <c:pt idx="40">
                  <c:v>-14.690093924323197</c:v>
                </c:pt>
                <c:pt idx="41">
                  <c:v>-14.687178991776763</c:v>
                </c:pt>
                <c:pt idx="42">
                  <c:v>-14.672604329044592</c:v>
                </c:pt>
                <c:pt idx="43">
                  <c:v>-14.671438356026018</c:v>
                </c:pt>
                <c:pt idx="44">
                  <c:v>-14.671438356026018</c:v>
                </c:pt>
                <c:pt idx="45">
                  <c:v>-14.669106409988871</c:v>
                </c:pt>
                <c:pt idx="46">
                  <c:v>-14.661527585368141</c:v>
                </c:pt>
                <c:pt idx="47">
                  <c:v>-14.657446679803133</c:v>
                </c:pt>
                <c:pt idx="48">
                  <c:v>-14.6545317472567</c:v>
                </c:pt>
                <c:pt idx="49">
                  <c:v>-14.653365774238125</c:v>
                </c:pt>
                <c:pt idx="50">
                  <c:v>-14.642289030561676</c:v>
                </c:pt>
                <c:pt idx="51">
                  <c:v>-14.625965408301644</c:v>
                </c:pt>
                <c:pt idx="52">
                  <c:v>-14.624799435283069</c:v>
                </c:pt>
                <c:pt idx="53">
                  <c:v>-14.61372269160662</c:v>
                </c:pt>
                <c:pt idx="54">
                  <c:v>-14.606726853495179</c:v>
                </c:pt>
                <c:pt idx="55">
                  <c:v>-14.602062961420883</c:v>
                </c:pt>
                <c:pt idx="56">
                  <c:v>-14.593901150290867</c:v>
                </c:pt>
                <c:pt idx="57">
                  <c:v>-14.588654271707286</c:v>
                </c:pt>
                <c:pt idx="58">
                  <c:v>-14.573496622465829</c:v>
                </c:pt>
                <c:pt idx="59">
                  <c:v>-14.569998703410107</c:v>
                </c:pt>
                <c:pt idx="60">
                  <c:v>-14.560670919261517</c:v>
                </c:pt>
                <c:pt idx="61">
                  <c:v>-14.536185485871469</c:v>
                </c:pt>
                <c:pt idx="62">
                  <c:v>-14.493044484184242</c:v>
                </c:pt>
                <c:pt idx="63">
                  <c:v>-14.488380592109948</c:v>
                </c:pt>
                <c:pt idx="64">
                  <c:v>-14.484882673054226</c:v>
                </c:pt>
                <c:pt idx="65">
                  <c:v>-14.473514436123132</c:v>
                </c:pt>
                <c:pt idx="66">
                  <c:v>-14.473514436123132</c:v>
                </c:pt>
                <c:pt idx="67">
                  <c:v>-14.472931449613846</c:v>
                </c:pt>
                <c:pt idx="68">
                  <c:v>-14.466810091266334</c:v>
                </c:pt>
                <c:pt idx="69">
                  <c:v>-14.466518598011691</c:v>
                </c:pt>
                <c:pt idx="70">
                  <c:v>-14.466227104757047</c:v>
                </c:pt>
                <c:pt idx="71">
                  <c:v>-14.465352624993116</c:v>
                </c:pt>
                <c:pt idx="72">
                  <c:v>-14.459231266645606</c:v>
                </c:pt>
                <c:pt idx="73">
                  <c:v>-14.456899320608457</c:v>
                </c:pt>
                <c:pt idx="74">
                  <c:v>-14.446405563441294</c:v>
                </c:pt>
                <c:pt idx="75">
                  <c:v>-14.443490630894861</c:v>
                </c:pt>
                <c:pt idx="76">
                  <c:v>-14.441158684857713</c:v>
                </c:pt>
                <c:pt idx="77">
                  <c:v>-14.439992711839139</c:v>
                </c:pt>
                <c:pt idx="78">
                  <c:v>-14.438826738820566</c:v>
                </c:pt>
                <c:pt idx="79">
                  <c:v>-14.437077779292705</c:v>
                </c:pt>
                <c:pt idx="80">
                  <c:v>-14.427167008634829</c:v>
                </c:pt>
                <c:pt idx="81">
                  <c:v>-14.425418049106968</c:v>
                </c:pt>
                <c:pt idx="82">
                  <c:v>-14.40851144033765</c:v>
                </c:pt>
                <c:pt idx="83">
                  <c:v>-14.40851144033765</c:v>
                </c:pt>
                <c:pt idx="84">
                  <c:v>-14.405596507791214</c:v>
                </c:pt>
                <c:pt idx="85">
                  <c:v>-14.39160483156833</c:v>
                </c:pt>
                <c:pt idx="86">
                  <c:v>-14.374698222799012</c:v>
                </c:pt>
                <c:pt idx="87">
                  <c:v>-14.371783290252578</c:v>
                </c:pt>
                <c:pt idx="88">
                  <c:v>-14.37120030374329</c:v>
                </c:pt>
                <c:pt idx="89">
                  <c:v>-14.35837460053898</c:v>
                </c:pt>
                <c:pt idx="90">
                  <c:v>-14.344382924316095</c:v>
                </c:pt>
                <c:pt idx="91">
                  <c:v>-14.343799937806809</c:v>
                </c:pt>
                <c:pt idx="92">
                  <c:v>-14.343799937806809</c:v>
                </c:pt>
                <c:pt idx="93">
                  <c:v>-14.342633964788234</c:v>
                </c:pt>
                <c:pt idx="94">
                  <c:v>-14.342050978278948</c:v>
                </c:pt>
                <c:pt idx="95">
                  <c:v>-14.338553059223226</c:v>
                </c:pt>
                <c:pt idx="96">
                  <c:v>-14.32514436950963</c:v>
                </c:pt>
                <c:pt idx="97">
                  <c:v>-14.323978396491055</c:v>
                </c:pt>
                <c:pt idx="98">
                  <c:v>-14.323978396491055</c:v>
                </c:pt>
                <c:pt idx="99">
                  <c:v>-14.323978396491055</c:v>
                </c:pt>
                <c:pt idx="100">
                  <c:v>-14.320480477435336</c:v>
                </c:pt>
                <c:pt idx="101">
                  <c:v>-14.312901652814606</c:v>
                </c:pt>
                <c:pt idx="102">
                  <c:v>-14.305905814703163</c:v>
                </c:pt>
                <c:pt idx="103">
                  <c:v>-14.305322828193876</c:v>
                </c:pt>
                <c:pt idx="104">
                  <c:v>-14.304156855175304</c:v>
                </c:pt>
                <c:pt idx="105">
                  <c:v>-14.304156855175304</c:v>
                </c:pt>
                <c:pt idx="106">
                  <c:v>-14.295995044045288</c:v>
                </c:pt>
                <c:pt idx="107">
                  <c:v>-14.29191413848028</c:v>
                </c:pt>
                <c:pt idx="108">
                  <c:v>-14.29191413848028</c:v>
                </c:pt>
                <c:pt idx="109">
                  <c:v>-14.29191413848028</c:v>
                </c:pt>
                <c:pt idx="110">
                  <c:v>-14.290748165461705</c:v>
                </c:pt>
                <c:pt idx="111">
                  <c:v>-14.290748165461705</c:v>
                </c:pt>
                <c:pt idx="112">
                  <c:v>-14.28433531385955</c:v>
                </c:pt>
                <c:pt idx="113">
                  <c:v>-14.276756489238821</c:v>
                </c:pt>
                <c:pt idx="114">
                  <c:v>-14.261015853488075</c:v>
                </c:pt>
                <c:pt idx="115">
                  <c:v>-14.257517934432355</c:v>
                </c:pt>
                <c:pt idx="116">
                  <c:v>-14.257517934432355</c:v>
                </c:pt>
                <c:pt idx="117">
                  <c:v>-14.257517934432355</c:v>
                </c:pt>
                <c:pt idx="118">
                  <c:v>-14.244109244718757</c:v>
                </c:pt>
                <c:pt idx="119">
                  <c:v>-14.237113406607316</c:v>
                </c:pt>
                <c:pt idx="120">
                  <c:v>-14.220206797837996</c:v>
                </c:pt>
                <c:pt idx="121">
                  <c:v>-14.210296027180121</c:v>
                </c:pt>
                <c:pt idx="122">
                  <c:v>-14.209713040670833</c:v>
                </c:pt>
                <c:pt idx="123">
                  <c:v>-14.20854706765226</c:v>
                </c:pt>
                <c:pt idx="124">
                  <c:v>-14.199802270012958</c:v>
                </c:pt>
                <c:pt idx="125">
                  <c:v>-14.194555391429375</c:v>
                </c:pt>
                <c:pt idx="126">
                  <c:v>-14.182312674734352</c:v>
                </c:pt>
                <c:pt idx="127">
                  <c:v>-14.161325160400025</c:v>
                </c:pt>
                <c:pt idx="128">
                  <c:v>-14.140920632574986</c:v>
                </c:pt>
                <c:pt idx="129">
                  <c:v>-14.125762983333527</c:v>
                </c:pt>
                <c:pt idx="130">
                  <c:v>-14.114686239657077</c:v>
                </c:pt>
                <c:pt idx="131">
                  <c:v>-14.110605334092069</c:v>
                </c:pt>
                <c:pt idx="132">
                  <c:v>-14.110022347582783</c:v>
                </c:pt>
                <c:pt idx="133">
                  <c:v>-14.110022347582783</c:v>
                </c:pt>
                <c:pt idx="134">
                  <c:v>-14.093698725322751</c:v>
                </c:pt>
                <c:pt idx="135">
                  <c:v>-14.09194976579489</c:v>
                </c:pt>
                <c:pt idx="136">
                  <c:v>-14.080873022118439</c:v>
                </c:pt>
                <c:pt idx="137">
                  <c:v>-14.07912406259058</c:v>
                </c:pt>
                <c:pt idx="138">
                  <c:v>-14.05871953476554</c:v>
                </c:pt>
                <c:pt idx="139">
                  <c:v>-14.042978899014795</c:v>
                </c:pt>
                <c:pt idx="140">
                  <c:v>-14.023157357699041</c:v>
                </c:pt>
                <c:pt idx="141">
                  <c:v>-14.000420883836854</c:v>
                </c:pt>
                <c:pt idx="142">
                  <c:v>-13.998671924308994</c:v>
                </c:pt>
                <c:pt idx="143">
                  <c:v>-13.992842059216125</c:v>
                </c:pt>
                <c:pt idx="144">
                  <c:v>-13.991676086197552</c:v>
                </c:pt>
                <c:pt idx="145">
                  <c:v>-13.981182329030389</c:v>
                </c:pt>
                <c:pt idx="146">
                  <c:v>-13.962526760733208</c:v>
                </c:pt>
                <c:pt idx="147">
                  <c:v>-13.961943774223922</c:v>
                </c:pt>
                <c:pt idx="148">
                  <c:v>-13.961360787714636</c:v>
                </c:pt>
                <c:pt idx="149">
                  <c:v>-13.934543408287441</c:v>
                </c:pt>
                <c:pt idx="150">
                  <c:v>-13.931628475741006</c:v>
                </c:pt>
                <c:pt idx="151">
                  <c:v>-13.917053813008835</c:v>
                </c:pt>
                <c:pt idx="152">
                  <c:v>-13.865751000191592</c:v>
                </c:pt>
                <c:pt idx="153">
                  <c:v>-13.850593350950135</c:v>
                </c:pt>
                <c:pt idx="154">
                  <c:v>-13.832520769162242</c:v>
                </c:pt>
                <c:pt idx="155">
                  <c:v>-13.811533254827914</c:v>
                </c:pt>
                <c:pt idx="156">
                  <c:v>-13.796375605586457</c:v>
                </c:pt>
                <c:pt idx="157">
                  <c:v>-13.785298861910007</c:v>
                </c:pt>
                <c:pt idx="158">
                  <c:v>-13.772473158705695</c:v>
                </c:pt>
                <c:pt idx="159">
                  <c:v>-13.768975239649976</c:v>
                </c:pt>
                <c:pt idx="160">
                  <c:v>-13.764894334084968</c:v>
                </c:pt>
                <c:pt idx="161">
                  <c:v>-13.764602840830324</c:v>
                </c:pt>
                <c:pt idx="162">
                  <c:v>-13.748570711824936</c:v>
                </c:pt>
                <c:pt idx="163">
                  <c:v>-13.732247089564904</c:v>
                </c:pt>
                <c:pt idx="164">
                  <c:v>-13.731955596310261</c:v>
                </c:pt>
                <c:pt idx="165">
                  <c:v>-13.717672426832733</c:v>
                </c:pt>
                <c:pt idx="166">
                  <c:v>-13.715340480795584</c:v>
                </c:pt>
                <c:pt idx="167">
                  <c:v>-13.715340480795584</c:v>
                </c:pt>
                <c:pt idx="168">
                  <c:v>-13.715048987540941</c:v>
                </c:pt>
                <c:pt idx="169">
                  <c:v>-13.707470162920213</c:v>
                </c:pt>
                <c:pt idx="170">
                  <c:v>-13.699016858535552</c:v>
                </c:pt>
                <c:pt idx="171">
                  <c:v>-13.69785088551698</c:v>
                </c:pt>
                <c:pt idx="172">
                  <c:v>-13.69027206089625</c:v>
                </c:pt>
                <c:pt idx="173">
                  <c:v>-13.688523101368389</c:v>
                </c:pt>
                <c:pt idx="174">
                  <c:v>-13.685608168821956</c:v>
                </c:pt>
                <c:pt idx="175">
                  <c:v>-13.671616492599071</c:v>
                </c:pt>
                <c:pt idx="176">
                  <c:v>-13.668993053307281</c:v>
                </c:pt>
                <c:pt idx="177">
                  <c:v>-13.668410066797993</c:v>
                </c:pt>
                <c:pt idx="178">
                  <c:v>-13.665203640996916</c:v>
                </c:pt>
                <c:pt idx="179">
                  <c:v>-13.663163188214412</c:v>
                </c:pt>
                <c:pt idx="180">
                  <c:v>-13.662871694959769</c:v>
                </c:pt>
                <c:pt idx="181">
                  <c:v>-13.618564720253968</c:v>
                </c:pt>
                <c:pt idx="182">
                  <c:v>-13.618273226999325</c:v>
                </c:pt>
                <c:pt idx="183">
                  <c:v>-13.60165811148465</c:v>
                </c:pt>
                <c:pt idx="184">
                  <c:v>-13.587083448752479</c:v>
                </c:pt>
                <c:pt idx="185">
                  <c:v>-13.583294036442114</c:v>
                </c:pt>
                <c:pt idx="186">
                  <c:v>-13.583002543187471</c:v>
                </c:pt>
                <c:pt idx="187">
                  <c:v>-13.5684278804553</c:v>
                </c:pt>
                <c:pt idx="188">
                  <c:v>-13.566095934418151</c:v>
                </c:pt>
                <c:pt idx="189">
                  <c:v>-13.565804441163507</c:v>
                </c:pt>
                <c:pt idx="190">
                  <c:v>-13.549772312158119</c:v>
                </c:pt>
                <c:pt idx="191">
                  <c:v>-13.549189325648832</c:v>
                </c:pt>
                <c:pt idx="192">
                  <c:v>-13.534031676407375</c:v>
                </c:pt>
                <c:pt idx="193">
                  <c:v>-13.533448689898087</c:v>
                </c:pt>
                <c:pt idx="194">
                  <c:v>-13.532282716879514</c:v>
                </c:pt>
                <c:pt idx="195">
                  <c:v>-13.531991223624871</c:v>
                </c:pt>
                <c:pt idx="196">
                  <c:v>-13.51829104065663</c:v>
                </c:pt>
                <c:pt idx="197">
                  <c:v>-13.515376108110196</c:v>
                </c:pt>
                <c:pt idx="198">
                  <c:v>-13.503716377924459</c:v>
                </c:pt>
                <c:pt idx="199">
                  <c:v>-13.503424884669815</c:v>
                </c:pt>
                <c:pt idx="200">
                  <c:v>-13.502550404905884</c:v>
                </c:pt>
                <c:pt idx="201">
                  <c:v>-13.502258911651241</c:v>
                </c:pt>
                <c:pt idx="202">
                  <c:v>-13.501384431887312</c:v>
                </c:pt>
                <c:pt idx="203">
                  <c:v>-13.501384431887312</c:v>
                </c:pt>
                <c:pt idx="204">
                  <c:v>-13.501384431887312</c:v>
                </c:pt>
                <c:pt idx="205">
                  <c:v>-13.500801445378023</c:v>
                </c:pt>
                <c:pt idx="206">
                  <c:v>-13.499635472359451</c:v>
                </c:pt>
                <c:pt idx="207">
                  <c:v>-13.487392755664427</c:v>
                </c:pt>
                <c:pt idx="208">
                  <c:v>-13.487101262409784</c:v>
                </c:pt>
                <c:pt idx="209">
                  <c:v>-13.484477823117992</c:v>
                </c:pt>
                <c:pt idx="210">
                  <c:v>-13.483894836608705</c:v>
                </c:pt>
                <c:pt idx="211">
                  <c:v>-13.471069133404395</c:v>
                </c:pt>
                <c:pt idx="212">
                  <c:v>-13.470486146895109</c:v>
                </c:pt>
                <c:pt idx="213">
                  <c:v>-13.470194653640464</c:v>
                </c:pt>
                <c:pt idx="214">
                  <c:v>-13.469903160385821</c:v>
                </c:pt>
                <c:pt idx="215">
                  <c:v>-13.454162524635077</c:v>
                </c:pt>
                <c:pt idx="216">
                  <c:v>-13.453871031380432</c:v>
                </c:pt>
                <c:pt idx="217">
                  <c:v>-13.452413565107216</c:v>
                </c:pt>
                <c:pt idx="218">
                  <c:v>-13.452413565107216</c:v>
                </c:pt>
                <c:pt idx="219">
                  <c:v>-13.450081619070069</c:v>
                </c:pt>
                <c:pt idx="220">
                  <c:v>-13.448915646051494</c:v>
                </c:pt>
                <c:pt idx="221">
                  <c:v>-13.440753834921479</c:v>
                </c:pt>
                <c:pt idx="222">
                  <c:v>-13.439004875393618</c:v>
                </c:pt>
                <c:pt idx="223">
                  <c:v>-13.438713382138975</c:v>
                </c:pt>
                <c:pt idx="224">
                  <c:v>-13.437838902375045</c:v>
                </c:pt>
                <c:pt idx="225">
                  <c:v>-13.4375474091204</c:v>
                </c:pt>
                <c:pt idx="226">
                  <c:v>-13.436672929356471</c:v>
                </c:pt>
                <c:pt idx="227">
                  <c:v>-13.436672929356471</c:v>
                </c:pt>
                <c:pt idx="228">
                  <c:v>-13.436381436101827</c:v>
                </c:pt>
                <c:pt idx="229">
                  <c:v>-13.435506956337896</c:v>
                </c:pt>
                <c:pt idx="230">
                  <c:v>-13.434340983319323</c:v>
                </c:pt>
                <c:pt idx="231">
                  <c:v>-13.434340983319323</c:v>
                </c:pt>
                <c:pt idx="232">
                  <c:v>-13.432592023791463</c:v>
                </c:pt>
                <c:pt idx="233">
                  <c:v>-13.432300530536819</c:v>
                </c:pt>
                <c:pt idx="234">
                  <c:v>-13.42384722615216</c:v>
                </c:pt>
                <c:pt idx="235">
                  <c:v>-13.422389759878943</c:v>
                </c:pt>
                <c:pt idx="236">
                  <c:v>-13.420932293605725</c:v>
                </c:pt>
                <c:pt idx="237">
                  <c:v>-13.420932293605725</c:v>
                </c:pt>
                <c:pt idx="238">
                  <c:v>-13.420640800351082</c:v>
                </c:pt>
                <c:pt idx="239">
                  <c:v>-13.420640800351082</c:v>
                </c:pt>
                <c:pt idx="240">
                  <c:v>-13.420349307096439</c:v>
                </c:pt>
                <c:pt idx="241">
                  <c:v>-13.420349307096439</c:v>
                </c:pt>
                <c:pt idx="242">
                  <c:v>-13.420057813841796</c:v>
                </c:pt>
                <c:pt idx="243">
                  <c:v>-13.420057813841796</c:v>
                </c:pt>
                <c:pt idx="244">
                  <c:v>-13.418017361059292</c:v>
                </c:pt>
                <c:pt idx="245">
                  <c:v>-13.416268401531431</c:v>
                </c:pt>
                <c:pt idx="246">
                  <c:v>-13.412187495966423</c:v>
                </c:pt>
                <c:pt idx="247">
                  <c:v>-13.41189600271178</c:v>
                </c:pt>
                <c:pt idx="248">
                  <c:v>-13.408689576910701</c:v>
                </c:pt>
                <c:pt idx="249">
                  <c:v>-13.406357630873554</c:v>
                </c:pt>
                <c:pt idx="250">
                  <c:v>-13.405191657854981</c:v>
                </c:pt>
                <c:pt idx="251">
                  <c:v>-13.404900164600337</c:v>
                </c:pt>
                <c:pt idx="252">
                  <c:v>-13.404608671345693</c:v>
                </c:pt>
                <c:pt idx="253">
                  <c:v>-13.404025684836407</c:v>
                </c:pt>
                <c:pt idx="254">
                  <c:v>-13.403734191581764</c:v>
                </c:pt>
                <c:pt idx="255">
                  <c:v>-13.402859711817833</c:v>
                </c:pt>
                <c:pt idx="256">
                  <c:v>-13.402568218563189</c:v>
                </c:pt>
                <c:pt idx="257">
                  <c:v>-13.402276725308546</c:v>
                </c:pt>
                <c:pt idx="258">
                  <c:v>-13.40169373879926</c:v>
                </c:pt>
                <c:pt idx="259">
                  <c:v>-13.40169373879926</c:v>
                </c:pt>
                <c:pt idx="260">
                  <c:v>-13.40169373879926</c:v>
                </c:pt>
                <c:pt idx="261">
                  <c:v>-13.401402245544617</c:v>
                </c:pt>
                <c:pt idx="262">
                  <c:v>-13.401402245544617</c:v>
                </c:pt>
                <c:pt idx="263">
                  <c:v>-13.400527765780685</c:v>
                </c:pt>
                <c:pt idx="264">
                  <c:v>-13.399944779271399</c:v>
                </c:pt>
                <c:pt idx="265">
                  <c:v>-13.399361792762113</c:v>
                </c:pt>
                <c:pt idx="266">
                  <c:v>-13.39907029950747</c:v>
                </c:pt>
                <c:pt idx="267">
                  <c:v>-13.390616995122809</c:v>
                </c:pt>
                <c:pt idx="268">
                  <c:v>-13.388285049085662</c:v>
                </c:pt>
                <c:pt idx="269">
                  <c:v>-13.388285049085662</c:v>
                </c:pt>
                <c:pt idx="270">
                  <c:v>-13.387993555831018</c:v>
                </c:pt>
                <c:pt idx="271">
                  <c:v>-13.387993555831018</c:v>
                </c:pt>
                <c:pt idx="272">
                  <c:v>-13.387702062576375</c:v>
                </c:pt>
                <c:pt idx="273">
                  <c:v>-13.387410569321732</c:v>
                </c:pt>
                <c:pt idx="274">
                  <c:v>-13.385953103048514</c:v>
                </c:pt>
                <c:pt idx="275">
                  <c:v>-13.385370116539228</c:v>
                </c:pt>
                <c:pt idx="276">
                  <c:v>-13.385370116539228</c:v>
                </c:pt>
                <c:pt idx="277">
                  <c:v>-13.385078623284585</c:v>
                </c:pt>
                <c:pt idx="278">
                  <c:v>-13.385078623284585</c:v>
                </c:pt>
                <c:pt idx="279">
                  <c:v>-13.385078623284585</c:v>
                </c:pt>
                <c:pt idx="280">
                  <c:v>-13.384204143520654</c:v>
                </c:pt>
                <c:pt idx="281">
                  <c:v>-13.383621157011367</c:v>
                </c:pt>
                <c:pt idx="282">
                  <c:v>-13.383329663756724</c:v>
                </c:pt>
                <c:pt idx="283">
                  <c:v>-13.383038170502081</c:v>
                </c:pt>
                <c:pt idx="284">
                  <c:v>-13.383038170502081</c:v>
                </c:pt>
                <c:pt idx="285">
                  <c:v>-13.382746677247438</c:v>
                </c:pt>
                <c:pt idx="286">
                  <c:v>-13.374293372862777</c:v>
                </c:pt>
                <c:pt idx="287">
                  <c:v>-13.374001879608134</c:v>
                </c:pt>
                <c:pt idx="288">
                  <c:v>-13.37196142682563</c:v>
                </c:pt>
                <c:pt idx="289">
                  <c:v>-13.371669933570987</c:v>
                </c:pt>
                <c:pt idx="290">
                  <c:v>-13.371378440316343</c:v>
                </c:pt>
                <c:pt idx="291">
                  <c:v>-13.3710869470617</c:v>
                </c:pt>
                <c:pt idx="292">
                  <c:v>-13.370212467297769</c:v>
                </c:pt>
                <c:pt idx="293">
                  <c:v>-13.369629480788483</c:v>
                </c:pt>
                <c:pt idx="294">
                  <c:v>-13.369046494279196</c:v>
                </c:pt>
                <c:pt idx="295">
                  <c:v>-13.369046494279196</c:v>
                </c:pt>
                <c:pt idx="296">
                  <c:v>-13.369046494279196</c:v>
                </c:pt>
                <c:pt idx="297">
                  <c:v>-13.368755001024553</c:v>
                </c:pt>
                <c:pt idx="298">
                  <c:v>-13.368755001024553</c:v>
                </c:pt>
                <c:pt idx="299">
                  <c:v>-13.368755001024553</c:v>
                </c:pt>
                <c:pt idx="300">
                  <c:v>-13.367297534751335</c:v>
                </c:pt>
                <c:pt idx="301">
                  <c:v>-13.366131561732761</c:v>
                </c:pt>
                <c:pt idx="302">
                  <c:v>-13.366131561732761</c:v>
                </c:pt>
                <c:pt idx="303">
                  <c:v>-13.365840068478118</c:v>
                </c:pt>
                <c:pt idx="304">
                  <c:v>-13.365840068478118</c:v>
                </c:pt>
                <c:pt idx="305">
                  <c:v>-13.363216629186327</c:v>
                </c:pt>
                <c:pt idx="306">
                  <c:v>-13.362925135931684</c:v>
                </c:pt>
                <c:pt idx="307">
                  <c:v>-13.36088468314918</c:v>
                </c:pt>
                <c:pt idx="308">
                  <c:v>-13.360593189894537</c:v>
                </c:pt>
                <c:pt idx="309">
                  <c:v>-13.357969750602747</c:v>
                </c:pt>
                <c:pt idx="310">
                  <c:v>-13.357678257348102</c:v>
                </c:pt>
                <c:pt idx="311">
                  <c:v>-13.357386764093459</c:v>
                </c:pt>
                <c:pt idx="312">
                  <c:v>-13.356803777584172</c:v>
                </c:pt>
                <c:pt idx="313">
                  <c:v>-13.356512284329529</c:v>
                </c:pt>
                <c:pt idx="314">
                  <c:v>-13.355054818056312</c:v>
                </c:pt>
                <c:pt idx="315">
                  <c:v>-13.355054818056312</c:v>
                </c:pt>
                <c:pt idx="316">
                  <c:v>-13.353888845037739</c:v>
                </c:pt>
                <c:pt idx="317">
                  <c:v>-13.353597351783094</c:v>
                </c:pt>
                <c:pt idx="318">
                  <c:v>-13.352139885509878</c:v>
                </c:pt>
                <c:pt idx="319">
                  <c:v>-13.35068241923666</c:v>
                </c:pt>
                <c:pt idx="320">
                  <c:v>-13.349807939472731</c:v>
                </c:pt>
                <c:pt idx="321">
                  <c:v>-13.34805897994487</c:v>
                </c:pt>
                <c:pt idx="322">
                  <c:v>-13.343978074379862</c:v>
                </c:pt>
                <c:pt idx="323">
                  <c:v>-13.343686581125219</c:v>
                </c:pt>
                <c:pt idx="324">
                  <c:v>-13.342812101361288</c:v>
                </c:pt>
                <c:pt idx="325">
                  <c:v>-13.342229114852001</c:v>
                </c:pt>
                <c:pt idx="326">
                  <c:v>-13.341937621597358</c:v>
                </c:pt>
                <c:pt idx="327">
                  <c:v>-13.340480155324141</c:v>
                </c:pt>
                <c:pt idx="328">
                  <c:v>-13.340480155324141</c:v>
                </c:pt>
                <c:pt idx="329">
                  <c:v>-13.340480155324141</c:v>
                </c:pt>
                <c:pt idx="330">
                  <c:v>-13.340188662069497</c:v>
                </c:pt>
                <c:pt idx="331">
                  <c:v>-13.339897168814854</c:v>
                </c:pt>
                <c:pt idx="332">
                  <c:v>-13.33873119579628</c:v>
                </c:pt>
                <c:pt idx="333">
                  <c:v>-13.338439702541637</c:v>
                </c:pt>
                <c:pt idx="334">
                  <c:v>-13.338148209286993</c:v>
                </c:pt>
                <c:pt idx="335">
                  <c:v>-13.336399249759133</c:v>
                </c:pt>
                <c:pt idx="336">
                  <c:v>-13.336399249759133</c:v>
                </c:pt>
                <c:pt idx="337">
                  <c:v>-13.336107756504489</c:v>
                </c:pt>
                <c:pt idx="338">
                  <c:v>-13.336107756504489</c:v>
                </c:pt>
                <c:pt idx="339">
                  <c:v>-13.335233276740558</c:v>
                </c:pt>
                <c:pt idx="340">
                  <c:v>-13.326488479101256</c:v>
                </c:pt>
                <c:pt idx="341">
                  <c:v>-13.324739519573395</c:v>
                </c:pt>
                <c:pt idx="342">
                  <c:v>-13.324739519573395</c:v>
                </c:pt>
                <c:pt idx="343">
                  <c:v>-13.324448026318752</c:v>
                </c:pt>
                <c:pt idx="344">
                  <c:v>-13.323573546554822</c:v>
                </c:pt>
                <c:pt idx="345">
                  <c:v>-13.323573546554822</c:v>
                </c:pt>
                <c:pt idx="346">
                  <c:v>-13.323282053300179</c:v>
                </c:pt>
                <c:pt idx="347">
                  <c:v>-13.322990560045534</c:v>
                </c:pt>
                <c:pt idx="348">
                  <c:v>-13.321241600517675</c:v>
                </c:pt>
                <c:pt idx="349">
                  <c:v>-13.320658614008387</c:v>
                </c:pt>
                <c:pt idx="350">
                  <c:v>-13.320367120753744</c:v>
                </c:pt>
                <c:pt idx="351">
                  <c:v>-13.318909654480526</c:v>
                </c:pt>
                <c:pt idx="352">
                  <c:v>-13.318618161225883</c:v>
                </c:pt>
                <c:pt idx="353">
                  <c:v>-13.308415897313363</c:v>
                </c:pt>
                <c:pt idx="354">
                  <c:v>-13.307249924294791</c:v>
                </c:pt>
                <c:pt idx="355">
                  <c:v>-13.307249924294791</c:v>
                </c:pt>
                <c:pt idx="356">
                  <c:v>-13.306666937785502</c:v>
                </c:pt>
                <c:pt idx="357">
                  <c:v>-13.306666937785502</c:v>
                </c:pt>
                <c:pt idx="358">
                  <c:v>-13.306083951276216</c:v>
                </c:pt>
                <c:pt idx="359">
                  <c:v>-13.303752005239069</c:v>
                </c:pt>
                <c:pt idx="360">
                  <c:v>-13.303169018729783</c:v>
                </c:pt>
                <c:pt idx="361">
                  <c:v>-13.290926302034759</c:v>
                </c:pt>
                <c:pt idx="362">
                  <c:v>-13.289760329016184</c:v>
                </c:pt>
                <c:pt idx="363">
                  <c:v>-13.289468835761541</c:v>
                </c:pt>
                <c:pt idx="364">
                  <c:v>-13.287428382979037</c:v>
                </c:pt>
                <c:pt idx="365">
                  <c:v>-13.287136889724394</c:v>
                </c:pt>
                <c:pt idx="366">
                  <c:v>-13.276351639302588</c:v>
                </c:pt>
                <c:pt idx="367">
                  <c:v>-13.276060146047943</c:v>
                </c:pt>
                <c:pt idx="368">
                  <c:v>-13.275185666284013</c:v>
                </c:pt>
                <c:pt idx="369">
                  <c:v>-13.274602679774727</c:v>
                </c:pt>
                <c:pt idx="370">
                  <c:v>-13.273436706756153</c:v>
                </c:pt>
                <c:pt idx="371">
                  <c:v>-13.273436706756153</c:v>
                </c:pt>
                <c:pt idx="372">
                  <c:v>-13.273145213501509</c:v>
                </c:pt>
                <c:pt idx="373">
                  <c:v>-13.27227073373758</c:v>
                </c:pt>
                <c:pt idx="374">
                  <c:v>-13.271104760719005</c:v>
                </c:pt>
                <c:pt idx="375">
                  <c:v>-13.270521774209719</c:v>
                </c:pt>
                <c:pt idx="376">
                  <c:v>-13.269938787700431</c:v>
                </c:pt>
                <c:pt idx="377">
                  <c:v>-13.266440868644711</c:v>
                </c:pt>
                <c:pt idx="378">
                  <c:v>-13.255947111477548</c:v>
                </c:pt>
                <c:pt idx="379">
                  <c:v>-13.255072631713617</c:v>
                </c:pt>
                <c:pt idx="380">
                  <c:v>-13.254781138458974</c:v>
                </c:pt>
                <c:pt idx="381">
                  <c:v>-13.254198151949687</c:v>
                </c:pt>
                <c:pt idx="382">
                  <c:v>-13.251283219403252</c:v>
                </c:pt>
                <c:pt idx="383">
                  <c:v>-13.237291543180367</c:v>
                </c:pt>
                <c:pt idx="384">
                  <c:v>-13.236708556671081</c:v>
                </c:pt>
                <c:pt idx="385">
                  <c:v>-13.236417063416438</c:v>
                </c:pt>
                <c:pt idx="386">
                  <c:v>-13.224465839976057</c:v>
                </c:pt>
                <c:pt idx="387">
                  <c:v>-13.224174346721414</c:v>
                </c:pt>
                <c:pt idx="388">
                  <c:v>-13.220384934411049</c:v>
                </c:pt>
                <c:pt idx="389">
                  <c:v>-13.202895339132445</c:v>
                </c:pt>
                <c:pt idx="390">
                  <c:v>-13.20172936611387</c:v>
                </c:pt>
                <c:pt idx="391">
                  <c:v>-13.139349809620178</c:v>
                </c:pt>
                <c:pt idx="392">
                  <c:v>-13.139058316365533</c:v>
                </c:pt>
                <c:pt idx="393">
                  <c:v>-13.13876682311089</c:v>
                </c:pt>
                <c:pt idx="394">
                  <c:v>-13.138475329856247</c:v>
                </c:pt>
                <c:pt idx="395">
                  <c:v>-13.138183836601604</c:v>
                </c:pt>
                <c:pt idx="396">
                  <c:v>-13.137892343346961</c:v>
                </c:pt>
                <c:pt idx="397">
                  <c:v>-13.122443200850858</c:v>
                </c:pt>
                <c:pt idx="398">
                  <c:v>-13.122151707596215</c:v>
                </c:pt>
                <c:pt idx="399">
                  <c:v>-13.105245098826897</c:v>
                </c:pt>
                <c:pt idx="400">
                  <c:v>-13.104953605572254</c:v>
                </c:pt>
                <c:pt idx="401">
                  <c:v>-13.104370619062966</c:v>
                </c:pt>
                <c:pt idx="402">
                  <c:v>-13.104370619062966</c:v>
                </c:pt>
                <c:pt idx="403">
                  <c:v>-13.104370619062966</c:v>
                </c:pt>
                <c:pt idx="404">
                  <c:v>-13.104079125808322</c:v>
                </c:pt>
                <c:pt idx="405">
                  <c:v>-13.104079125808322</c:v>
                </c:pt>
                <c:pt idx="406">
                  <c:v>-13.104079125808322</c:v>
                </c:pt>
                <c:pt idx="407">
                  <c:v>-13.074055320580051</c:v>
                </c:pt>
                <c:pt idx="408">
                  <c:v>-13.074055320580051</c:v>
                </c:pt>
                <c:pt idx="409">
                  <c:v>-13.074055320580051</c:v>
                </c:pt>
                <c:pt idx="410">
                  <c:v>-13.073763827325406</c:v>
                </c:pt>
                <c:pt idx="411">
                  <c:v>-13.073763827325406</c:v>
                </c:pt>
                <c:pt idx="412">
                  <c:v>-13.073763827325406</c:v>
                </c:pt>
                <c:pt idx="413">
                  <c:v>-13.059772151102523</c:v>
                </c:pt>
                <c:pt idx="414">
                  <c:v>-13.059772151102523</c:v>
                </c:pt>
                <c:pt idx="415">
                  <c:v>-13.059772151102523</c:v>
                </c:pt>
                <c:pt idx="416">
                  <c:v>-13.059772151102523</c:v>
                </c:pt>
                <c:pt idx="417">
                  <c:v>-13.059772151102523</c:v>
                </c:pt>
                <c:pt idx="418">
                  <c:v>-13.059772151102523</c:v>
                </c:pt>
                <c:pt idx="419">
                  <c:v>-13.059772151102523</c:v>
                </c:pt>
                <c:pt idx="420">
                  <c:v>-13.059480657847878</c:v>
                </c:pt>
                <c:pt idx="421">
                  <c:v>-13.059480657847878</c:v>
                </c:pt>
                <c:pt idx="422">
                  <c:v>-13.059480657847878</c:v>
                </c:pt>
                <c:pt idx="423">
                  <c:v>-13.059480657847878</c:v>
                </c:pt>
                <c:pt idx="424">
                  <c:v>-13.059480657847878</c:v>
                </c:pt>
                <c:pt idx="425">
                  <c:v>-13.059480657847878</c:v>
                </c:pt>
                <c:pt idx="426">
                  <c:v>-13.04169956931463</c:v>
                </c:pt>
                <c:pt idx="427">
                  <c:v>-13.040825089550699</c:v>
                </c:pt>
                <c:pt idx="428">
                  <c:v>-13.025958933563885</c:v>
                </c:pt>
                <c:pt idx="429">
                  <c:v>-13.025958933563885</c:v>
                </c:pt>
                <c:pt idx="430">
                  <c:v>-13.025958933563885</c:v>
                </c:pt>
                <c:pt idx="431">
                  <c:v>-13.025667440309242</c:v>
                </c:pt>
                <c:pt idx="432">
                  <c:v>-13.025667440309242</c:v>
                </c:pt>
                <c:pt idx="433">
                  <c:v>-13.025667440309242</c:v>
                </c:pt>
                <c:pt idx="434">
                  <c:v>-13.009926804558496</c:v>
                </c:pt>
                <c:pt idx="435">
                  <c:v>-13.009926804558496</c:v>
                </c:pt>
                <c:pt idx="436">
                  <c:v>-13.009926804558496</c:v>
                </c:pt>
                <c:pt idx="437">
                  <c:v>-13.009635311303853</c:v>
                </c:pt>
                <c:pt idx="438">
                  <c:v>-13.009635311303853</c:v>
                </c:pt>
                <c:pt idx="439">
                  <c:v>-13.009635311303853</c:v>
                </c:pt>
                <c:pt idx="440">
                  <c:v>-12.993603182298465</c:v>
                </c:pt>
                <c:pt idx="441">
                  <c:v>-12.993603182298465</c:v>
                </c:pt>
                <c:pt idx="442">
                  <c:v>-12.993603182298465</c:v>
                </c:pt>
                <c:pt idx="443">
                  <c:v>-12.993311689043821</c:v>
                </c:pt>
                <c:pt idx="444">
                  <c:v>-12.993311689043821</c:v>
                </c:pt>
                <c:pt idx="445">
                  <c:v>-12.993311689043821</c:v>
                </c:pt>
                <c:pt idx="446">
                  <c:v>-12.978445533057007</c:v>
                </c:pt>
                <c:pt idx="447">
                  <c:v>-12.978445533057007</c:v>
                </c:pt>
                <c:pt idx="448">
                  <c:v>-12.978445533057007</c:v>
                </c:pt>
                <c:pt idx="449">
                  <c:v>-12.978154039802364</c:v>
                </c:pt>
                <c:pt idx="450">
                  <c:v>-12.978154039802364</c:v>
                </c:pt>
                <c:pt idx="451">
                  <c:v>-12.978154039802364</c:v>
                </c:pt>
                <c:pt idx="452">
                  <c:v>-12.961247431033044</c:v>
                </c:pt>
                <c:pt idx="453">
                  <c:v>-12.961247431033044</c:v>
                </c:pt>
                <c:pt idx="454">
                  <c:v>-12.961247431033044</c:v>
                </c:pt>
                <c:pt idx="455">
                  <c:v>-12.960955937778401</c:v>
                </c:pt>
                <c:pt idx="456">
                  <c:v>-12.960955937778401</c:v>
                </c:pt>
                <c:pt idx="457">
                  <c:v>-12.944923808773012</c:v>
                </c:pt>
                <c:pt idx="458">
                  <c:v>-12.944923808773012</c:v>
                </c:pt>
                <c:pt idx="459">
                  <c:v>-12.944923808773012</c:v>
                </c:pt>
                <c:pt idx="460">
                  <c:v>-12.944632315518369</c:v>
                </c:pt>
                <c:pt idx="461">
                  <c:v>-12.944632315518369</c:v>
                </c:pt>
                <c:pt idx="462">
                  <c:v>-12.944632315518369</c:v>
                </c:pt>
                <c:pt idx="463">
                  <c:v>-12.927142720239765</c:v>
                </c:pt>
                <c:pt idx="464">
                  <c:v>-12.927142720239765</c:v>
                </c:pt>
                <c:pt idx="465">
                  <c:v>-12.927142720239765</c:v>
                </c:pt>
                <c:pt idx="466">
                  <c:v>-12.926851226985121</c:v>
                </c:pt>
                <c:pt idx="467">
                  <c:v>-12.926851226985121</c:v>
                </c:pt>
                <c:pt idx="468">
                  <c:v>-12.926851226985121</c:v>
                </c:pt>
                <c:pt idx="469">
                  <c:v>-12.909653124961158</c:v>
                </c:pt>
                <c:pt idx="470">
                  <c:v>-12.909653124961158</c:v>
                </c:pt>
                <c:pt idx="471">
                  <c:v>-12.909653124961158</c:v>
                </c:pt>
                <c:pt idx="472">
                  <c:v>-12.909361631706515</c:v>
                </c:pt>
                <c:pt idx="473">
                  <c:v>-12.909361631706515</c:v>
                </c:pt>
                <c:pt idx="474">
                  <c:v>-12.909361631706515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FD-4EB0-B2F5-10E64DC29CE4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1'!$V$2:$V$28</c:f>
              <c:numCache>
                <c:formatCode>General</c:formatCode>
                <c:ptCount val="27"/>
                <c:pt idx="0">
                  <c:v>-4000</c:v>
                </c:pt>
                <c:pt idx="1">
                  <c:v>-3800</c:v>
                </c:pt>
                <c:pt idx="2">
                  <c:v>-3600</c:v>
                </c:pt>
                <c:pt idx="3">
                  <c:v>-3400</c:v>
                </c:pt>
                <c:pt idx="4">
                  <c:v>-3200</c:v>
                </c:pt>
                <c:pt idx="5">
                  <c:v>-3000</c:v>
                </c:pt>
                <c:pt idx="6">
                  <c:v>-2800</c:v>
                </c:pt>
                <c:pt idx="7">
                  <c:v>-2600</c:v>
                </c:pt>
                <c:pt idx="8">
                  <c:v>-2400</c:v>
                </c:pt>
                <c:pt idx="9">
                  <c:v>-2200</c:v>
                </c:pt>
                <c:pt idx="10">
                  <c:v>-2000</c:v>
                </c:pt>
                <c:pt idx="11">
                  <c:v>-1800</c:v>
                </c:pt>
                <c:pt idx="12">
                  <c:v>-1600</c:v>
                </c:pt>
                <c:pt idx="13">
                  <c:v>-1400</c:v>
                </c:pt>
                <c:pt idx="14">
                  <c:v>-1200</c:v>
                </c:pt>
                <c:pt idx="15">
                  <c:v>-1000</c:v>
                </c:pt>
                <c:pt idx="16">
                  <c:v>-800</c:v>
                </c:pt>
                <c:pt idx="17">
                  <c:v>-600</c:v>
                </c:pt>
                <c:pt idx="18">
                  <c:v>-400</c:v>
                </c:pt>
                <c:pt idx="19">
                  <c:v>-200</c:v>
                </c:pt>
                <c:pt idx="20">
                  <c:v>0</c:v>
                </c:pt>
                <c:pt idx="21">
                  <c:v>200</c:v>
                </c:pt>
                <c:pt idx="22">
                  <c:v>400</c:v>
                </c:pt>
                <c:pt idx="23">
                  <c:v>600</c:v>
                </c:pt>
                <c:pt idx="24">
                  <c:v>800</c:v>
                </c:pt>
              </c:numCache>
            </c:numRef>
          </c:xVal>
          <c:yVal>
            <c:numRef>
              <c:f>'Active 1'!$W$2:$W$28</c:f>
              <c:numCache>
                <c:formatCode>General</c:formatCode>
                <c:ptCount val="27"/>
                <c:pt idx="0">
                  <c:v>55.757884651215562</c:v>
                </c:pt>
                <c:pt idx="1">
                  <c:v>49.40174456345639</c:v>
                </c:pt>
                <c:pt idx="2">
                  <c:v>43.352640817435969</c:v>
                </c:pt>
                <c:pt idx="3">
                  <c:v>37.610573413154292</c:v>
                </c:pt>
                <c:pt idx="4">
                  <c:v>32.175542350611366</c:v>
                </c:pt>
                <c:pt idx="5">
                  <c:v>27.047547629807198</c:v>
                </c:pt>
                <c:pt idx="6">
                  <c:v>22.226589250741768</c:v>
                </c:pt>
                <c:pt idx="7">
                  <c:v>17.712667213415095</c:v>
                </c:pt>
                <c:pt idx="8">
                  <c:v>13.505781517827163</c:v>
                </c:pt>
                <c:pt idx="9">
                  <c:v>9.6059321639779824</c:v>
                </c:pt>
                <c:pt idx="10">
                  <c:v>6.0131191518675546</c:v>
                </c:pt>
                <c:pt idx="11">
                  <c:v>2.7273424814958709</c:v>
                </c:pt>
                <c:pt idx="12">
                  <c:v>-0.2513978471370617</c:v>
                </c:pt>
                <c:pt idx="13">
                  <c:v>-2.9231018340312467</c:v>
                </c:pt>
                <c:pt idx="14">
                  <c:v>-5.2877694791866805</c:v>
                </c:pt>
                <c:pt idx="15">
                  <c:v>-7.3454007826033676</c:v>
                </c:pt>
                <c:pt idx="16">
                  <c:v>-9.0959957442813053</c:v>
                </c:pt>
                <c:pt idx="17">
                  <c:v>-10.539554364220495</c:v>
                </c:pt>
                <c:pt idx="18">
                  <c:v>-11.676076642420936</c:v>
                </c:pt>
                <c:pt idx="19">
                  <c:v>-12.505562578882627</c:v>
                </c:pt>
                <c:pt idx="20">
                  <c:v>-13.028012173605569</c:v>
                </c:pt>
                <c:pt idx="21">
                  <c:v>-13.243425426589765</c:v>
                </c:pt>
                <c:pt idx="22">
                  <c:v>-13.151802337835209</c:v>
                </c:pt>
                <c:pt idx="23">
                  <c:v>-12.753142907341905</c:v>
                </c:pt>
                <c:pt idx="24">
                  <c:v>-12.047447135109854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FD-4EB0-B2F5-10E64DC29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474080"/>
        <c:axId val="1"/>
      </c:scatterChart>
      <c:valAx>
        <c:axId val="715474080"/>
        <c:scaling>
          <c:orientation val="minMax"/>
          <c:max val="5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3193350831151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"/>
          <c:min val="-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875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474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390652340332459"/>
          <c:y val="0.92485670505059692"/>
          <c:w val="0.60677165354330698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beta Lyr -- O-C Diagram</a:t>
            </a:r>
          </a:p>
        </c:rich>
      </c:tx>
      <c:layout>
        <c:manualLayout>
          <c:xMode val="edge"/>
          <c:yMode val="edge"/>
          <c:x val="0.39926791202381751"/>
          <c:y val="2.4943310657596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45120460737726E-2"/>
          <c:y val="9.7505884853947108E-2"/>
          <c:w val="0.90842599161753046"/>
          <c:h val="0.79818770857184618"/>
        </c:manualLayout>
      </c:layout>
      <c:scatterChart>
        <c:scatterStyle val="lineMarker"/>
        <c:varyColors val="0"/>
        <c:ser>
          <c:idx val="0"/>
          <c:order val="0"/>
          <c:tx>
            <c:strRef>
              <c:f>Q.fit!$E$20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Q.fit!$D$21:$D$179</c:f>
              <c:numCache>
                <c:formatCode>General</c:formatCode>
                <c:ptCount val="159"/>
                <c:pt idx="0">
                  <c:v>-0.28489999999999999</c:v>
                </c:pt>
                <c:pt idx="1">
                  <c:v>-0.28110000000000002</c:v>
                </c:pt>
                <c:pt idx="2">
                  <c:v>-0.27929999999999999</c:v>
                </c:pt>
                <c:pt idx="3">
                  <c:v>-0.27879999999999999</c:v>
                </c:pt>
                <c:pt idx="4">
                  <c:v>-0.27729999999999999</c:v>
                </c:pt>
                <c:pt idx="5">
                  <c:v>-0.2767</c:v>
                </c:pt>
                <c:pt idx="6">
                  <c:v>-0.27660000000000001</c:v>
                </c:pt>
                <c:pt idx="7">
                  <c:v>-0.27629999999999999</c:v>
                </c:pt>
                <c:pt idx="8">
                  <c:v>-0.27539999999999998</c:v>
                </c:pt>
                <c:pt idx="9">
                  <c:v>-0.27400000000000002</c:v>
                </c:pt>
                <c:pt idx="10">
                  <c:v>-0.27379999999999999</c:v>
                </c:pt>
                <c:pt idx="11">
                  <c:v>-0.27329999999999999</c:v>
                </c:pt>
                <c:pt idx="12">
                  <c:v>-0.27329999999999999</c:v>
                </c:pt>
                <c:pt idx="13">
                  <c:v>-0.2717</c:v>
                </c:pt>
                <c:pt idx="14">
                  <c:v>-0.27100000000000002</c:v>
                </c:pt>
                <c:pt idx="15">
                  <c:v>-0.2681</c:v>
                </c:pt>
                <c:pt idx="16">
                  <c:v>-0.2681</c:v>
                </c:pt>
                <c:pt idx="17">
                  <c:v>-0.26790000000000003</c:v>
                </c:pt>
                <c:pt idx="18">
                  <c:v>-0.26600000000000001</c:v>
                </c:pt>
                <c:pt idx="19">
                  <c:v>-0.2646</c:v>
                </c:pt>
                <c:pt idx="20">
                  <c:v>-0.26329999999999998</c:v>
                </c:pt>
                <c:pt idx="21">
                  <c:v>-0.26279999999999998</c:v>
                </c:pt>
                <c:pt idx="22">
                  <c:v>-0.26229999999999998</c:v>
                </c:pt>
                <c:pt idx="23">
                  <c:v>-0.26100000000000001</c:v>
                </c:pt>
                <c:pt idx="24">
                  <c:v>-0.26019999999999999</c:v>
                </c:pt>
                <c:pt idx="25">
                  <c:v>-0.25979999999999998</c:v>
                </c:pt>
                <c:pt idx="26">
                  <c:v>-0.2596</c:v>
                </c:pt>
                <c:pt idx="27">
                  <c:v>-0.2596</c:v>
                </c:pt>
                <c:pt idx="28">
                  <c:v>-0.25940000000000002</c:v>
                </c:pt>
                <c:pt idx="29">
                  <c:v>-0.25729999999999997</c:v>
                </c:pt>
                <c:pt idx="30">
                  <c:v>-0.25629999999999997</c:v>
                </c:pt>
                <c:pt idx="31">
                  <c:v>-0.2525</c:v>
                </c:pt>
                <c:pt idx="32">
                  <c:v>-0.25240000000000001</c:v>
                </c:pt>
                <c:pt idx="33">
                  <c:v>-0.2515</c:v>
                </c:pt>
                <c:pt idx="34">
                  <c:v>-0.25119999999999998</c:v>
                </c:pt>
                <c:pt idx="35">
                  <c:v>-0.25059999999999999</c:v>
                </c:pt>
                <c:pt idx="36">
                  <c:v>-0.24829999999999999</c:v>
                </c:pt>
                <c:pt idx="37">
                  <c:v>-0.2482</c:v>
                </c:pt>
                <c:pt idx="38">
                  <c:v>-0.2462</c:v>
                </c:pt>
                <c:pt idx="39">
                  <c:v>-0.2457</c:v>
                </c:pt>
                <c:pt idx="40">
                  <c:v>-0.2432</c:v>
                </c:pt>
                <c:pt idx="41">
                  <c:v>-0.24299999999999999</c:v>
                </c:pt>
                <c:pt idx="42">
                  <c:v>-0.24299999999999999</c:v>
                </c:pt>
                <c:pt idx="43">
                  <c:v>-0.24260000000000001</c:v>
                </c:pt>
                <c:pt idx="44">
                  <c:v>-0.24129999999999999</c:v>
                </c:pt>
                <c:pt idx="45">
                  <c:v>-0.24060000000000001</c:v>
                </c:pt>
                <c:pt idx="46">
                  <c:v>-0.24010000000000001</c:v>
                </c:pt>
                <c:pt idx="47">
                  <c:v>-0.2399</c:v>
                </c:pt>
                <c:pt idx="48">
                  <c:v>-0.23799999999999999</c:v>
                </c:pt>
                <c:pt idx="49">
                  <c:v>-0.23519999999999999</c:v>
                </c:pt>
                <c:pt idx="50">
                  <c:v>-0.23499999999999999</c:v>
                </c:pt>
                <c:pt idx="51">
                  <c:v>-0.2331</c:v>
                </c:pt>
                <c:pt idx="52">
                  <c:v>-0.2319</c:v>
                </c:pt>
                <c:pt idx="53">
                  <c:v>-0.2311</c:v>
                </c:pt>
                <c:pt idx="54">
                  <c:v>-0.22969999999999999</c:v>
                </c:pt>
                <c:pt idx="55">
                  <c:v>-0.2288</c:v>
                </c:pt>
                <c:pt idx="56">
                  <c:v>-0.22620000000000001</c:v>
                </c:pt>
                <c:pt idx="57">
                  <c:v>-0.22559999999999999</c:v>
                </c:pt>
                <c:pt idx="58">
                  <c:v>-0.224</c:v>
                </c:pt>
                <c:pt idx="59">
                  <c:v>-0.2198</c:v>
                </c:pt>
                <c:pt idx="60">
                  <c:v>-0.21240000000000001</c:v>
                </c:pt>
                <c:pt idx="61">
                  <c:v>-0.21160000000000001</c:v>
                </c:pt>
                <c:pt idx="62">
                  <c:v>-0.21099999999999999</c:v>
                </c:pt>
                <c:pt idx="63">
                  <c:v>-0.20905000000000001</c:v>
                </c:pt>
                <c:pt idx="64">
                  <c:v>-0.20905000000000001</c:v>
                </c:pt>
                <c:pt idx="65">
                  <c:v>-0.20895</c:v>
                </c:pt>
                <c:pt idx="66">
                  <c:v>-0.2079</c:v>
                </c:pt>
                <c:pt idx="67">
                  <c:v>-0.20785000000000001</c:v>
                </c:pt>
                <c:pt idx="68">
                  <c:v>-0.20780000000000001</c:v>
                </c:pt>
                <c:pt idx="69">
                  <c:v>-0.20765</c:v>
                </c:pt>
                <c:pt idx="70">
                  <c:v>-0.20660000000000001</c:v>
                </c:pt>
                <c:pt idx="71">
                  <c:v>-0.20619999999999999</c:v>
                </c:pt>
                <c:pt idx="72">
                  <c:v>-0.2044</c:v>
                </c:pt>
                <c:pt idx="73">
                  <c:v>-0.2039</c:v>
                </c:pt>
                <c:pt idx="74">
                  <c:v>-0.20349999999999999</c:v>
                </c:pt>
                <c:pt idx="75">
                  <c:v>-0.20330000000000001</c:v>
                </c:pt>
                <c:pt idx="76">
                  <c:v>-0.2031</c:v>
                </c:pt>
                <c:pt idx="77">
                  <c:v>-0.20280000000000001</c:v>
                </c:pt>
                <c:pt idx="78">
                  <c:v>-0.2011</c:v>
                </c:pt>
                <c:pt idx="79">
                  <c:v>-0.20080000000000001</c:v>
                </c:pt>
                <c:pt idx="80">
                  <c:v>-0.19789999999999999</c:v>
                </c:pt>
                <c:pt idx="81">
                  <c:v>-0.19789999999999999</c:v>
                </c:pt>
                <c:pt idx="82">
                  <c:v>-0.19739999999999999</c:v>
                </c:pt>
                <c:pt idx="83">
                  <c:v>-0.19500000000000001</c:v>
                </c:pt>
                <c:pt idx="84">
                  <c:v>-0.19209999999999999</c:v>
                </c:pt>
                <c:pt idx="85">
                  <c:v>-0.19159999999999999</c:v>
                </c:pt>
                <c:pt idx="86">
                  <c:v>-0.1915</c:v>
                </c:pt>
                <c:pt idx="87">
                  <c:v>-0.1893</c:v>
                </c:pt>
                <c:pt idx="88">
                  <c:v>-0.18690000000000001</c:v>
                </c:pt>
                <c:pt idx="89">
                  <c:v>-0.18679999999999999</c:v>
                </c:pt>
                <c:pt idx="90">
                  <c:v>-0.18679999999999999</c:v>
                </c:pt>
                <c:pt idx="91">
                  <c:v>-0.18659999999999999</c:v>
                </c:pt>
                <c:pt idx="92">
                  <c:v>-0.1865</c:v>
                </c:pt>
                <c:pt idx="93">
                  <c:v>-0.18590000000000001</c:v>
                </c:pt>
                <c:pt idx="94">
                  <c:v>-0.18360000000000001</c:v>
                </c:pt>
                <c:pt idx="95">
                  <c:v>-0.18340000000000001</c:v>
                </c:pt>
                <c:pt idx="96">
                  <c:v>-0.18340000000000001</c:v>
                </c:pt>
                <c:pt idx="97">
                  <c:v>-0.18340000000000001</c:v>
                </c:pt>
                <c:pt idx="98">
                  <c:v>-0.18279999999999999</c:v>
                </c:pt>
                <c:pt idx="99">
                  <c:v>-0.18149999999999999</c:v>
                </c:pt>
                <c:pt idx="100">
                  <c:v>-0.18029999999999999</c:v>
                </c:pt>
                <c:pt idx="101">
                  <c:v>-0.1802</c:v>
                </c:pt>
                <c:pt idx="102">
                  <c:v>-0.18</c:v>
                </c:pt>
                <c:pt idx="103">
                  <c:v>-0.18</c:v>
                </c:pt>
                <c:pt idx="104">
                  <c:v>-0.17860000000000001</c:v>
                </c:pt>
                <c:pt idx="105">
                  <c:v>-0.1779</c:v>
                </c:pt>
                <c:pt idx="106">
                  <c:v>-0.1779</c:v>
                </c:pt>
                <c:pt idx="107">
                  <c:v>-0.1779</c:v>
                </c:pt>
                <c:pt idx="108">
                  <c:v>-0.1777</c:v>
                </c:pt>
                <c:pt idx="109">
                  <c:v>-0.1777</c:v>
                </c:pt>
                <c:pt idx="110">
                  <c:v>-0.17660000000000001</c:v>
                </c:pt>
                <c:pt idx="111">
                  <c:v>-0.17530000000000001</c:v>
                </c:pt>
                <c:pt idx="112">
                  <c:v>-0.1726</c:v>
                </c:pt>
                <c:pt idx="113">
                  <c:v>-0.17199999999999999</c:v>
                </c:pt>
                <c:pt idx="114">
                  <c:v>-0.17199999999999999</c:v>
                </c:pt>
                <c:pt idx="115">
                  <c:v>-0.17199999999999999</c:v>
                </c:pt>
                <c:pt idx="116">
                  <c:v>-0.16969999999999999</c:v>
                </c:pt>
                <c:pt idx="117">
                  <c:v>-0.16850000000000001</c:v>
                </c:pt>
                <c:pt idx="118">
                  <c:v>-0.1656</c:v>
                </c:pt>
                <c:pt idx="119">
                  <c:v>-0.16389999999999999</c:v>
                </c:pt>
                <c:pt idx="120">
                  <c:v>-0.1638</c:v>
                </c:pt>
                <c:pt idx="121">
                  <c:v>-0.16209999999999999</c:v>
                </c:pt>
                <c:pt idx="122">
                  <c:v>-0.16120000000000001</c:v>
                </c:pt>
                <c:pt idx="123">
                  <c:v>-0.15909999999999999</c:v>
                </c:pt>
                <c:pt idx="124">
                  <c:v>-0.1555</c:v>
                </c:pt>
                <c:pt idx="125">
                  <c:v>-0.14680000000000001</c:v>
                </c:pt>
                <c:pt idx="126">
                  <c:v>-0.1439</c:v>
                </c:pt>
                <c:pt idx="127">
                  <c:v>-0.1318</c:v>
                </c:pt>
                <c:pt idx="128">
                  <c:v>-0.1022</c:v>
                </c:pt>
                <c:pt idx="129">
                  <c:v>-8.7499999999999994E-2</c:v>
                </c:pt>
                <c:pt idx="130">
                  <c:v>-8.745E-2</c:v>
                </c:pt>
                <c:pt idx="131">
                  <c:v>-8.1900000000000001E-2</c:v>
                </c:pt>
                <c:pt idx="132">
                  <c:v>-8.1850000000000006E-2</c:v>
                </c:pt>
                <c:pt idx="133">
                  <c:v>-7.9000000000000001E-2</c:v>
                </c:pt>
                <c:pt idx="134">
                  <c:v>-7.9000000000000001E-2</c:v>
                </c:pt>
                <c:pt idx="135">
                  <c:v>-7.8950000000000006E-2</c:v>
                </c:pt>
                <c:pt idx="136">
                  <c:v>-7.7649999999999997E-2</c:v>
                </c:pt>
                <c:pt idx="137">
                  <c:v>-7.6200000000000004E-2</c:v>
                </c:pt>
                <c:pt idx="138">
                  <c:v>-7.5999999999999998E-2</c:v>
                </c:pt>
                <c:pt idx="139">
                  <c:v>-7.4700000000000003E-2</c:v>
                </c:pt>
                <c:pt idx="140">
                  <c:v>-7.4399999999999994E-2</c:v>
                </c:pt>
                <c:pt idx="141">
                  <c:v>-7.3899999999999993E-2</c:v>
                </c:pt>
                <c:pt idx="142">
                  <c:v>-7.1499999999999994E-2</c:v>
                </c:pt>
                <c:pt idx="143">
                  <c:v>-7.1050000000000002E-2</c:v>
                </c:pt>
                <c:pt idx="144">
                  <c:v>-7.0949999999999999E-2</c:v>
                </c:pt>
                <c:pt idx="145">
                  <c:v>-7.0400000000000004E-2</c:v>
                </c:pt>
                <c:pt idx="146">
                  <c:v>-7.0050000000000001E-2</c:v>
                </c:pt>
                <c:pt idx="147">
                  <c:v>-7.0000000000000007E-2</c:v>
                </c:pt>
                <c:pt idx="148">
                  <c:v>-4.7600000000000003E-2</c:v>
                </c:pt>
                <c:pt idx="149">
                  <c:v>-4.7550000000000002E-2</c:v>
                </c:pt>
                <c:pt idx="150">
                  <c:v>-4.2500000000000003E-2</c:v>
                </c:pt>
                <c:pt idx="151">
                  <c:v>-4.2450000000000002E-2</c:v>
                </c:pt>
                <c:pt idx="152">
                  <c:v>-2.64E-2</c:v>
                </c:pt>
                <c:pt idx="153">
                  <c:v>-2.5700000000000001E-2</c:v>
                </c:pt>
                <c:pt idx="154">
                  <c:v>-8.9999999999999993E-3</c:v>
                </c:pt>
                <c:pt idx="155">
                  <c:v>-6.1999999999999998E-3</c:v>
                </c:pt>
                <c:pt idx="156">
                  <c:v>-3.0000000000000001E-3</c:v>
                </c:pt>
                <c:pt idx="157">
                  <c:v>-2.0000000000000001E-4</c:v>
                </c:pt>
                <c:pt idx="158">
                  <c:v>1E-4</c:v>
                </c:pt>
              </c:numCache>
            </c:numRef>
          </c:xVal>
          <c:yVal>
            <c:numRef>
              <c:f>Q.fit!$E$21:$E$179</c:f>
              <c:numCache>
                <c:formatCode>General</c:formatCode>
                <c:ptCount val="159"/>
                <c:pt idx="0">
                  <c:v>23.430900000001202</c:v>
                </c:pt>
                <c:pt idx="1">
                  <c:v>21.937099999999191</c:v>
                </c:pt>
                <c:pt idx="2">
                  <c:v>21.66030000000319</c:v>
                </c:pt>
                <c:pt idx="3">
                  <c:v>21.796800000003714</c:v>
                </c:pt>
                <c:pt idx="4">
                  <c:v>21.974299999998038</c:v>
                </c:pt>
                <c:pt idx="5">
                  <c:v>21.123699999996461</c:v>
                </c:pt>
                <c:pt idx="6">
                  <c:v>22.148599999996804</c:v>
                </c:pt>
                <c:pt idx="7">
                  <c:v>21.293299999997544</c:v>
                </c:pt>
                <c:pt idx="8">
                  <c:v>21.233400000000984</c:v>
                </c:pt>
                <c:pt idx="9">
                  <c:v>20.805000000000291</c:v>
                </c:pt>
                <c:pt idx="10">
                  <c:v>20.851800000000367</c:v>
                </c:pt>
                <c:pt idx="11">
                  <c:v>20.999299999999494</c:v>
                </c:pt>
                <c:pt idx="12">
                  <c:v>21.139299999998912</c:v>
                </c:pt>
                <c:pt idx="13">
                  <c:v>20.18670000000202</c:v>
                </c:pt>
                <c:pt idx="14">
                  <c:v>20.408999999999651</c:v>
                </c:pt>
                <c:pt idx="15">
                  <c:v>19.143100000001141</c:v>
                </c:pt>
                <c:pt idx="16">
                  <c:v>20.086100000000442</c:v>
                </c:pt>
                <c:pt idx="17">
                  <c:v>19.165899999999965</c:v>
                </c:pt>
                <c:pt idx="18">
                  <c:v>19.534999999996217</c:v>
                </c:pt>
                <c:pt idx="19">
                  <c:v>18.999600000002829</c:v>
                </c:pt>
                <c:pt idx="20">
                  <c:v>19.081299999998009</c:v>
                </c:pt>
                <c:pt idx="21">
                  <c:v>18.286799999998038</c:v>
                </c:pt>
                <c:pt idx="22">
                  <c:v>18.478299999995215</c:v>
                </c:pt>
                <c:pt idx="23">
                  <c:v>18.527000000001863</c:v>
                </c:pt>
                <c:pt idx="24">
                  <c:v>17.878199999999197</c:v>
                </c:pt>
                <c:pt idx="25">
                  <c:v>17.946799999997893</c:v>
                </c:pt>
                <c:pt idx="26">
                  <c:v>17.067599999998492</c:v>
                </c:pt>
                <c:pt idx="27">
                  <c:v>18.075599999996484</c:v>
                </c:pt>
                <c:pt idx="28">
                  <c:v>17.053399999997055</c:v>
                </c:pt>
                <c:pt idx="29">
                  <c:v>17.515299999999115</c:v>
                </c:pt>
                <c:pt idx="30">
                  <c:v>16.846299999997427</c:v>
                </c:pt>
                <c:pt idx="31">
                  <c:v>16.443500000001222</c:v>
                </c:pt>
                <c:pt idx="32">
                  <c:v>15.484400000001187</c:v>
                </c:pt>
                <c:pt idx="33">
                  <c:v>15.796500000000378</c:v>
                </c:pt>
                <c:pt idx="34">
                  <c:v>16.881199999999808</c:v>
                </c:pt>
                <c:pt idx="35">
                  <c:v>16.103600000002189</c:v>
                </c:pt>
                <c:pt idx="36">
                  <c:v>15.568299999998999</c:v>
                </c:pt>
                <c:pt idx="37">
                  <c:v>15.553199999998469</c:v>
                </c:pt>
                <c:pt idx="38">
                  <c:v>14.964199999998527</c:v>
                </c:pt>
                <c:pt idx="39">
                  <c:v>15.087699999996403</c:v>
                </c:pt>
                <c:pt idx="40">
                  <c:v>13.678200000002107</c:v>
                </c:pt>
                <c:pt idx="41">
                  <c:v>13.715000000000146</c:v>
                </c:pt>
                <c:pt idx="42">
                  <c:v>13.761999999998807</c:v>
                </c:pt>
                <c:pt idx="43">
                  <c:v>14.859599999999773</c:v>
                </c:pt>
                <c:pt idx="44">
                  <c:v>13.949300000000221</c:v>
                </c:pt>
                <c:pt idx="45">
                  <c:v>13.204599999997299</c:v>
                </c:pt>
                <c:pt idx="46">
                  <c:v>13.379100000001927</c:v>
                </c:pt>
                <c:pt idx="47">
                  <c:v>14.472900000000664</c:v>
                </c:pt>
                <c:pt idx="48">
                  <c:v>13.792000000001281</c:v>
                </c:pt>
                <c:pt idx="49">
                  <c:v>11.406199999997625</c:v>
                </c:pt>
                <c:pt idx="50">
                  <c:v>14.46900000000096</c:v>
                </c:pt>
                <c:pt idx="51">
                  <c:v>12.724099999999453</c:v>
                </c:pt>
                <c:pt idx="52">
                  <c:v>12.223899999997229</c:v>
                </c:pt>
                <c:pt idx="53">
                  <c:v>11.475099999999657</c:v>
                </c:pt>
                <c:pt idx="54">
                  <c:v>11.573700000000827</c:v>
                </c:pt>
                <c:pt idx="55">
                  <c:v>11.917799999999261</c:v>
                </c:pt>
                <c:pt idx="56">
                  <c:v>10.490200000000186</c:v>
                </c:pt>
                <c:pt idx="57">
                  <c:v>10.649600000000646</c:v>
                </c:pt>
                <c:pt idx="58">
                  <c:v>10.901999999998225</c:v>
                </c:pt>
                <c:pt idx="59">
                  <c:v>9.9907999999995809</c:v>
                </c:pt>
                <c:pt idx="60">
                  <c:v>8.5724000000009255</c:v>
                </c:pt>
                <c:pt idx="61">
                  <c:v>7.804599999999482</c:v>
                </c:pt>
                <c:pt idx="62">
                  <c:v>9.047999999998865</c:v>
                </c:pt>
                <c:pt idx="63">
                  <c:v>6.6820500000030734</c:v>
                </c:pt>
                <c:pt idx="64">
                  <c:v>6.731050000002142</c:v>
                </c:pt>
                <c:pt idx="65">
                  <c:v>6.6919500000003609</c:v>
                </c:pt>
                <c:pt idx="66">
                  <c:v>6.9608999999982188</c:v>
                </c:pt>
                <c:pt idx="67">
                  <c:v>6.4368499999982305</c:v>
                </c:pt>
                <c:pt idx="68">
                  <c:v>5.9697999999989406</c:v>
                </c:pt>
                <c:pt idx="69">
                  <c:v>6.6666499999992084</c:v>
                </c:pt>
                <c:pt idx="70">
                  <c:v>7.9026000000012573</c:v>
                </c:pt>
                <c:pt idx="71">
                  <c:v>7.0551999999988766</c:v>
                </c:pt>
                <c:pt idx="72">
                  <c:v>6.2913999999982479</c:v>
                </c:pt>
                <c:pt idx="73">
                  <c:v>7.4919000000008964</c:v>
                </c:pt>
                <c:pt idx="74">
                  <c:v>5.6585000000013679</c:v>
                </c:pt>
                <c:pt idx="75">
                  <c:v>6.7083000000020547</c:v>
                </c:pt>
                <c:pt idx="76">
                  <c:v>6.7790999999997439</c:v>
                </c:pt>
                <c:pt idx="77">
                  <c:v>6.8737999999975727</c:v>
                </c:pt>
                <c:pt idx="78">
                  <c:v>6.1071000000010827</c:v>
                </c:pt>
                <c:pt idx="79">
                  <c:v>6.188799999999901</c:v>
                </c:pt>
                <c:pt idx="80">
                  <c:v>4.8479000000006636</c:v>
                </c:pt>
                <c:pt idx="81">
                  <c:v>5.7749000000003434</c:v>
                </c:pt>
                <c:pt idx="82">
                  <c:v>6.0303999999996449</c:v>
                </c:pt>
                <c:pt idx="83">
                  <c:v>4.5390000000006694</c:v>
                </c:pt>
                <c:pt idx="84">
                  <c:v>5.1620999999977357</c:v>
                </c:pt>
                <c:pt idx="85">
                  <c:v>5.3546000000023923</c:v>
                </c:pt>
                <c:pt idx="86">
                  <c:v>5.3845000000001164</c:v>
                </c:pt>
                <c:pt idx="87">
                  <c:v>4.7933000000011816</c:v>
                </c:pt>
                <c:pt idx="88">
                  <c:v>3.9248999999981606</c:v>
                </c:pt>
                <c:pt idx="89">
                  <c:v>3.3757999999979802</c:v>
                </c:pt>
                <c:pt idx="90">
                  <c:v>3.3757999999979802</c:v>
                </c:pt>
                <c:pt idx="91">
                  <c:v>4.4285999999992782</c:v>
                </c:pt>
                <c:pt idx="92">
                  <c:v>3.4515000000028522</c:v>
                </c:pt>
                <c:pt idx="93">
                  <c:v>3.647899999999936</c:v>
                </c:pt>
                <c:pt idx="94">
                  <c:v>4.0635999999976775</c:v>
                </c:pt>
                <c:pt idx="95">
                  <c:v>3.1523999999990338</c:v>
                </c:pt>
                <c:pt idx="96">
                  <c:v>3.2134000000005472</c:v>
                </c:pt>
                <c:pt idx="97">
                  <c:v>3.254399999997986</c:v>
                </c:pt>
                <c:pt idx="98">
                  <c:v>3.4187999999994645</c:v>
                </c:pt>
                <c:pt idx="99">
                  <c:v>2.4724999999998545</c:v>
                </c:pt>
                <c:pt idx="100">
                  <c:v>1.9082999999991443</c:v>
                </c:pt>
                <c:pt idx="101">
                  <c:v>2.8941999999988184</c:v>
                </c:pt>
                <c:pt idx="102">
                  <c:v>3.0089999999981956</c:v>
                </c:pt>
                <c:pt idx="103">
                  <c:v>3.0259999999980209</c:v>
                </c:pt>
                <c:pt idx="104">
                  <c:v>2.1476000000002387</c:v>
                </c:pt>
                <c:pt idx="105">
                  <c:v>2.3858999999974912</c:v>
                </c:pt>
                <c:pt idx="106">
                  <c:v>2.452899999996589</c:v>
                </c:pt>
                <c:pt idx="107">
                  <c:v>2.4908999999970547</c:v>
                </c:pt>
                <c:pt idx="108">
                  <c:v>1.5017000000007101</c:v>
                </c:pt>
                <c:pt idx="109">
                  <c:v>1.542700000001787</c:v>
                </c:pt>
                <c:pt idx="110">
                  <c:v>2.1486000000004424</c:v>
                </c:pt>
                <c:pt idx="111">
                  <c:v>2.07129999999961</c:v>
                </c:pt>
                <c:pt idx="112">
                  <c:v>1.5565999999998894</c:v>
                </c:pt>
                <c:pt idx="113">
                  <c:v>0.78299999999944703</c:v>
                </c:pt>
                <c:pt idx="114">
                  <c:v>0.82400000000052387</c:v>
                </c:pt>
                <c:pt idx="115">
                  <c:v>1.7150000000001455</c:v>
                </c:pt>
                <c:pt idx="116">
                  <c:v>1.1947000000000116</c:v>
                </c:pt>
                <c:pt idx="117">
                  <c:v>0.88850000000093132</c:v>
                </c:pt>
                <c:pt idx="118">
                  <c:v>0.66760000000067521</c:v>
                </c:pt>
                <c:pt idx="119">
                  <c:v>-0.53809999999793945</c:v>
                </c:pt>
                <c:pt idx="120">
                  <c:v>0.29980000000068685</c:v>
                </c:pt>
                <c:pt idx="121">
                  <c:v>-0.11589999999705469</c:v>
                </c:pt>
                <c:pt idx="122">
                  <c:v>2.0199999999022111E-2</c:v>
                </c:pt>
                <c:pt idx="123">
                  <c:v>-0.65790000000197324</c:v>
                </c:pt>
                <c:pt idx="124">
                  <c:v>-0.57350000000224099</c:v>
                </c:pt>
                <c:pt idx="125">
                  <c:v>-1.5361999999950058</c:v>
                </c:pt>
                <c:pt idx="126">
                  <c:v>-2.9561000000030617</c:v>
                </c:pt>
                <c:pt idx="127">
                  <c:v>-4.013200000001234</c:v>
                </c:pt>
                <c:pt idx="128">
                  <c:v>-7.0238000000026659</c:v>
                </c:pt>
                <c:pt idx="129">
                  <c:v>-8.4324999999953434</c:v>
                </c:pt>
                <c:pt idx="130">
                  <c:v>-8.4835499999971944</c:v>
                </c:pt>
                <c:pt idx="131">
                  <c:v>-8.8701000000000931</c:v>
                </c:pt>
                <c:pt idx="132">
                  <c:v>-9.0411499999972875</c:v>
                </c:pt>
                <c:pt idx="133">
                  <c:v>-9.3910000000032596</c:v>
                </c:pt>
                <c:pt idx="134">
                  <c:v>-9.0210000000006403</c:v>
                </c:pt>
                <c:pt idx="135">
                  <c:v>-9.4620500000019092</c:v>
                </c:pt>
                <c:pt idx="136">
                  <c:v>-8.9693499999993946</c:v>
                </c:pt>
                <c:pt idx="137">
                  <c:v>-9.4697999999989406</c:v>
                </c:pt>
                <c:pt idx="138">
                  <c:v>-9.5639999999984866</c:v>
                </c:pt>
                <c:pt idx="139">
                  <c:v>-9.4613000000026659</c:v>
                </c:pt>
                <c:pt idx="140">
                  <c:v>-9.517600000006496</c:v>
                </c:pt>
                <c:pt idx="141">
                  <c:v>-9.5380999999979394</c:v>
                </c:pt>
                <c:pt idx="142">
                  <c:v>-8.8984999999956926</c:v>
                </c:pt>
                <c:pt idx="143">
                  <c:v>-9.2879500000053667</c:v>
                </c:pt>
                <c:pt idx="144">
                  <c:v>-9.8900500000017928</c:v>
                </c:pt>
                <c:pt idx="145">
                  <c:v>-9.7515999999959604</c:v>
                </c:pt>
                <c:pt idx="146">
                  <c:v>-9.768949999997858</c:v>
                </c:pt>
                <c:pt idx="147">
                  <c:v>-9.8099999999976717</c:v>
                </c:pt>
                <c:pt idx="148">
                  <c:v>-11.310400000002119</c:v>
                </c:pt>
                <c:pt idx="149">
                  <c:v>-11.581450000005134</c:v>
                </c:pt>
                <c:pt idx="150">
                  <c:v>-10.757499999999709</c:v>
                </c:pt>
                <c:pt idx="151">
                  <c:v>-11.928549999996903</c:v>
                </c:pt>
                <c:pt idx="152">
                  <c:v>-12.407600000005914</c:v>
                </c:pt>
                <c:pt idx="153">
                  <c:v>-12.451300000000629</c:v>
                </c:pt>
                <c:pt idx="154">
                  <c:v>-12.821000000003551</c:v>
                </c:pt>
                <c:pt idx="155">
                  <c:v>-12.849800000003597</c:v>
                </c:pt>
                <c:pt idx="156">
                  <c:v>-12.936999999998079</c:v>
                </c:pt>
                <c:pt idx="157">
                  <c:v>-12.995799999996962</c:v>
                </c:pt>
                <c:pt idx="158">
                  <c:v>-12.94210000000021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9-4281-8370-D110935A872F}"/>
            </c:ext>
          </c:extLst>
        </c:ser>
        <c:ser>
          <c:idx val="1"/>
          <c:order val="1"/>
          <c:tx>
            <c:strRef>
              <c:f>Q.fit!$E$15:$E$16</c:f>
              <c:strCache>
                <c:ptCount val="2"/>
                <c:pt idx="0">
                  <c:v>E</c:v>
                </c:pt>
                <c:pt idx="1">
                  <c:v>5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Q.fit!$D$21:$D$179</c:f>
              <c:numCache>
                <c:formatCode>General</c:formatCode>
                <c:ptCount val="159"/>
                <c:pt idx="0">
                  <c:v>-0.28489999999999999</c:v>
                </c:pt>
                <c:pt idx="1">
                  <c:v>-0.28110000000000002</c:v>
                </c:pt>
                <c:pt idx="2">
                  <c:v>-0.27929999999999999</c:v>
                </c:pt>
                <c:pt idx="3">
                  <c:v>-0.27879999999999999</c:v>
                </c:pt>
                <c:pt idx="4">
                  <c:v>-0.27729999999999999</c:v>
                </c:pt>
                <c:pt idx="5">
                  <c:v>-0.2767</c:v>
                </c:pt>
                <c:pt idx="6">
                  <c:v>-0.27660000000000001</c:v>
                </c:pt>
                <c:pt idx="7">
                  <c:v>-0.27629999999999999</c:v>
                </c:pt>
                <c:pt idx="8">
                  <c:v>-0.27539999999999998</c:v>
                </c:pt>
                <c:pt idx="9">
                  <c:v>-0.27400000000000002</c:v>
                </c:pt>
                <c:pt idx="10">
                  <c:v>-0.27379999999999999</c:v>
                </c:pt>
                <c:pt idx="11">
                  <c:v>-0.27329999999999999</c:v>
                </c:pt>
                <c:pt idx="12">
                  <c:v>-0.27329999999999999</c:v>
                </c:pt>
                <c:pt idx="13">
                  <c:v>-0.2717</c:v>
                </c:pt>
                <c:pt idx="14">
                  <c:v>-0.27100000000000002</c:v>
                </c:pt>
                <c:pt idx="15">
                  <c:v>-0.2681</c:v>
                </c:pt>
                <c:pt idx="16">
                  <c:v>-0.2681</c:v>
                </c:pt>
                <c:pt idx="17">
                  <c:v>-0.26790000000000003</c:v>
                </c:pt>
                <c:pt idx="18">
                  <c:v>-0.26600000000000001</c:v>
                </c:pt>
                <c:pt idx="19">
                  <c:v>-0.2646</c:v>
                </c:pt>
                <c:pt idx="20">
                  <c:v>-0.26329999999999998</c:v>
                </c:pt>
                <c:pt idx="21">
                  <c:v>-0.26279999999999998</c:v>
                </c:pt>
                <c:pt idx="22">
                  <c:v>-0.26229999999999998</c:v>
                </c:pt>
                <c:pt idx="23">
                  <c:v>-0.26100000000000001</c:v>
                </c:pt>
                <c:pt idx="24">
                  <c:v>-0.26019999999999999</c:v>
                </c:pt>
                <c:pt idx="25">
                  <c:v>-0.25979999999999998</c:v>
                </c:pt>
                <c:pt idx="26">
                  <c:v>-0.2596</c:v>
                </c:pt>
                <c:pt idx="27">
                  <c:v>-0.2596</c:v>
                </c:pt>
                <c:pt idx="28">
                  <c:v>-0.25940000000000002</c:v>
                </c:pt>
                <c:pt idx="29">
                  <c:v>-0.25729999999999997</c:v>
                </c:pt>
                <c:pt idx="30">
                  <c:v>-0.25629999999999997</c:v>
                </c:pt>
                <c:pt idx="31">
                  <c:v>-0.2525</c:v>
                </c:pt>
                <c:pt idx="32">
                  <c:v>-0.25240000000000001</c:v>
                </c:pt>
                <c:pt idx="33">
                  <c:v>-0.2515</c:v>
                </c:pt>
                <c:pt idx="34">
                  <c:v>-0.25119999999999998</c:v>
                </c:pt>
                <c:pt idx="35">
                  <c:v>-0.25059999999999999</c:v>
                </c:pt>
                <c:pt idx="36">
                  <c:v>-0.24829999999999999</c:v>
                </c:pt>
                <c:pt idx="37">
                  <c:v>-0.2482</c:v>
                </c:pt>
                <c:pt idx="38">
                  <c:v>-0.2462</c:v>
                </c:pt>
                <c:pt idx="39">
                  <c:v>-0.2457</c:v>
                </c:pt>
                <c:pt idx="40">
                  <c:v>-0.2432</c:v>
                </c:pt>
                <c:pt idx="41">
                  <c:v>-0.24299999999999999</c:v>
                </c:pt>
                <c:pt idx="42">
                  <c:v>-0.24299999999999999</c:v>
                </c:pt>
                <c:pt idx="43">
                  <c:v>-0.24260000000000001</c:v>
                </c:pt>
                <c:pt idx="44">
                  <c:v>-0.24129999999999999</c:v>
                </c:pt>
                <c:pt idx="45">
                  <c:v>-0.24060000000000001</c:v>
                </c:pt>
                <c:pt idx="46">
                  <c:v>-0.24010000000000001</c:v>
                </c:pt>
                <c:pt idx="47">
                  <c:v>-0.2399</c:v>
                </c:pt>
                <c:pt idx="48">
                  <c:v>-0.23799999999999999</c:v>
                </c:pt>
                <c:pt idx="49">
                  <c:v>-0.23519999999999999</c:v>
                </c:pt>
                <c:pt idx="50">
                  <c:v>-0.23499999999999999</c:v>
                </c:pt>
                <c:pt idx="51">
                  <c:v>-0.2331</c:v>
                </c:pt>
                <c:pt idx="52">
                  <c:v>-0.2319</c:v>
                </c:pt>
                <c:pt idx="53">
                  <c:v>-0.2311</c:v>
                </c:pt>
                <c:pt idx="54">
                  <c:v>-0.22969999999999999</c:v>
                </c:pt>
                <c:pt idx="55">
                  <c:v>-0.2288</c:v>
                </c:pt>
                <c:pt idx="56">
                  <c:v>-0.22620000000000001</c:v>
                </c:pt>
                <c:pt idx="57">
                  <c:v>-0.22559999999999999</c:v>
                </c:pt>
                <c:pt idx="58">
                  <c:v>-0.224</c:v>
                </c:pt>
                <c:pt idx="59">
                  <c:v>-0.2198</c:v>
                </c:pt>
                <c:pt idx="60">
                  <c:v>-0.21240000000000001</c:v>
                </c:pt>
                <c:pt idx="61">
                  <c:v>-0.21160000000000001</c:v>
                </c:pt>
                <c:pt idx="62">
                  <c:v>-0.21099999999999999</c:v>
                </c:pt>
                <c:pt idx="63">
                  <c:v>-0.20905000000000001</c:v>
                </c:pt>
                <c:pt idx="64">
                  <c:v>-0.20905000000000001</c:v>
                </c:pt>
                <c:pt idx="65">
                  <c:v>-0.20895</c:v>
                </c:pt>
                <c:pt idx="66">
                  <c:v>-0.2079</c:v>
                </c:pt>
                <c:pt idx="67">
                  <c:v>-0.20785000000000001</c:v>
                </c:pt>
                <c:pt idx="68">
                  <c:v>-0.20780000000000001</c:v>
                </c:pt>
                <c:pt idx="69">
                  <c:v>-0.20765</c:v>
                </c:pt>
                <c:pt idx="70">
                  <c:v>-0.20660000000000001</c:v>
                </c:pt>
                <c:pt idx="71">
                  <c:v>-0.20619999999999999</c:v>
                </c:pt>
                <c:pt idx="72">
                  <c:v>-0.2044</c:v>
                </c:pt>
                <c:pt idx="73">
                  <c:v>-0.2039</c:v>
                </c:pt>
                <c:pt idx="74">
                  <c:v>-0.20349999999999999</c:v>
                </c:pt>
                <c:pt idx="75">
                  <c:v>-0.20330000000000001</c:v>
                </c:pt>
                <c:pt idx="76">
                  <c:v>-0.2031</c:v>
                </c:pt>
                <c:pt idx="77">
                  <c:v>-0.20280000000000001</c:v>
                </c:pt>
                <c:pt idx="78">
                  <c:v>-0.2011</c:v>
                </c:pt>
                <c:pt idx="79">
                  <c:v>-0.20080000000000001</c:v>
                </c:pt>
                <c:pt idx="80">
                  <c:v>-0.19789999999999999</c:v>
                </c:pt>
                <c:pt idx="81">
                  <c:v>-0.19789999999999999</c:v>
                </c:pt>
                <c:pt idx="82">
                  <c:v>-0.19739999999999999</c:v>
                </c:pt>
                <c:pt idx="83">
                  <c:v>-0.19500000000000001</c:v>
                </c:pt>
                <c:pt idx="84">
                  <c:v>-0.19209999999999999</c:v>
                </c:pt>
                <c:pt idx="85">
                  <c:v>-0.19159999999999999</c:v>
                </c:pt>
                <c:pt idx="86">
                  <c:v>-0.1915</c:v>
                </c:pt>
                <c:pt idx="87">
                  <c:v>-0.1893</c:v>
                </c:pt>
                <c:pt idx="88">
                  <c:v>-0.18690000000000001</c:v>
                </c:pt>
                <c:pt idx="89">
                  <c:v>-0.18679999999999999</c:v>
                </c:pt>
                <c:pt idx="90">
                  <c:v>-0.18679999999999999</c:v>
                </c:pt>
                <c:pt idx="91">
                  <c:v>-0.18659999999999999</c:v>
                </c:pt>
                <c:pt idx="92">
                  <c:v>-0.1865</c:v>
                </c:pt>
                <c:pt idx="93">
                  <c:v>-0.18590000000000001</c:v>
                </c:pt>
                <c:pt idx="94">
                  <c:v>-0.18360000000000001</c:v>
                </c:pt>
                <c:pt idx="95">
                  <c:v>-0.18340000000000001</c:v>
                </c:pt>
                <c:pt idx="96">
                  <c:v>-0.18340000000000001</c:v>
                </c:pt>
                <c:pt idx="97">
                  <c:v>-0.18340000000000001</c:v>
                </c:pt>
                <c:pt idx="98">
                  <c:v>-0.18279999999999999</c:v>
                </c:pt>
                <c:pt idx="99">
                  <c:v>-0.18149999999999999</c:v>
                </c:pt>
                <c:pt idx="100">
                  <c:v>-0.18029999999999999</c:v>
                </c:pt>
                <c:pt idx="101">
                  <c:v>-0.1802</c:v>
                </c:pt>
                <c:pt idx="102">
                  <c:v>-0.18</c:v>
                </c:pt>
                <c:pt idx="103">
                  <c:v>-0.18</c:v>
                </c:pt>
                <c:pt idx="104">
                  <c:v>-0.17860000000000001</c:v>
                </c:pt>
                <c:pt idx="105">
                  <c:v>-0.1779</c:v>
                </c:pt>
                <c:pt idx="106">
                  <c:v>-0.1779</c:v>
                </c:pt>
                <c:pt idx="107">
                  <c:v>-0.1779</c:v>
                </c:pt>
                <c:pt idx="108">
                  <c:v>-0.1777</c:v>
                </c:pt>
                <c:pt idx="109">
                  <c:v>-0.1777</c:v>
                </c:pt>
                <c:pt idx="110">
                  <c:v>-0.17660000000000001</c:v>
                </c:pt>
                <c:pt idx="111">
                  <c:v>-0.17530000000000001</c:v>
                </c:pt>
                <c:pt idx="112">
                  <c:v>-0.1726</c:v>
                </c:pt>
                <c:pt idx="113">
                  <c:v>-0.17199999999999999</c:v>
                </c:pt>
                <c:pt idx="114">
                  <c:v>-0.17199999999999999</c:v>
                </c:pt>
                <c:pt idx="115">
                  <c:v>-0.17199999999999999</c:v>
                </c:pt>
                <c:pt idx="116">
                  <c:v>-0.16969999999999999</c:v>
                </c:pt>
                <c:pt idx="117">
                  <c:v>-0.16850000000000001</c:v>
                </c:pt>
                <c:pt idx="118">
                  <c:v>-0.1656</c:v>
                </c:pt>
                <c:pt idx="119">
                  <c:v>-0.16389999999999999</c:v>
                </c:pt>
                <c:pt idx="120">
                  <c:v>-0.1638</c:v>
                </c:pt>
                <c:pt idx="121">
                  <c:v>-0.16209999999999999</c:v>
                </c:pt>
                <c:pt idx="122">
                  <c:v>-0.16120000000000001</c:v>
                </c:pt>
                <c:pt idx="123">
                  <c:v>-0.15909999999999999</c:v>
                </c:pt>
                <c:pt idx="124">
                  <c:v>-0.1555</c:v>
                </c:pt>
                <c:pt idx="125">
                  <c:v>-0.14680000000000001</c:v>
                </c:pt>
                <c:pt idx="126">
                  <c:v>-0.1439</c:v>
                </c:pt>
                <c:pt idx="127">
                  <c:v>-0.1318</c:v>
                </c:pt>
                <c:pt idx="128">
                  <c:v>-0.1022</c:v>
                </c:pt>
                <c:pt idx="129">
                  <c:v>-8.7499999999999994E-2</c:v>
                </c:pt>
                <c:pt idx="130">
                  <c:v>-8.745E-2</c:v>
                </c:pt>
                <c:pt idx="131">
                  <c:v>-8.1900000000000001E-2</c:v>
                </c:pt>
                <c:pt idx="132">
                  <c:v>-8.1850000000000006E-2</c:v>
                </c:pt>
                <c:pt idx="133">
                  <c:v>-7.9000000000000001E-2</c:v>
                </c:pt>
                <c:pt idx="134">
                  <c:v>-7.9000000000000001E-2</c:v>
                </c:pt>
                <c:pt idx="135">
                  <c:v>-7.8950000000000006E-2</c:v>
                </c:pt>
                <c:pt idx="136">
                  <c:v>-7.7649999999999997E-2</c:v>
                </c:pt>
                <c:pt idx="137">
                  <c:v>-7.6200000000000004E-2</c:v>
                </c:pt>
                <c:pt idx="138">
                  <c:v>-7.5999999999999998E-2</c:v>
                </c:pt>
                <c:pt idx="139">
                  <c:v>-7.4700000000000003E-2</c:v>
                </c:pt>
                <c:pt idx="140">
                  <c:v>-7.4399999999999994E-2</c:v>
                </c:pt>
                <c:pt idx="141">
                  <c:v>-7.3899999999999993E-2</c:v>
                </c:pt>
                <c:pt idx="142">
                  <c:v>-7.1499999999999994E-2</c:v>
                </c:pt>
                <c:pt idx="143">
                  <c:v>-7.1050000000000002E-2</c:v>
                </c:pt>
                <c:pt idx="144">
                  <c:v>-7.0949999999999999E-2</c:v>
                </c:pt>
                <c:pt idx="145">
                  <c:v>-7.0400000000000004E-2</c:v>
                </c:pt>
                <c:pt idx="146">
                  <c:v>-7.0050000000000001E-2</c:v>
                </c:pt>
                <c:pt idx="147">
                  <c:v>-7.0000000000000007E-2</c:v>
                </c:pt>
                <c:pt idx="148">
                  <c:v>-4.7600000000000003E-2</c:v>
                </c:pt>
                <c:pt idx="149">
                  <c:v>-4.7550000000000002E-2</c:v>
                </c:pt>
                <c:pt idx="150">
                  <c:v>-4.2500000000000003E-2</c:v>
                </c:pt>
                <c:pt idx="151">
                  <c:v>-4.2450000000000002E-2</c:v>
                </c:pt>
                <c:pt idx="152">
                  <c:v>-2.64E-2</c:v>
                </c:pt>
                <c:pt idx="153">
                  <c:v>-2.5700000000000001E-2</c:v>
                </c:pt>
                <c:pt idx="154">
                  <c:v>-8.9999999999999993E-3</c:v>
                </c:pt>
                <c:pt idx="155">
                  <c:v>-6.1999999999999998E-3</c:v>
                </c:pt>
                <c:pt idx="156">
                  <c:v>-3.0000000000000001E-3</c:v>
                </c:pt>
                <c:pt idx="157">
                  <c:v>-2.0000000000000001E-4</c:v>
                </c:pt>
                <c:pt idx="158">
                  <c:v>1E-4</c:v>
                </c:pt>
              </c:numCache>
            </c:numRef>
          </c:xVal>
          <c:yVal>
            <c:numRef>
              <c:f>Q.fit!$K$21:$K$179</c:f>
              <c:numCache>
                <c:formatCode>General</c:formatCode>
                <c:ptCount val="159"/>
                <c:pt idx="0">
                  <c:v>23.550862356621472</c:v>
                </c:pt>
                <c:pt idx="1">
                  <c:v>22.643788306255459</c:v>
                </c:pt>
                <c:pt idx="2">
                  <c:v>22.218093369725686</c:v>
                </c:pt>
                <c:pt idx="3">
                  <c:v>22.100297898937924</c:v>
                </c:pt>
                <c:pt idx="4">
                  <c:v>21.748093545773095</c:v>
                </c:pt>
                <c:pt idx="5">
                  <c:v>21.607708269370505</c:v>
                </c:pt>
                <c:pt idx="6">
                  <c:v>21.584338304684707</c:v>
                </c:pt>
                <c:pt idx="7">
                  <c:v>21.514275692995241</c:v>
                </c:pt>
                <c:pt idx="8">
                  <c:v>21.304513399238282</c:v>
                </c:pt>
                <c:pt idx="9">
                  <c:v>20.979485241378242</c:v>
                </c:pt>
                <c:pt idx="10">
                  <c:v>20.933178733712722</c:v>
                </c:pt>
                <c:pt idx="11">
                  <c:v>20.817550371455443</c:v>
                </c:pt>
                <c:pt idx="12">
                  <c:v>20.817550371455443</c:v>
                </c:pt>
                <c:pt idx="13">
                  <c:v>20.448863518534392</c:v>
                </c:pt>
                <c:pt idx="14">
                  <c:v>20.288197392151265</c:v>
                </c:pt>
                <c:pt idx="15">
                  <c:v>19.626694148860295</c:v>
                </c:pt>
                <c:pt idx="16">
                  <c:v>19.626694148860295</c:v>
                </c:pt>
                <c:pt idx="17">
                  <c:v>19.581317527764234</c:v>
                </c:pt>
                <c:pt idx="18">
                  <c:v>19.151811766085515</c:v>
                </c:pt>
                <c:pt idx="19">
                  <c:v>18.837154207593109</c:v>
                </c:pt>
                <c:pt idx="20">
                  <c:v>18.546355198255192</c:v>
                </c:pt>
                <c:pt idx="21">
                  <c:v>18.434864043192452</c:v>
                </c:pt>
                <c:pt idx="22">
                  <c:v>18.323569897996116</c:v>
                </c:pt>
                <c:pt idx="23">
                  <c:v>18.035127126660434</c:v>
                </c:pt>
                <c:pt idx="24">
                  <c:v>17.858285835912675</c:v>
                </c:pt>
                <c:pt idx="25">
                  <c:v>17.770054320010544</c:v>
                </c:pt>
                <c:pt idx="26">
                  <c:v>17.725985844427417</c:v>
                </c:pt>
                <c:pt idx="27">
                  <c:v>17.725985844427417</c:v>
                </c:pt>
                <c:pt idx="28">
                  <c:v>17.681948890422923</c:v>
                </c:pt>
                <c:pt idx="29">
                  <c:v>17.221463988685137</c:v>
                </c:pt>
                <c:pt idx="30">
                  <c:v>17.003406925219821</c:v>
                </c:pt>
                <c:pt idx="31">
                  <c:v>16.181977003978147</c:v>
                </c:pt>
                <c:pt idx="32">
                  <c:v>16.160514094799161</c:v>
                </c:pt>
                <c:pt idx="33">
                  <c:v>15.967702529947841</c:v>
                </c:pt>
                <c:pt idx="34">
                  <c:v>15.903573855434548</c:v>
                </c:pt>
                <c:pt idx="35">
                  <c:v>15.775529277063677</c:v>
                </c:pt>
                <c:pt idx="36">
                  <c:v>15.287319838259878</c:v>
                </c:pt>
                <c:pt idx="37">
                  <c:v>15.266187905656459</c:v>
                </c:pt>
                <c:pt idx="38">
                  <c:v>14.845204136465865</c:v>
                </c:pt>
                <c:pt idx="39">
                  <c:v>14.740450718834234</c:v>
                </c:pt>
                <c:pt idx="40">
                  <c:v>14.219638778672179</c:v>
                </c:pt>
                <c:pt idx="41">
                  <c:v>14.178186594114932</c:v>
                </c:pt>
                <c:pt idx="42">
                  <c:v>14.178186594114932</c:v>
                </c:pt>
                <c:pt idx="43">
                  <c:v>14.095376789736317</c:v>
                </c:pt>
                <c:pt idx="44">
                  <c:v>13.827115709115333</c:v>
                </c:pt>
                <c:pt idx="45">
                  <c:v>13.683219062560749</c:v>
                </c:pt>
                <c:pt idx="46">
                  <c:v>13.580672155432872</c:v>
                </c:pt>
                <c:pt idx="47">
                  <c:v>13.539708555344312</c:v>
                </c:pt>
                <c:pt idx="48">
                  <c:v>13.152126493236945</c:v>
                </c:pt>
                <c:pt idx="49">
                  <c:v>12.586138227709927</c:v>
                </c:pt>
                <c:pt idx="50">
                  <c:v>12.545946906297683</c:v>
                </c:pt>
                <c:pt idx="51">
                  <c:v>12.165701491615311</c:v>
                </c:pt>
                <c:pt idx="52">
                  <c:v>11.927012246274613</c:v>
                </c:pt>
                <c:pt idx="53">
                  <c:v>11.768516514286649</c:v>
                </c:pt>
                <c:pt idx="54">
                  <c:v>11.492362564084779</c:v>
                </c:pt>
                <c:pt idx="55">
                  <c:v>11.315650645516218</c:v>
                </c:pt>
                <c:pt idx="56">
                  <c:v>10.808735126997858</c:v>
                </c:pt>
                <c:pt idx="57">
                  <c:v>10.692511140611391</c:v>
                </c:pt>
                <c:pt idx="58">
                  <c:v>10.383967459706987</c:v>
                </c:pt>
                <c:pt idx="59">
                  <c:v>9.5836386180242563</c:v>
                </c:pt>
                <c:pt idx="60">
                  <c:v>8.2073580746384422</c:v>
                </c:pt>
                <c:pt idx="61">
                  <c:v>8.0611557583142606</c:v>
                </c:pt>
                <c:pt idx="62">
                  <c:v>7.9518349976466816</c:v>
                </c:pt>
                <c:pt idx="63">
                  <c:v>7.5985017885984867</c:v>
                </c:pt>
                <c:pt idx="64">
                  <c:v>7.5985017885984867</c:v>
                </c:pt>
                <c:pt idx="65">
                  <c:v>7.5804629108976478</c:v>
                </c:pt>
                <c:pt idx="66">
                  <c:v>7.3915304738662577</c:v>
                </c:pt>
                <c:pt idx="67">
                  <c:v>7.3825553622357809</c:v>
                </c:pt>
                <c:pt idx="68">
                  <c:v>7.3735822207039696</c:v>
                </c:pt>
                <c:pt idx="69">
                  <c:v>7.3466746167005184</c:v>
                </c:pt>
                <c:pt idx="70">
                  <c:v>7.1588178535397038</c:v>
                </c:pt>
                <c:pt idx="71">
                  <c:v>7.0874819037806169</c:v>
                </c:pt>
                <c:pt idx="72">
                  <c:v>6.768030448006666</c:v>
                </c:pt>
                <c:pt idx="73">
                  <c:v>6.6797470552066365</c:v>
                </c:pt>
                <c:pt idx="74">
                  <c:v>6.6092621880704243</c:v>
                </c:pt>
                <c:pt idx="75">
                  <c:v>6.5740670368702609</c:v>
                </c:pt>
                <c:pt idx="76">
                  <c:v>6.538903407248716</c:v>
                </c:pt>
                <c:pt idx="77">
                  <c:v>6.4862170657763265</c:v>
                </c:pt>
                <c:pt idx="78">
                  <c:v>6.1890007978576715</c:v>
                </c:pt>
                <c:pt idx="79">
                  <c:v>6.1367872800646577</c:v>
                </c:pt>
                <c:pt idx="80">
                  <c:v>5.6357131111860141</c:v>
                </c:pt>
                <c:pt idx="81">
                  <c:v>5.6357131111860141</c:v>
                </c:pt>
                <c:pt idx="82">
                  <c:v>5.5499908466492744</c:v>
                </c:pt>
                <c:pt idx="83">
                  <c:v>5.1412663542133004</c:v>
                </c:pt>
                <c:pt idx="84">
                  <c:v>4.6534470091465021</c:v>
                </c:pt>
                <c:pt idx="85">
                  <c:v>4.5700100590600776</c:v>
                </c:pt>
                <c:pt idx="86">
                  <c:v>4.5533463102267646</c:v>
                </c:pt>
                <c:pt idx="87">
                  <c:v>4.1887375757418503</c:v>
                </c:pt>
                <c:pt idx="88">
                  <c:v>3.7953325705176635</c:v>
                </c:pt>
                <c:pt idx="89">
                  <c:v>3.7790392002331927</c:v>
                </c:pt>
                <c:pt idx="90">
                  <c:v>3.7790392002331927</c:v>
                </c:pt>
                <c:pt idx="91">
                  <c:v>3.7464761008482146</c:v>
                </c:pt>
                <c:pt idx="92">
                  <c:v>3.7302063717477161</c:v>
                </c:pt>
                <c:pt idx="93">
                  <c:v>3.6327534854324846</c:v>
                </c:pt>
                <c:pt idx="94">
                  <c:v>3.2618121995086256</c:v>
                </c:pt>
                <c:pt idx="95">
                  <c:v>3.2297534453816521</c:v>
                </c:pt>
                <c:pt idx="96">
                  <c:v>3.2297534453816521</c:v>
                </c:pt>
                <c:pt idx="97">
                  <c:v>3.2297534453816521</c:v>
                </c:pt>
                <c:pt idx="98">
                  <c:v>3.1337663124724848</c:v>
                </c:pt>
                <c:pt idx="99">
                  <c:v>2.926767419909341</c:v>
                </c:pt>
                <c:pt idx="100">
                  <c:v>2.7368735782802602</c:v>
                </c:pt>
                <c:pt idx="101">
                  <c:v>2.7211003140431043</c:v>
                </c:pt>
                <c:pt idx="102">
                  <c:v>2.6895774267527575</c:v>
                </c:pt>
                <c:pt idx="103">
                  <c:v>2.6895774267527575</c:v>
                </c:pt>
                <c:pt idx="104">
                  <c:v>2.4697998199218407</c:v>
                </c:pt>
                <c:pt idx="105">
                  <c:v>2.3604902255136153</c:v>
                </c:pt>
                <c:pt idx="106">
                  <c:v>2.3604902255136153</c:v>
                </c:pt>
                <c:pt idx="107">
                  <c:v>2.3604902255136153</c:v>
                </c:pt>
                <c:pt idx="108">
                  <c:v>2.3293298363774575</c:v>
                </c:pt>
                <c:pt idx="109">
                  <c:v>2.3293298363774575</c:v>
                </c:pt>
                <c:pt idx="110">
                  <c:v>2.1585111443465159</c:v>
                </c:pt>
                <c:pt idx="111">
                  <c:v>1.9578638498763237</c:v>
                </c:pt>
                <c:pt idx="112">
                  <c:v>1.5453902667833841</c:v>
                </c:pt>
                <c:pt idx="113">
                  <c:v>1.4545096296114792</c:v>
                </c:pt>
                <c:pt idx="114">
                  <c:v>1.4545096296114792</c:v>
                </c:pt>
                <c:pt idx="115">
                  <c:v>1.4545096296114792</c:v>
                </c:pt>
                <c:pt idx="116">
                  <c:v>1.108761965403712</c:v>
                </c:pt>
                <c:pt idx="117">
                  <c:v>0.93002676260791617</c:v>
                </c:pt>
                <c:pt idx="118">
                  <c:v>0.50276825047454743</c:v>
                </c:pt>
                <c:pt idx="119">
                  <c:v>0.25538759836214098</c:v>
                </c:pt>
                <c:pt idx="120">
                  <c:v>0.24090671884861159</c:v>
                </c:pt>
                <c:pt idx="121">
                  <c:v>-4.0625324989793654E-3</c:v>
                </c:pt>
                <c:pt idx="122">
                  <c:v>-0.13283012997879773</c:v>
                </c:pt>
                <c:pt idx="123">
                  <c:v>-0.43080553311499337</c:v>
                </c:pt>
                <c:pt idx="124">
                  <c:v>-0.93353522500256148</c:v>
                </c:pt>
                <c:pt idx="125">
                  <c:v>-2.1063012621224875</c:v>
                </c:pt>
                <c:pt idx="126">
                  <c:v>-2.483968450683955</c:v>
                </c:pt>
                <c:pt idx="127">
                  <c:v>-3.9882376559347668</c:v>
                </c:pt>
                <c:pt idx="128">
                  <c:v>-7.1817563825866362</c:v>
                </c:pt>
                <c:pt idx="129">
                  <c:v>-8.5111372410900525</c:v>
                </c:pt>
                <c:pt idx="130">
                  <c:v>-8.5153683551374542</c:v>
                </c:pt>
                <c:pt idx="131">
                  <c:v>-8.9727758811032139</c:v>
                </c:pt>
                <c:pt idx="132">
                  <c:v>-8.9767863441002405</c:v>
                </c:pt>
                <c:pt idx="133">
                  <c:v>-9.2021261618390362</c:v>
                </c:pt>
                <c:pt idx="134">
                  <c:v>-9.2021261618390362</c:v>
                </c:pt>
                <c:pt idx="135">
                  <c:v>-9.2060223591135433</c:v>
                </c:pt>
                <c:pt idx="136">
                  <c:v>-9.3066319836197273</c:v>
                </c:pt>
                <c:pt idx="137">
                  <c:v>-9.4172792572689534</c:v>
                </c:pt>
                <c:pt idx="138">
                  <c:v>-9.4324109236742597</c:v>
                </c:pt>
                <c:pt idx="139">
                  <c:v>-9.5299984168297627</c:v>
                </c:pt>
                <c:pt idx="140">
                  <c:v>-9.5523294780862056</c:v>
                </c:pt>
                <c:pt idx="141">
                  <c:v>-9.5893903056204834</c:v>
                </c:pt>
                <c:pt idx="142">
                  <c:v>-9.7645399004446407</c:v>
                </c:pt>
                <c:pt idx="143">
                  <c:v>-9.7968751191668364</c:v>
                </c:pt>
                <c:pt idx="144">
                  <c:v>-9.80403905224202</c:v>
                </c:pt>
                <c:pt idx="145">
                  <c:v>-9.8432998221010468</c:v>
                </c:pt>
                <c:pt idx="146">
                  <c:v>-9.8681598321591366</c:v>
                </c:pt>
                <c:pt idx="147">
                  <c:v>-9.8717033817727806</c:v>
                </c:pt>
                <c:pt idx="148">
                  <c:v>-11.261068965447313</c:v>
                </c:pt>
                <c:pt idx="149">
                  <c:v>-11.26372794076079</c:v>
                </c:pt>
                <c:pt idx="150">
                  <c:v>-11.522136469203266</c:v>
                </c:pt>
                <c:pt idx="151">
                  <c:v>-11.524594494453009</c:v>
                </c:pt>
                <c:pt idx="152">
                  <c:v>-12.211803930562287</c:v>
                </c:pt>
                <c:pt idx="153">
                  <c:v>-12.237155800302618</c:v>
                </c:pt>
                <c:pt idx="154">
                  <c:v>-12.727484724432459</c:v>
                </c:pt>
                <c:pt idx="155">
                  <c:v>-12.788182084599502</c:v>
                </c:pt>
                <c:pt idx="156">
                  <c:v>-12.849985317348958</c:v>
                </c:pt>
                <c:pt idx="157">
                  <c:v>-12.897443614493469</c:v>
                </c:pt>
                <c:pt idx="158">
                  <c:v>-12.902161993693149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9-4281-8370-D110935A8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477360"/>
        <c:axId val="1"/>
      </c:scatterChart>
      <c:valAx>
        <c:axId val="715477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47736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4688695964286512"/>
          <c:y val="0.93424250540111053"/>
          <c:w val="0.56898720993209184"/>
          <c:h val="0.981861553020158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95250</xdr:colOff>
      <xdr:row>19</xdr:row>
      <xdr:rowOff>0</xdr:rowOff>
    </xdr:to>
    <xdr:graphicFrame macro="">
      <xdr:nvGraphicFramePr>
        <xdr:cNvPr id="50189" name="Chart 1">
          <a:extLst>
            <a:ext uri="{FF2B5EF4-FFF2-40B4-BE49-F238E27FC236}">
              <a16:creationId xmlns:a16="http://schemas.microsoft.com/office/drawing/2014/main" id="{0B6ED877-D8E6-CDF0-A908-49F72A08A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0</xdr:row>
      <xdr:rowOff>0</xdr:rowOff>
    </xdr:from>
    <xdr:to>
      <xdr:col>26</xdr:col>
      <xdr:colOff>447676</xdr:colOff>
      <xdr:row>18</xdr:row>
      <xdr:rowOff>142875</xdr:rowOff>
    </xdr:to>
    <xdr:graphicFrame macro="">
      <xdr:nvGraphicFramePr>
        <xdr:cNvPr id="50190" name="Chart 7">
          <a:extLst>
            <a:ext uri="{FF2B5EF4-FFF2-40B4-BE49-F238E27FC236}">
              <a16:creationId xmlns:a16="http://schemas.microsoft.com/office/drawing/2014/main" id="{DBDF0E32-BB46-9F35-E76E-D233FE026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12</xdr:col>
      <xdr:colOff>19050</xdr:colOff>
      <xdr:row>20</xdr:row>
      <xdr:rowOff>57150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AC59F6CB-43DE-45F5-7875-A4CBD0382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1</xdr:row>
      <xdr:rowOff>104775</xdr:rowOff>
    </xdr:from>
    <xdr:to>
      <xdr:col>24</xdr:col>
      <xdr:colOff>266700</xdr:colOff>
      <xdr:row>27</xdr:row>
      <xdr:rowOff>47625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B3E3E4F4-C82E-8210-3279-518B8DF5D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2" TargetMode="External"/><Relationship Id="rId117" Type="http://schemas.openxmlformats.org/officeDocument/2006/relationships/hyperlink" Target="http://www.bav-astro.de/sfs/BAVM_link.php?BAVMnr=157" TargetMode="External"/><Relationship Id="rId21" Type="http://schemas.openxmlformats.org/officeDocument/2006/relationships/hyperlink" Target="http://www.bav-astro.de/sfs/BAVM_link.php?BAVMnr=10" TargetMode="External"/><Relationship Id="rId42" Type="http://schemas.openxmlformats.org/officeDocument/2006/relationships/hyperlink" Target="http://www.konkoly.hu/cgi-bin/IBVS?0820" TargetMode="External"/><Relationship Id="rId47" Type="http://schemas.openxmlformats.org/officeDocument/2006/relationships/hyperlink" Target="http://www.bav-astro.de/sfs/BAVM_link.php?BAVMnr=38" TargetMode="External"/><Relationship Id="rId63" Type="http://schemas.openxmlformats.org/officeDocument/2006/relationships/hyperlink" Target="http://www.bav-astro.de/sfs/BAVM_link.php?BAVMnr=56" TargetMode="External"/><Relationship Id="rId68" Type="http://schemas.openxmlformats.org/officeDocument/2006/relationships/hyperlink" Target="http://www.bav-astro.de/sfs/BAVM_link.php?BAVMnr=60" TargetMode="External"/><Relationship Id="rId84" Type="http://schemas.openxmlformats.org/officeDocument/2006/relationships/hyperlink" Target="http://www.bav-astro.de/sfs/BAVM_link.php?BAVMnr=79" TargetMode="External"/><Relationship Id="rId89" Type="http://schemas.openxmlformats.org/officeDocument/2006/relationships/hyperlink" Target="http://www.bav-astro.de/sfs/BAVM_link.php?BAVMnr=79" TargetMode="External"/><Relationship Id="rId112" Type="http://schemas.openxmlformats.org/officeDocument/2006/relationships/hyperlink" Target="http://www.bav-astro.de/sfs/BAVM_link.php?BAVMnr=154" TargetMode="External"/><Relationship Id="rId133" Type="http://schemas.openxmlformats.org/officeDocument/2006/relationships/hyperlink" Target="http://vsolj.cetus-net.org/vsoljno50.pdf" TargetMode="External"/><Relationship Id="rId16" Type="http://schemas.openxmlformats.org/officeDocument/2006/relationships/hyperlink" Target="http://www.bav-astro.de/sfs/BAVM_link.php?BAVMnr=8" TargetMode="External"/><Relationship Id="rId107" Type="http://schemas.openxmlformats.org/officeDocument/2006/relationships/hyperlink" Target="http://www.bav-astro.de/sfs/BAVM_link.php?BAVMnr=122" TargetMode="External"/><Relationship Id="rId11" Type="http://schemas.openxmlformats.org/officeDocument/2006/relationships/hyperlink" Target="http://www.konkoly.hu/cgi-bin/IBVS?0820" TargetMode="External"/><Relationship Id="rId32" Type="http://schemas.openxmlformats.org/officeDocument/2006/relationships/hyperlink" Target="http://www.konkoly.hu/cgi-bin/IBVS?0820" TargetMode="External"/><Relationship Id="rId37" Type="http://schemas.openxmlformats.org/officeDocument/2006/relationships/hyperlink" Target="http://www.konkoly.hu/cgi-bin/IBVS?0820" TargetMode="External"/><Relationship Id="rId53" Type="http://schemas.openxmlformats.org/officeDocument/2006/relationships/hyperlink" Target="http://www.bav-astro.de/sfs/BAVM_link.php?BAVMnr=46" TargetMode="External"/><Relationship Id="rId58" Type="http://schemas.openxmlformats.org/officeDocument/2006/relationships/hyperlink" Target="http://www.bav-astro.de/sfs/BAVM_link.php?BAVMnr=50" TargetMode="External"/><Relationship Id="rId74" Type="http://schemas.openxmlformats.org/officeDocument/2006/relationships/hyperlink" Target="http://www.bav-astro.de/sfs/BAVM_link.php?BAVMnr=62" TargetMode="External"/><Relationship Id="rId79" Type="http://schemas.openxmlformats.org/officeDocument/2006/relationships/hyperlink" Target="http://www.bav-astro.de/sfs/BAVM_link.php?BAVMnr=62" TargetMode="External"/><Relationship Id="rId102" Type="http://schemas.openxmlformats.org/officeDocument/2006/relationships/hyperlink" Target="http://www.bav-astro.de/sfs/BAVM_link.php?BAVMnr=101" TargetMode="External"/><Relationship Id="rId123" Type="http://schemas.openxmlformats.org/officeDocument/2006/relationships/hyperlink" Target="http://www.bav-astro.de/sfs/BAVM_link.php?BAVMnr=179" TargetMode="External"/><Relationship Id="rId128" Type="http://schemas.openxmlformats.org/officeDocument/2006/relationships/hyperlink" Target="http://vsolj.cetus-net.org/vsoljno50.pdf" TargetMode="External"/><Relationship Id="rId5" Type="http://schemas.openxmlformats.org/officeDocument/2006/relationships/hyperlink" Target="http://www.konkoly.hu/cgi-bin/IBVS?0119" TargetMode="External"/><Relationship Id="rId90" Type="http://schemas.openxmlformats.org/officeDocument/2006/relationships/hyperlink" Target="http://www.bav-astro.de/sfs/BAVM_link.php?BAVMnr=79" TargetMode="External"/><Relationship Id="rId95" Type="http://schemas.openxmlformats.org/officeDocument/2006/relationships/hyperlink" Target="http://www.bav-astro.de/sfs/BAVM_link.php?BAVMnr=79" TargetMode="External"/><Relationship Id="rId14" Type="http://schemas.openxmlformats.org/officeDocument/2006/relationships/hyperlink" Target="http://www.bav-astro.de/sfs/BAVM_link.php?BAVMnr=4" TargetMode="External"/><Relationship Id="rId22" Type="http://schemas.openxmlformats.org/officeDocument/2006/relationships/hyperlink" Target="http://www.bav-astro.de/sfs/BAVM_link.php?BAVMnr=12" TargetMode="External"/><Relationship Id="rId27" Type="http://schemas.openxmlformats.org/officeDocument/2006/relationships/hyperlink" Target="http://www.konkoly.hu/cgi-bin/IBVS?0820" TargetMode="External"/><Relationship Id="rId30" Type="http://schemas.openxmlformats.org/officeDocument/2006/relationships/hyperlink" Target="http://www.konkoly.hu/cgi-bin/IBVS?0820" TargetMode="External"/><Relationship Id="rId35" Type="http://schemas.openxmlformats.org/officeDocument/2006/relationships/hyperlink" Target="http://www.konkoly.hu/cgi-bin/IBVS?0154" TargetMode="External"/><Relationship Id="rId43" Type="http://schemas.openxmlformats.org/officeDocument/2006/relationships/hyperlink" Target="http://www.bav-astro.de/sfs/BAVM_link.php?BAVMnr=28" TargetMode="External"/><Relationship Id="rId48" Type="http://schemas.openxmlformats.org/officeDocument/2006/relationships/hyperlink" Target="http://www.bav-astro.de/sfs/BAVM_link.php?BAVMnr=38" TargetMode="External"/><Relationship Id="rId56" Type="http://schemas.openxmlformats.org/officeDocument/2006/relationships/hyperlink" Target="http://www.bav-astro.de/sfs/BAVM_link.php?BAVMnr=50" TargetMode="External"/><Relationship Id="rId64" Type="http://schemas.openxmlformats.org/officeDocument/2006/relationships/hyperlink" Target="http://www.bav-astro.de/sfs/BAVM_link.php?BAVMnr=60" TargetMode="External"/><Relationship Id="rId69" Type="http://schemas.openxmlformats.org/officeDocument/2006/relationships/hyperlink" Target="http://www.bav-astro.de/sfs/BAVM_link.php?BAVMnr=60" TargetMode="External"/><Relationship Id="rId77" Type="http://schemas.openxmlformats.org/officeDocument/2006/relationships/hyperlink" Target="http://www.bav-astro.de/sfs/BAVM_link.php?BAVMnr=62" TargetMode="External"/><Relationship Id="rId100" Type="http://schemas.openxmlformats.org/officeDocument/2006/relationships/hyperlink" Target="http://www.bav-astro.de/sfs/BAVM_link.php?BAVMnr=101" TargetMode="External"/><Relationship Id="rId105" Type="http://schemas.openxmlformats.org/officeDocument/2006/relationships/hyperlink" Target="http://www.bav-astro.de/sfs/BAVM_link.php?BAVMnr=113" TargetMode="External"/><Relationship Id="rId113" Type="http://schemas.openxmlformats.org/officeDocument/2006/relationships/hyperlink" Target="http://www.bav-astro.de/sfs/BAVM_link.php?BAVMnr=154" TargetMode="External"/><Relationship Id="rId118" Type="http://schemas.openxmlformats.org/officeDocument/2006/relationships/hyperlink" Target="http://www.bav-astro.de/sfs/BAVM_link.php?BAVMnr=157" TargetMode="External"/><Relationship Id="rId126" Type="http://schemas.openxmlformats.org/officeDocument/2006/relationships/hyperlink" Target="http://www.bav-astro.de/sfs/BAVM_link.php?BAVMnr=187" TargetMode="External"/><Relationship Id="rId134" Type="http://schemas.openxmlformats.org/officeDocument/2006/relationships/hyperlink" Target="http://www.bav-astro.de/sfs/BAVM_link.php?BAVMnr=220" TargetMode="External"/><Relationship Id="rId8" Type="http://schemas.openxmlformats.org/officeDocument/2006/relationships/hyperlink" Target="http://www.konkoly.hu/cgi-bin/IBVS?0119" TargetMode="External"/><Relationship Id="rId51" Type="http://schemas.openxmlformats.org/officeDocument/2006/relationships/hyperlink" Target="http://www.bav-astro.de/sfs/BAVM_link.php?BAVMnr=39" TargetMode="External"/><Relationship Id="rId72" Type="http://schemas.openxmlformats.org/officeDocument/2006/relationships/hyperlink" Target="http://www.bav-astro.de/sfs/BAVM_link.php?BAVMnr=60" TargetMode="External"/><Relationship Id="rId80" Type="http://schemas.openxmlformats.org/officeDocument/2006/relationships/hyperlink" Target="http://www.bav-astro.de/sfs/BAVM_link.php?BAVMnr=62" TargetMode="External"/><Relationship Id="rId85" Type="http://schemas.openxmlformats.org/officeDocument/2006/relationships/hyperlink" Target="http://www.bav-astro.de/sfs/BAVM_link.php?BAVMnr=68" TargetMode="External"/><Relationship Id="rId93" Type="http://schemas.openxmlformats.org/officeDocument/2006/relationships/hyperlink" Target="http://www.bav-astro.de/sfs/BAVM_link.php?BAVMnr=79" TargetMode="External"/><Relationship Id="rId98" Type="http://schemas.openxmlformats.org/officeDocument/2006/relationships/hyperlink" Target="http://www.bav-astro.de/sfs/BAVM_link.php?BAVMnr=93" TargetMode="External"/><Relationship Id="rId121" Type="http://schemas.openxmlformats.org/officeDocument/2006/relationships/hyperlink" Target="http://www.bav-astro.de/sfs/BAVM_link.php?BAVMnr=187" TargetMode="External"/><Relationship Id="rId3" Type="http://schemas.openxmlformats.org/officeDocument/2006/relationships/hyperlink" Target="http://www.konkoly.hu/cgi-bin/IBVS?0119" TargetMode="External"/><Relationship Id="rId12" Type="http://schemas.openxmlformats.org/officeDocument/2006/relationships/hyperlink" Target="http://www.konkoly.hu/cgi-bin/IBVS?0119" TargetMode="External"/><Relationship Id="rId17" Type="http://schemas.openxmlformats.org/officeDocument/2006/relationships/hyperlink" Target="http://www.bav-astro.de/sfs/BAVM_link.php?BAVMnr=8" TargetMode="External"/><Relationship Id="rId25" Type="http://schemas.openxmlformats.org/officeDocument/2006/relationships/hyperlink" Target="http://www.bav-astro.de/sfs/BAVM_link.php?BAVMnr=12" TargetMode="External"/><Relationship Id="rId33" Type="http://schemas.openxmlformats.org/officeDocument/2006/relationships/hyperlink" Target="http://www.bav-astro.de/sfs/BAVM_link.php?BAVMnr=18" TargetMode="External"/><Relationship Id="rId38" Type="http://schemas.openxmlformats.org/officeDocument/2006/relationships/hyperlink" Target="http://www.konkoly.hu/cgi-bin/IBVS?0805" TargetMode="External"/><Relationship Id="rId46" Type="http://schemas.openxmlformats.org/officeDocument/2006/relationships/hyperlink" Target="http://www.bav-astro.de/sfs/BAVM_link.php?BAVMnr=36" TargetMode="External"/><Relationship Id="rId59" Type="http://schemas.openxmlformats.org/officeDocument/2006/relationships/hyperlink" Target="http://www.bav-astro.de/sfs/BAVM_link.php?BAVMnr=50" TargetMode="External"/><Relationship Id="rId67" Type="http://schemas.openxmlformats.org/officeDocument/2006/relationships/hyperlink" Target="http://www.bav-astro.de/sfs/BAVM_link.php?BAVMnr=59" TargetMode="External"/><Relationship Id="rId103" Type="http://schemas.openxmlformats.org/officeDocument/2006/relationships/hyperlink" Target="http://www.bav-astro.de/sfs/BAVM_link.php?BAVMnr=101" TargetMode="External"/><Relationship Id="rId108" Type="http://schemas.openxmlformats.org/officeDocument/2006/relationships/hyperlink" Target="http://www.bav-astro.de/sfs/BAVM_link.php?BAVMnr=122" TargetMode="External"/><Relationship Id="rId116" Type="http://schemas.openxmlformats.org/officeDocument/2006/relationships/hyperlink" Target="http://www.bav-astro.de/sfs/BAVM_link.php?BAVMnr=154" TargetMode="External"/><Relationship Id="rId124" Type="http://schemas.openxmlformats.org/officeDocument/2006/relationships/hyperlink" Target="http://www.bav-astro.de/sfs/BAVM_link.php?BAVMnr=179" TargetMode="External"/><Relationship Id="rId129" Type="http://schemas.openxmlformats.org/officeDocument/2006/relationships/hyperlink" Target="http://vsolj.cetus-net.org/vsoljno50.pdf" TargetMode="External"/><Relationship Id="rId137" Type="http://schemas.openxmlformats.org/officeDocument/2006/relationships/hyperlink" Target="http://www.bav-astro.de/sfs/BAVM_link.php?BAVMnr=228" TargetMode="External"/><Relationship Id="rId20" Type="http://schemas.openxmlformats.org/officeDocument/2006/relationships/hyperlink" Target="http://www.bav-astro.de/sfs/BAVM_link.php?BAVMnr=10" TargetMode="External"/><Relationship Id="rId41" Type="http://schemas.openxmlformats.org/officeDocument/2006/relationships/hyperlink" Target="http://www.konkoly.hu/cgi-bin/IBVS?0820" TargetMode="External"/><Relationship Id="rId54" Type="http://schemas.openxmlformats.org/officeDocument/2006/relationships/hyperlink" Target="http://www.bav-astro.de/sfs/BAVM_link.php?BAVMnr=46" TargetMode="External"/><Relationship Id="rId62" Type="http://schemas.openxmlformats.org/officeDocument/2006/relationships/hyperlink" Target="http://www.bav-astro.de/sfs/BAVM_link.php?BAVMnr=52" TargetMode="External"/><Relationship Id="rId70" Type="http://schemas.openxmlformats.org/officeDocument/2006/relationships/hyperlink" Target="http://www.bav-astro.de/sfs/BAVM_link.php?BAVMnr=60" TargetMode="External"/><Relationship Id="rId75" Type="http://schemas.openxmlformats.org/officeDocument/2006/relationships/hyperlink" Target="http://www.bav-astro.de/sfs/BAVM_link.php?BAVMnr=62" TargetMode="External"/><Relationship Id="rId83" Type="http://schemas.openxmlformats.org/officeDocument/2006/relationships/hyperlink" Target="http://www.bav-astro.de/sfs/BAVM_link.php?BAVMnr=62" TargetMode="External"/><Relationship Id="rId88" Type="http://schemas.openxmlformats.org/officeDocument/2006/relationships/hyperlink" Target="http://www.bav-astro.de/sfs/BAVM_link.php?BAVMnr=68" TargetMode="External"/><Relationship Id="rId91" Type="http://schemas.openxmlformats.org/officeDocument/2006/relationships/hyperlink" Target="http://www.bav-astro.de/sfs/BAVM_link.php?BAVMnr=79" TargetMode="External"/><Relationship Id="rId96" Type="http://schemas.openxmlformats.org/officeDocument/2006/relationships/hyperlink" Target="http://www.bav-astro.de/sfs/BAVM_link.php?BAVMnr=93" TargetMode="External"/><Relationship Id="rId111" Type="http://schemas.openxmlformats.org/officeDocument/2006/relationships/hyperlink" Target="http://www.bav-astro.de/sfs/BAVM_link.php?BAVMnr=143" TargetMode="External"/><Relationship Id="rId132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konkoly.hu/cgi-bin/IBVS?0637" TargetMode="External"/><Relationship Id="rId6" Type="http://schemas.openxmlformats.org/officeDocument/2006/relationships/hyperlink" Target="http://www.konkoly.hu/cgi-bin/IBVS?0119" TargetMode="External"/><Relationship Id="rId15" Type="http://schemas.openxmlformats.org/officeDocument/2006/relationships/hyperlink" Target="http://www.bav-astro.de/sfs/BAVM_link.php?BAVMnr=8" TargetMode="External"/><Relationship Id="rId23" Type="http://schemas.openxmlformats.org/officeDocument/2006/relationships/hyperlink" Target="http://www.bav-astro.de/sfs/BAVM_link.php?BAVMnr=12" TargetMode="External"/><Relationship Id="rId28" Type="http://schemas.openxmlformats.org/officeDocument/2006/relationships/hyperlink" Target="http://www.konkoly.hu/cgi-bin/IBVS?0820" TargetMode="External"/><Relationship Id="rId36" Type="http://schemas.openxmlformats.org/officeDocument/2006/relationships/hyperlink" Target="http://www.konkoly.hu/cgi-bin/IBVS?0820" TargetMode="External"/><Relationship Id="rId49" Type="http://schemas.openxmlformats.org/officeDocument/2006/relationships/hyperlink" Target="http://www.bav-astro.de/sfs/BAVM_link.php?BAVMnr=38" TargetMode="External"/><Relationship Id="rId57" Type="http://schemas.openxmlformats.org/officeDocument/2006/relationships/hyperlink" Target="http://www.bav-astro.de/sfs/BAVM_link.php?BAVMnr=50" TargetMode="External"/><Relationship Id="rId106" Type="http://schemas.openxmlformats.org/officeDocument/2006/relationships/hyperlink" Target="http://www.bav-astro.de/sfs/BAVM_link.php?BAVMnr=113" TargetMode="External"/><Relationship Id="rId114" Type="http://schemas.openxmlformats.org/officeDocument/2006/relationships/hyperlink" Target="http://www.bav-astro.de/sfs/BAVM_link.php?BAVMnr=154" TargetMode="External"/><Relationship Id="rId119" Type="http://schemas.openxmlformats.org/officeDocument/2006/relationships/hyperlink" Target="http://www.bav-astro.de/sfs/BAVM_link.php?BAVMnr=157" TargetMode="External"/><Relationship Id="rId127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0119" TargetMode="External"/><Relationship Id="rId31" Type="http://schemas.openxmlformats.org/officeDocument/2006/relationships/hyperlink" Target="http://www.bav-astro.de/sfs/BAVM_link.php?BAVMnr=18" TargetMode="External"/><Relationship Id="rId44" Type="http://schemas.openxmlformats.org/officeDocument/2006/relationships/hyperlink" Target="http://www.bav-astro.de/sfs/BAVM_link.php?BAVMnr=34" TargetMode="External"/><Relationship Id="rId52" Type="http://schemas.openxmlformats.org/officeDocument/2006/relationships/hyperlink" Target="http://www.bav-astro.de/sfs/BAVM_link.php?BAVMnr=43" TargetMode="External"/><Relationship Id="rId60" Type="http://schemas.openxmlformats.org/officeDocument/2006/relationships/hyperlink" Target="http://www.bav-astro.de/sfs/BAVM_link.php?BAVMnr=50" TargetMode="External"/><Relationship Id="rId65" Type="http://schemas.openxmlformats.org/officeDocument/2006/relationships/hyperlink" Target="http://www.bav-astro.de/sfs/BAVM_link.php?BAVMnr=60" TargetMode="External"/><Relationship Id="rId73" Type="http://schemas.openxmlformats.org/officeDocument/2006/relationships/hyperlink" Target="http://www.bav-astro.de/sfs/BAVM_link.php?BAVMnr=60" TargetMode="External"/><Relationship Id="rId78" Type="http://schemas.openxmlformats.org/officeDocument/2006/relationships/hyperlink" Target="http://www.bav-astro.de/sfs/BAVM_link.php?BAVMnr=62" TargetMode="External"/><Relationship Id="rId81" Type="http://schemas.openxmlformats.org/officeDocument/2006/relationships/hyperlink" Target="http://www.bav-astro.de/sfs/BAVM_link.php?BAVMnr=62" TargetMode="External"/><Relationship Id="rId86" Type="http://schemas.openxmlformats.org/officeDocument/2006/relationships/hyperlink" Target="http://www.bav-astro.de/sfs/BAVM_link.php?BAVMnr=68" TargetMode="External"/><Relationship Id="rId94" Type="http://schemas.openxmlformats.org/officeDocument/2006/relationships/hyperlink" Target="http://www.bav-astro.de/sfs/BAVM_link.php?BAVMnr=79" TargetMode="External"/><Relationship Id="rId99" Type="http://schemas.openxmlformats.org/officeDocument/2006/relationships/hyperlink" Target="http://www.bav-astro.de/sfs/BAVM_link.php?BAVMnr=93" TargetMode="External"/><Relationship Id="rId101" Type="http://schemas.openxmlformats.org/officeDocument/2006/relationships/hyperlink" Target="http://www.bav-astro.de/sfs/BAVM_link.php?BAVMnr=101" TargetMode="External"/><Relationship Id="rId122" Type="http://schemas.openxmlformats.org/officeDocument/2006/relationships/hyperlink" Target="http://www.bav-astro.de/sfs/BAVM_link.php?BAVMnr=187" TargetMode="External"/><Relationship Id="rId130" Type="http://schemas.openxmlformats.org/officeDocument/2006/relationships/hyperlink" Target="http://vsolj.cetus-net.org/vsoljno50.pdf" TargetMode="External"/><Relationship Id="rId13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0119" TargetMode="External"/><Relationship Id="rId9" Type="http://schemas.openxmlformats.org/officeDocument/2006/relationships/hyperlink" Target="http://www.konkoly.hu/cgi-bin/IBVS?0119" TargetMode="External"/><Relationship Id="rId13" Type="http://schemas.openxmlformats.org/officeDocument/2006/relationships/hyperlink" Target="http://www.bav-astro.de/sfs/BAVM_link.php?BAVMnr=4" TargetMode="External"/><Relationship Id="rId18" Type="http://schemas.openxmlformats.org/officeDocument/2006/relationships/hyperlink" Target="http://www.bav-astro.de/sfs/BAVM_link.php?BAVMnr=8" TargetMode="External"/><Relationship Id="rId39" Type="http://schemas.openxmlformats.org/officeDocument/2006/relationships/hyperlink" Target="http://www.konkoly.hu/cgi-bin/IBVS?0820" TargetMode="External"/><Relationship Id="rId109" Type="http://schemas.openxmlformats.org/officeDocument/2006/relationships/hyperlink" Target="http://www.bav-astro.de/sfs/BAVM_link.php?BAVMnr=122" TargetMode="External"/><Relationship Id="rId34" Type="http://schemas.openxmlformats.org/officeDocument/2006/relationships/hyperlink" Target="http://www.bav-astro.de/sfs/BAVM_link.php?BAVMnr=18" TargetMode="External"/><Relationship Id="rId50" Type="http://schemas.openxmlformats.org/officeDocument/2006/relationships/hyperlink" Target="http://www.bav-astro.de/sfs/BAVM_link.php?BAVMnr=39" TargetMode="External"/><Relationship Id="rId55" Type="http://schemas.openxmlformats.org/officeDocument/2006/relationships/hyperlink" Target="http://www.bav-astro.de/sfs/BAVM_link.php?BAVMnr=46" TargetMode="External"/><Relationship Id="rId76" Type="http://schemas.openxmlformats.org/officeDocument/2006/relationships/hyperlink" Target="http://www.bav-astro.de/sfs/BAVM_link.php?BAVMnr=62" TargetMode="External"/><Relationship Id="rId97" Type="http://schemas.openxmlformats.org/officeDocument/2006/relationships/hyperlink" Target="http://www.bav-astro.de/sfs/BAVM_link.php?BAVMnr=93" TargetMode="External"/><Relationship Id="rId104" Type="http://schemas.openxmlformats.org/officeDocument/2006/relationships/hyperlink" Target="http://www.bav-astro.de/sfs/BAVM_link.php?BAVMnr=113" TargetMode="External"/><Relationship Id="rId120" Type="http://schemas.openxmlformats.org/officeDocument/2006/relationships/hyperlink" Target="http://www.bav-astro.de/sfs/BAVM_link.php?BAVMnr=171" TargetMode="External"/><Relationship Id="rId125" Type="http://schemas.openxmlformats.org/officeDocument/2006/relationships/hyperlink" Target="http://www.bav-astro.de/sfs/BAVM_link.php?BAVMnr=187" TargetMode="External"/><Relationship Id="rId7" Type="http://schemas.openxmlformats.org/officeDocument/2006/relationships/hyperlink" Target="http://www.konkoly.hu/cgi-bin/IBVS?0119" TargetMode="External"/><Relationship Id="rId71" Type="http://schemas.openxmlformats.org/officeDocument/2006/relationships/hyperlink" Target="http://www.bav-astro.de/sfs/BAVM_link.php?BAVMnr=60" TargetMode="External"/><Relationship Id="rId92" Type="http://schemas.openxmlformats.org/officeDocument/2006/relationships/hyperlink" Target="http://www.bav-astro.de/sfs/BAVM_link.php?BAVMnr=79" TargetMode="External"/><Relationship Id="rId2" Type="http://schemas.openxmlformats.org/officeDocument/2006/relationships/hyperlink" Target="http://www.konkoly.hu/cgi-bin/IBVS?0637" TargetMode="External"/><Relationship Id="rId29" Type="http://schemas.openxmlformats.org/officeDocument/2006/relationships/hyperlink" Target="http://www.konkoly.hu/cgi-bin/IBVS?0820" TargetMode="External"/><Relationship Id="rId24" Type="http://schemas.openxmlformats.org/officeDocument/2006/relationships/hyperlink" Target="http://www.bav-astro.de/sfs/BAVM_link.php?BAVMnr=12" TargetMode="External"/><Relationship Id="rId40" Type="http://schemas.openxmlformats.org/officeDocument/2006/relationships/hyperlink" Target="http://www.bav-astro.de/sfs/BAVM_link.php?BAVMnr=25" TargetMode="External"/><Relationship Id="rId45" Type="http://schemas.openxmlformats.org/officeDocument/2006/relationships/hyperlink" Target="http://www.bav-astro.de/sfs/BAVM_link.php?BAVMnr=36" TargetMode="External"/><Relationship Id="rId66" Type="http://schemas.openxmlformats.org/officeDocument/2006/relationships/hyperlink" Target="http://www.bav-astro.de/sfs/BAVM_link.php?BAVMnr=59" TargetMode="External"/><Relationship Id="rId87" Type="http://schemas.openxmlformats.org/officeDocument/2006/relationships/hyperlink" Target="http://www.bav-astro.de/sfs/BAVM_link.php?BAVMnr=68" TargetMode="External"/><Relationship Id="rId110" Type="http://schemas.openxmlformats.org/officeDocument/2006/relationships/hyperlink" Target="http://www.bav-astro.de/sfs/BAVM_link.php?BAVMnr=122" TargetMode="External"/><Relationship Id="rId115" Type="http://schemas.openxmlformats.org/officeDocument/2006/relationships/hyperlink" Target="http://vsolj.cetus-net.org/no39.pdf" TargetMode="External"/><Relationship Id="rId131" Type="http://schemas.openxmlformats.org/officeDocument/2006/relationships/hyperlink" Target="http://vsolj.cetus-net.org/vsoljno50.pdf" TargetMode="External"/><Relationship Id="rId136" Type="http://schemas.openxmlformats.org/officeDocument/2006/relationships/hyperlink" Target="http://www.bav-astro.de/sfs/BAVM_link.php?BAVMnr=228" TargetMode="External"/><Relationship Id="rId61" Type="http://schemas.openxmlformats.org/officeDocument/2006/relationships/hyperlink" Target="http://www.bav-astro.de/sfs/BAVM_link.php?BAVMnr=59" TargetMode="External"/><Relationship Id="rId82" Type="http://schemas.openxmlformats.org/officeDocument/2006/relationships/hyperlink" Target="http://www.bav-astro.de/sfs/BAVM_link.php?BAVMnr=62" TargetMode="External"/><Relationship Id="rId19" Type="http://schemas.openxmlformats.org/officeDocument/2006/relationships/hyperlink" Target="http://www.bav-astro.de/sfs/BAVM_link.php?BAVMnr=1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905"/>
  <sheetViews>
    <sheetView tabSelected="1" workbookViewId="0">
      <pane xSplit="13" ySplit="22" topLeftCell="N477" activePane="bottomRight" state="frozen"/>
      <selection pane="topRight" activeCell="N1" sqref="N1"/>
      <selection pane="bottomLeft" activeCell="A23" sqref="A23"/>
      <selection pane="bottomRight" activeCell="E17" sqref="E17"/>
    </sheetView>
  </sheetViews>
  <sheetFormatPr defaultColWidth="10.28515625" defaultRowHeight="12.95" customHeight="1" x14ac:dyDescent="0.2"/>
  <cols>
    <col min="1" max="1" width="16.85546875" style="65" customWidth="1"/>
    <col min="2" max="2" width="3.85546875" style="65" customWidth="1"/>
    <col min="3" max="3" width="11.85546875" style="65" customWidth="1"/>
    <col min="4" max="4" width="9.42578125" style="65" customWidth="1"/>
    <col min="5" max="5" width="12.5703125" style="65" customWidth="1"/>
    <col min="6" max="6" width="16.140625" style="65" customWidth="1"/>
    <col min="7" max="7" width="8.140625" style="67" customWidth="1"/>
    <col min="8" max="14" width="8.5703125" style="65" customWidth="1"/>
    <col min="15" max="15" width="8" style="65" customWidth="1"/>
    <col min="16" max="18" width="9.85546875" style="65" customWidth="1"/>
    <col min="19" max="19" width="12.42578125" style="65" bestFit="1" customWidth="1"/>
    <col min="20" max="16384" width="10.28515625" style="65"/>
  </cols>
  <sheetData>
    <row r="1" spans="1:23" customFormat="1" ht="21" thickBot="1" x14ac:dyDescent="0.35">
      <c r="A1" s="1" t="s">
        <v>37</v>
      </c>
      <c r="F1" s="2">
        <v>52510.25</v>
      </c>
      <c r="G1" s="5">
        <v>12.9421</v>
      </c>
      <c r="H1" s="2" t="s">
        <v>38</v>
      </c>
      <c r="V1" s="3" t="s">
        <v>15</v>
      </c>
      <c r="W1" s="4" t="s">
        <v>26</v>
      </c>
    </row>
    <row r="2" spans="1:23" ht="12.95" customHeight="1" x14ac:dyDescent="0.2">
      <c r="A2" s="65" t="s">
        <v>28</v>
      </c>
      <c r="B2" s="65" t="str">
        <f>H1</f>
        <v>EB</v>
      </c>
      <c r="C2" s="66"/>
      <c r="D2" s="66"/>
      <c r="E2" s="130" t="s">
        <v>1062</v>
      </c>
      <c r="F2" s="131" t="s">
        <v>1065</v>
      </c>
      <c r="V2" s="65">
        <v>-4000</v>
      </c>
      <c r="W2" s="65">
        <f t="shared" ref="W2:W26" si="0">+D$11+D$12*V2+D$13*V2*V2</f>
        <v>55.757884651215562</v>
      </c>
    </row>
    <row r="3" spans="1:23" ht="12.95" customHeight="1" thickBot="1" x14ac:dyDescent="0.25">
      <c r="A3" s="68"/>
      <c r="C3" s="69"/>
      <c r="D3" s="126" t="s">
        <v>34</v>
      </c>
      <c r="E3" s="128" t="s">
        <v>1046</v>
      </c>
      <c r="F3" s="132">
        <v>1</v>
      </c>
      <c r="V3" s="65">
        <v>-3800</v>
      </c>
      <c r="W3" s="65">
        <f t="shared" si="0"/>
        <v>49.40174456345639</v>
      </c>
    </row>
    <row r="4" spans="1:23" ht="12.95" customHeight="1" thickTop="1" thickBot="1" x14ac:dyDescent="0.25">
      <c r="A4" s="70" t="s">
        <v>36</v>
      </c>
      <c r="C4" s="71">
        <f>F1</f>
        <v>52510.25</v>
      </c>
      <c r="D4" s="127">
        <f>G1</f>
        <v>12.9421</v>
      </c>
      <c r="E4" s="128" t="s">
        <v>30</v>
      </c>
      <c r="F4" s="133">
        <f ca="1">NOW()+15018.5+$C$5/24</f>
        <v>60581.631226041667</v>
      </c>
      <c r="V4" s="65">
        <v>-3600</v>
      </c>
      <c r="W4" s="65">
        <f t="shared" si="0"/>
        <v>43.352640817435969</v>
      </c>
    </row>
    <row r="5" spans="1:23" ht="12.95" customHeight="1" thickTop="1" x14ac:dyDescent="0.2">
      <c r="A5" s="68" t="s">
        <v>1048</v>
      </c>
      <c r="C5" s="69">
        <v>-9.5</v>
      </c>
      <c r="E5" s="128" t="s">
        <v>1047</v>
      </c>
      <c r="F5" s="133">
        <f ca="1">ROUND(2*($F$4-$C$7)/$C$8,0)/2+$F$3</f>
        <v>624.5</v>
      </c>
      <c r="V5" s="65">
        <v>-3400</v>
      </c>
      <c r="W5" s="65">
        <f t="shared" si="0"/>
        <v>37.610573413154292</v>
      </c>
    </row>
    <row r="6" spans="1:23" ht="12.95" customHeight="1" x14ac:dyDescent="0.2">
      <c r="A6" s="70" t="s">
        <v>7</v>
      </c>
      <c r="E6" s="128" t="s">
        <v>31</v>
      </c>
      <c r="F6" s="133">
        <f ca="1">ROUND(2*($F$4-$C$15)/$C$16,0)/2+$F$3</f>
        <v>33.5</v>
      </c>
      <c r="V6" s="65">
        <v>-3200</v>
      </c>
      <c r="W6" s="65">
        <f t="shared" si="0"/>
        <v>32.175542350611366</v>
      </c>
    </row>
    <row r="7" spans="1:23" ht="12.95" customHeight="1" x14ac:dyDescent="0.2">
      <c r="A7" s="65" t="s">
        <v>8</v>
      </c>
      <c r="C7" s="65">
        <v>52510.25</v>
      </c>
      <c r="E7" s="128" t="s">
        <v>1063</v>
      </c>
      <c r="F7" s="134">
        <f ca="1">+$C$15+$C$16*$F$6-15018.5-$C$5/24</f>
        <v>45574.539260256439</v>
      </c>
      <c r="V7" s="65">
        <v>-3000</v>
      </c>
      <c r="W7" s="65">
        <f t="shared" si="0"/>
        <v>27.047547629807198</v>
      </c>
    </row>
    <row r="8" spans="1:23" ht="12.95" customHeight="1" x14ac:dyDescent="0.2">
      <c r="A8" s="65" t="s">
        <v>9</v>
      </c>
      <c r="C8" s="65">
        <v>12.9421</v>
      </c>
      <c r="D8" s="69"/>
      <c r="E8" s="129" t="s">
        <v>1064</v>
      </c>
      <c r="F8" s="135">
        <f ca="1">+($C$15+$C$16*$F$6)-($C$16/2)-15018.5-$C$5/24</f>
        <v>45568.067918763183</v>
      </c>
      <c r="V8" s="65">
        <v>-2800</v>
      </c>
      <c r="W8" s="65">
        <f t="shared" si="0"/>
        <v>22.226589250741768</v>
      </c>
    </row>
    <row r="9" spans="1:23" ht="12.95" customHeight="1" x14ac:dyDescent="0.2">
      <c r="A9" s="72" t="s">
        <v>32</v>
      </c>
      <c r="B9" s="73">
        <v>400</v>
      </c>
      <c r="C9" s="74" t="str">
        <f>"F"&amp;B9</f>
        <v>F400</v>
      </c>
      <c r="D9" s="74" t="str">
        <f>"G"&amp;B9</f>
        <v>G400</v>
      </c>
      <c r="V9" s="65">
        <v>-2600</v>
      </c>
      <c r="W9" s="65">
        <f t="shared" si="0"/>
        <v>17.712667213415095</v>
      </c>
    </row>
    <row r="10" spans="1:23" ht="12.95" customHeight="1" thickBot="1" x14ac:dyDescent="0.25">
      <c r="C10" s="75" t="s">
        <v>24</v>
      </c>
      <c r="D10" s="75" t="s">
        <v>25</v>
      </c>
      <c r="V10" s="65">
        <v>-2400</v>
      </c>
      <c r="W10" s="65">
        <f t="shared" si="0"/>
        <v>13.505781517827163</v>
      </c>
    </row>
    <row r="11" spans="1:23" ht="12.95" customHeight="1" x14ac:dyDescent="0.2">
      <c r="A11" s="65" t="s">
        <v>20</v>
      </c>
      <c r="C11" s="76">
        <f ca="1">INTERCEPT(INDIRECT($D$9):G9911,INDIRECT($C$9):F9911)</f>
        <v>-13.254781138458974</v>
      </c>
      <c r="D11" s="66">
        <f>E11*F11</f>
        <v>-13.028012173605569</v>
      </c>
      <c r="E11" s="77">
        <v>-13.028012173605569</v>
      </c>
      <c r="F11" s="65">
        <v>1</v>
      </c>
      <c r="V11" s="65">
        <v>-2200</v>
      </c>
      <c r="W11" s="65">
        <f t="shared" si="0"/>
        <v>9.6059321639779824</v>
      </c>
    </row>
    <row r="12" spans="1:23" ht="12.95" customHeight="1" x14ac:dyDescent="0.2">
      <c r="A12" s="65" t="s">
        <v>21</v>
      </c>
      <c r="C12" s="76">
        <f ca="1">SLOPE(INDIRECT($D$9):G9911,INDIRECT($C$9):F9911)</f>
        <v>5.8298650928684974E-4</v>
      </c>
      <c r="D12" s="66">
        <f>E12*F12</f>
        <v>-1.8446571192678417E-3</v>
      </c>
      <c r="E12" s="78">
        <v>-1.8446571192678416</v>
      </c>
      <c r="F12" s="79">
        <v>1E-3</v>
      </c>
      <c r="V12" s="65">
        <v>-2000</v>
      </c>
      <c r="W12" s="65">
        <f t="shared" si="0"/>
        <v>6.0131191518675546</v>
      </c>
    </row>
    <row r="13" spans="1:23" ht="12.95" customHeight="1" thickBot="1" x14ac:dyDescent="0.25">
      <c r="A13" s="65" t="s">
        <v>23</v>
      </c>
      <c r="C13" s="66" t="s">
        <v>18</v>
      </c>
      <c r="D13" s="80">
        <f>E13*F13</f>
        <v>3.83795427173436E-6</v>
      </c>
      <c r="E13" s="81">
        <v>3.8379542717343598</v>
      </c>
      <c r="F13" s="79">
        <v>9.9999999999999995E-7</v>
      </c>
      <c r="V13" s="65">
        <v>-1800</v>
      </c>
      <c r="W13" s="65">
        <f t="shared" si="0"/>
        <v>2.7273424814958709</v>
      </c>
    </row>
    <row r="14" spans="1:23" ht="12.95" customHeight="1" x14ac:dyDescent="0.2">
      <c r="A14" s="65" t="s">
        <v>125</v>
      </c>
      <c r="D14" s="82">
        <f>2*D13*365.2422/C8</f>
        <v>2.166237104809352E-4</v>
      </c>
      <c r="E14" s="65">
        <f>SUM(S21:S923)</f>
        <v>51.604342996230223</v>
      </c>
      <c r="V14" s="65">
        <v>-1600</v>
      </c>
      <c r="W14" s="65">
        <f t="shared" si="0"/>
        <v>-0.2513978471370617</v>
      </c>
    </row>
    <row r="15" spans="1:23" ht="12.95" customHeight="1" x14ac:dyDescent="0.2">
      <c r="A15" s="83" t="s">
        <v>22</v>
      </c>
      <c r="C15" s="74">
        <f ca="1">(C7+C11)+(C8+C12)*INT(MAX(F21:F3498))</f>
        <v>60159.063546875041</v>
      </c>
      <c r="D15" s="76">
        <f>+C7+INT(MAX(F21:F1570))*C8+D11+D12*INT(MAX(F21:F4005))+D13*INT(MAX(F21:F4032)^2)</f>
        <v>60159.200487686605</v>
      </c>
      <c r="E15" s="84"/>
      <c r="F15" s="69"/>
      <c r="V15" s="65">
        <v>-1400</v>
      </c>
      <c r="W15" s="65">
        <f t="shared" si="0"/>
        <v>-2.9231018340312467</v>
      </c>
    </row>
    <row r="16" spans="1:23" ht="12.95" customHeight="1" x14ac:dyDescent="0.2">
      <c r="A16" s="70" t="s">
        <v>10</v>
      </c>
      <c r="C16" s="85">
        <f ca="1">+C8+C12</f>
        <v>12.942682986509286</v>
      </c>
      <c r="D16" s="76">
        <f>+C8+D12+2*D13*MAX(F21:F878)</f>
        <v>12.944803318692738</v>
      </c>
      <c r="E16" s="84"/>
      <c r="F16" s="86">
        <v>52510.25</v>
      </c>
      <c r="V16" s="65">
        <v>-1200</v>
      </c>
      <c r="W16" s="65">
        <f t="shared" si="0"/>
        <v>-5.2877694791866805</v>
      </c>
    </row>
    <row r="17" spans="1:23" ht="12.95" customHeight="1" thickBot="1" x14ac:dyDescent="0.25">
      <c r="A17" s="84" t="s">
        <v>29</v>
      </c>
      <c r="C17" s="65">
        <f>COUNT(C21:C2156)</f>
        <v>475</v>
      </c>
      <c r="D17" s="84"/>
      <c r="E17" s="84"/>
      <c r="F17" s="86">
        <v>12.9421</v>
      </c>
      <c r="V17" s="65">
        <v>-1000</v>
      </c>
      <c r="W17" s="65">
        <f t="shared" si="0"/>
        <v>-7.3454007826033676</v>
      </c>
    </row>
    <row r="18" spans="1:23" ht="12.95" customHeight="1" thickTop="1" thickBot="1" x14ac:dyDescent="0.25">
      <c r="A18" s="68" t="s">
        <v>24</v>
      </c>
      <c r="C18" s="87">
        <f ca="1">+C15</f>
        <v>60159.063546875041</v>
      </c>
      <c r="D18" s="88">
        <f ca="1">+C16</f>
        <v>12.942682986509286</v>
      </c>
      <c r="E18" s="84"/>
      <c r="F18" s="76"/>
      <c r="V18" s="65">
        <v>-800</v>
      </c>
      <c r="W18" s="65">
        <f t="shared" si="0"/>
        <v>-9.0959957442813053</v>
      </c>
    </row>
    <row r="19" spans="1:23" ht="12.95" customHeight="1" thickTop="1" thickBot="1" x14ac:dyDescent="0.25">
      <c r="A19" s="68" t="s">
        <v>124</v>
      </c>
      <c r="C19" s="89">
        <f>D15</f>
        <v>60159.200487686605</v>
      </c>
      <c r="D19" s="90">
        <f>D16</f>
        <v>12.944803318692738</v>
      </c>
      <c r="E19" s="84"/>
      <c r="F19" s="91"/>
      <c r="V19" s="65">
        <v>-600</v>
      </c>
      <c r="W19" s="65">
        <f t="shared" si="0"/>
        <v>-10.539554364220495</v>
      </c>
    </row>
    <row r="20" spans="1:23" ht="12.95" customHeight="1" thickBot="1" x14ac:dyDescent="0.25">
      <c r="A20" s="75" t="s">
        <v>11</v>
      </c>
      <c r="B20" s="75" t="s">
        <v>12</v>
      </c>
      <c r="C20" s="75" t="s">
        <v>13</v>
      </c>
      <c r="D20" s="75" t="s">
        <v>17</v>
      </c>
      <c r="E20" s="75" t="s">
        <v>14</v>
      </c>
      <c r="F20" s="75" t="s">
        <v>15</v>
      </c>
      <c r="G20" s="92" t="s">
        <v>16</v>
      </c>
      <c r="H20" s="93" t="s">
        <v>132</v>
      </c>
      <c r="I20" s="93" t="s">
        <v>133</v>
      </c>
      <c r="J20" s="93" t="s">
        <v>140</v>
      </c>
      <c r="K20" s="93" t="s">
        <v>139</v>
      </c>
      <c r="L20" s="93" t="s">
        <v>2</v>
      </c>
      <c r="M20" s="93" t="s">
        <v>3</v>
      </c>
      <c r="N20" s="93" t="s">
        <v>4</v>
      </c>
      <c r="O20" s="93" t="s">
        <v>27</v>
      </c>
      <c r="P20" s="94" t="s">
        <v>26</v>
      </c>
      <c r="Q20" s="75" t="s">
        <v>19</v>
      </c>
      <c r="R20" s="66"/>
      <c r="V20" s="65">
        <v>-400</v>
      </c>
      <c r="W20" s="65">
        <f t="shared" si="0"/>
        <v>-11.676076642420936</v>
      </c>
    </row>
    <row r="21" spans="1:23" ht="12.95" customHeight="1" x14ac:dyDescent="0.2">
      <c r="A21" s="95" t="s">
        <v>147</v>
      </c>
      <c r="B21" s="96" t="s">
        <v>41</v>
      </c>
      <c r="C21" s="97">
        <v>1177.48</v>
      </c>
      <c r="D21" s="97">
        <v>0.03</v>
      </c>
      <c r="E21" s="65">
        <f t="shared" ref="E21:E84" si="1">+(C21-C$7)/C$8</f>
        <v>-3966.3400839121932</v>
      </c>
      <c r="F21" s="98">
        <f>ROUND(2*E21,0)/2-4</f>
        <v>-3970.5</v>
      </c>
      <c r="G21" s="67">
        <f t="shared" ref="G21:G84" si="2">+C21-(C$7+F21*C$8)</f>
        <v>53.838050000002568</v>
      </c>
      <c r="H21" s="65">
        <f t="shared" ref="H21:H52" si="3">+G21</f>
        <v>53.838050000002568</v>
      </c>
      <c r="O21" s="65">
        <f t="shared" ref="O21:O84" ca="1" si="4">+C$11+C$12*$F21</f>
        <v>-15.569529073582411</v>
      </c>
      <c r="P21" s="65">
        <f t="shared" ref="P21:P84" si="5">+D$11+D$12*F21+D$13*F21*F21</f>
        <v>54.801050037772825</v>
      </c>
      <c r="Q21" s="99" t="s">
        <v>1057</v>
      </c>
      <c r="R21" s="100"/>
      <c r="S21" s="65">
        <f t="shared" ref="S21:S84" si="6">(P21-G21)*(P21-G21)</f>
        <v>0.92736907274551683</v>
      </c>
      <c r="V21" s="65">
        <v>-200</v>
      </c>
      <c r="W21" s="65">
        <f t="shared" si="0"/>
        <v>-12.505562578882627</v>
      </c>
    </row>
    <row r="22" spans="1:23" ht="12.95" customHeight="1" x14ac:dyDescent="0.2">
      <c r="A22" s="95" t="s">
        <v>147</v>
      </c>
      <c r="B22" s="96" t="s">
        <v>33</v>
      </c>
      <c r="C22" s="97">
        <v>1183.9000000000001</v>
      </c>
      <c r="D22" s="97">
        <v>0.02</v>
      </c>
      <c r="E22" s="65">
        <f t="shared" si="1"/>
        <v>-3965.8440284034273</v>
      </c>
      <c r="F22" s="98">
        <f>ROUND(2*E22,0)/2-4</f>
        <v>-3970</v>
      </c>
      <c r="G22" s="67">
        <f t="shared" si="2"/>
        <v>53.787000000002536</v>
      </c>
      <c r="H22" s="65">
        <f t="shared" si="3"/>
        <v>53.787000000002536</v>
      </c>
      <c r="O22" s="65">
        <f t="shared" ca="1" si="4"/>
        <v>-15.569237580327767</v>
      </c>
      <c r="P22" s="65">
        <f t="shared" si="5"/>
        <v>54.784890071265835</v>
      </c>
      <c r="Q22" s="99" t="s">
        <v>1058</v>
      </c>
      <c r="R22" s="100"/>
      <c r="S22" s="65">
        <f t="shared" si="6"/>
        <v>0.99578459432587241</v>
      </c>
      <c r="V22" s="65">
        <v>0</v>
      </c>
      <c r="W22" s="65">
        <f t="shared" si="0"/>
        <v>-13.028012173605569</v>
      </c>
    </row>
    <row r="23" spans="1:23" ht="12.95" customHeight="1" x14ac:dyDescent="0.2">
      <c r="A23" s="44" t="s">
        <v>131</v>
      </c>
      <c r="B23" s="43"/>
      <c r="C23" s="44">
        <v>15661.638000000001</v>
      </c>
      <c r="D23" s="44" t="s">
        <v>132</v>
      </c>
      <c r="E23" s="65">
        <f t="shared" si="1"/>
        <v>-2847.1895596541522</v>
      </c>
      <c r="F23" s="102">
        <f>ROUND(2*E23,0)/2-2</f>
        <v>-2849</v>
      </c>
      <c r="G23" s="67">
        <f t="shared" si="2"/>
        <v>23.430900000001202</v>
      </c>
      <c r="H23" s="65">
        <f t="shared" si="3"/>
        <v>23.430900000001202</v>
      </c>
      <c r="O23" s="65">
        <f t="shared" ca="1" si="4"/>
        <v>-14.915709703417209</v>
      </c>
      <c r="P23" s="65">
        <f t="shared" si="5"/>
        <v>23.37932702995624</v>
      </c>
      <c r="Q23" s="100">
        <f t="shared" ref="Q23:Q84" si="7">+C23-15018.5</f>
        <v>643.13800000000083</v>
      </c>
      <c r="R23" s="100"/>
      <c r="S23" s="65">
        <f t="shared" si="6"/>
        <v>2.6597712392585336E-3</v>
      </c>
      <c r="V23" s="65">
        <v>200</v>
      </c>
      <c r="W23" s="65">
        <f t="shared" si="0"/>
        <v>-13.243425426589765</v>
      </c>
    </row>
    <row r="24" spans="1:23" ht="12.95" customHeight="1" x14ac:dyDescent="0.2">
      <c r="A24" s="44" t="s">
        <v>131</v>
      </c>
      <c r="B24" s="43"/>
      <c r="C24" s="44">
        <v>16151.944</v>
      </c>
      <c r="D24" s="44" t="s">
        <v>132</v>
      </c>
      <c r="E24" s="65">
        <f t="shared" si="1"/>
        <v>-2809.304981417235</v>
      </c>
      <c r="F24" s="103">
        <f t="shared" ref="F24:F54" si="8">ROUND(2*E24,0)/2-1.5</f>
        <v>-2811</v>
      </c>
      <c r="G24" s="67">
        <f t="shared" si="2"/>
        <v>21.937099999999191</v>
      </c>
      <c r="H24" s="65">
        <f t="shared" si="3"/>
        <v>21.937099999999191</v>
      </c>
      <c r="O24" s="65">
        <f t="shared" ca="1" si="4"/>
        <v>-14.893556216064308</v>
      </c>
      <c r="P24" s="65">
        <f t="shared" si="5"/>
        <v>22.483762854659432</v>
      </c>
      <c r="Q24" s="100">
        <f t="shared" si="7"/>
        <v>1133.4439999999995</v>
      </c>
      <c r="R24" s="100"/>
      <c r="S24" s="65">
        <f t="shared" si="6"/>
        <v>0.29884027666528351</v>
      </c>
      <c r="V24" s="65">
        <v>400</v>
      </c>
      <c r="W24" s="65">
        <f t="shared" si="0"/>
        <v>-13.151802337835209</v>
      </c>
    </row>
    <row r="25" spans="1:23" ht="12.95" customHeight="1" x14ac:dyDescent="0.2">
      <c r="A25" s="44" t="s">
        <v>131</v>
      </c>
      <c r="B25" s="43"/>
      <c r="C25" s="44">
        <v>16384.625</v>
      </c>
      <c r="D25" s="44" t="s">
        <v>132</v>
      </c>
      <c r="E25" s="65">
        <f t="shared" si="1"/>
        <v>-2791.32636898185</v>
      </c>
      <c r="F25" s="103">
        <f t="shared" si="8"/>
        <v>-2793</v>
      </c>
      <c r="G25" s="67">
        <f t="shared" si="2"/>
        <v>21.66030000000319</v>
      </c>
      <c r="H25" s="65">
        <f t="shared" si="3"/>
        <v>21.66030000000319</v>
      </c>
      <c r="O25" s="65">
        <f t="shared" ca="1" si="4"/>
        <v>-14.883062458897145</v>
      </c>
      <c r="P25" s="65">
        <f t="shared" si="5"/>
        <v>22.063416903214222</v>
      </c>
      <c r="Q25" s="100">
        <f t="shared" si="7"/>
        <v>1366.125</v>
      </c>
      <c r="R25" s="100"/>
      <c r="S25" s="65">
        <f t="shared" si="6"/>
        <v>0.16250323765445254</v>
      </c>
      <c r="V25" s="65">
        <v>600</v>
      </c>
      <c r="W25" s="65">
        <f t="shared" si="0"/>
        <v>-12.753142907341905</v>
      </c>
    </row>
    <row r="26" spans="1:23" ht="12.95" customHeight="1" x14ac:dyDescent="0.2">
      <c r="A26" s="44" t="s">
        <v>131</v>
      </c>
      <c r="B26" s="43"/>
      <c r="C26" s="44">
        <v>16449.472000000002</v>
      </c>
      <c r="D26" s="44" t="s">
        <v>132</v>
      </c>
      <c r="E26" s="65">
        <f t="shared" si="1"/>
        <v>-2786.3158220072473</v>
      </c>
      <c r="F26" s="103">
        <f t="shared" si="8"/>
        <v>-2788</v>
      </c>
      <c r="G26" s="67">
        <f t="shared" si="2"/>
        <v>21.796800000003714</v>
      </c>
      <c r="H26" s="65">
        <f t="shared" si="3"/>
        <v>21.796800000003714</v>
      </c>
      <c r="O26" s="65">
        <f t="shared" ca="1" si="4"/>
        <v>-14.880147526350711</v>
      </c>
      <c r="P26" s="65">
        <f t="shared" si="5"/>
        <v>21.947095503665135</v>
      </c>
      <c r="Q26" s="100">
        <f t="shared" si="7"/>
        <v>1430.9720000000016</v>
      </c>
      <c r="R26" s="100"/>
      <c r="S26" s="65">
        <f t="shared" si="6"/>
        <v>2.2588738420840439E-2</v>
      </c>
      <c r="V26" s="65">
        <v>800</v>
      </c>
      <c r="W26" s="65">
        <f t="shared" si="0"/>
        <v>-12.047447135109854</v>
      </c>
    </row>
    <row r="27" spans="1:23" ht="12.95" customHeight="1" x14ac:dyDescent="0.2">
      <c r="A27" s="44" t="s">
        <v>131</v>
      </c>
      <c r="B27" s="43"/>
      <c r="C27" s="44">
        <v>16643.780999999999</v>
      </c>
      <c r="D27" s="44" t="s">
        <v>132</v>
      </c>
      <c r="E27" s="65">
        <f t="shared" si="1"/>
        <v>-2771.3021070769037</v>
      </c>
      <c r="F27" s="103">
        <f t="shared" si="8"/>
        <v>-2773</v>
      </c>
      <c r="G27" s="67">
        <f t="shared" si="2"/>
        <v>21.974299999998038</v>
      </c>
      <c r="H27" s="65">
        <f t="shared" si="3"/>
        <v>21.974299999998038</v>
      </c>
      <c r="O27" s="65">
        <f t="shared" ca="1" si="4"/>
        <v>-14.871402728711407</v>
      </c>
      <c r="P27" s="65">
        <f t="shared" si="5"/>
        <v>21.599282691299397</v>
      </c>
      <c r="Q27" s="100">
        <f t="shared" si="7"/>
        <v>1625.280999999999</v>
      </c>
      <c r="R27" s="100"/>
      <c r="S27" s="65">
        <f t="shared" si="6"/>
        <v>0.14063798182357215</v>
      </c>
    </row>
    <row r="28" spans="1:23" ht="12.95" customHeight="1" x14ac:dyDescent="0.2">
      <c r="A28" s="44" t="s">
        <v>131</v>
      </c>
      <c r="B28" s="43"/>
      <c r="C28" s="44">
        <v>16720.582999999999</v>
      </c>
      <c r="D28" s="44" t="s">
        <v>132</v>
      </c>
      <c r="E28" s="65">
        <f t="shared" si="1"/>
        <v>-2765.3678305684548</v>
      </c>
      <c r="F28" s="103">
        <f t="shared" si="8"/>
        <v>-2767</v>
      </c>
      <c r="G28" s="67">
        <f t="shared" si="2"/>
        <v>21.123699999996461</v>
      </c>
      <c r="H28" s="65">
        <f t="shared" si="3"/>
        <v>21.123699999996461</v>
      </c>
      <c r="O28" s="65">
        <f t="shared" ca="1" si="4"/>
        <v>-14.867904809655688</v>
      </c>
      <c r="P28" s="65">
        <f t="shared" si="5"/>
        <v>21.460641148591339</v>
      </c>
      <c r="Q28" s="100">
        <f t="shared" si="7"/>
        <v>1702.0829999999987</v>
      </c>
      <c r="R28" s="100"/>
      <c r="S28" s="65">
        <f t="shared" si="6"/>
        <v>0.11352933761643573</v>
      </c>
    </row>
    <row r="29" spans="1:23" ht="12.95" customHeight="1" x14ac:dyDescent="0.2">
      <c r="A29" s="44" t="s">
        <v>131</v>
      </c>
      <c r="B29" s="43"/>
      <c r="C29" s="44">
        <v>16734.55</v>
      </c>
      <c r="D29" s="44" t="s">
        <v>132</v>
      </c>
      <c r="E29" s="65">
        <f t="shared" si="1"/>
        <v>-2764.2886394016423</v>
      </c>
      <c r="F29" s="103">
        <f t="shared" si="8"/>
        <v>-2766</v>
      </c>
      <c r="G29" s="67">
        <f t="shared" si="2"/>
        <v>22.148599999996804</v>
      </c>
      <c r="H29" s="65">
        <f t="shared" si="3"/>
        <v>22.148599999996804</v>
      </c>
      <c r="O29" s="65">
        <f t="shared" ca="1" si="4"/>
        <v>-14.867321823146399</v>
      </c>
      <c r="P29" s="65">
        <f t="shared" si="5"/>
        <v>21.437561090486565</v>
      </c>
      <c r="Q29" s="100">
        <f t="shared" si="7"/>
        <v>1716.0499999999993</v>
      </c>
      <c r="R29" s="100"/>
      <c r="S29" s="65">
        <f t="shared" si="6"/>
        <v>0.50557633083751108</v>
      </c>
    </row>
    <row r="30" spans="1:23" ht="12.95" customHeight="1" x14ac:dyDescent="0.2">
      <c r="A30" s="44" t="s">
        <v>131</v>
      </c>
      <c r="B30" s="43"/>
      <c r="C30" s="44">
        <v>16772.521000000001</v>
      </c>
      <c r="D30" s="44" t="s">
        <v>132</v>
      </c>
      <c r="E30" s="65">
        <f t="shared" si="1"/>
        <v>-2761.3547260490955</v>
      </c>
      <c r="F30" s="103">
        <f t="shared" si="8"/>
        <v>-2763</v>
      </c>
      <c r="G30" s="67">
        <f t="shared" si="2"/>
        <v>21.293299999997544</v>
      </c>
      <c r="H30" s="65">
        <f t="shared" si="3"/>
        <v>21.293299999997544</v>
      </c>
      <c r="O30" s="65">
        <f t="shared" ca="1" si="4"/>
        <v>-14.865572863618539</v>
      </c>
      <c r="P30" s="65">
        <f t="shared" si="5"/>
        <v>21.368366971623509</v>
      </c>
      <c r="Q30" s="100">
        <f t="shared" si="7"/>
        <v>1754.0210000000006</v>
      </c>
      <c r="R30" s="100"/>
      <c r="S30" s="65">
        <f t="shared" si="6"/>
        <v>5.635050229093449E-3</v>
      </c>
    </row>
    <row r="31" spans="1:23" ht="12.95" customHeight="1" x14ac:dyDescent="0.2">
      <c r="A31" s="44" t="s">
        <v>131</v>
      </c>
      <c r="B31" s="43"/>
      <c r="C31" s="44">
        <v>16888.939999999999</v>
      </c>
      <c r="D31" s="44" t="s">
        <v>132</v>
      </c>
      <c r="E31" s="65">
        <f t="shared" si="1"/>
        <v>-2752.3593543551665</v>
      </c>
      <c r="F31" s="103">
        <f t="shared" si="8"/>
        <v>-2754</v>
      </c>
      <c r="G31" s="67">
        <f t="shared" si="2"/>
        <v>21.233400000000984</v>
      </c>
      <c r="H31" s="65">
        <f t="shared" si="3"/>
        <v>21.233400000000984</v>
      </c>
      <c r="O31" s="65">
        <f t="shared" ca="1" si="4"/>
        <v>-14.860325985034958</v>
      </c>
      <c r="P31" s="65">
        <f t="shared" si="5"/>
        <v>21.16119911409567</v>
      </c>
      <c r="Q31" s="100">
        <f t="shared" si="7"/>
        <v>1870.4399999999987</v>
      </c>
      <c r="R31" s="100"/>
      <c r="S31" s="65">
        <f t="shared" si="6"/>
        <v>5.2129679255121754E-3</v>
      </c>
    </row>
    <row r="32" spans="1:23" ht="12.95" customHeight="1" x14ac:dyDescent="0.2">
      <c r="A32" s="44" t="s">
        <v>131</v>
      </c>
      <c r="B32" s="43"/>
      <c r="C32" s="44">
        <v>17069.701000000001</v>
      </c>
      <c r="D32" s="44" t="s">
        <v>132</v>
      </c>
      <c r="E32" s="65">
        <f t="shared" si="1"/>
        <v>-2738.3924556293027</v>
      </c>
      <c r="F32" s="103">
        <f t="shared" si="8"/>
        <v>-2740</v>
      </c>
      <c r="G32" s="67">
        <f t="shared" si="2"/>
        <v>20.805000000000291</v>
      </c>
      <c r="H32" s="65">
        <f t="shared" si="3"/>
        <v>20.805000000000291</v>
      </c>
      <c r="O32" s="65">
        <f t="shared" ca="1" si="4"/>
        <v>-14.852164173904942</v>
      </c>
      <c r="P32" s="65">
        <f t="shared" si="5"/>
        <v>20.8401738236612</v>
      </c>
      <c r="Q32" s="100">
        <f t="shared" si="7"/>
        <v>2051.2010000000009</v>
      </c>
      <c r="R32" s="100"/>
      <c r="S32" s="65">
        <f t="shared" si="6"/>
        <v>1.2371978709287013E-3</v>
      </c>
    </row>
    <row r="33" spans="1:19" ht="12.95" customHeight="1" x14ac:dyDescent="0.2">
      <c r="A33" s="44" t="s">
        <v>131</v>
      </c>
      <c r="B33" s="43"/>
      <c r="C33" s="44">
        <v>17095.632000000001</v>
      </c>
      <c r="D33" s="44" t="s">
        <v>132</v>
      </c>
      <c r="E33" s="65">
        <f t="shared" si="1"/>
        <v>-2736.388839523725</v>
      </c>
      <c r="F33" s="103">
        <f t="shared" si="8"/>
        <v>-2738</v>
      </c>
      <c r="G33" s="67">
        <f t="shared" si="2"/>
        <v>20.851800000000367</v>
      </c>
      <c r="H33" s="65">
        <f t="shared" si="3"/>
        <v>20.851800000000367</v>
      </c>
      <c r="O33" s="65">
        <f t="shared" ca="1" si="4"/>
        <v>-14.850998200886368</v>
      </c>
      <c r="P33" s="65">
        <f t="shared" si="5"/>
        <v>20.794435882421542</v>
      </c>
      <c r="Q33" s="100">
        <f t="shared" si="7"/>
        <v>2077.1320000000014</v>
      </c>
      <c r="R33" s="100"/>
      <c r="S33" s="65">
        <f t="shared" si="6"/>
        <v>3.2906419855972188E-3</v>
      </c>
    </row>
    <row r="34" spans="1:19" ht="12.95" customHeight="1" x14ac:dyDescent="0.2">
      <c r="A34" s="44" t="s">
        <v>131</v>
      </c>
      <c r="B34" s="43"/>
      <c r="C34" s="44">
        <v>17160.490000000002</v>
      </c>
      <c r="D34" s="44" t="s">
        <v>132</v>
      </c>
      <c r="E34" s="65">
        <f t="shared" si="1"/>
        <v>-2731.3774426097771</v>
      </c>
      <c r="F34" s="103">
        <f t="shared" si="8"/>
        <v>-2733</v>
      </c>
      <c r="G34" s="67">
        <f t="shared" si="2"/>
        <v>20.999299999999494</v>
      </c>
      <c r="H34" s="65">
        <f t="shared" si="3"/>
        <v>20.999299999999494</v>
      </c>
      <c r="O34" s="65">
        <f t="shared" ca="1" si="4"/>
        <v>-14.848083268339934</v>
      </c>
      <c r="P34" s="65">
        <f t="shared" si="5"/>
        <v>20.680225357721909</v>
      </c>
      <c r="Q34" s="100">
        <f t="shared" si="7"/>
        <v>2141.9900000000016</v>
      </c>
      <c r="R34" s="100"/>
      <c r="S34" s="65">
        <f t="shared" si="6"/>
        <v>0.10180862734456854</v>
      </c>
    </row>
    <row r="35" spans="1:19" ht="12.95" customHeight="1" x14ac:dyDescent="0.2">
      <c r="A35" s="44" t="s">
        <v>131</v>
      </c>
      <c r="B35" s="43"/>
      <c r="C35" s="44">
        <v>17160.63</v>
      </c>
      <c r="D35" s="44" t="s">
        <v>132</v>
      </c>
      <c r="E35" s="65">
        <f t="shared" si="1"/>
        <v>-2731.3666251999284</v>
      </c>
      <c r="F35" s="103">
        <f t="shared" si="8"/>
        <v>-2733</v>
      </c>
      <c r="G35" s="67">
        <f t="shared" si="2"/>
        <v>21.139299999998912</v>
      </c>
      <c r="H35" s="65">
        <f t="shared" si="3"/>
        <v>21.139299999998912</v>
      </c>
      <c r="O35" s="65">
        <f t="shared" ca="1" si="4"/>
        <v>-14.848083268339934</v>
      </c>
      <c r="P35" s="65">
        <f t="shared" si="5"/>
        <v>20.680225357721909</v>
      </c>
      <c r="Q35" s="100">
        <f t="shared" si="7"/>
        <v>2142.130000000001</v>
      </c>
      <c r="R35" s="100"/>
      <c r="S35" s="65">
        <f t="shared" si="6"/>
        <v>0.21074952718175777</v>
      </c>
    </row>
    <row r="36" spans="1:19" ht="12.95" customHeight="1" x14ac:dyDescent="0.2">
      <c r="A36" s="44" t="s">
        <v>131</v>
      </c>
      <c r="B36" s="43"/>
      <c r="C36" s="44">
        <v>17366.751</v>
      </c>
      <c r="D36" s="44" t="s">
        <v>132</v>
      </c>
      <c r="E36" s="65">
        <f t="shared" si="1"/>
        <v>-2715.4402299472263</v>
      </c>
      <c r="F36" s="103">
        <f t="shared" si="8"/>
        <v>-2717</v>
      </c>
      <c r="G36" s="67">
        <f t="shared" si="2"/>
        <v>20.18670000000202</v>
      </c>
      <c r="H36" s="65">
        <f t="shared" si="3"/>
        <v>20.18670000000202</v>
      </c>
      <c r="O36" s="65">
        <f t="shared" ca="1" si="4"/>
        <v>-14.838755484191344</v>
      </c>
      <c r="P36" s="65">
        <f t="shared" si="5"/>
        <v>20.316041231318387</v>
      </c>
      <c r="Q36" s="100">
        <f t="shared" si="7"/>
        <v>2348.2510000000002</v>
      </c>
      <c r="R36" s="100"/>
      <c r="S36" s="65">
        <f t="shared" si="6"/>
        <v>1.6729154118433981E-2</v>
      </c>
    </row>
    <row r="37" spans="1:19" ht="12.95" customHeight="1" x14ac:dyDescent="0.2">
      <c r="A37" s="44" t="s">
        <v>131</v>
      </c>
      <c r="B37" s="43"/>
      <c r="C37" s="44">
        <v>17457.567999999999</v>
      </c>
      <c r="D37" s="44" t="s">
        <v>132</v>
      </c>
      <c r="E37" s="65">
        <f t="shared" si="1"/>
        <v>-2708.4230534457315</v>
      </c>
      <c r="F37" s="103">
        <f t="shared" si="8"/>
        <v>-2710</v>
      </c>
      <c r="G37" s="67">
        <f t="shared" si="2"/>
        <v>20.408999999999651</v>
      </c>
      <c r="H37" s="65">
        <f t="shared" si="3"/>
        <v>20.408999999999651</v>
      </c>
      <c r="O37" s="65">
        <f t="shared" ca="1" si="4"/>
        <v>-14.834674578626336</v>
      </c>
      <c r="P37" s="65">
        <f t="shared" si="5"/>
        <v>20.157328586654593</v>
      </c>
      <c r="Q37" s="100">
        <f t="shared" si="7"/>
        <v>2439.0679999999993</v>
      </c>
      <c r="R37" s="100"/>
      <c r="S37" s="65">
        <f t="shared" si="6"/>
        <v>6.3338500295098896E-2</v>
      </c>
    </row>
    <row r="38" spans="1:19" ht="12.95" customHeight="1" x14ac:dyDescent="0.2">
      <c r="A38" s="44" t="s">
        <v>131</v>
      </c>
      <c r="B38" s="43"/>
      <c r="C38" s="44">
        <v>17831.623</v>
      </c>
      <c r="D38" s="44" t="s">
        <v>132</v>
      </c>
      <c r="E38" s="65">
        <f t="shared" si="1"/>
        <v>-2679.5208660109256</v>
      </c>
      <c r="F38" s="103">
        <f t="shared" si="8"/>
        <v>-2681</v>
      </c>
      <c r="G38" s="67">
        <f t="shared" si="2"/>
        <v>19.143100000001141</v>
      </c>
      <c r="H38" s="65">
        <f t="shared" si="3"/>
        <v>19.143100000001141</v>
      </c>
      <c r="O38" s="65">
        <f t="shared" ca="1" si="4"/>
        <v>-14.817767969857018</v>
      </c>
      <c r="P38" s="65">
        <f t="shared" si="5"/>
        <v>19.503811597307148</v>
      </c>
      <c r="Q38" s="100">
        <f t="shared" si="7"/>
        <v>2813.1229999999996</v>
      </c>
      <c r="R38" s="100"/>
      <c r="S38" s="65">
        <f t="shared" si="6"/>
        <v>0.13011285643105136</v>
      </c>
    </row>
    <row r="39" spans="1:19" ht="12.95" customHeight="1" x14ac:dyDescent="0.2">
      <c r="A39" s="44" t="s">
        <v>131</v>
      </c>
      <c r="B39" s="43"/>
      <c r="C39" s="44">
        <v>17832.565999999999</v>
      </c>
      <c r="D39" s="44" t="s">
        <v>132</v>
      </c>
      <c r="E39" s="65">
        <f t="shared" si="1"/>
        <v>-2679.4480030288751</v>
      </c>
      <c r="F39" s="103">
        <f t="shared" si="8"/>
        <v>-2681</v>
      </c>
      <c r="G39" s="67">
        <f t="shared" si="2"/>
        <v>20.086100000000442</v>
      </c>
      <c r="H39" s="65">
        <f t="shared" si="3"/>
        <v>20.086100000000442</v>
      </c>
      <c r="O39" s="65">
        <f t="shared" ca="1" si="4"/>
        <v>-14.817767969857018</v>
      </c>
      <c r="P39" s="65">
        <f t="shared" si="5"/>
        <v>19.503811597307148</v>
      </c>
      <c r="Q39" s="100">
        <f t="shared" si="7"/>
        <v>2814.0659999999989</v>
      </c>
      <c r="R39" s="100"/>
      <c r="S39" s="65">
        <f t="shared" si="6"/>
        <v>0.33905978391110769</v>
      </c>
    </row>
    <row r="40" spans="1:19" ht="12.95" customHeight="1" x14ac:dyDescent="0.2">
      <c r="A40" s="44" t="s">
        <v>131</v>
      </c>
      <c r="B40" s="43"/>
      <c r="C40" s="44">
        <v>17857.53</v>
      </c>
      <c r="D40" s="44" t="s">
        <v>132</v>
      </c>
      <c r="E40" s="65">
        <f t="shared" si="1"/>
        <v>-2677.5191043184645</v>
      </c>
      <c r="F40" s="103">
        <f t="shared" si="8"/>
        <v>-2679</v>
      </c>
      <c r="G40" s="67">
        <f t="shared" si="2"/>
        <v>19.165899999999965</v>
      </c>
      <c r="H40" s="65">
        <f t="shared" si="3"/>
        <v>19.165899999999965</v>
      </c>
      <c r="O40" s="65">
        <f t="shared" ca="1" si="4"/>
        <v>-14.816601996838443</v>
      </c>
      <c r="P40" s="65">
        <f t="shared" si="5"/>
        <v>19.458979413275618</v>
      </c>
      <c r="Q40" s="100">
        <f t="shared" si="7"/>
        <v>2839.0299999999988</v>
      </c>
      <c r="R40" s="100"/>
      <c r="S40" s="65">
        <f t="shared" si="6"/>
        <v>8.5895542486000689E-2</v>
      </c>
    </row>
    <row r="41" spans="1:19" ht="12.95" customHeight="1" x14ac:dyDescent="0.2">
      <c r="A41" s="44" t="s">
        <v>131</v>
      </c>
      <c r="B41" s="43"/>
      <c r="C41" s="44">
        <v>18103.798999999999</v>
      </c>
      <c r="D41" s="44" t="s">
        <v>132</v>
      </c>
      <c r="E41" s="65">
        <f t="shared" si="1"/>
        <v>-2658.4905849900711</v>
      </c>
      <c r="F41" s="103">
        <f t="shared" si="8"/>
        <v>-2660</v>
      </c>
      <c r="G41" s="67">
        <f t="shared" si="2"/>
        <v>19.534999999996217</v>
      </c>
      <c r="H41" s="65">
        <f t="shared" si="3"/>
        <v>19.534999999996217</v>
      </c>
      <c r="O41" s="65">
        <f t="shared" ca="1" si="4"/>
        <v>-14.805525253161994</v>
      </c>
      <c r="P41" s="65">
        <f t="shared" si="5"/>
        <v>19.034605008730527</v>
      </c>
      <c r="Q41" s="100">
        <f t="shared" si="7"/>
        <v>3085.2989999999991</v>
      </c>
      <c r="R41" s="100"/>
      <c r="S41" s="65">
        <f t="shared" si="6"/>
        <v>0.25039514728378998</v>
      </c>
    </row>
    <row r="42" spans="1:19" ht="12.95" customHeight="1" x14ac:dyDescent="0.2">
      <c r="A42" s="44" t="s">
        <v>131</v>
      </c>
      <c r="B42" s="43"/>
      <c r="C42" s="44">
        <v>18284.453000000001</v>
      </c>
      <c r="D42" s="44" t="s">
        <v>132</v>
      </c>
      <c r="E42" s="65">
        <f t="shared" si="1"/>
        <v>-2644.5319538560202</v>
      </c>
      <c r="F42" s="103">
        <f t="shared" si="8"/>
        <v>-2646</v>
      </c>
      <c r="G42" s="67">
        <f t="shared" si="2"/>
        <v>18.999600000002829</v>
      </c>
      <c r="H42" s="65">
        <f t="shared" si="3"/>
        <v>18.999600000002829</v>
      </c>
      <c r="O42" s="65">
        <f t="shared" ca="1" si="4"/>
        <v>-14.797363442031978</v>
      </c>
      <c r="P42" s="65">
        <f t="shared" si="5"/>
        <v>18.723681213939262</v>
      </c>
      <c r="Q42" s="100">
        <f t="shared" si="7"/>
        <v>3265.9530000000013</v>
      </c>
      <c r="R42" s="100"/>
      <c r="S42" s="65">
        <f t="shared" si="6"/>
        <v>7.6131176502792455E-2</v>
      </c>
    </row>
    <row r="43" spans="1:19" ht="12.95" customHeight="1" x14ac:dyDescent="0.2">
      <c r="A43" s="44" t="s">
        <v>131</v>
      </c>
      <c r="B43" s="43"/>
      <c r="C43" s="44">
        <v>18452.781999999999</v>
      </c>
      <c r="D43" s="44" t="s">
        <v>132</v>
      </c>
      <c r="E43" s="65">
        <f t="shared" si="1"/>
        <v>-2631.5256411247015</v>
      </c>
      <c r="F43" s="103">
        <f t="shared" si="8"/>
        <v>-2633</v>
      </c>
      <c r="G43" s="67">
        <f t="shared" si="2"/>
        <v>19.081299999998009</v>
      </c>
      <c r="H43" s="65">
        <f t="shared" si="3"/>
        <v>19.081299999998009</v>
      </c>
      <c r="O43" s="65">
        <f t="shared" ca="1" si="4"/>
        <v>-14.789784617411248</v>
      </c>
      <c r="P43" s="65">
        <f t="shared" si="5"/>
        <v>18.436313383582466</v>
      </c>
      <c r="Q43" s="100">
        <f t="shared" si="7"/>
        <v>3434.2819999999992</v>
      </c>
      <c r="R43" s="100"/>
      <c r="S43" s="65">
        <f t="shared" si="6"/>
        <v>0.41600773535517183</v>
      </c>
    </row>
    <row r="44" spans="1:19" ht="12.95" customHeight="1" x14ac:dyDescent="0.2">
      <c r="A44" s="44" t="s">
        <v>131</v>
      </c>
      <c r="B44" s="43"/>
      <c r="C44" s="44">
        <v>18516.698</v>
      </c>
      <c r="D44" s="44" t="s">
        <v>132</v>
      </c>
      <c r="E44" s="65">
        <f t="shared" si="1"/>
        <v>-2626.5870299255912</v>
      </c>
      <c r="F44" s="103">
        <f t="shared" si="8"/>
        <v>-2628</v>
      </c>
      <c r="G44" s="67">
        <f t="shared" si="2"/>
        <v>18.286799999998038</v>
      </c>
      <c r="H44" s="65">
        <f t="shared" si="3"/>
        <v>18.286799999998038</v>
      </c>
      <c r="O44" s="65">
        <f t="shared" ca="1" si="4"/>
        <v>-14.786869684864815</v>
      </c>
      <c r="P44" s="65">
        <f t="shared" si="5"/>
        <v>18.326132710868155</v>
      </c>
      <c r="Q44" s="100">
        <f t="shared" si="7"/>
        <v>3498.1980000000003</v>
      </c>
      <c r="R44" s="100"/>
      <c r="S44" s="65">
        <f t="shared" si="6"/>
        <v>1.5470621443921784E-3</v>
      </c>
    </row>
    <row r="45" spans="1:19" ht="12.95" customHeight="1" x14ac:dyDescent="0.2">
      <c r="A45" s="44" t="s">
        <v>131</v>
      </c>
      <c r="B45" s="43"/>
      <c r="C45" s="44">
        <v>18581.599999999999</v>
      </c>
      <c r="D45" s="44" t="s">
        <v>132</v>
      </c>
      <c r="E45" s="65">
        <f t="shared" si="1"/>
        <v>-2621.5722332542632</v>
      </c>
      <c r="F45" s="103">
        <f t="shared" si="8"/>
        <v>-2623</v>
      </c>
      <c r="G45" s="67">
        <f t="shared" si="2"/>
        <v>18.478299999995215</v>
      </c>
      <c r="H45" s="65">
        <f t="shared" si="3"/>
        <v>18.478299999995215</v>
      </c>
      <c r="O45" s="65">
        <f t="shared" ca="1" si="4"/>
        <v>-14.78395475231838</v>
      </c>
      <c r="P45" s="65">
        <f t="shared" si="5"/>
        <v>18.216143935867429</v>
      </c>
      <c r="Q45" s="100">
        <f t="shared" si="7"/>
        <v>3563.0999999999985</v>
      </c>
      <c r="R45" s="100"/>
      <c r="S45" s="65">
        <f t="shared" si="6"/>
        <v>6.872580195897221E-2</v>
      </c>
    </row>
    <row r="46" spans="1:19" ht="12.95" customHeight="1" x14ac:dyDescent="0.2">
      <c r="A46" s="44" t="s">
        <v>131</v>
      </c>
      <c r="B46" s="43"/>
      <c r="C46" s="44">
        <v>18749.896000000001</v>
      </c>
      <c r="D46" s="44" t="s">
        <v>132</v>
      </c>
      <c r="E46" s="65">
        <f t="shared" si="1"/>
        <v>-2608.5684703409802</v>
      </c>
      <c r="F46" s="103">
        <f t="shared" si="8"/>
        <v>-2610</v>
      </c>
      <c r="G46" s="67">
        <f t="shared" si="2"/>
        <v>18.527000000001863</v>
      </c>
      <c r="H46" s="65">
        <f t="shared" si="3"/>
        <v>18.527000000001863</v>
      </c>
      <c r="O46" s="65">
        <f t="shared" ca="1" si="4"/>
        <v>-14.776375927697652</v>
      </c>
      <c r="P46" s="65">
        <f t="shared" si="5"/>
        <v>17.931071202165128</v>
      </c>
      <c r="Q46" s="100">
        <f t="shared" si="7"/>
        <v>3731.3960000000006</v>
      </c>
      <c r="R46" s="100"/>
      <c r="S46" s="65">
        <f t="shared" si="6"/>
        <v>0.35513113209113528</v>
      </c>
    </row>
    <row r="47" spans="1:19" ht="12.95" customHeight="1" x14ac:dyDescent="0.2">
      <c r="A47" s="44" t="s">
        <v>131</v>
      </c>
      <c r="B47" s="43"/>
      <c r="C47" s="44">
        <v>18852.784</v>
      </c>
      <c r="D47" s="44" t="s">
        <v>132</v>
      </c>
      <c r="E47" s="65">
        <f t="shared" si="1"/>
        <v>-2600.6186013089068</v>
      </c>
      <c r="F47" s="103">
        <f t="shared" si="8"/>
        <v>-2602</v>
      </c>
      <c r="G47" s="67">
        <f t="shared" si="2"/>
        <v>17.878199999999197</v>
      </c>
      <c r="H47" s="65">
        <f t="shared" si="3"/>
        <v>17.878199999999197</v>
      </c>
      <c r="O47" s="65">
        <f t="shared" ca="1" si="4"/>
        <v>-14.771712035623356</v>
      </c>
      <c r="P47" s="65">
        <f t="shared" si="5"/>
        <v>17.756286603896747</v>
      </c>
      <c r="Q47" s="100">
        <f t="shared" si="7"/>
        <v>3834.2839999999997</v>
      </c>
      <c r="R47" s="100"/>
      <c r="S47" s="65">
        <f t="shared" si="6"/>
        <v>1.486287614923279E-2</v>
      </c>
    </row>
    <row r="48" spans="1:19" ht="12.95" customHeight="1" x14ac:dyDescent="0.2">
      <c r="A48" s="44" t="s">
        <v>131</v>
      </c>
      <c r="B48" s="43"/>
      <c r="C48" s="44">
        <v>18904.620999999999</v>
      </c>
      <c r="D48" s="44" t="s">
        <v>132</v>
      </c>
      <c r="E48" s="65">
        <f t="shared" si="1"/>
        <v>-2596.6133007780809</v>
      </c>
      <c r="F48" s="103">
        <f t="shared" si="8"/>
        <v>-2598</v>
      </c>
      <c r="G48" s="67">
        <f t="shared" si="2"/>
        <v>17.946799999997893</v>
      </c>
      <c r="H48" s="65">
        <f t="shared" si="3"/>
        <v>17.946799999997893</v>
      </c>
      <c r="O48" s="65">
        <f t="shared" ca="1" si="4"/>
        <v>-14.769380089586209</v>
      </c>
      <c r="P48" s="65">
        <f t="shared" si="5"/>
        <v>17.669078526567606</v>
      </c>
      <c r="Q48" s="100">
        <f t="shared" si="7"/>
        <v>3886.1209999999992</v>
      </c>
      <c r="R48" s="100"/>
      <c r="S48" s="65">
        <f t="shared" si="6"/>
        <v>7.7129216804289399E-2</v>
      </c>
    </row>
    <row r="49" spans="1:19" ht="12.95" customHeight="1" x14ac:dyDescent="0.2">
      <c r="A49" s="44" t="s">
        <v>131</v>
      </c>
      <c r="B49" s="43"/>
      <c r="C49" s="44">
        <v>18929.626</v>
      </c>
      <c r="D49" s="44" t="s">
        <v>132</v>
      </c>
      <c r="E49" s="65">
        <f t="shared" si="1"/>
        <v>-2594.6812341119289</v>
      </c>
      <c r="F49" s="103">
        <f t="shared" si="8"/>
        <v>-2596</v>
      </c>
      <c r="G49" s="67">
        <f t="shared" si="2"/>
        <v>17.067599999998492</v>
      </c>
      <c r="H49" s="65">
        <f t="shared" si="3"/>
        <v>17.067599999998492</v>
      </c>
      <c r="O49" s="65">
        <f t="shared" ca="1" si="4"/>
        <v>-14.768214116567636</v>
      </c>
      <c r="P49" s="65">
        <f t="shared" si="5"/>
        <v>17.625520543354295</v>
      </c>
      <c r="Q49" s="100">
        <f t="shared" si="7"/>
        <v>3911.1260000000002</v>
      </c>
      <c r="R49" s="100"/>
      <c r="S49" s="65">
        <f t="shared" si="6"/>
        <v>0.31127533269843372</v>
      </c>
    </row>
    <row r="50" spans="1:19" ht="12.95" customHeight="1" x14ac:dyDescent="0.2">
      <c r="A50" s="44" t="s">
        <v>131</v>
      </c>
      <c r="B50" s="43"/>
      <c r="C50" s="44">
        <v>18930.633999999998</v>
      </c>
      <c r="D50" s="44" t="s">
        <v>132</v>
      </c>
      <c r="E50" s="65">
        <f t="shared" si="1"/>
        <v>-2594.6033487610202</v>
      </c>
      <c r="F50" s="103">
        <f t="shared" si="8"/>
        <v>-2596</v>
      </c>
      <c r="G50" s="67">
        <f t="shared" si="2"/>
        <v>18.075599999996484</v>
      </c>
      <c r="H50" s="65">
        <f t="shared" si="3"/>
        <v>18.075599999996484</v>
      </c>
      <c r="O50" s="65">
        <f t="shared" ca="1" si="4"/>
        <v>-14.768214116567636</v>
      </c>
      <c r="P50" s="65">
        <f t="shared" si="5"/>
        <v>17.625520543354295</v>
      </c>
      <c r="Q50" s="100">
        <f t="shared" si="7"/>
        <v>3912.1339999999982</v>
      </c>
      <c r="R50" s="100"/>
      <c r="S50" s="65">
        <f t="shared" si="6"/>
        <v>0.20257151729132855</v>
      </c>
    </row>
    <row r="51" spans="1:19" ht="12.95" customHeight="1" x14ac:dyDescent="0.2">
      <c r="A51" s="44" t="s">
        <v>131</v>
      </c>
      <c r="B51" s="43"/>
      <c r="C51" s="44">
        <v>18955.495999999999</v>
      </c>
      <c r="D51" s="44" t="s">
        <v>132</v>
      </c>
      <c r="E51" s="65">
        <f t="shared" si="1"/>
        <v>-2592.6823313063569</v>
      </c>
      <c r="F51" s="103">
        <f t="shared" si="8"/>
        <v>-2594</v>
      </c>
      <c r="G51" s="67">
        <f t="shared" si="2"/>
        <v>17.053399999997055</v>
      </c>
      <c r="H51" s="65">
        <f t="shared" si="3"/>
        <v>17.053399999997055</v>
      </c>
      <c r="O51" s="65">
        <f t="shared" ca="1" si="4"/>
        <v>-14.767048143549061</v>
      </c>
      <c r="P51" s="65">
        <f t="shared" si="5"/>
        <v>17.581993263775153</v>
      </c>
      <c r="Q51" s="100">
        <f t="shared" si="7"/>
        <v>3936.9959999999992</v>
      </c>
      <c r="R51" s="100"/>
      <c r="S51" s="65">
        <f t="shared" si="6"/>
        <v>0.27941083851158272</v>
      </c>
    </row>
    <row r="52" spans="1:19" ht="12.95" customHeight="1" x14ac:dyDescent="0.2">
      <c r="A52" s="44" t="s">
        <v>131</v>
      </c>
      <c r="B52" s="43"/>
      <c r="C52" s="44">
        <v>19227.741999999998</v>
      </c>
      <c r="D52" s="44" t="s">
        <v>132</v>
      </c>
      <c r="E52" s="65">
        <f t="shared" si="1"/>
        <v>-2571.646641580578</v>
      </c>
      <c r="F52" s="103">
        <f t="shared" si="8"/>
        <v>-2573</v>
      </c>
      <c r="G52" s="67">
        <f t="shared" si="2"/>
        <v>17.515299999999115</v>
      </c>
      <c r="H52" s="65">
        <f t="shared" si="3"/>
        <v>17.515299999999115</v>
      </c>
      <c r="O52" s="65">
        <f t="shared" ca="1" si="4"/>
        <v>-14.754805426854038</v>
      </c>
      <c r="P52" s="65">
        <f t="shared" si="5"/>
        <v>17.126810560107455</v>
      </c>
      <c r="Q52" s="100">
        <f t="shared" si="7"/>
        <v>4209.2419999999984</v>
      </c>
      <c r="R52" s="100"/>
      <c r="S52" s="65">
        <f t="shared" si="6"/>
        <v>0.15092404490733627</v>
      </c>
    </row>
    <row r="53" spans="1:19" ht="12.95" customHeight="1" x14ac:dyDescent="0.2">
      <c r="A53" s="44" t="s">
        <v>131</v>
      </c>
      <c r="B53" s="43"/>
      <c r="C53" s="44">
        <v>19356.493999999999</v>
      </c>
      <c r="D53" s="44" t="s">
        <v>132</v>
      </c>
      <c r="E53" s="65">
        <f t="shared" si="1"/>
        <v>-2561.6983333462113</v>
      </c>
      <c r="F53" s="103">
        <f t="shared" si="8"/>
        <v>-2563</v>
      </c>
      <c r="G53" s="67">
        <f t="shared" si="2"/>
        <v>16.846299999997427</v>
      </c>
      <c r="H53" s="65">
        <f t="shared" ref="H53:H84" si="9">+G53</f>
        <v>16.846299999997427</v>
      </c>
      <c r="O53" s="65">
        <f t="shared" ca="1" si="4"/>
        <v>-14.748975561761169</v>
      </c>
      <c r="P53" s="65">
        <f t="shared" si="5"/>
        <v>16.911246657518493</v>
      </c>
      <c r="Q53" s="100">
        <f t="shared" si="7"/>
        <v>4337.9939999999988</v>
      </c>
      <c r="R53" s="100"/>
      <c r="S53" s="65">
        <f t="shared" si="6"/>
        <v>4.2180683231586372E-3</v>
      </c>
    </row>
    <row r="54" spans="1:19" ht="12.95" customHeight="1" x14ac:dyDescent="0.2">
      <c r="A54" s="44" t="s">
        <v>131</v>
      </c>
      <c r="B54" s="43"/>
      <c r="C54" s="44">
        <v>19847.891</v>
      </c>
      <c r="D54" s="44" t="s">
        <v>132</v>
      </c>
      <c r="E54" s="65">
        <f t="shared" si="1"/>
        <v>-2523.7294565796897</v>
      </c>
      <c r="F54" s="103">
        <f t="shared" si="8"/>
        <v>-2525</v>
      </c>
      <c r="G54" s="67">
        <f t="shared" si="2"/>
        <v>16.443500000001222</v>
      </c>
      <c r="H54" s="65">
        <f t="shared" si="9"/>
        <v>16.443500000001222</v>
      </c>
      <c r="O54" s="65">
        <f t="shared" ca="1" si="4"/>
        <v>-14.726822074408268</v>
      </c>
      <c r="P54" s="65">
        <f t="shared" si="5"/>
        <v>16.099104256272113</v>
      </c>
      <c r="Q54" s="100">
        <f t="shared" si="7"/>
        <v>4829.3909999999996</v>
      </c>
      <c r="R54" s="100"/>
      <c r="S54" s="65">
        <f t="shared" si="6"/>
        <v>0.1186084282987261</v>
      </c>
    </row>
    <row r="55" spans="1:19" ht="12.95" customHeight="1" x14ac:dyDescent="0.2">
      <c r="A55" s="44" t="s">
        <v>131</v>
      </c>
      <c r="B55" s="43"/>
      <c r="C55" s="44">
        <v>19859.874</v>
      </c>
      <c r="D55" s="44" t="s">
        <v>132</v>
      </c>
      <c r="E55" s="65">
        <f t="shared" si="1"/>
        <v>-2522.803563563873</v>
      </c>
      <c r="F55" s="102">
        <f>ROUND(2*E55,0)/2-1</f>
        <v>-2524</v>
      </c>
      <c r="G55" s="67">
        <f t="shared" si="2"/>
        <v>15.484400000001187</v>
      </c>
      <c r="H55" s="65">
        <f t="shared" si="9"/>
        <v>15.484400000001187</v>
      </c>
      <c r="O55" s="65">
        <f t="shared" ca="1" si="4"/>
        <v>-14.726239087898982</v>
      </c>
      <c r="P55" s="65">
        <f t="shared" si="5"/>
        <v>16.077881768034853</v>
      </c>
      <c r="Q55" s="100">
        <f t="shared" si="7"/>
        <v>4841.3739999999998</v>
      </c>
      <c r="R55" s="100"/>
      <c r="S55" s="65">
        <f t="shared" si="6"/>
        <v>0.35222060898836577</v>
      </c>
    </row>
    <row r="56" spans="1:19" ht="12.95" customHeight="1" x14ac:dyDescent="0.2">
      <c r="A56" s="44" t="s">
        <v>131</v>
      </c>
      <c r="B56" s="43"/>
      <c r="C56" s="44">
        <v>19976.665000000001</v>
      </c>
      <c r="D56" s="44" t="s">
        <v>132</v>
      </c>
      <c r="E56" s="65">
        <f t="shared" si="1"/>
        <v>-2513.7794484666319</v>
      </c>
      <c r="F56" s="102">
        <f>ROUND(2*E56,0)/2-1</f>
        <v>-2515</v>
      </c>
      <c r="G56" s="67">
        <f t="shared" si="2"/>
        <v>15.796500000000378</v>
      </c>
      <c r="H56" s="65">
        <f t="shared" si="9"/>
        <v>15.796500000000378</v>
      </c>
      <c r="O56" s="65">
        <f t="shared" ca="1" si="4"/>
        <v>-14.720992209315401</v>
      </c>
      <c r="P56" s="65">
        <f t="shared" si="5"/>
        <v>15.887224789784018</v>
      </c>
      <c r="Q56" s="100">
        <f t="shared" si="7"/>
        <v>4958.1650000000009</v>
      </c>
      <c r="R56" s="100"/>
      <c r="S56" s="65">
        <f t="shared" si="6"/>
        <v>8.2309874812855205E-3</v>
      </c>
    </row>
    <row r="57" spans="1:19" ht="12.95" customHeight="1" x14ac:dyDescent="0.2">
      <c r="A57" s="44" t="s">
        <v>131</v>
      </c>
      <c r="B57" s="43"/>
      <c r="C57" s="44">
        <v>20016.576000000001</v>
      </c>
      <c r="D57" s="44" t="s">
        <v>132</v>
      </c>
      <c r="E57" s="65">
        <f t="shared" si="1"/>
        <v>-2510.6956367204702</v>
      </c>
      <c r="F57" s="103">
        <f>ROUND(2*E57,0)/2-1.5</f>
        <v>-2512</v>
      </c>
      <c r="G57" s="67">
        <f t="shared" si="2"/>
        <v>16.881199999999808</v>
      </c>
      <c r="H57" s="65">
        <f t="shared" si="9"/>
        <v>16.881199999999808</v>
      </c>
      <c r="O57" s="65">
        <f t="shared" ca="1" si="4"/>
        <v>-14.719243249787541</v>
      </c>
      <c r="P57" s="65">
        <f t="shared" si="5"/>
        <v>15.82381063005419</v>
      </c>
      <c r="Q57" s="100">
        <f t="shared" si="7"/>
        <v>4998.0760000000009</v>
      </c>
      <c r="R57" s="100"/>
      <c r="S57" s="65">
        <f t="shared" si="6"/>
        <v>1.1180722796739906</v>
      </c>
    </row>
    <row r="58" spans="1:19" ht="12.95" customHeight="1" x14ac:dyDescent="0.2">
      <c r="A58" s="44" t="s">
        <v>131</v>
      </c>
      <c r="B58" s="43"/>
      <c r="C58" s="44">
        <v>20093.451000000001</v>
      </c>
      <c r="D58" s="44" t="s">
        <v>132</v>
      </c>
      <c r="E58" s="65">
        <f t="shared" si="1"/>
        <v>-2504.7557197054575</v>
      </c>
      <c r="F58" s="102">
        <f t="shared" ref="F58:F82" si="10">ROUND(2*E58,0)/2-1</f>
        <v>-2506</v>
      </c>
      <c r="G58" s="67">
        <f t="shared" si="2"/>
        <v>16.103600000002189</v>
      </c>
      <c r="H58" s="65">
        <f t="shared" si="9"/>
        <v>16.103600000002189</v>
      </c>
      <c r="O58" s="65">
        <f t="shared" ca="1" si="4"/>
        <v>-14.715745330731819</v>
      </c>
      <c r="P58" s="65">
        <f t="shared" si="5"/>
        <v>15.697189560125206</v>
      </c>
      <c r="Q58" s="100">
        <f t="shared" si="7"/>
        <v>5074.9510000000009</v>
      </c>
      <c r="R58" s="100"/>
      <c r="S58" s="65">
        <f t="shared" si="6"/>
        <v>0.16516944564100208</v>
      </c>
    </row>
    <row r="59" spans="1:19" ht="12.95" customHeight="1" x14ac:dyDescent="0.2">
      <c r="A59" s="44" t="s">
        <v>131</v>
      </c>
      <c r="B59" s="43"/>
      <c r="C59" s="44">
        <v>20390.583999999999</v>
      </c>
      <c r="D59" s="44" t="s">
        <v>132</v>
      </c>
      <c r="E59" s="65">
        <f t="shared" si="1"/>
        <v>-2481.7970808446853</v>
      </c>
      <c r="F59" s="102">
        <f t="shared" si="10"/>
        <v>-2483</v>
      </c>
      <c r="G59" s="67">
        <f t="shared" si="2"/>
        <v>15.568299999998999</v>
      </c>
      <c r="H59" s="65">
        <f t="shared" si="9"/>
        <v>15.568299999998999</v>
      </c>
      <c r="O59" s="65">
        <f t="shared" ca="1" si="4"/>
        <v>-14.702336641018221</v>
      </c>
      <c r="P59" s="65">
        <f t="shared" si="5"/>
        <v>15.214368707563342</v>
      </c>
      <c r="Q59" s="100">
        <f t="shared" si="7"/>
        <v>5372.0839999999989</v>
      </c>
      <c r="R59" s="100"/>
      <c r="S59" s="65">
        <f t="shared" si="6"/>
        <v>0.12526735976517472</v>
      </c>
    </row>
    <row r="60" spans="1:19" ht="12.95" customHeight="1" x14ac:dyDescent="0.2">
      <c r="A60" s="44" t="s">
        <v>131</v>
      </c>
      <c r="B60" s="43"/>
      <c r="C60" s="44">
        <v>20403.510999999999</v>
      </c>
      <c r="D60" s="44" t="s">
        <v>132</v>
      </c>
      <c r="E60" s="65">
        <f t="shared" si="1"/>
        <v>-2480.7982475796048</v>
      </c>
      <c r="F60" s="102">
        <f t="shared" si="10"/>
        <v>-2482</v>
      </c>
      <c r="G60" s="67">
        <f t="shared" si="2"/>
        <v>15.553199999998469</v>
      </c>
      <c r="H60" s="65">
        <f t="shared" si="9"/>
        <v>15.553199999998469</v>
      </c>
      <c r="O60" s="65">
        <f t="shared" ca="1" si="4"/>
        <v>-14.701753654508934</v>
      </c>
      <c r="P60" s="65">
        <f t="shared" si="5"/>
        <v>15.193468607484913</v>
      </c>
      <c r="Q60" s="100">
        <f t="shared" si="7"/>
        <v>5385.0109999999986</v>
      </c>
      <c r="R60" s="100"/>
      <c r="S60" s="65">
        <f t="shared" si="6"/>
        <v>0.12940667475974202</v>
      </c>
    </row>
    <row r="61" spans="1:19" ht="12.95" customHeight="1" x14ac:dyDescent="0.2">
      <c r="A61" s="44" t="s">
        <v>131</v>
      </c>
      <c r="B61" s="43"/>
      <c r="C61" s="44">
        <v>20661.763999999999</v>
      </c>
      <c r="D61" s="44" t="s">
        <v>132</v>
      </c>
      <c r="E61" s="65">
        <f t="shared" si="1"/>
        <v>-2460.8437579681813</v>
      </c>
      <c r="F61" s="102">
        <f t="shared" si="10"/>
        <v>-2462</v>
      </c>
      <c r="G61" s="67">
        <f t="shared" si="2"/>
        <v>14.964199999998527</v>
      </c>
      <c r="H61" s="65">
        <f t="shared" si="9"/>
        <v>14.964199999998527</v>
      </c>
      <c r="O61" s="65">
        <f t="shared" ca="1" si="4"/>
        <v>-14.690093924323197</v>
      </c>
      <c r="P61" s="65">
        <f t="shared" si="5"/>
        <v>14.777078546710463</v>
      </c>
      <c r="Q61" s="100">
        <f t="shared" si="7"/>
        <v>5643.2639999999992</v>
      </c>
      <c r="R61" s="100"/>
      <c r="S61" s="65">
        <f t="shared" si="6"/>
        <v>3.5014438280637224E-2</v>
      </c>
    </row>
    <row r="62" spans="1:19" ht="12.95" customHeight="1" x14ac:dyDescent="0.2">
      <c r="A62" s="44" t="s">
        <v>131</v>
      </c>
      <c r="B62" s="43"/>
      <c r="C62" s="44">
        <v>20726.597999999998</v>
      </c>
      <c r="D62" s="44" t="s">
        <v>132</v>
      </c>
      <c r="E62" s="65">
        <f t="shared" si="1"/>
        <v>-2455.834215467351</v>
      </c>
      <c r="F62" s="102">
        <f t="shared" si="10"/>
        <v>-2457</v>
      </c>
      <c r="G62" s="67">
        <f t="shared" si="2"/>
        <v>15.087699999996403</v>
      </c>
      <c r="H62" s="65">
        <f t="shared" si="9"/>
        <v>15.087699999996403</v>
      </c>
      <c r="O62" s="65">
        <f t="shared" ca="1" si="4"/>
        <v>-14.687178991776763</v>
      </c>
      <c r="P62" s="65">
        <f t="shared" si="5"/>
        <v>14.67346077580082</v>
      </c>
      <c r="Q62" s="100">
        <f t="shared" si="7"/>
        <v>5708.0979999999981</v>
      </c>
      <c r="R62" s="100"/>
      <c r="S62" s="65">
        <f t="shared" si="6"/>
        <v>0.17159413486215866</v>
      </c>
    </row>
    <row r="63" spans="1:19" ht="12.95" customHeight="1" x14ac:dyDescent="0.2">
      <c r="A63" s="44" t="s">
        <v>131</v>
      </c>
      <c r="B63" s="43"/>
      <c r="C63" s="44">
        <v>21048.741000000002</v>
      </c>
      <c r="D63" s="44" t="s">
        <v>132</v>
      </c>
      <c r="E63" s="65">
        <f t="shared" si="1"/>
        <v>-2430.9431236043606</v>
      </c>
      <c r="F63" s="102">
        <f t="shared" si="10"/>
        <v>-2432</v>
      </c>
      <c r="G63" s="67">
        <f t="shared" si="2"/>
        <v>13.678200000002107</v>
      </c>
      <c r="H63" s="65">
        <f t="shared" si="9"/>
        <v>13.678200000002107</v>
      </c>
      <c r="O63" s="65">
        <f t="shared" ca="1" si="4"/>
        <v>-14.672604329044592</v>
      </c>
      <c r="P63" s="65">
        <f t="shared" si="5"/>
        <v>14.158250386956389</v>
      </c>
      <c r="Q63" s="100">
        <f t="shared" si="7"/>
        <v>6030.2410000000018</v>
      </c>
      <c r="R63" s="100"/>
      <c r="S63" s="65">
        <f t="shared" si="6"/>
        <v>0.23044837401495613</v>
      </c>
    </row>
    <row r="64" spans="1:19" ht="12.95" customHeight="1" x14ac:dyDescent="0.2">
      <c r="A64" s="44" t="s">
        <v>131</v>
      </c>
      <c r="B64" s="43"/>
      <c r="C64" s="44">
        <v>21074.662</v>
      </c>
      <c r="D64" s="44" t="s">
        <v>132</v>
      </c>
      <c r="E64" s="65">
        <f t="shared" si="1"/>
        <v>-2428.9402801709152</v>
      </c>
      <c r="F64" s="102">
        <f t="shared" si="10"/>
        <v>-2430</v>
      </c>
      <c r="G64" s="67">
        <f t="shared" si="2"/>
        <v>13.715000000000146</v>
      </c>
      <c r="H64" s="65">
        <f t="shared" si="9"/>
        <v>13.715000000000146</v>
      </c>
      <c r="O64" s="65">
        <f t="shared" ca="1" si="4"/>
        <v>-14.671438356026018</v>
      </c>
      <c r="P64" s="65">
        <f t="shared" si="5"/>
        <v>14.117240805379506</v>
      </c>
      <c r="Q64" s="100">
        <f t="shared" si="7"/>
        <v>6056.1620000000003</v>
      </c>
      <c r="R64" s="100"/>
      <c r="S64" s="65">
        <f t="shared" si="6"/>
        <v>0.16179766551223654</v>
      </c>
    </row>
    <row r="65" spans="1:19" ht="12.95" customHeight="1" x14ac:dyDescent="0.2">
      <c r="A65" s="44" t="s">
        <v>131</v>
      </c>
      <c r="B65" s="43"/>
      <c r="C65" s="44">
        <v>21074.708999999999</v>
      </c>
      <c r="D65" s="44" t="s">
        <v>132</v>
      </c>
      <c r="E65" s="65">
        <f t="shared" si="1"/>
        <v>-2428.9366486118947</v>
      </c>
      <c r="F65" s="102">
        <f t="shared" si="10"/>
        <v>-2430</v>
      </c>
      <c r="G65" s="67">
        <f t="shared" si="2"/>
        <v>13.761999999998807</v>
      </c>
      <c r="H65" s="65">
        <f t="shared" si="9"/>
        <v>13.761999999998807</v>
      </c>
      <c r="O65" s="65">
        <f t="shared" ca="1" si="4"/>
        <v>-14.671438356026018</v>
      </c>
      <c r="P65" s="65">
        <f t="shared" si="5"/>
        <v>14.117240805379506</v>
      </c>
      <c r="Q65" s="100">
        <f t="shared" si="7"/>
        <v>6056.2089999999989</v>
      </c>
      <c r="R65" s="100"/>
      <c r="S65" s="65">
        <f t="shared" si="6"/>
        <v>0.12619602980752784</v>
      </c>
    </row>
    <row r="66" spans="1:19" ht="12.95" customHeight="1" x14ac:dyDescent="0.2">
      <c r="A66" s="44" t="s">
        <v>131</v>
      </c>
      <c r="B66" s="43"/>
      <c r="C66" s="44">
        <v>21127.575000000001</v>
      </c>
      <c r="D66" s="44" t="s">
        <v>132</v>
      </c>
      <c r="E66" s="65">
        <f t="shared" si="1"/>
        <v>-2424.8518401186825</v>
      </c>
      <c r="F66" s="102">
        <f t="shared" si="10"/>
        <v>-2426</v>
      </c>
      <c r="G66" s="67">
        <f t="shared" si="2"/>
        <v>14.859599999999773</v>
      </c>
      <c r="H66" s="65">
        <f t="shared" si="9"/>
        <v>14.859599999999773</v>
      </c>
      <c r="O66" s="65">
        <f t="shared" ca="1" si="4"/>
        <v>-14.669106409988871</v>
      </c>
      <c r="P66" s="65">
        <f t="shared" si="5"/>
        <v>14.035313753128268</v>
      </c>
      <c r="Q66" s="100">
        <f t="shared" si="7"/>
        <v>6109.0750000000007</v>
      </c>
      <c r="R66" s="100"/>
      <c r="S66" s="65">
        <f t="shared" si="6"/>
        <v>0.67944781678151223</v>
      </c>
    </row>
    <row r="67" spans="1:19" ht="12.95" customHeight="1" x14ac:dyDescent="0.2">
      <c r="A67" s="44" t="s">
        <v>131</v>
      </c>
      <c r="B67" s="43"/>
      <c r="C67" s="44">
        <v>21294.912</v>
      </c>
      <c r="D67" s="44" t="s">
        <v>132</v>
      </c>
      <c r="E67" s="65">
        <f t="shared" si="1"/>
        <v>-2411.9221764628614</v>
      </c>
      <c r="F67" s="102">
        <f t="shared" si="10"/>
        <v>-2413</v>
      </c>
      <c r="G67" s="67">
        <f t="shared" si="2"/>
        <v>13.949300000000221</v>
      </c>
      <c r="H67" s="65">
        <f t="shared" si="9"/>
        <v>13.949300000000221</v>
      </c>
      <c r="O67" s="65">
        <f t="shared" ca="1" si="4"/>
        <v>-14.661527585368141</v>
      </c>
      <c r="P67" s="65">
        <f t="shared" si="5"/>
        <v>13.769899021205791</v>
      </c>
      <c r="Q67" s="100">
        <f t="shared" si="7"/>
        <v>6276.4120000000003</v>
      </c>
      <c r="R67" s="100"/>
      <c r="S67" s="65">
        <f t="shared" si="6"/>
        <v>3.2184711192399428E-2</v>
      </c>
    </row>
    <row r="68" spans="1:19" ht="12.95" customHeight="1" x14ac:dyDescent="0.2">
      <c r="A68" s="44" t="s">
        <v>131</v>
      </c>
      <c r="B68" s="43"/>
      <c r="C68" s="44">
        <v>21384.761999999999</v>
      </c>
      <c r="D68" s="44" t="s">
        <v>132</v>
      </c>
      <c r="E68" s="65">
        <f t="shared" si="1"/>
        <v>-2404.9797173565344</v>
      </c>
      <c r="F68" s="102">
        <f t="shared" si="10"/>
        <v>-2406</v>
      </c>
      <c r="G68" s="67">
        <f t="shared" si="2"/>
        <v>13.204599999997299</v>
      </c>
      <c r="H68" s="65">
        <f t="shared" si="9"/>
        <v>13.204599999997299</v>
      </c>
      <c r="O68" s="65">
        <f t="shared" ca="1" si="4"/>
        <v>-14.657446679803133</v>
      </c>
      <c r="P68" s="65">
        <f t="shared" si="5"/>
        <v>13.627520709922502</v>
      </c>
      <c r="Q68" s="100">
        <f t="shared" si="7"/>
        <v>6366.2619999999988</v>
      </c>
      <c r="R68" s="100"/>
      <c r="S68" s="65">
        <f t="shared" si="6"/>
        <v>0.17886192688363736</v>
      </c>
    </row>
    <row r="69" spans="1:19" ht="12.95" customHeight="1" x14ac:dyDescent="0.2">
      <c r="A69" s="44" t="s">
        <v>131</v>
      </c>
      <c r="B69" s="43"/>
      <c r="C69" s="44">
        <v>21449.647000000001</v>
      </c>
      <c r="D69" s="44" t="s">
        <v>132</v>
      </c>
      <c r="E69" s="65">
        <f t="shared" si="1"/>
        <v>-2399.9662342278302</v>
      </c>
      <c r="F69" s="102">
        <f t="shared" si="10"/>
        <v>-2401</v>
      </c>
      <c r="G69" s="67">
        <f t="shared" si="2"/>
        <v>13.379100000001927</v>
      </c>
      <c r="H69" s="65">
        <f t="shared" si="9"/>
        <v>13.379100000001927</v>
      </c>
      <c r="O69" s="65">
        <f t="shared" ca="1" si="4"/>
        <v>-14.6545317472567</v>
      </c>
      <c r="P69" s="65">
        <f t="shared" si="5"/>
        <v>13.526052193405029</v>
      </c>
      <c r="Q69" s="100">
        <f t="shared" si="7"/>
        <v>6431.1470000000008</v>
      </c>
      <c r="R69" s="100"/>
      <c r="S69" s="65">
        <f t="shared" si="6"/>
        <v>2.1594947145982746E-2</v>
      </c>
    </row>
    <row r="70" spans="1:19" ht="12.95" customHeight="1" x14ac:dyDescent="0.2">
      <c r="A70" s="44" t="s">
        <v>131</v>
      </c>
      <c r="B70" s="43"/>
      <c r="C70" s="44">
        <v>21476.625</v>
      </c>
      <c r="D70" s="44" t="s">
        <v>132</v>
      </c>
      <c r="E70" s="65">
        <f t="shared" si="1"/>
        <v>-2397.8817193500281</v>
      </c>
      <c r="F70" s="102">
        <f t="shared" si="10"/>
        <v>-2399</v>
      </c>
      <c r="G70" s="67">
        <f t="shared" si="2"/>
        <v>14.472900000000664</v>
      </c>
      <c r="H70" s="65">
        <f t="shared" si="9"/>
        <v>14.472900000000664</v>
      </c>
      <c r="O70" s="65">
        <f t="shared" ca="1" si="4"/>
        <v>-14.653365774238125</v>
      </c>
      <c r="P70" s="65">
        <f t="shared" si="5"/>
        <v>13.485518518157843</v>
      </c>
      <c r="Q70" s="100">
        <f t="shared" si="7"/>
        <v>6458.125</v>
      </c>
      <c r="R70" s="100"/>
      <c r="S70" s="65">
        <f t="shared" si="6"/>
        <v>0.97492219068612473</v>
      </c>
    </row>
    <row r="71" spans="1:19" ht="12.95" customHeight="1" x14ac:dyDescent="0.2">
      <c r="A71" s="44" t="s">
        <v>131</v>
      </c>
      <c r="B71" s="43"/>
      <c r="C71" s="44">
        <v>21721.844000000001</v>
      </c>
      <c r="D71" s="44" t="s">
        <v>132</v>
      </c>
      <c r="E71" s="65">
        <f t="shared" si="1"/>
        <v>-2378.9343305954985</v>
      </c>
      <c r="F71" s="102">
        <f t="shared" si="10"/>
        <v>-2380</v>
      </c>
      <c r="G71" s="67">
        <f t="shared" si="2"/>
        <v>13.792000000001281</v>
      </c>
      <c r="H71" s="65">
        <f t="shared" si="9"/>
        <v>13.792000000001281</v>
      </c>
      <c r="O71" s="65">
        <f t="shared" ca="1" si="4"/>
        <v>-14.642289030561676</v>
      </c>
      <c r="P71" s="65">
        <f t="shared" si="5"/>
        <v>13.101979947064002</v>
      </c>
      <c r="Q71" s="100">
        <f t="shared" si="7"/>
        <v>6703.344000000001</v>
      </c>
      <c r="R71" s="100"/>
      <c r="S71" s="65">
        <f t="shared" si="6"/>
        <v>0.47612767345556423</v>
      </c>
    </row>
    <row r="72" spans="1:19" ht="12.95" customHeight="1" x14ac:dyDescent="0.2">
      <c r="A72" s="44" t="s">
        <v>131</v>
      </c>
      <c r="B72" s="43"/>
      <c r="C72" s="44">
        <v>22081.837</v>
      </c>
      <c r="D72" s="44" t="s">
        <v>132</v>
      </c>
      <c r="E72" s="65">
        <f t="shared" si="1"/>
        <v>-2351.118674712759</v>
      </c>
      <c r="F72" s="102">
        <f t="shared" si="10"/>
        <v>-2352</v>
      </c>
      <c r="G72" s="67">
        <f t="shared" si="2"/>
        <v>11.406199999997625</v>
      </c>
      <c r="H72" s="65">
        <f t="shared" si="9"/>
        <v>11.406199999997625</v>
      </c>
      <c r="O72" s="65">
        <f t="shared" ca="1" si="4"/>
        <v>-14.625965408301644</v>
      </c>
      <c r="P72" s="65">
        <f t="shared" si="5"/>
        <v>12.541815958536787</v>
      </c>
      <c r="Q72" s="100">
        <f t="shared" si="7"/>
        <v>7063.3369999999995</v>
      </c>
      <c r="R72" s="100"/>
      <c r="S72" s="65">
        <f t="shared" si="6"/>
        <v>1.2896236052888204</v>
      </c>
    </row>
    <row r="73" spans="1:19" ht="12.95" customHeight="1" x14ac:dyDescent="0.2">
      <c r="A73" s="44" t="s">
        <v>131</v>
      </c>
      <c r="B73" s="43"/>
      <c r="C73" s="44">
        <v>22110.784</v>
      </c>
      <c r="D73" s="44" t="s">
        <v>132</v>
      </c>
      <c r="E73" s="65">
        <f t="shared" si="1"/>
        <v>-2348.8820206921596</v>
      </c>
      <c r="F73" s="102">
        <f t="shared" si="10"/>
        <v>-2350</v>
      </c>
      <c r="G73" s="67">
        <f t="shared" si="2"/>
        <v>14.46900000000096</v>
      </c>
      <c r="H73" s="65">
        <f t="shared" si="9"/>
        <v>14.46900000000096</v>
      </c>
      <c r="O73" s="65">
        <f t="shared" ca="1" si="4"/>
        <v>-14.624799435283069</v>
      </c>
      <c r="P73" s="65">
        <f t="shared" si="5"/>
        <v>12.502034522326859</v>
      </c>
      <c r="Q73" s="100">
        <f t="shared" si="7"/>
        <v>7092.2839999999997</v>
      </c>
      <c r="R73" s="100"/>
      <c r="S73" s="65">
        <f t="shared" si="6"/>
        <v>3.8689531903617054</v>
      </c>
    </row>
    <row r="74" spans="1:19" ht="12.95" customHeight="1" x14ac:dyDescent="0.2">
      <c r="A74" s="44" t="s">
        <v>131</v>
      </c>
      <c r="B74" s="43"/>
      <c r="C74" s="44">
        <v>22354.938999999998</v>
      </c>
      <c r="D74" s="44" t="s">
        <v>132</v>
      </c>
      <c r="E74" s="65">
        <f t="shared" si="1"/>
        <v>-2330.0168442524787</v>
      </c>
      <c r="F74" s="102">
        <f t="shared" si="10"/>
        <v>-2331</v>
      </c>
      <c r="G74" s="67">
        <f t="shared" si="2"/>
        <v>12.724099999999453</v>
      </c>
      <c r="H74" s="65">
        <f t="shared" si="9"/>
        <v>12.724099999999453</v>
      </c>
      <c r="O74" s="65">
        <f t="shared" ca="1" si="4"/>
        <v>-14.61372269160662</v>
      </c>
      <c r="P74" s="65">
        <f t="shared" si="5"/>
        <v>12.125642222086991</v>
      </c>
      <c r="Q74" s="100">
        <f t="shared" si="7"/>
        <v>7336.4389999999985</v>
      </c>
      <c r="R74" s="100"/>
      <c r="S74" s="65">
        <f t="shared" si="6"/>
        <v>0.35815171194392093</v>
      </c>
    </row>
    <row r="75" spans="1:19" ht="12.95" customHeight="1" x14ac:dyDescent="0.2">
      <c r="A75" s="44" t="s">
        <v>131</v>
      </c>
      <c r="B75" s="43"/>
      <c r="C75" s="44">
        <v>22509.743999999999</v>
      </c>
      <c r="D75" s="44" t="s">
        <v>132</v>
      </c>
      <c r="E75" s="65">
        <f t="shared" si="1"/>
        <v>-2318.0554933125227</v>
      </c>
      <c r="F75" s="102">
        <f t="shared" si="10"/>
        <v>-2319</v>
      </c>
      <c r="G75" s="67">
        <f t="shared" si="2"/>
        <v>12.223899999997229</v>
      </c>
      <c r="H75" s="65">
        <f t="shared" si="9"/>
        <v>12.223899999997229</v>
      </c>
      <c r="O75" s="65">
        <f t="shared" ca="1" si="4"/>
        <v>-14.606726853495179</v>
      </c>
      <c r="P75" s="65">
        <f t="shared" si="5"/>
        <v>11.889348488292995</v>
      </c>
      <c r="Q75" s="100">
        <f t="shared" si="7"/>
        <v>7491.2439999999988</v>
      </c>
      <c r="R75" s="100"/>
      <c r="S75" s="65">
        <f t="shared" si="6"/>
        <v>0.11192471398358816</v>
      </c>
    </row>
    <row r="76" spans="1:19" ht="12.95" customHeight="1" x14ac:dyDescent="0.2">
      <c r="A76" s="44" t="s">
        <v>131</v>
      </c>
      <c r="B76" s="43"/>
      <c r="C76" s="44">
        <v>22612.531999999999</v>
      </c>
      <c r="D76" s="44" t="s">
        <v>132</v>
      </c>
      <c r="E76" s="65">
        <f t="shared" si="1"/>
        <v>-2310.1133510017694</v>
      </c>
      <c r="F76" s="102">
        <f t="shared" si="10"/>
        <v>-2311</v>
      </c>
      <c r="G76" s="67">
        <f t="shared" si="2"/>
        <v>11.475099999999657</v>
      </c>
      <c r="H76" s="65">
        <f t="shared" si="9"/>
        <v>11.475099999999657</v>
      </c>
      <c r="O76" s="65">
        <f t="shared" ca="1" si="4"/>
        <v>-14.602062961420883</v>
      </c>
      <c r="P76" s="65">
        <f t="shared" si="5"/>
        <v>11.732433405113817</v>
      </c>
      <c r="Q76" s="100">
        <f t="shared" si="7"/>
        <v>7594.0319999999992</v>
      </c>
      <c r="R76" s="100"/>
      <c r="S76" s="65">
        <f t="shared" si="6"/>
        <v>6.6220481387648397E-2</v>
      </c>
    </row>
    <row r="77" spans="1:19" ht="12.95" customHeight="1" x14ac:dyDescent="0.2">
      <c r="A77" s="44" t="s">
        <v>131</v>
      </c>
      <c r="B77" s="43"/>
      <c r="C77" s="44">
        <v>22793.82</v>
      </c>
      <c r="D77" s="44" t="s">
        <v>132</v>
      </c>
      <c r="E77" s="65">
        <f t="shared" si="1"/>
        <v>-2296.1057324545477</v>
      </c>
      <c r="F77" s="102">
        <f t="shared" si="10"/>
        <v>-2297</v>
      </c>
      <c r="G77" s="67">
        <f t="shared" si="2"/>
        <v>11.573700000000827</v>
      </c>
      <c r="H77" s="65">
        <f t="shared" si="9"/>
        <v>11.573700000000827</v>
      </c>
      <c r="O77" s="65">
        <f t="shared" ca="1" si="4"/>
        <v>-14.593901150290867</v>
      </c>
      <c r="P77" s="65">
        <f t="shared" si="5"/>
        <v>11.459014099465939</v>
      </c>
      <c r="Q77" s="100">
        <f t="shared" si="7"/>
        <v>7775.32</v>
      </c>
      <c r="R77" s="100"/>
      <c r="S77" s="65">
        <f t="shared" si="6"/>
        <v>1.3152855781498052E-2</v>
      </c>
    </row>
    <row r="78" spans="1:19" ht="12.95" customHeight="1" x14ac:dyDescent="0.2">
      <c r="A78" s="44" t="s">
        <v>131</v>
      </c>
      <c r="B78" s="43"/>
      <c r="C78" s="44">
        <v>22910.643</v>
      </c>
      <c r="D78" s="44" t="s">
        <v>132</v>
      </c>
      <c r="E78" s="65">
        <f t="shared" si="1"/>
        <v>-2287.0791448064842</v>
      </c>
      <c r="F78" s="102">
        <f t="shared" si="10"/>
        <v>-2288</v>
      </c>
      <c r="G78" s="67">
        <f t="shared" si="2"/>
        <v>11.917799999999261</v>
      </c>
      <c r="H78" s="65">
        <f t="shared" si="9"/>
        <v>11.917799999999261</v>
      </c>
      <c r="O78" s="65">
        <f t="shared" ca="1" si="4"/>
        <v>-14.588654271707286</v>
      </c>
      <c r="P78" s="65">
        <f t="shared" si="5"/>
        <v>11.284039002369408</v>
      </c>
      <c r="Q78" s="100">
        <f t="shared" si="7"/>
        <v>7892.143</v>
      </c>
      <c r="R78" s="100"/>
      <c r="S78" s="65">
        <f t="shared" si="6"/>
        <v>0.40165300211678662</v>
      </c>
    </row>
    <row r="79" spans="1:19" ht="12.95" customHeight="1" x14ac:dyDescent="0.2">
      <c r="A79" s="44" t="s">
        <v>131</v>
      </c>
      <c r="B79" s="43"/>
      <c r="C79" s="44">
        <v>23245.71</v>
      </c>
      <c r="D79" s="44" t="s">
        <v>132</v>
      </c>
      <c r="E79" s="65">
        <f t="shared" si="1"/>
        <v>-2261.1894514800533</v>
      </c>
      <c r="F79" s="102">
        <f t="shared" si="10"/>
        <v>-2262</v>
      </c>
      <c r="G79" s="67">
        <f t="shared" si="2"/>
        <v>10.490200000000186</v>
      </c>
      <c r="H79" s="65">
        <f t="shared" si="9"/>
        <v>10.490200000000186</v>
      </c>
      <c r="O79" s="65">
        <f t="shared" ca="1" si="4"/>
        <v>-14.573496622465829</v>
      </c>
      <c r="P79" s="65">
        <f t="shared" si="5"/>
        <v>10.782047926922271</v>
      </c>
      <c r="Q79" s="100">
        <f t="shared" si="7"/>
        <v>8227.2099999999991</v>
      </c>
      <c r="R79" s="100"/>
      <c r="S79" s="65">
        <f t="shared" si="6"/>
        <v>8.5175212448718438E-2</v>
      </c>
    </row>
    <row r="80" spans="1:19" ht="12.95" customHeight="1" x14ac:dyDescent="0.2">
      <c r="A80" s="44" t="s">
        <v>131</v>
      </c>
      <c r="B80" s="43"/>
      <c r="C80" s="44">
        <v>23323.522000000001</v>
      </c>
      <c r="D80" s="44" t="s">
        <v>132</v>
      </c>
      <c r="E80" s="65">
        <f t="shared" si="1"/>
        <v>-2255.1771350862687</v>
      </c>
      <c r="F80" s="102">
        <f t="shared" si="10"/>
        <v>-2256</v>
      </c>
      <c r="G80" s="67">
        <f t="shared" si="2"/>
        <v>10.649600000000646</v>
      </c>
      <c r="H80" s="65">
        <f t="shared" si="9"/>
        <v>10.649600000000646</v>
      </c>
      <c r="O80" s="65">
        <f t="shared" ca="1" si="4"/>
        <v>-14.569998703410107</v>
      </c>
      <c r="P80" s="65">
        <f t="shared" si="5"/>
        <v>10.666940719808487</v>
      </c>
      <c r="Q80" s="100">
        <f t="shared" si="7"/>
        <v>8305.0220000000008</v>
      </c>
      <c r="R80" s="100"/>
      <c r="S80" s="65">
        <f t="shared" si="6"/>
        <v>3.007005634540422E-4</v>
      </c>
    </row>
    <row r="81" spans="1:19" ht="12.95" customHeight="1" x14ac:dyDescent="0.2">
      <c r="A81" s="44" t="s">
        <v>131</v>
      </c>
      <c r="B81" s="43"/>
      <c r="C81" s="44">
        <v>23530.847999999998</v>
      </c>
      <c r="D81" s="44" t="s">
        <v>132</v>
      </c>
      <c r="E81" s="65">
        <f t="shared" si="1"/>
        <v>-2239.1576328416563</v>
      </c>
      <c r="F81" s="102">
        <f t="shared" si="10"/>
        <v>-2240</v>
      </c>
      <c r="G81" s="67">
        <f t="shared" si="2"/>
        <v>10.901999999998225</v>
      </c>
      <c r="H81" s="65">
        <f t="shared" si="9"/>
        <v>10.901999999998225</v>
      </c>
      <c r="O81" s="65">
        <f t="shared" ca="1" si="4"/>
        <v>-14.560670919261517</v>
      </c>
      <c r="P81" s="65">
        <f t="shared" si="5"/>
        <v>10.361339127408719</v>
      </c>
      <c r="Q81" s="100">
        <f t="shared" si="7"/>
        <v>8512.3479999999981</v>
      </c>
      <c r="R81" s="100"/>
      <c r="S81" s="65">
        <f t="shared" si="6"/>
        <v>0.29231417914924546</v>
      </c>
    </row>
    <row r="82" spans="1:19" ht="12.95" customHeight="1" x14ac:dyDescent="0.2">
      <c r="A82" s="44" t="s">
        <v>131</v>
      </c>
      <c r="B82" s="43"/>
      <c r="C82" s="44">
        <v>24073.505000000001</v>
      </c>
      <c r="D82" s="44" t="s">
        <v>132</v>
      </c>
      <c r="E82" s="65">
        <f t="shared" si="1"/>
        <v>-2197.2280387263272</v>
      </c>
      <c r="F82" s="102">
        <f t="shared" si="10"/>
        <v>-2198</v>
      </c>
      <c r="G82" s="67">
        <f t="shared" si="2"/>
        <v>9.9907999999995809</v>
      </c>
      <c r="H82" s="65">
        <f t="shared" si="9"/>
        <v>9.9907999999995809</v>
      </c>
      <c r="O82" s="65">
        <f t="shared" ca="1" si="4"/>
        <v>-14.536185485871469</v>
      </c>
      <c r="P82" s="65">
        <f t="shared" si="5"/>
        <v>9.5684842039652729</v>
      </c>
      <c r="Q82" s="100">
        <f t="shared" si="7"/>
        <v>9055.005000000001</v>
      </c>
      <c r="R82" s="100"/>
      <c r="S82" s="65">
        <f t="shared" si="6"/>
        <v>0.17835063158009126</v>
      </c>
    </row>
    <row r="83" spans="1:19" ht="12.95" customHeight="1" x14ac:dyDescent="0.2">
      <c r="A83" s="44" t="s">
        <v>131</v>
      </c>
      <c r="B83" s="43"/>
      <c r="C83" s="44">
        <v>25029.802</v>
      </c>
      <c r="D83" s="44" t="s">
        <v>132</v>
      </c>
      <c r="E83" s="65">
        <f t="shared" si="1"/>
        <v>-2123.337634541535</v>
      </c>
      <c r="F83" s="98">
        <f t="shared" ref="F83:F117" si="11">ROUND(2*E83,0)/2-0.5</f>
        <v>-2124</v>
      </c>
      <c r="G83" s="67">
        <f t="shared" si="2"/>
        <v>8.5724000000009255</v>
      </c>
      <c r="H83" s="65">
        <f t="shared" si="9"/>
        <v>8.5724000000009255</v>
      </c>
      <c r="O83" s="65">
        <f t="shared" ca="1" si="4"/>
        <v>-14.493044484184242</v>
      </c>
      <c r="P83" s="65">
        <f t="shared" si="5"/>
        <v>8.2044943383191971</v>
      </c>
      <c r="Q83" s="100">
        <f t="shared" si="7"/>
        <v>10011.302</v>
      </c>
      <c r="R83" s="100"/>
      <c r="S83" s="65">
        <f t="shared" si="6"/>
        <v>0.13535457589747044</v>
      </c>
    </row>
    <row r="84" spans="1:19" ht="12.95" customHeight="1" x14ac:dyDescent="0.2">
      <c r="A84" s="44" t="s">
        <v>131</v>
      </c>
      <c r="B84" s="43"/>
      <c r="C84" s="44">
        <v>25132.571</v>
      </c>
      <c r="D84" s="44" t="s">
        <v>132</v>
      </c>
      <c r="E84" s="65">
        <f t="shared" si="1"/>
        <v>-2115.3969603078326</v>
      </c>
      <c r="F84" s="98">
        <f t="shared" si="11"/>
        <v>-2116</v>
      </c>
      <c r="G84" s="67">
        <f t="shared" si="2"/>
        <v>7.804599999999482</v>
      </c>
      <c r="H84" s="65">
        <f t="shared" si="9"/>
        <v>7.804599999999482</v>
      </c>
      <c r="O84" s="65">
        <f t="shared" ca="1" si="4"/>
        <v>-14.488380592109948</v>
      </c>
      <c r="P84" s="65">
        <f t="shared" si="5"/>
        <v>8.0595536724678229</v>
      </c>
      <c r="Q84" s="100">
        <f t="shared" si="7"/>
        <v>10114.071</v>
      </c>
      <c r="R84" s="100"/>
      <c r="S84" s="65">
        <f t="shared" si="6"/>
        <v>6.50013751050941E-2</v>
      </c>
    </row>
    <row r="85" spans="1:19" ht="12.95" customHeight="1" x14ac:dyDescent="0.2">
      <c r="A85" s="44" t="s">
        <v>131</v>
      </c>
      <c r="B85" s="43"/>
      <c r="C85" s="44">
        <v>25211.467000000001</v>
      </c>
      <c r="D85" s="44" t="s">
        <v>132</v>
      </c>
      <c r="E85" s="65">
        <f t="shared" ref="E85:E148" si="12">+(C85-C$7)/C$8</f>
        <v>-2109.3008862549354</v>
      </c>
      <c r="F85" s="98">
        <f t="shared" si="11"/>
        <v>-2110</v>
      </c>
      <c r="G85" s="67">
        <f t="shared" ref="G85:G148" si="13">+C85-(C$7+F85*C$8)</f>
        <v>9.047999999998865</v>
      </c>
      <c r="H85" s="65">
        <f t="shared" ref="H85" si="14">+G85</f>
        <v>9.047999999998865</v>
      </c>
      <c r="O85" s="65">
        <f t="shared" ref="O85:O148" ca="1" si="15">+C$11+C$12*$F85</f>
        <v>-14.484882673054226</v>
      </c>
      <c r="P85" s="65">
        <f t="shared" ref="P85:P148" si="16">+D$11+D$12*F85+D$13*F85*F85</f>
        <v>7.9511705612381203</v>
      </c>
      <c r="Q85" s="100">
        <f t="shared" ref="Q85:Q148" si="17">+C85-15018.5</f>
        <v>10192.967000000001</v>
      </c>
      <c r="R85" s="100"/>
      <c r="S85" s="65">
        <f t="shared" ref="S85:S148" si="18">(P85-G85)*(P85-G85)</f>
        <v>1.2030348177322101</v>
      </c>
    </row>
    <row r="86" spans="1:19" ht="12.95" customHeight="1" x14ac:dyDescent="0.2">
      <c r="A86" s="44" t="s">
        <v>131</v>
      </c>
      <c r="B86" s="43"/>
      <c r="C86" s="44">
        <v>25461.472000000002</v>
      </c>
      <c r="D86" s="44" t="s">
        <v>133</v>
      </c>
      <c r="E86" s="65">
        <f t="shared" si="12"/>
        <v>-2089.9836966180142</v>
      </c>
      <c r="F86" s="98">
        <f t="shared" si="11"/>
        <v>-2090.5</v>
      </c>
      <c r="G86" s="67">
        <f t="shared" si="13"/>
        <v>6.6820500000030734</v>
      </c>
      <c r="I86" s="65">
        <f t="shared" ref="I86:I92" si="19">+G86</f>
        <v>6.6820500000030734</v>
      </c>
      <c r="O86" s="65">
        <f t="shared" ca="1" si="15"/>
        <v>-14.473514436123132</v>
      </c>
      <c r="P86" s="65">
        <f t="shared" si="16"/>
        <v>7.6008338725032036</v>
      </c>
      <c r="Q86" s="100">
        <f t="shared" si="17"/>
        <v>10442.972000000002</v>
      </c>
      <c r="R86" s="100"/>
      <c r="S86" s="65">
        <f t="shared" si="18"/>
        <v>0.84416380436633565</v>
      </c>
    </row>
    <row r="87" spans="1:19" ht="12.95" customHeight="1" x14ac:dyDescent="0.2">
      <c r="A87" s="44" t="s">
        <v>131</v>
      </c>
      <c r="B87" s="43"/>
      <c r="C87" s="44">
        <v>25461.521000000001</v>
      </c>
      <c r="D87" s="44" t="s">
        <v>133</v>
      </c>
      <c r="E87" s="65">
        <f t="shared" si="12"/>
        <v>-2089.979910524567</v>
      </c>
      <c r="F87" s="98">
        <f t="shared" si="11"/>
        <v>-2090.5</v>
      </c>
      <c r="G87" s="67">
        <f t="shared" si="13"/>
        <v>6.731050000002142</v>
      </c>
      <c r="I87" s="65">
        <f t="shared" si="19"/>
        <v>6.731050000002142</v>
      </c>
      <c r="O87" s="65">
        <f t="shared" ca="1" si="15"/>
        <v>-14.473514436123132</v>
      </c>
      <c r="P87" s="65">
        <f t="shared" si="16"/>
        <v>7.6008338725032036</v>
      </c>
      <c r="Q87" s="100">
        <f t="shared" si="17"/>
        <v>10443.021000000001</v>
      </c>
      <c r="R87" s="100"/>
      <c r="S87" s="65">
        <f t="shared" si="18"/>
        <v>0.75652398486294292</v>
      </c>
    </row>
    <row r="88" spans="1:19" ht="12.95" customHeight="1" x14ac:dyDescent="0.2">
      <c r="A88" s="44" t="s">
        <v>131</v>
      </c>
      <c r="B88" s="43"/>
      <c r="C88" s="44">
        <v>25474.423999999999</v>
      </c>
      <c r="D88" s="44" t="s">
        <v>133</v>
      </c>
      <c r="E88" s="65">
        <f t="shared" si="12"/>
        <v>-2088.9829316726036</v>
      </c>
      <c r="F88" s="98">
        <f t="shared" si="11"/>
        <v>-2089.5</v>
      </c>
      <c r="G88" s="67">
        <f t="shared" si="13"/>
        <v>6.6919500000003609</v>
      </c>
      <c r="I88" s="65">
        <f t="shared" si="19"/>
        <v>6.6919500000003609</v>
      </c>
      <c r="O88" s="65">
        <f t="shared" ca="1" si="15"/>
        <v>-14.472931449613846</v>
      </c>
      <c r="P88" s="65">
        <f t="shared" si="16"/>
        <v>7.5829465665280846</v>
      </c>
      <c r="Q88" s="100">
        <f t="shared" si="17"/>
        <v>10455.923999999999</v>
      </c>
      <c r="R88" s="100"/>
      <c r="S88" s="65">
        <f t="shared" si="18"/>
        <v>0.79387488156419239</v>
      </c>
    </row>
    <row r="89" spans="1:19" ht="12.95" customHeight="1" x14ac:dyDescent="0.2">
      <c r="A89" s="44" t="s">
        <v>131</v>
      </c>
      <c r="B89" s="43"/>
      <c r="C89" s="44">
        <v>25610.584999999999</v>
      </c>
      <c r="D89" s="44" t="s">
        <v>133</v>
      </c>
      <c r="E89" s="65">
        <f t="shared" si="12"/>
        <v>-2078.4621506556123</v>
      </c>
      <c r="F89" s="98">
        <f t="shared" si="11"/>
        <v>-2079</v>
      </c>
      <c r="G89" s="67">
        <f t="shared" si="13"/>
        <v>6.9608999999982188</v>
      </c>
      <c r="I89" s="65">
        <f t="shared" si="19"/>
        <v>6.9608999999982188</v>
      </c>
      <c r="O89" s="65">
        <f t="shared" ca="1" si="15"/>
        <v>-14.466810091266334</v>
      </c>
      <c r="P89" s="65">
        <f t="shared" si="16"/>
        <v>7.3955932867676655</v>
      </c>
      <c r="Q89" s="100">
        <f t="shared" si="17"/>
        <v>10592.084999999999</v>
      </c>
      <c r="R89" s="100"/>
      <c r="S89" s="65">
        <f t="shared" si="18"/>
        <v>0.18895825356242438</v>
      </c>
    </row>
    <row r="90" spans="1:19" ht="12.95" customHeight="1" x14ac:dyDescent="0.2">
      <c r="A90" s="44" t="s">
        <v>131</v>
      </c>
      <c r="B90" s="43"/>
      <c r="C90" s="44">
        <v>25616.531999999999</v>
      </c>
      <c r="D90" s="44" t="s">
        <v>133</v>
      </c>
      <c r="E90" s="65">
        <f t="shared" si="12"/>
        <v>-2078.0026425386918</v>
      </c>
      <c r="F90" s="98">
        <f t="shared" si="11"/>
        <v>-2078.5</v>
      </c>
      <c r="G90" s="67">
        <f t="shared" si="13"/>
        <v>6.4368499999982305</v>
      </c>
      <c r="I90" s="65">
        <f t="shared" si="19"/>
        <v>6.4368499999982305</v>
      </c>
      <c r="O90" s="65">
        <f t="shared" ca="1" si="15"/>
        <v>-14.466518598011691</v>
      </c>
      <c r="P90" s="65">
        <f t="shared" si="16"/>
        <v>7.3866928107656626</v>
      </c>
      <c r="Q90" s="100">
        <f t="shared" si="17"/>
        <v>10598.031999999999</v>
      </c>
      <c r="R90" s="100"/>
      <c r="S90" s="65">
        <f t="shared" si="18"/>
        <v>0.9022013651665759</v>
      </c>
    </row>
    <row r="91" spans="1:19" ht="12.95" customHeight="1" x14ac:dyDescent="0.2">
      <c r="A91" s="44" t="s">
        <v>131</v>
      </c>
      <c r="B91" s="43"/>
      <c r="C91" s="44">
        <v>25622.536</v>
      </c>
      <c r="D91" s="44" t="s">
        <v>133</v>
      </c>
      <c r="E91" s="65">
        <f t="shared" si="12"/>
        <v>-2077.538730190618</v>
      </c>
      <c r="F91" s="98">
        <f t="shared" si="11"/>
        <v>-2078</v>
      </c>
      <c r="G91" s="67">
        <f t="shared" si="13"/>
        <v>5.9697999999989406</v>
      </c>
      <c r="I91" s="65">
        <f t="shared" si="19"/>
        <v>5.9697999999989406</v>
      </c>
      <c r="O91" s="65">
        <f t="shared" ca="1" si="15"/>
        <v>-14.466227104757047</v>
      </c>
      <c r="P91" s="65">
        <f t="shared" si="16"/>
        <v>7.3777942537408006</v>
      </c>
      <c r="Q91" s="100">
        <f t="shared" si="17"/>
        <v>10604.036</v>
      </c>
      <c r="R91" s="100"/>
      <c r="S91" s="65">
        <f t="shared" si="18"/>
        <v>1.9824478185700971</v>
      </c>
    </row>
    <row r="92" spans="1:19" ht="12.95" customHeight="1" x14ac:dyDescent="0.2">
      <c r="A92" s="44" t="s">
        <v>131</v>
      </c>
      <c r="B92" s="43"/>
      <c r="C92" s="44">
        <v>25642.646000000001</v>
      </c>
      <c r="D92" s="44" t="s">
        <v>133</v>
      </c>
      <c r="E92" s="65">
        <f t="shared" si="12"/>
        <v>-2075.9848865330973</v>
      </c>
      <c r="F92" s="98">
        <f t="shared" si="11"/>
        <v>-2076.5</v>
      </c>
      <c r="G92" s="67">
        <f t="shared" si="13"/>
        <v>6.6666499999992084</v>
      </c>
      <c r="I92" s="65">
        <f t="shared" si="19"/>
        <v>6.6666499999992084</v>
      </c>
      <c r="O92" s="65">
        <f t="shared" ca="1" si="15"/>
        <v>-14.465352624993116</v>
      </c>
      <c r="P92" s="65">
        <f t="shared" si="16"/>
        <v>7.3511100965290161</v>
      </c>
      <c r="Q92" s="100">
        <f t="shared" si="17"/>
        <v>10624.146000000001</v>
      </c>
      <c r="R92" s="100"/>
      <c r="S92" s="65">
        <f t="shared" si="18"/>
        <v>0.46848562374159375</v>
      </c>
    </row>
    <row r="93" spans="1:19" ht="12.95" customHeight="1" x14ac:dyDescent="0.2">
      <c r="A93" s="44" t="s">
        <v>131</v>
      </c>
      <c r="B93" s="43"/>
      <c r="C93" s="44">
        <v>25779.774000000001</v>
      </c>
      <c r="D93" s="44" t="s">
        <v>132</v>
      </c>
      <c r="E93" s="65">
        <f t="shared" si="12"/>
        <v>-2065.3893881209387</v>
      </c>
      <c r="F93" s="98">
        <f t="shared" si="11"/>
        <v>-2066</v>
      </c>
      <c r="G93" s="67">
        <f t="shared" si="13"/>
        <v>7.9026000000012573</v>
      </c>
      <c r="H93" s="65">
        <f t="shared" ref="H93:H110" si="20">+G93</f>
        <v>7.9026000000012573</v>
      </c>
      <c r="O93" s="65">
        <f t="shared" ca="1" si="15"/>
        <v>-14.459231266645606</v>
      </c>
      <c r="P93" s="65">
        <f t="shared" si="16"/>
        <v>7.1648045782847749</v>
      </c>
      <c r="Q93" s="100">
        <f t="shared" si="17"/>
        <v>10761.274000000001</v>
      </c>
      <c r="R93" s="100"/>
      <c r="S93" s="65">
        <f t="shared" si="18"/>
        <v>0.54434208430580211</v>
      </c>
    </row>
    <row r="94" spans="1:19" ht="12.95" customHeight="1" x14ac:dyDescent="0.2">
      <c r="A94" s="44" t="s">
        <v>131</v>
      </c>
      <c r="B94" s="43"/>
      <c r="C94" s="44">
        <v>25830.695</v>
      </c>
      <c r="D94" s="44" t="s">
        <v>132</v>
      </c>
      <c r="E94" s="65">
        <f t="shared" si="12"/>
        <v>-2061.4548643574071</v>
      </c>
      <c r="F94" s="98">
        <f t="shared" si="11"/>
        <v>-2062</v>
      </c>
      <c r="G94" s="67">
        <f t="shared" si="13"/>
        <v>7.0551999999988766</v>
      </c>
      <c r="H94" s="65">
        <f t="shared" si="20"/>
        <v>7.0551999999988766</v>
      </c>
      <c r="O94" s="65">
        <f t="shared" ca="1" si="15"/>
        <v>-14.456899320608457</v>
      </c>
      <c r="P94" s="65">
        <f t="shared" si="16"/>
        <v>7.0940536488728281</v>
      </c>
      <c r="Q94" s="100">
        <f t="shared" si="17"/>
        <v>10812.195</v>
      </c>
      <c r="R94" s="100"/>
      <c r="S94" s="65">
        <f t="shared" si="18"/>
        <v>1.5096060308203115E-3</v>
      </c>
    </row>
    <row r="95" spans="1:19" ht="12.95" customHeight="1" x14ac:dyDescent="0.2">
      <c r="A95" s="44" t="s">
        <v>131</v>
      </c>
      <c r="B95" s="43"/>
      <c r="C95" s="44">
        <v>26062.888999999999</v>
      </c>
      <c r="D95" s="44" t="s">
        <v>132</v>
      </c>
      <c r="E95" s="65">
        <f t="shared" si="12"/>
        <v>-2043.5138810548522</v>
      </c>
      <c r="F95" s="98">
        <f t="shared" si="11"/>
        <v>-2044</v>
      </c>
      <c r="G95" s="67">
        <f t="shared" si="13"/>
        <v>6.2913999999982479</v>
      </c>
      <c r="H95" s="65">
        <f t="shared" si="20"/>
        <v>6.2913999999982479</v>
      </c>
      <c r="O95" s="65">
        <f t="shared" ca="1" si="15"/>
        <v>-14.446405563441294</v>
      </c>
      <c r="P95" s="65">
        <f t="shared" si="16"/>
        <v>6.7771942964106628</v>
      </c>
      <c r="Q95" s="100">
        <f t="shared" si="17"/>
        <v>11044.388999999999</v>
      </c>
      <c r="R95" s="100"/>
      <c r="S95" s="65">
        <f t="shared" si="18"/>
        <v>0.23599609842683322</v>
      </c>
    </row>
    <row r="96" spans="1:19" ht="12.95" customHeight="1" x14ac:dyDescent="0.2">
      <c r="A96" s="44" t="s">
        <v>131</v>
      </c>
      <c r="B96" s="43"/>
      <c r="C96" s="44">
        <v>26128.799999999999</v>
      </c>
      <c r="D96" s="44" t="s">
        <v>132</v>
      </c>
      <c r="E96" s="65">
        <f t="shared" si="12"/>
        <v>-2038.4211217654013</v>
      </c>
      <c r="F96" s="98">
        <f t="shared" si="11"/>
        <v>-2039</v>
      </c>
      <c r="G96" s="67">
        <f t="shared" si="13"/>
        <v>7.4919000000008964</v>
      </c>
      <c r="H96" s="65">
        <f t="shared" si="20"/>
        <v>7.4919000000008964</v>
      </c>
      <c r="O96" s="65">
        <f t="shared" ca="1" si="15"/>
        <v>-14.443490630894861</v>
      </c>
      <c r="P96" s="65">
        <f t="shared" si="16"/>
        <v>6.6896191743568689</v>
      </c>
      <c r="Q96" s="100">
        <f t="shared" si="17"/>
        <v>11110.3</v>
      </c>
      <c r="R96" s="100"/>
      <c r="S96" s="65">
        <f t="shared" si="18"/>
        <v>0.64365452319606242</v>
      </c>
    </row>
    <row r="97" spans="1:19" ht="12.95" customHeight="1" x14ac:dyDescent="0.2">
      <c r="A97" s="44" t="s">
        <v>131</v>
      </c>
      <c r="B97" s="43"/>
      <c r="C97" s="44">
        <v>26178.735000000001</v>
      </c>
      <c r="D97" s="44" t="s">
        <v>132</v>
      </c>
      <c r="E97" s="65">
        <f t="shared" si="12"/>
        <v>-2034.5627834740883</v>
      </c>
      <c r="F97" s="98">
        <f t="shared" si="11"/>
        <v>-2035</v>
      </c>
      <c r="G97" s="67">
        <f t="shared" si="13"/>
        <v>5.6585000000013679</v>
      </c>
      <c r="H97" s="65">
        <f t="shared" si="20"/>
        <v>5.6585000000013679</v>
      </c>
      <c r="O97" s="65">
        <f t="shared" ca="1" si="15"/>
        <v>-14.441158684857713</v>
      </c>
      <c r="P97" s="65">
        <f t="shared" si="16"/>
        <v>6.6196972430676144</v>
      </c>
      <c r="Q97" s="100">
        <f t="shared" si="17"/>
        <v>11160.235000000001</v>
      </c>
      <c r="R97" s="100"/>
      <c r="S97" s="65">
        <f t="shared" si="18"/>
        <v>0.92390014007815302</v>
      </c>
    </row>
    <row r="98" spans="1:19" ht="12.95" customHeight="1" x14ac:dyDescent="0.2">
      <c r="A98" s="44" t="s">
        <v>131</v>
      </c>
      <c r="B98" s="43"/>
      <c r="C98" s="44">
        <v>26205.669000000002</v>
      </c>
      <c r="D98" s="44" t="s">
        <v>132</v>
      </c>
      <c r="E98" s="65">
        <f t="shared" si="12"/>
        <v>-2032.4816683536674</v>
      </c>
      <c r="F98" s="98">
        <f t="shared" si="11"/>
        <v>-2033</v>
      </c>
      <c r="G98" s="67">
        <f t="shared" si="13"/>
        <v>6.7083000000020547</v>
      </c>
      <c r="H98" s="65">
        <f t="shared" si="20"/>
        <v>6.7083000000020547</v>
      </c>
      <c r="O98" s="65">
        <f t="shared" ca="1" si="15"/>
        <v>-14.439992711839139</v>
      </c>
      <c r="P98" s="65">
        <f t="shared" si="16"/>
        <v>6.5847823328742461</v>
      </c>
      <c r="Q98" s="100">
        <f t="shared" si="17"/>
        <v>11187.169000000002</v>
      </c>
      <c r="R98" s="100"/>
      <c r="S98" s="65">
        <f t="shared" si="18"/>
        <v>1.5256614092696142E-2</v>
      </c>
    </row>
    <row r="99" spans="1:19" ht="12.95" customHeight="1" x14ac:dyDescent="0.2">
      <c r="A99" s="44" t="s">
        <v>131</v>
      </c>
      <c r="B99" s="43"/>
      <c r="C99" s="44">
        <v>26231.624</v>
      </c>
      <c r="D99" s="44" t="s">
        <v>132</v>
      </c>
      <c r="E99" s="65">
        <f t="shared" si="12"/>
        <v>-2030.4761978349727</v>
      </c>
      <c r="F99" s="98">
        <f t="shared" si="11"/>
        <v>-2031</v>
      </c>
      <c r="G99" s="67">
        <f t="shared" si="13"/>
        <v>6.7790999999997439</v>
      </c>
      <c r="H99" s="65">
        <f t="shared" si="20"/>
        <v>6.7790999999997439</v>
      </c>
      <c r="O99" s="65">
        <f t="shared" ca="1" si="15"/>
        <v>-14.438826738820566</v>
      </c>
      <c r="P99" s="65">
        <f t="shared" si="16"/>
        <v>6.5498981263150551</v>
      </c>
      <c r="Q99" s="100">
        <f t="shared" si="17"/>
        <v>11213.124</v>
      </c>
      <c r="R99" s="100"/>
      <c r="S99" s="65">
        <f t="shared" si="18"/>
        <v>5.2533498900572045E-2</v>
      </c>
    </row>
    <row r="100" spans="1:19" ht="12.95" customHeight="1" x14ac:dyDescent="0.2">
      <c r="A100" s="44" t="s">
        <v>131</v>
      </c>
      <c r="B100" s="43"/>
      <c r="C100" s="44">
        <v>26270.544999999998</v>
      </c>
      <c r="D100" s="44" t="s">
        <v>132</v>
      </c>
      <c r="E100" s="65">
        <f t="shared" si="12"/>
        <v>-2027.4688806298825</v>
      </c>
      <c r="F100" s="98">
        <f t="shared" si="11"/>
        <v>-2028</v>
      </c>
      <c r="G100" s="67">
        <f t="shared" si="13"/>
        <v>6.8737999999975727</v>
      </c>
      <c r="H100" s="65">
        <f t="shared" si="20"/>
        <v>6.8737999999975727</v>
      </c>
      <c r="O100" s="65">
        <f t="shared" ca="1" si="15"/>
        <v>-14.437077779292705</v>
      </c>
      <c r="P100" s="65">
        <f t="shared" si="16"/>
        <v>6.49762938579034</v>
      </c>
      <c r="Q100" s="100">
        <f t="shared" si="17"/>
        <v>11252.044999999998</v>
      </c>
      <c r="R100" s="100"/>
      <c r="S100" s="65">
        <f t="shared" si="18"/>
        <v>0.14150433099304674</v>
      </c>
    </row>
    <row r="101" spans="1:19" ht="12.95" customHeight="1" x14ac:dyDescent="0.2">
      <c r="A101" s="44" t="s">
        <v>131</v>
      </c>
      <c r="B101" s="43"/>
      <c r="C101" s="44">
        <v>26489.794000000002</v>
      </c>
      <c r="D101" s="44" t="s">
        <v>132</v>
      </c>
      <c r="E101" s="65">
        <f t="shared" si="12"/>
        <v>-2010.5281214022452</v>
      </c>
      <c r="F101" s="98">
        <f t="shared" si="11"/>
        <v>-2011</v>
      </c>
      <c r="G101" s="67">
        <f t="shared" si="13"/>
        <v>6.1071000000010827</v>
      </c>
      <c r="H101" s="65">
        <f t="shared" si="20"/>
        <v>6.1071000000010827</v>
      </c>
      <c r="O101" s="65">
        <f t="shared" ca="1" si="15"/>
        <v>-14.427167008634829</v>
      </c>
      <c r="P101" s="65">
        <f t="shared" si="16"/>
        <v>6.2027447606026911</v>
      </c>
      <c r="Q101" s="100">
        <f t="shared" si="17"/>
        <v>11471.294000000002</v>
      </c>
      <c r="R101" s="100"/>
      <c r="S101" s="65">
        <f t="shared" si="18"/>
        <v>9.1479202305389876E-3</v>
      </c>
    </row>
    <row r="102" spans="1:19" ht="12.95" customHeight="1" x14ac:dyDescent="0.2">
      <c r="A102" s="44" t="s">
        <v>131</v>
      </c>
      <c r="B102" s="43"/>
      <c r="C102" s="44">
        <v>26528.702000000001</v>
      </c>
      <c r="D102" s="44" t="s">
        <v>132</v>
      </c>
      <c r="E102" s="65">
        <f t="shared" si="12"/>
        <v>-2007.5218086709265</v>
      </c>
      <c r="F102" s="98">
        <f t="shared" si="11"/>
        <v>-2008</v>
      </c>
      <c r="G102" s="67">
        <f t="shared" si="13"/>
        <v>6.188799999999901</v>
      </c>
      <c r="H102" s="65">
        <f t="shared" si="20"/>
        <v>6.188799999999901</v>
      </c>
      <c r="O102" s="65">
        <f t="shared" ca="1" si="15"/>
        <v>-14.425418049106968</v>
      </c>
      <c r="P102" s="65">
        <f t="shared" si="16"/>
        <v>6.1509365745905864</v>
      </c>
      <c r="Q102" s="100">
        <f t="shared" si="17"/>
        <v>11510.202000000001</v>
      </c>
      <c r="R102" s="100"/>
      <c r="S102" s="65">
        <f t="shared" si="18"/>
        <v>1.4336389837267339E-3</v>
      </c>
    </row>
    <row r="103" spans="1:19" ht="12.95" customHeight="1" x14ac:dyDescent="0.2">
      <c r="A103" s="44" t="s">
        <v>131</v>
      </c>
      <c r="B103" s="43"/>
      <c r="C103" s="44">
        <v>26902.682000000001</v>
      </c>
      <c r="D103" s="44" t="s">
        <v>132</v>
      </c>
      <c r="E103" s="65">
        <f t="shared" si="12"/>
        <v>-1978.6254162771111</v>
      </c>
      <c r="F103" s="98">
        <f t="shared" si="11"/>
        <v>-1979</v>
      </c>
      <c r="G103" s="67">
        <f t="shared" si="13"/>
        <v>4.8479000000006636</v>
      </c>
      <c r="H103" s="65">
        <f t="shared" si="20"/>
        <v>4.8479000000006636</v>
      </c>
      <c r="O103" s="65">
        <f t="shared" ca="1" si="15"/>
        <v>-14.40851144033765</v>
      </c>
      <c r="P103" s="65">
        <f t="shared" si="16"/>
        <v>5.6536857313710751</v>
      </c>
      <c r="Q103" s="100">
        <f t="shared" si="17"/>
        <v>11884.182000000001</v>
      </c>
      <c r="R103" s="100"/>
      <c r="S103" s="65">
        <f t="shared" si="18"/>
        <v>0.64929064488014898</v>
      </c>
    </row>
    <row r="104" spans="1:19" ht="12.95" customHeight="1" x14ac:dyDescent="0.2">
      <c r="A104" s="44" t="s">
        <v>131</v>
      </c>
      <c r="B104" s="43"/>
      <c r="C104" s="44">
        <v>26903.609</v>
      </c>
      <c r="D104" s="44" t="s">
        <v>132</v>
      </c>
      <c r="E104" s="65">
        <f t="shared" si="12"/>
        <v>-1978.5537895704715</v>
      </c>
      <c r="F104" s="98">
        <f t="shared" si="11"/>
        <v>-1979</v>
      </c>
      <c r="G104" s="67">
        <f t="shared" si="13"/>
        <v>5.7749000000003434</v>
      </c>
      <c r="H104" s="65">
        <f t="shared" si="20"/>
        <v>5.7749000000003434</v>
      </c>
      <c r="O104" s="65">
        <f t="shared" ca="1" si="15"/>
        <v>-14.40851144033765</v>
      </c>
      <c r="P104" s="65">
        <f t="shared" si="16"/>
        <v>5.6536857313710751</v>
      </c>
      <c r="Q104" s="100">
        <f t="shared" si="17"/>
        <v>11885.109</v>
      </c>
      <c r="R104" s="100"/>
      <c r="S104" s="65">
        <f t="shared" si="18"/>
        <v>1.4692898919328422E-2</v>
      </c>
    </row>
    <row r="105" spans="1:19" ht="12.95" customHeight="1" x14ac:dyDescent="0.2">
      <c r="A105" s="44" t="s">
        <v>131</v>
      </c>
      <c r="B105" s="43"/>
      <c r="C105" s="44">
        <v>26968.575000000001</v>
      </c>
      <c r="D105" s="44" t="s">
        <v>132</v>
      </c>
      <c r="E105" s="65">
        <f t="shared" si="12"/>
        <v>-1973.534047797498</v>
      </c>
      <c r="F105" s="98">
        <f t="shared" si="11"/>
        <v>-1974</v>
      </c>
      <c r="G105" s="67">
        <f t="shared" si="13"/>
        <v>6.0303999999996449</v>
      </c>
      <c r="H105" s="65">
        <f t="shared" si="20"/>
        <v>6.0303999999996449</v>
      </c>
      <c r="O105" s="65">
        <f t="shared" ca="1" si="15"/>
        <v>-14.405596507791214</v>
      </c>
      <c r="P105" s="65">
        <f t="shared" si="16"/>
        <v>5.5686052795939087</v>
      </c>
      <c r="Q105" s="100">
        <f t="shared" si="17"/>
        <v>11950.075000000001</v>
      </c>
      <c r="R105" s="100"/>
      <c r="S105" s="65">
        <f t="shared" si="18"/>
        <v>0.21325436379461207</v>
      </c>
    </row>
    <row r="106" spans="1:19" ht="12.95" customHeight="1" x14ac:dyDescent="0.2">
      <c r="A106" s="44" t="s">
        <v>131</v>
      </c>
      <c r="B106" s="43"/>
      <c r="C106" s="44">
        <v>27277.694</v>
      </c>
      <c r="D106" s="44" t="s">
        <v>132</v>
      </c>
      <c r="E106" s="65">
        <f t="shared" si="12"/>
        <v>-1949.6492841192696</v>
      </c>
      <c r="F106" s="98">
        <f t="shared" si="11"/>
        <v>-1950</v>
      </c>
      <c r="G106" s="67">
        <f t="shared" si="13"/>
        <v>4.5390000000006694</v>
      </c>
      <c r="H106" s="65">
        <f t="shared" si="20"/>
        <v>4.5390000000006694</v>
      </c>
      <c r="O106" s="65">
        <f t="shared" ca="1" si="15"/>
        <v>-14.39160483156833</v>
      </c>
      <c r="P106" s="65">
        <f t="shared" si="16"/>
        <v>5.1628903272366262</v>
      </c>
      <c r="Q106" s="100">
        <f t="shared" si="17"/>
        <v>12259.194</v>
      </c>
      <c r="R106" s="100"/>
      <c r="S106" s="65">
        <f t="shared" si="18"/>
        <v>0.38923914041858931</v>
      </c>
    </row>
    <row r="107" spans="1:19" ht="12.95" customHeight="1" x14ac:dyDescent="0.2">
      <c r="A107" s="44" t="s">
        <v>131</v>
      </c>
      <c r="B107" s="43"/>
      <c r="C107" s="44">
        <v>27653.637999999999</v>
      </c>
      <c r="D107" s="44" t="s">
        <v>132</v>
      </c>
      <c r="E107" s="65">
        <f t="shared" si="12"/>
        <v>-1920.6011389187227</v>
      </c>
      <c r="F107" s="98">
        <f t="shared" si="11"/>
        <v>-1921</v>
      </c>
      <c r="G107" s="67">
        <f t="shared" si="13"/>
        <v>5.1620999999977357</v>
      </c>
      <c r="H107" s="65">
        <f t="shared" si="20"/>
        <v>5.1620999999977357</v>
      </c>
      <c r="O107" s="65">
        <f t="shared" ca="1" si="15"/>
        <v>-14.374698222799012</v>
      </c>
      <c r="P107" s="65">
        <f t="shared" si="16"/>
        <v>4.6785503621872309</v>
      </c>
      <c r="Q107" s="100">
        <f t="shared" si="17"/>
        <v>12635.137999999999</v>
      </c>
      <c r="R107" s="100"/>
      <c r="S107" s="65">
        <f t="shared" si="18"/>
        <v>0.23382025222667044</v>
      </c>
    </row>
    <row r="108" spans="1:19" ht="12.95" customHeight="1" x14ac:dyDescent="0.2">
      <c r="A108" s="44" t="s">
        <v>131</v>
      </c>
      <c r="B108" s="43"/>
      <c r="C108" s="44">
        <v>27718.541000000001</v>
      </c>
      <c r="D108" s="44" t="s">
        <v>132</v>
      </c>
      <c r="E108" s="65">
        <f t="shared" si="12"/>
        <v>-1915.5862649801809</v>
      </c>
      <c r="F108" s="98">
        <f t="shared" si="11"/>
        <v>-1916</v>
      </c>
      <c r="G108" s="67">
        <f t="shared" si="13"/>
        <v>5.3546000000023923</v>
      </c>
      <c r="H108" s="65">
        <f t="shared" si="20"/>
        <v>5.3546000000023923</v>
      </c>
      <c r="O108" s="65">
        <f t="shared" ca="1" si="15"/>
        <v>-14.371783290252578</v>
      </c>
      <c r="P108" s="65">
        <f t="shared" si="16"/>
        <v>4.5956959238876678</v>
      </c>
      <c r="Q108" s="100">
        <f t="shared" si="17"/>
        <v>12700.041000000001</v>
      </c>
      <c r="R108" s="100"/>
      <c r="S108" s="65">
        <f t="shared" si="18"/>
        <v>0.57593539674354366</v>
      </c>
    </row>
    <row r="109" spans="1:19" ht="12.95" customHeight="1" x14ac:dyDescent="0.2">
      <c r="A109" s="44" t="s">
        <v>131</v>
      </c>
      <c r="B109" s="43"/>
      <c r="C109" s="44">
        <v>27731.512999999999</v>
      </c>
      <c r="D109" s="44" t="s">
        <v>132</v>
      </c>
      <c r="E109" s="65">
        <f t="shared" si="12"/>
        <v>-1914.5839546905063</v>
      </c>
      <c r="F109" s="98">
        <f t="shared" si="11"/>
        <v>-1915</v>
      </c>
      <c r="G109" s="67">
        <f t="shared" si="13"/>
        <v>5.3845000000001164</v>
      </c>
      <c r="H109" s="65">
        <f t="shared" si="20"/>
        <v>5.3845000000001164</v>
      </c>
      <c r="O109" s="65">
        <f t="shared" ca="1" si="15"/>
        <v>-14.37120030374329</v>
      </c>
      <c r="P109" s="65">
        <f t="shared" si="16"/>
        <v>4.5791480639533866</v>
      </c>
      <c r="Q109" s="100">
        <f t="shared" si="17"/>
        <v>12713.012999999999</v>
      </c>
      <c r="R109" s="100"/>
      <c r="S109" s="65">
        <f t="shared" si="18"/>
        <v>0.64859174089421601</v>
      </c>
    </row>
    <row r="110" spans="1:19" ht="12.95" customHeight="1" x14ac:dyDescent="0.2">
      <c r="A110" s="44" t="s">
        <v>131</v>
      </c>
      <c r="B110" s="43"/>
      <c r="C110" s="44">
        <v>28015.648000000001</v>
      </c>
      <c r="D110" s="44" t="s">
        <v>132</v>
      </c>
      <c r="E110" s="65">
        <f t="shared" si="12"/>
        <v>-1892.629635066952</v>
      </c>
      <c r="F110" s="98">
        <f t="shared" si="11"/>
        <v>-1893</v>
      </c>
      <c r="G110" s="67">
        <f t="shared" si="13"/>
        <v>4.7933000000011816</v>
      </c>
      <c r="H110" s="65">
        <f t="shared" si="20"/>
        <v>4.7933000000011816</v>
      </c>
      <c r="O110" s="65">
        <f t="shared" ca="1" si="15"/>
        <v>-14.35837460053898</v>
      </c>
      <c r="P110" s="65">
        <f t="shared" si="16"/>
        <v>4.2170371502606763</v>
      </c>
      <c r="Q110" s="100">
        <f t="shared" si="17"/>
        <v>12997.148000000001</v>
      </c>
      <c r="R110" s="100"/>
      <c r="S110" s="65">
        <f t="shared" si="18"/>
        <v>0.33207887199104824</v>
      </c>
    </row>
    <row r="111" spans="1:19" ht="12.95" customHeight="1" x14ac:dyDescent="0.2">
      <c r="A111" s="44" t="s">
        <v>42</v>
      </c>
      <c r="B111" s="43"/>
      <c r="C111" s="44">
        <v>28325.39</v>
      </c>
      <c r="D111" s="44"/>
      <c r="E111" s="65">
        <f t="shared" si="12"/>
        <v>-1868.696733914898</v>
      </c>
      <c r="F111" s="98">
        <f t="shared" si="11"/>
        <v>-1869</v>
      </c>
      <c r="G111" s="67">
        <f t="shared" si="13"/>
        <v>3.9248999999981606</v>
      </c>
      <c r="I111" s="65">
        <f>+G111</f>
        <v>3.9248999999981606</v>
      </c>
      <c r="O111" s="65">
        <f t="shared" ca="1" si="15"/>
        <v>-14.344382924316095</v>
      </c>
      <c r="P111" s="65">
        <f t="shared" si="16"/>
        <v>3.8262441641118965</v>
      </c>
      <c r="Q111" s="100">
        <f t="shared" si="17"/>
        <v>13306.89</v>
      </c>
      <c r="R111" s="100" t="s">
        <v>133</v>
      </c>
      <c r="S111" s="65">
        <f t="shared" si="18"/>
        <v>9.7329739544174832E-3</v>
      </c>
    </row>
    <row r="112" spans="1:19" ht="12.95" customHeight="1" x14ac:dyDescent="0.2">
      <c r="A112" s="44" t="s">
        <v>131</v>
      </c>
      <c r="B112" s="43"/>
      <c r="C112" s="44">
        <v>28337.782999999999</v>
      </c>
      <c r="D112" s="44" t="s">
        <v>132</v>
      </c>
      <c r="E112" s="65">
        <f t="shared" si="12"/>
        <v>-1867.739161341668</v>
      </c>
      <c r="F112" s="98">
        <f t="shared" si="11"/>
        <v>-1868</v>
      </c>
      <c r="G112" s="67">
        <f t="shared" si="13"/>
        <v>3.3757999999979802</v>
      </c>
      <c r="H112" s="65">
        <f t="shared" ref="H112:H120" si="21">+G112</f>
        <v>3.3757999999979802</v>
      </c>
      <c r="O112" s="65">
        <f t="shared" ca="1" si="15"/>
        <v>-14.343799937806809</v>
      </c>
      <c r="P112" s="65">
        <f t="shared" si="16"/>
        <v>3.8100570718791555</v>
      </c>
      <c r="Q112" s="100">
        <f t="shared" si="17"/>
        <v>13319.282999999999</v>
      </c>
      <c r="R112" s="100"/>
      <c r="S112" s="65">
        <f t="shared" si="18"/>
        <v>0.1885792044788123</v>
      </c>
    </row>
    <row r="113" spans="1:19" ht="12.95" customHeight="1" x14ac:dyDescent="0.2">
      <c r="A113" s="44" t="s">
        <v>131</v>
      </c>
      <c r="B113" s="43"/>
      <c r="C113" s="44">
        <v>28337.782999999999</v>
      </c>
      <c r="D113" s="44" t="s">
        <v>132</v>
      </c>
      <c r="E113" s="65">
        <f t="shared" si="12"/>
        <v>-1867.739161341668</v>
      </c>
      <c r="F113" s="98">
        <f t="shared" si="11"/>
        <v>-1868</v>
      </c>
      <c r="G113" s="67">
        <f t="shared" si="13"/>
        <v>3.3757999999979802</v>
      </c>
      <c r="H113" s="65">
        <f t="shared" si="21"/>
        <v>3.3757999999979802</v>
      </c>
      <c r="O113" s="65">
        <f t="shared" ca="1" si="15"/>
        <v>-14.343799937806809</v>
      </c>
      <c r="P113" s="65">
        <f t="shared" si="16"/>
        <v>3.8100570718791555</v>
      </c>
      <c r="Q113" s="100">
        <f t="shared" si="17"/>
        <v>13319.282999999999</v>
      </c>
      <c r="R113" s="100"/>
      <c r="S113" s="65">
        <f t="shared" si="18"/>
        <v>0.1885792044788123</v>
      </c>
    </row>
    <row r="114" spans="1:19" ht="12.95" customHeight="1" x14ac:dyDescent="0.2">
      <c r="A114" s="44" t="s">
        <v>131</v>
      </c>
      <c r="B114" s="43"/>
      <c r="C114" s="44">
        <v>28364.720000000001</v>
      </c>
      <c r="D114" s="44" t="s">
        <v>132</v>
      </c>
      <c r="E114" s="65">
        <f t="shared" si="12"/>
        <v>-1865.6578144196073</v>
      </c>
      <c r="F114" s="98">
        <f t="shared" si="11"/>
        <v>-1866</v>
      </c>
      <c r="G114" s="67">
        <f t="shared" si="13"/>
        <v>4.4285999999992782</v>
      </c>
      <c r="H114" s="65">
        <f t="shared" si="21"/>
        <v>4.4285999999992782</v>
      </c>
      <c r="O114" s="65">
        <f t="shared" ca="1" si="15"/>
        <v>-14.342633964788234</v>
      </c>
      <c r="P114" s="65">
        <f t="shared" si="16"/>
        <v>3.7777059151393075</v>
      </c>
      <c r="Q114" s="100">
        <f t="shared" si="17"/>
        <v>13346.220000000001</v>
      </c>
      <c r="R114" s="100"/>
      <c r="S114" s="65">
        <f t="shared" si="18"/>
        <v>0.4236631097056987</v>
      </c>
    </row>
    <row r="115" spans="1:19" ht="12.95" customHeight="1" x14ac:dyDescent="0.2">
      <c r="A115" s="44" t="s">
        <v>131</v>
      </c>
      <c r="B115" s="43"/>
      <c r="C115" s="44">
        <v>28376.685000000001</v>
      </c>
      <c r="D115" s="44" t="s">
        <v>132</v>
      </c>
      <c r="E115" s="65">
        <f t="shared" si="12"/>
        <v>-1864.7333122136283</v>
      </c>
      <c r="F115" s="98">
        <f t="shared" si="11"/>
        <v>-1865</v>
      </c>
      <c r="G115" s="67">
        <f t="shared" si="13"/>
        <v>3.4515000000028522</v>
      </c>
      <c r="H115" s="65">
        <f t="shared" si="21"/>
        <v>3.4515000000028522</v>
      </c>
      <c r="O115" s="65">
        <f t="shared" ca="1" si="15"/>
        <v>-14.342050978278948</v>
      </c>
      <c r="P115" s="65">
        <f t="shared" si="16"/>
        <v>3.7615418506321987</v>
      </c>
      <c r="Q115" s="100">
        <f t="shared" si="17"/>
        <v>13358.185000000001</v>
      </c>
      <c r="R115" s="100"/>
      <c r="S115" s="65">
        <f t="shared" si="18"/>
        <v>9.6125949141670025E-2</v>
      </c>
    </row>
    <row r="116" spans="1:19" ht="12.95" customHeight="1" x14ac:dyDescent="0.2">
      <c r="A116" s="44" t="s">
        <v>131</v>
      </c>
      <c r="B116" s="43"/>
      <c r="C116" s="44">
        <v>28454.534</v>
      </c>
      <c r="D116" s="44" t="s">
        <v>132</v>
      </c>
      <c r="E116" s="65">
        <f t="shared" si="12"/>
        <v>-1858.7181369329553</v>
      </c>
      <c r="F116" s="98">
        <f t="shared" si="11"/>
        <v>-1859</v>
      </c>
      <c r="G116" s="67">
        <f t="shared" si="13"/>
        <v>3.647899999999936</v>
      </c>
      <c r="H116" s="65">
        <f t="shared" si="21"/>
        <v>3.647899999999936</v>
      </c>
      <c r="O116" s="65">
        <f t="shared" ca="1" si="15"/>
        <v>-14.338553059223226</v>
      </c>
      <c r="P116" s="65">
        <f t="shared" si="16"/>
        <v>3.6647186576689599</v>
      </c>
      <c r="Q116" s="100">
        <f t="shared" si="17"/>
        <v>13436.034</v>
      </c>
      <c r="R116" s="100"/>
      <c r="S116" s="65">
        <f t="shared" si="18"/>
        <v>2.8286724578781665E-4</v>
      </c>
    </row>
    <row r="117" spans="1:19" ht="12.95" customHeight="1" x14ac:dyDescent="0.2">
      <c r="A117" s="44" t="s">
        <v>131</v>
      </c>
      <c r="B117" s="43"/>
      <c r="C117" s="44">
        <v>28752.617999999999</v>
      </c>
      <c r="D117" s="44" t="s">
        <v>132</v>
      </c>
      <c r="E117" s="65">
        <f t="shared" si="12"/>
        <v>-1835.6860169524266</v>
      </c>
      <c r="F117" s="98">
        <f t="shared" si="11"/>
        <v>-1836</v>
      </c>
      <c r="G117" s="67">
        <f t="shared" si="13"/>
        <v>4.0635999999976775</v>
      </c>
      <c r="H117" s="65">
        <f t="shared" si="21"/>
        <v>4.0635999999976775</v>
      </c>
      <c r="O117" s="65">
        <f t="shared" ca="1" si="15"/>
        <v>-14.32514436950963</v>
      </c>
      <c r="P117" s="65">
        <f t="shared" si="16"/>
        <v>3.2961230001424546</v>
      </c>
      <c r="Q117" s="100">
        <f t="shared" si="17"/>
        <v>13734.117999999999</v>
      </c>
      <c r="R117" s="100"/>
      <c r="S117" s="65">
        <f t="shared" si="18"/>
        <v>0.58902094530677374</v>
      </c>
    </row>
    <row r="118" spans="1:19" ht="12.95" customHeight="1" x14ac:dyDescent="0.2">
      <c r="A118" s="44" t="s">
        <v>131</v>
      </c>
      <c r="B118" s="43"/>
      <c r="C118" s="44">
        <v>28777.591</v>
      </c>
      <c r="D118" s="44" t="s">
        <v>132</v>
      </c>
      <c r="E118" s="65">
        <f t="shared" si="12"/>
        <v>-1833.7564228370975</v>
      </c>
      <c r="F118" s="65">
        <f>ROUND(2*E118,0)/2</f>
        <v>-1834</v>
      </c>
      <c r="G118" s="67">
        <f t="shared" si="13"/>
        <v>3.1523999999990338</v>
      </c>
      <c r="H118" s="65">
        <f t="shared" si="21"/>
        <v>3.1523999999990338</v>
      </c>
      <c r="O118" s="65">
        <f t="shared" ca="1" si="15"/>
        <v>-14.323978396491055</v>
      </c>
      <c r="P118" s="65">
        <f t="shared" si="16"/>
        <v>3.2642631015493908</v>
      </c>
      <c r="Q118" s="100">
        <f t="shared" si="17"/>
        <v>13759.091</v>
      </c>
      <c r="R118" s="100"/>
      <c r="S118" s="65">
        <f t="shared" si="18"/>
        <v>1.2513353488465495E-2</v>
      </c>
    </row>
    <row r="119" spans="1:19" ht="12.95" customHeight="1" x14ac:dyDescent="0.2">
      <c r="A119" s="44" t="s">
        <v>131</v>
      </c>
      <c r="B119" s="43"/>
      <c r="C119" s="44">
        <v>28777.652000000002</v>
      </c>
      <c r="D119" s="44" t="s">
        <v>132</v>
      </c>
      <c r="E119" s="65">
        <f t="shared" si="12"/>
        <v>-1833.751709537092</v>
      </c>
      <c r="F119" s="65">
        <f>ROUND(2*E119,0)/2</f>
        <v>-1834</v>
      </c>
      <c r="G119" s="67">
        <f t="shared" si="13"/>
        <v>3.2134000000005472</v>
      </c>
      <c r="H119" s="65">
        <f t="shared" si="21"/>
        <v>3.2134000000005472</v>
      </c>
      <c r="O119" s="65">
        <f t="shared" ca="1" si="15"/>
        <v>-14.323978396491055</v>
      </c>
      <c r="P119" s="65">
        <f t="shared" si="16"/>
        <v>3.2642631015493908</v>
      </c>
      <c r="Q119" s="100">
        <f t="shared" si="17"/>
        <v>13759.152000000002</v>
      </c>
      <c r="R119" s="100"/>
      <c r="S119" s="65">
        <f t="shared" si="18"/>
        <v>2.5870550991679824E-3</v>
      </c>
    </row>
    <row r="120" spans="1:19" ht="12.95" customHeight="1" x14ac:dyDescent="0.2">
      <c r="A120" s="44" t="s">
        <v>131</v>
      </c>
      <c r="B120" s="43"/>
      <c r="C120" s="44">
        <v>28777.692999999999</v>
      </c>
      <c r="D120" s="44" t="s">
        <v>132</v>
      </c>
      <c r="E120" s="65">
        <f t="shared" si="12"/>
        <v>-1833.7485415813508</v>
      </c>
      <c r="F120" s="98">
        <f>ROUND(2*E120,0)/2-0.5</f>
        <v>-1834</v>
      </c>
      <c r="G120" s="67">
        <f t="shared" si="13"/>
        <v>3.254399999997986</v>
      </c>
      <c r="H120" s="65">
        <f t="shared" si="21"/>
        <v>3.254399999997986</v>
      </c>
      <c r="O120" s="65">
        <f t="shared" ca="1" si="15"/>
        <v>-14.323978396491055</v>
      </c>
      <c r="P120" s="65">
        <f t="shared" si="16"/>
        <v>3.2642631015493908</v>
      </c>
      <c r="Q120" s="100">
        <f t="shared" si="17"/>
        <v>13759.192999999999</v>
      </c>
      <c r="R120" s="100"/>
      <c r="S120" s="65">
        <f t="shared" si="18"/>
        <v>9.7280772213323698E-5</v>
      </c>
    </row>
    <row r="121" spans="1:19" ht="12.95" customHeight="1" x14ac:dyDescent="0.2">
      <c r="A121" s="44" t="s">
        <v>42</v>
      </c>
      <c r="B121" s="43"/>
      <c r="C121" s="44">
        <v>28855.51</v>
      </c>
      <c r="D121" s="44"/>
      <c r="E121" s="65">
        <f t="shared" si="12"/>
        <v>-1827.7358388515004</v>
      </c>
      <c r="F121" s="98">
        <f>ROUND(2*E121,0)/2-0.5</f>
        <v>-1828</v>
      </c>
      <c r="G121" s="67">
        <f t="shared" si="13"/>
        <v>3.4187999999994645</v>
      </c>
      <c r="I121" s="65">
        <f>+G121</f>
        <v>3.4187999999994645</v>
      </c>
      <c r="O121" s="65">
        <f t="shared" ca="1" si="15"/>
        <v>-14.320480477435336</v>
      </c>
      <c r="P121" s="65">
        <f t="shared" si="16"/>
        <v>3.168867627575235</v>
      </c>
      <c r="Q121" s="100">
        <f t="shared" si="17"/>
        <v>13837.009999999998</v>
      </c>
      <c r="R121" s="100" t="s">
        <v>133</v>
      </c>
      <c r="S121" s="65">
        <f t="shared" si="18"/>
        <v>6.2466190785603753E-2</v>
      </c>
    </row>
    <row r="122" spans="1:19" ht="12.95" customHeight="1" x14ac:dyDescent="0.2">
      <c r="A122" s="44" t="s">
        <v>131</v>
      </c>
      <c r="B122" s="43"/>
      <c r="C122" s="44">
        <v>29022.811000000002</v>
      </c>
      <c r="D122" s="44" t="s">
        <v>132</v>
      </c>
      <c r="E122" s="65">
        <f t="shared" si="12"/>
        <v>-1814.8089568153543</v>
      </c>
      <c r="F122" s="65">
        <f t="shared" ref="F122:F159" si="22">ROUND(2*E122,0)/2</f>
        <v>-1815</v>
      </c>
      <c r="G122" s="67">
        <f t="shared" si="13"/>
        <v>2.4724999999998545</v>
      </c>
      <c r="H122" s="65">
        <f>+G122</f>
        <v>2.4724999999998545</v>
      </c>
      <c r="O122" s="65">
        <f t="shared" ca="1" si="15"/>
        <v>-14.312901652814606</v>
      </c>
      <c r="P122" s="65">
        <f t="shared" si="16"/>
        <v>2.9631254086696845</v>
      </c>
      <c r="Q122" s="100">
        <f t="shared" si="17"/>
        <v>14004.311000000002</v>
      </c>
      <c r="R122" s="100"/>
      <c r="S122" s="65">
        <f t="shared" si="18"/>
        <v>0.24071329163243776</v>
      </c>
    </row>
    <row r="123" spans="1:19" ht="12.95" customHeight="1" x14ac:dyDescent="0.2">
      <c r="A123" s="44" t="s">
        <v>131</v>
      </c>
      <c r="B123" s="43"/>
      <c r="C123" s="44">
        <v>29177.552</v>
      </c>
      <c r="D123" s="44" t="s">
        <v>132</v>
      </c>
      <c r="E123" s="65">
        <f t="shared" si="12"/>
        <v>-1802.8525509770438</v>
      </c>
      <c r="F123" s="65">
        <f t="shared" si="22"/>
        <v>-1803</v>
      </c>
      <c r="G123" s="67">
        <f t="shared" si="13"/>
        <v>1.9082999999991443</v>
      </c>
      <c r="H123" s="65">
        <f>+G123</f>
        <v>1.9082999999991443</v>
      </c>
      <c r="O123" s="65">
        <f t="shared" ca="1" si="15"/>
        <v>-14.305905814703163</v>
      </c>
      <c r="P123" s="65">
        <f t="shared" si="16"/>
        <v>2.7743609005768519</v>
      </c>
      <c r="Q123" s="100">
        <f t="shared" si="17"/>
        <v>14159.052</v>
      </c>
      <c r="R123" s="100"/>
      <c r="S123" s="65">
        <f t="shared" si="18"/>
        <v>0.75006148350946988</v>
      </c>
    </row>
    <row r="124" spans="1:19" ht="12.95" customHeight="1" x14ac:dyDescent="0.2">
      <c r="A124" s="44" t="s">
        <v>42</v>
      </c>
      <c r="B124" s="43"/>
      <c r="C124" s="44">
        <v>29191.48</v>
      </c>
      <c r="D124" s="44"/>
      <c r="E124" s="65">
        <f t="shared" si="12"/>
        <v>-1801.7763732315468</v>
      </c>
      <c r="F124" s="65">
        <f t="shared" si="22"/>
        <v>-1802</v>
      </c>
      <c r="G124" s="67">
        <f t="shared" si="13"/>
        <v>2.8941999999988184</v>
      </c>
      <c r="I124" s="65">
        <f>+G124</f>
        <v>2.8941999999988184</v>
      </c>
      <c r="O124" s="65">
        <f t="shared" ca="1" si="15"/>
        <v>-14.305322828193876</v>
      </c>
      <c r="P124" s="65">
        <f t="shared" si="16"/>
        <v>2.7586804183079838</v>
      </c>
      <c r="Q124" s="100">
        <f t="shared" si="17"/>
        <v>14172.98</v>
      </c>
      <c r="R124" s="100"/>
      <c r="S124" s="65">
        <f t="shared" si="18"/>
        <v>1.836555702165878E-2</v>
      </c>
    </row>
    <row r="125" spans="1:19" ht="12.95" customHeight="1" x14ac:dyDescent="0.2">
      <c r="A125" s="44" t="s">
        <v>131</v>
      </c>
      <c r="B125" s="43"/>
      <c r="C125" s="44">
        <v>29217.478999999999</v>
      </c>
      <c r="D125" s="44" t="s">
        <v>132</v>
      </c>
      <c r="E125" s="65">
        <f t="shared" si="12"/>
        <v>-1799.7675029554709</v>
      </c>
      <c r="F125" s="65">
        <f t="shared" si="22"/>
        <v>-1800</v>
      </c>
      <c r="G125" s="67">
        <f t="shared" si="13"/>
        <v>3.0089999999981956</v>
      </c>
      <c r="H125" s="65">
        <f t="shared" ref="H125:H132" si="23">+G125</f>
        <v>3.0089999999981956</v>
      </c>
      <c r="O125" s="65">
        <f t="shared" ca="1" si="15"/>
        <v>-14.304156855175304</v>
      </c>
      <c r="P125" s="65">
        <f t="shared" si="16"/>
        <v>2.7273424814958709</v>
      </c>
      <c r="Q125" s="100">
        <f t="shared" si="17"/>
        <v>14198.978999999999</v>
      </c>
      <c r="R125" s="100"/>
      <c r="S125" s="65">
        <f t="shared" si="18"/>
        <v>7.9330957728887375E-2</v>
      </c>
    </row>
    <row r="126" spans="1:19" ht="12.95" customHeight="1" x14ac:dyDescent="0.2">
      <c r="A126" s="44" t="s">
        <v>131</v>
      </c>
      <c r="B126" s="43"/>
      <c r="C126" s="44">
        <v>29217.495999999999</v>
      </c>
      <c r="D126" s="44" t="s">
        <v>132</v>
      </c>
      <c r="E126" s="65">
        <f t="shared" si="12"/>
        <v>-1799.7661894128464</v>
      </c>
      <c r="F126" s="65">
        <f t="shared" si="22"/>
        <v>-1800</v>
      </c>
      <c r="G126" s="67">
        <f t="shared" si="13"/>
        <v>3.0259999999980209</v>
      </c>
      <c r="H126" s="65">
        <f t="shared" si="23"/>
        <v>3.0259999999980209</v>
      </c>
      <c r="O126" s="65">
        <f t="shared" ca="1" si="15"/>
        <v>-14.304156855175304</v>
      </c>
      <c r="P126" s="65">
        <f t="shared" si="16"/>
        <v>2.7273424814958709</v>
      </c>
      <c r="Q126" s="100">
        <f t="shared" si="17"/>
        <v>14198.995999999999</v>
      </c>
      <c r="R126" s="100"/>
      <c r="S126" s="65">
        <f t="shared" si="18"/>
        <v>8.91963133578621E-2</v>
      </c>
    </row>
    <row r="127" spans="1:19" ht="12.95" customHeight="1" x14ac:dyDescent="0.2">
      <c r="A127" s="44" t="s">
        <v>131</v>
      </c>
      <c r="B127" s="43"/>
      <c r="C127" s="44">
        <v>29397.807000000001</v>
      </c>
      <c r="D127" s="44" t="s">
        <v>132</v>
      </c>
      <c r="E127" s="65">
        <f t="shared" si="12"/>
        <v>-1785.8340609329243</v>
      </c>
      <c r="F127" s="65">
        <f t="shared" si="22"/>
        <v>-1786</v>
      </c>
      <c r="G127" s="67">
        <f t="shared" si="13"/>
        <v>2.1476000000002387</v>
      </c>
      <c r="H127" s="65">
        <f t="shared" si="23"/>
        <v>2.1476000000002387</v>
      </c>
      <c r="O127" s="65">
        <f t="shared" ca="1" si="15"/>
        <v>-14.295995044045288</v>
      </c>
      <c r="P127" s="65">
        <f t="shared" si="16"/>
        <v>2.5088366255679695</v>
      </c>
      <c r="Q127" s="100">
        <f t="shared" si="17"/>
        <v>14379.307000000001</v>
      </c>
      <c r="R127" s="100"/>
      <c r="S127" s="65">
        <f t="shared" si="18"/>
        <v>0.13049189965156097</v>
      </c>
    </row>
    <row r="128" spans="1:19" ht="12.95" customHeight="1" x14ac:dyDescent="0.2">
      <c r="A128" s="44" t="s">
        <v>131</v>
      </c>
      <c r="B128" s="43"/>
      <c r="C128" s="44">
        <v>29488.639999999999</v>
      </c>
      <c r="D128" s="44" t="s">
        <v>132</v>
      </c>
      <c r="E128" s="65">
        <f t="shared" si="12"/>
        <v>-1778.8156481560179</v>
      </c>
      <c r="F128" s="65">
        <f t="shared" si="22"/>
        <v>-1779</v>
      </c>
      <c r="G128" s="67">
        <f t="shared" si="13"/>
        <v>2.3858999999974912</v>
      </c>
      <c r="H128" s="65">
        <f t="shared" si="23"/>
        <v>2.3858999999974912</v>
      </c>
      <c r="O128" s="65">
        <f t="shared" ca="1" si="15"/>
        <v>-14.29191413848028</v>
      </c>
      <c r="P128" s="65">
        <f t="shared" si="16"/>
        <v>2.4001478768819648</v>
      </c>
      <c r="Q128" s="100">
        <f t="shared" si="17"/>
        <v>14470.14</v>
      </c>
      <c r="R128" s="100"/>
      <c r="S128" s="65">
        <f t="shared" si="18"/>
        <v>2.0300199571511709E-4</v>
      </c>
    </row>
    <row r="129" spans="1:19" ht="12.95" customHeight="1" x14ac:dyDescent="0.2">
      <c r="A129" s="44" t="s">
        <v>131</v>
      </c>
      <c r="B129" s="43"/>
      <c r="C129" s="44">
        <v>29488.706999999999</v>
      </c>
      <c r="D129" s="44" t="s">
        <v>132</v>
      </c>
      <c r="E129" s="65">
        <f t="shared" si="12"/>
        <v>-1778.8104712527334</v>
      </c>
      <c r="F129" s="65">
        <f t="shared" si="22"/>
        <v>-1779</v>
      </c>
      <c r="G129" s="67">
        <f t="shared" si="13"/>
        <v>2.452899999996589</v>
      </c>
      <c r="H129" s="65">
        <f t="shared" si="23"/>
        <v>2.452899999996589</v>
      </c>
      <c r="O129" s="65">
        <f t="shared" ca="1" si="15"/>
        <v>-14.29191413848028</v>
      </c>
      <c r="P129" s="65">
        <f t="shared" si="16"/>
        <v>2.4001478768819648</v>
      </c>
      <c r="Q129" s="100">
        <f t="shared" si="17"/>
        <v>14470.206999999999</v>
      </c>
      <c r="R129" s="100"/>
      <c r="S129" s="65">
        <f t="shared" si="18"/>
        <v>2.7827864931004669E-3</v>
      </c>
    </row>
    <row r="130" spans="1:19" ht="12.95" customHeight="1" x14ac:dyDescent="0.2">
      <c r="A130" s="44" t="s">
        <v>131</v>
      </c>
      <c r="B130" s="43"/>
      <c r="C130" s="44">
        <v>29488.744999999999</v>
      </c>
      <c r="D130" s="44" t="s">
        <v>132</v>
      </c>
      <c r="E130" s="65">
        <f t="shared" si="12"/>
        <v>-1778.8075350986317</v>
      </c>
      <c r="F130" s="65">
        <f t="shared" si="22"/>
        <v>-1779</v>
      </c>
      <c r="G130" s="67">
        <f t="shared" si="13"/>
        <v>2.4908999999970547</v>
      </c>
      <c r="H130" s="65">
        <f t="shared" si="23"/>
        <v>2.4908999999970547</v>
      </c>
      <c r="O130" s="65">
        <f t="shared" ca="1" si="15"/>
        <v>-14.29191413848028</v>
      </c>
      <c r="P130" s="65">
        <f t="shared" si="16"/>
        <v>2.4001478768819648</v>
      </c>
      <c r="Q130" s="100">
        <f t="shared" si="17"/>
        <v>14470.244999999999</v>
      </c>
      <c r="R130" s="100"/>
      <c r="S130" s="65">
        <f t="shared" si="18"/>
        <v>8.2359478498964245E-3</v>
      </c>
    </row>
    <row r="131" spans="1:19" ht="12.95" customHeight="1" x14ac:dyDescent="0.2">
      <c r="A131" s="44" t="s">
        <v>131</v>
      </c>
      <c r="B131" s="43"/>
      <c r="C131" s="44">
        <v>29513.64</v>
      </c>
      <c r="D131" s="44" t="s">
        <v>132</v>
      </c>
      <c r="E131" s="65">
        <f t="shared" si="12"/>
        <v>-1776.8839678259326</v>
      </c>
      <c r="F131" s="65">
        <f t="shared" si="22"/>
        <v>-1777</v>
      </c>
      <c r="G131" s="67">
        <f t="shared" si="13"/>
        <v>1.5017000000007101</v>
      </c>
      <c r="H131" s="65">
        <f t="shared" si="23"/>
        <v>1.5017000000007101</v>
      </c>
      <c r="O131" s="65">
        <f t="shared" ca="1" si="15"/>
        <v>-14.290748165461705</v>
      </c>
      <c r="P131" s="65">
        <f t="shared" si="16"/>
        <v>2.369163031862854</v>
      </c>
      <c r="Q131" s="100">
        <f t="shared" si="17"/>
        <v>14495.14</v>
      </c>
      <c r="R131" s="100"/>
      <c r="S131" s="65">
        <f t="shared" si="18"/>
        <v>0.75249211164746288</v>
      </c>
    </row>
    <row r="132" spans="1:19" ht="12.95" customHeight="1" x14ac:dyDescent="0.2">
      <c r="A132" s="44" t="s">
        <v>131</v>
      </c>
      <c r="B132" s="43"/>
      <c r="C132" s="44">
        <v>29513.681</v>
      </c>
      <c r="D132" s="44" t="s">
        <v>132</v>
      </c>
      <c r="E132" s="65">
        <f t="shared" si="12"/>
        <v>-1776.8807998701911</v>
      </c>
      <c r="F132" s="65">
        <f t="shared" si="22"/>
        <v>-1777</v>
      </c>
      <c r="G132" s="67">
        <f t="shared" si="13"/>
        <v>1.542700000001787</v>
      </c>
      <c r="H132" s="65">
        <f t="shared" si="23"/>
        <v>1.542700000001787</v>
      </c>
      <c r="O132" s="65">
        <f t="shared" ca="1" si="15"/>
        <v>-14.290748165461705</v>
      </c>
      <c r="P132" s="65">
        <f t="shared" si="16"/>
        <v>2.369163031862854</v>
      </c>
      <c r="Q132" s="100">
        <f t="shared" si="17"/>
        <v>14495.181</v>
      </c>
      <c r="R132" s="100"/>
      <c r="S132" s="65">
        <f t="shared" si="18"/>
        <v>0.68304114303298713</v>
      </c>
    </row>
    <row r="133" spans="1:19" ht="12.95" customHeight="1" x14ac:dyDescent="0.2">
      <c r="A133" s="44" t="s">
        <v>42</v>
      </c>
      <c r="B133" s="43"/>
      <c r="C133" s="44">
        <v>29656.65</v>
      </c>
      <c r="D133" s="44"/>
      <c r="E133" s="65">
        <f t="shared" si="12"/>
        <v>-1765.833983665711</v>
      </c>
      <c r="F133" s="65">
        <f t="shared" si="22"/>
        <v>-1766</v>
      </c>
      <c r="G133" s="67">
        <f t="shared" si="13"/>
        <v>2.1486000000004424</v>
      </c>
      <c r="I133" s="65">
        <f>+G133</f>
        <v>2.1486000000004424</v>
      </c>
      <c r="O133" s="65">
        <f t="shared" ca="1" si="15"/>
        <v>-14.28433531385955</v>
      </c>
      <c r="P133" s="65">
        <f t="shared" si="16"/>
        <v>2.1992952117186029</v>
      </c>
      <c r="Q133" s="100">
        <f t="shared" si="17"/>
        <v>14638.150000000001</v>
      </c>
      <c r="R133" s="100" t="s">
        <v>133</v>
      </c>
      <c r="S133" s="65">
        <f t="shared" si="18"/>
        <v>2.5700044911491169E-3</v>
      </c>
    </row>
    <row r="134" spans="1:19" ht="12.95" customHeight="1" x14ac:dyDescent="0.2">
      <c r="A134" s="44" t="s">
        <v>42</v>
      </c>
      <c r="B134" s="43"/>
      <c r="C134" s="44">
        <v>29824.82</v>
      </c>
      <c r="D134" s="44"/>
      <c r="E134" s="65">
        <f t="shared" si="12"/>
        <v>-1752.8399564212918</v>
      </c>
      <c r="F134" s="65">
        <f t="shared" si="22"/>
        <v>-1753</v>
      </c>
      <c r="G134" s="67">
        <f t="shared" si="13"/>
        <v>2.07129999999961</v>
      </c>
      <c r="I134" s="65">
        <f>+G134</f>
        <v>2.07129999999961</v>
      </c>
      <c r="O134" s="65">
        <f t="shared" ca="1" si="15"/>
        <v>-14.276756489238821</v>
      </c>
      <c r="P134" s="65">
        <f t="shared" si="16"/>
        <v>1.9997397750990906</v>
      </c>
      <c r="Q134" s="100">
        <f t="shared" si="17"/>
        <v>14806.32</v>
      </c>
      <c r="R134" s="100" t="s">
        <v>133</v>
      </c>
      <c r="S134" s="65">
        <f t="shared" si="18"/>
        <v>5.1208657878129152E-3</v>
      </c>
    </row>
    <row r="135" spans="1:19" ht="12.95" customHeight="1" x14ac:dyDescent="0.2">
      <c r="A135" s="44" t="s">
        <v>131</v>
      </c>
      <c r="B135" s="43"/>
      <c r="C135" s="44">
        <v>30173.741999999998</v>
      </c>
      <c r="D135" s="44" t="s">
        <v>132</v>
      </c>
      <c r="E135" s="65">
        <f t="shared" si="12"/>
        <v>-1725.8797258559277</v>
      </c>
      <c r="F135" s="65">
        <f t="shared" si="22"/>
        <v>-1726</v>
      </c>
      <c r="G135" s="67">
        <f t="shared" si="13"/>
        <v>1.5565999999998894</v>
      </c>
      <c r="H135" s="65">
        <f>+G135</f>
        <v>1.5565999999998894</v>
      </c>
      <c r="O135" s="65">
        <f t="shared" ca="1" si="15"/>
        <v>-14.261015853488075</v>
      </c>
      <c r="P135" s="65">
        <f t="shared" si="16"/>
        <v>1.5894234742720368</v>
      </c>
      <c r="Q135" s="100">
        <f t="shared" si="17"/>
        <v>15155.241999999998</v>
      </c>
      <c r="R135" s="100"/>
      <c r="S135" s="65">
        <f t="shared" si="18"/>
        <v>1.0773804632943208E-3</v>
      </c>
    </row>
    <row r="136" spans="1:19" ht="12.95" customHeight="1" x14ac:dyDescent="0.2">
      <c r="A136" s="44" t="s">
        <v>131</v>
      </c>
      <c r="B136" s="43"/>
      <c r="C136" s="44">
        <v>30250.620999999999</v>
      </c>
      <c r="D136" s="44" t="s">
        <v>132</v>
      </c>
      <c r="E136" s="65">
        <f t="shared" si="12"/>
        <v>-1719.9394997720617</v>
      </c>
      <c r="F136" s="65">
        <f t="shared" si="22"/>
        <v>-1720</v>
      </c>
      <c r="G136" s="67">
        <f t="shared" si="13"/>
        <v>0.78299999999944703</v>
      </c>
      <c r="H136" s="65">
        <f>+G136</f>
        <v>0.78299999999944703</v>
      </c>
      <c r="O136" s="65">
        <f t="shared" ca="1" si="15"/>
        <v>-14.257517934432355</v>
      </c>
      <c r="P136" s="65">
        <f t="shared" si="16"/>
        <v>1.4990019890340491</v>
      </c>
      <c r="Q136" s="100">
        <f t="shared" si="17"/>
        <v>15232.120999999999</v>
      </c>
      <c r="R136" s="100"/>
      <c r="S136" s="65">
        <f t="shared" si="18"/>
        <v>0.51265884830150643</v>
      </c>
    </row>
    <row r="137" spans="1:19" ht="12.95" customHeight="1" x14ac:dyDescent="0.2">
      <c r="A137" s="44" t="s">
        <v>131</v>
      </c>
      <c r="B137" s="43"/>
      <c r="C137" s="44">
        <v>30250.662</v>
      </c>
      <c r="D137" s="44" t="s">
        <v>132</v>
      </c>
      <c r="E137" s="65">
        <f t="shared" si="12"/>
        <v>-1719.9363318163203</v>
      </c>
      <c r="F137" s="65">
        <f t="shared" si="22"/>
        <v>-1720</v>
      </c>
      <c r="G137" s="67">
        <f t="shared" si="13"/>
        <v>0.82400000000052387</v>
      </c>
      <c r="H137" s="65">
        <f>+G137</f>
        <v>0.82400000000052387</v>
      </c>
      <c r="O137" s="65">
        <f t="shared" ca="1" si="15"/>
        <v>-14.257517934432355</v>
      </c>
      <c r="P137" s="65">
        <f t="shared" si="16"/>
        <v>1.4990019890340491</v>
      </c>
      <c r="Q137" s="100">
        <f t="shared" si="17"/>
        <v>15232.162</v>
      </c>
      <c r="R137" s="100"/>
      <c r="S137" s="65">
        <f t="shared" si="18"/>
        <v>0.45562768519921537</v>
      </c>
    </row>
    <row r="138" spans="1:19" ht="12.95" customHeight="1" x14ac:dyDescent="0.2">
      <c r="A138" s="44" t="s">
        <v>131</v>
      </c>
      <c r="B138" s="43"/>
      <c r="C138" s="44">
        <v>30251.553</v>
      </c>
      <c r="D138" s="44" t="s">
        <v>132</v>
      </c>
      <c r="E138" s="65">
        <f t="shared" si="12"/>
        <v>-1719.8674867293562</v>
      </c>
      <c r="F138" s="65">
        <f t="shared" si="22"/>
        <v>-1720</v>
      </c>
      <c r="G138" s="67">
        <f t="shared" si="13"/>
        <v>1.7150000000001455</v>
      </c>
      <c r="H138" s="65">
        <f>+G138</f>
        <v>1.7150000000001455</v>
      </c>
      <c r="O138" s="65">
        <f t="shared" ca="1" si="15"/>
        <v>-14.257517934432355</v>
      </c>
      <c r="P138" s="65">
        <f t="shared" si="16"/>
        <v>1.4990019890340491</v>
      </c>
      <c r="Q138" s="100">
        <f t="shared" si="17"/>
        <v>15233.053</v>
      </c>
      <c r="R138" s="100"/>
      <c r="S138" s="65">
        <f t="shared" si="18"/>
        <v>4.6655140741309893E-2</v>
      </c>
    </row>
    <row r="139" spans="1:19" ht="12.95" customHeight="1" x14ac:dyDescent="0.2">
      <c r="A139" s="44" t="s">
        <v>131</v>
      </c>
      <c r="B139" s="43"/>
      <c r="C139" s="44">
        <v>30548.701000000001</v>
      </c>
      <c r="D139" s="44" t="s">
        <v>132</v>
      </c>
      <c r="E139" s="65">
        <f t="shared" si="12"/>
        <v>-1696.9076888603859</v>
      </c>
      <c r="F139" s="65">
        <f t="shared" si="22"/>
        <v>-1697</v>
      </c>
      <c r="G139" s="67">
        <f t="shared" si="13"/>
        <v>1.1947000000000116</v>
      </c>
      <c r="H139" s="65">
        <f>+G139</f>
        <v>1.1947000000000116</v>
      </c>
      <c r="O139" s="65">
        <f t="shared" ca="1" si="15"/>
        <v>-14.244109244718757</v>
      </c>
      <c r="P139" s="65">
        <f t="shared" si="16"/>
        <v>1.1549462111210147</v>
      </c>
      <c r="Q139" s="100">
        <f t="shared" si="17"/>
        <v>15530.201000000001</v>
      </c>
      <c r="R139" s="100"/>
      <c r="S139" s="65">
        <f t="shared" si="18"/>
        <v>1.5803637302358609E-3</v>
      </c>
    </row>
    <row r="140" spans="1:19" ht="12.95" customHeight="1" x14ac:dyDescent="0.2">
      <c r="A140" s="44" t="s">
        <v>42</v>
      </c>
      <c r="B140" s="43"/>
      <c r="C140" s="44">
        <v>30703.7</v>
      </c>
      <c r="D140" s="44"/>
      <c r="E140" s="65">
        <f t="shared" si="12"/>
        <v>-1684.9313480810688</v>
      </c>
      <c r="F140" s="65">
        <f t="shared" si="22"/>
        <v>-1685</v>
      </c>
      <c r="G140" s="67">
        <f t="shared" si="13"/>
        <v>0.88850000000093132</v>
      </c>
      <c r="I140" s="65">
        <f>+G140</f>
        <v>0.88850000000093132</v>
      </c>
      <c r="O140" s="65">
        <f t="shared" ca="1" si="15"/>
        <v>-14.237113406607316</v>
      </c>
      <c r="P140" s="65">
        <f t="shared" si="16"/>
        <v>0.9770507895257321</v>
      </c>
      <c r="Q140" s="100">
        <f t="shared" si="17"/>
        <v>15685.2</v>
      </c>
      <c r="R140" s="100" t="s">
        <v>133</v>
      </c>
      <c r="S140" s="65">
        <f t="shared" si="18"/>
        <v>7.8412423254655677E-3</v>
      </c>
    </row>
    <row r="141" spans="1:19" ht="12.95" customHeight="1" x14ac:dyDescent="0.2">
      <c r="A141" s="44" t="s">
        <v>42</v>
      </c>
      <c r="B141" s="43"/>
      <c r="C141" s="44">
        <v>31078.799999999999</v>
      </c>
      <c r="D141" s="44"/>
      <c r="E141" s="65">
        <f t="shared" si="12"/>
        <v>-1655.9484164084654</v>
      </c>
      <c r="F141" s="65">
        <f t="shared" si="22"/>
        <v>-1656</v>
      </c>
      <c r="G141" s="67">
        <f t="shared" si="13"/>
        <v>0.66760000000067521</v>
      </c>
      <c r="I141" s="65">
        <f>+G141</f>
        <v>0.66760000000067521</v>
      </c>
      <c r="O141" s="65">
        <f t="shared" ca="1" si="15"/>
        <v>-14.220206797837996</v>
      </c>
      <c r="P141" s="65">
        <f t="shared" si="16"/>
        <v>0.55170018163289392</v>
      </c>
      <c r="Q141" s="100">
        <f t="shared" si="17"/>
        <v>16060.3</v>
      </c>
      <c r="R141" s="100" t="s">
        <v>133</v>
      </c>
      <c r="S141" s="65">
        <f t="shared" si="18"/>
        <v>1.3432767897684694E-2</v>
      </c>
    </row>
    <row r="142" spans="1:19" ht="12.95" customHeight="1" x14ac:dyDescent="0.2">
      <c r="A142" s="44" t="s">
        <v>131</v>
      </c>
      <c r="B142" s="43"/>
      <c r="C142" s="44">
        <v>31297.61</v>
      </c>
      <c r="D142" s="44" t="s">
        <v>132</v>
      </c>
      <c r="E142" s="65">
        <f t="shared" si="12"/>
        <v>-1639.0415774874248</v>
      </c>
      <c r="F142" s="65">
        <f t="shared" si="22"/>
        <v>-1639</v>
      </c>
      <c r="G142" s="67">
        <f t="shared" si="13"/>
        <v>-0.53809999999793945</v>
      </c>
      <c r="H142" s="65">
        <f>+G142</f>
        <v>-0.53809999999793945</v>
      </c>
      <c r="O142" s="65">
        <f t="shared" ca="1" si="15"/>
        <v>-14.210296027180121</v>
      </c>
      <c r="P142" s="65">
        <f t="shared" si="16"/>
        <v>0.30535800207414177</v>
      </c>
      <c r="Q142" s="100">
        <f t="shared" si="17"/>
        <v>16279.11</v>
      </c>
      <c r="R142" s="100"/>
      <c r="S142" s="65">
        <f t="shared" si="18"/>
        <v>0.71142140125942699</v>
      </c>
    </row>
    <row r="143" spans="1:19" ht="12.95" customHeight="1" x14ac:dyDescent="0.2">
      <c r="A143" s="44" t="s">
        <v>42</v>
      </c>
      <c r="B143" s="43"/>
      <c r="C143" s="44">
        <v>31311.39</v>
      </c>
      <c r="D143" s="44"/>
      <c r="E143" s="65">
        <f t="shared" si="12"/>
        <v>-1637.9768352894816</v>
      </c>
      <c r="F143" s="65">
        <f t="shared" si="22"/>
        <v>-1638</v>
      </c>
      <c r="G143" s="67">
        <f t="shared" si="13"/>
        <v>0.29980000000068685</v>
      </c>
      <c r="I143" s="65">
        <f>+G143</f>
        <v>0.29980000000068685</v>
      </c>
      <c r="O143" s="65">
        <f t="shared" ca="1" si="15"/>
        <v>-14.209713040670833</v>
      </c>
      <c r="P143" s="65">
        <f t="shared" si="16"/>
        <v>0.29093636880639906</v>
      </c>
      <c r="Q143" s="100">
        <f t="shared" si="17"/>
        <v>16292.89</v>
      </c>
      <c r="R143" s="100" t="s">
        <v>133</v>
      </c>
      <c r="S143" s="65">
        <f t="shared" si="18"/>
        <v>7.8563957948351611E-5</v>
      </c>
    </row>
    <row r="144" spans="1:19" ht="12.95" customHeight="1" x14ac:dyDescent="0.2">
      <c r="A144" s="95" t="s">
        <v>5</v>
      </c>
      <c r="B144" s="96" t="s">
        <v>33</v>
      </c>
      <c r="C144" s="97">
        <v>31337.3</v>
      </c>
      <c r="D144" s="97">
        <v>0.03</v>
      </c>
      <c r="E144" s="65">
        <f t="shared" si="12"/>
        <v>-1635.9748417953811</v>
      </c>
      <c r="F144" s="65">
        <f t="shared" si="22"/>
        <v>-1636</v>
      </c>
      <c r="G144" s="67">
        <f t="shared" si="13"/>
        <v>0.32560000000012224</v>
      </c>
      <c r="J144" s="65">
        <f>G144</f>
        <v>0.32560000000012224</v>
      </c>
      <c r="O144" s="65">
        <f t="shared" ca="1" si="15"/>
        <v>-14.20854706765226</v>
      </c>
      <c r="P144" s="65">
        <f t="shared" si="16"/>
        <v>0.26211612999654577</v>
      </c>
      <c r="Q144" s="100">
        <f t="shared" si="17"/>
        <v>16318.8</v>
      </c>
      <c r="R144" s="100" t="e">
        <v>#N/A</v>
      </c>
      <c r="S144" s="65">
        <f t="shared" si="18"/>
        <v>4.0302017506309963E-3</v>
      </c>
    </row>
    <row r="145" spans="1:19" ht="12.95" customHeight="1" x14ac:dyDescent="0.2">
      <c r="A145" s="44" t="s">
        <v>42</v>
      </c>
      <c r="B145" s="43"/>
      <c r="C145" s="44">
        <v>31530.99</v>
      </c>
      <c r="D145" s="44"/>
      <c r="E145" s="65">
        <f t="shared" si="12"/>
        <v>-1621.0089552700101</v>
      </c>
      <c r="F145" s="65">
        <f t="shared" si="22"/>
        <v>-1621</v>
      </c>
      <c r="G145" s="67">
        <f t="shared" si="13"/>
        <v>-0.11589999999705469</v>
      </c>
      <c r="I145" s="65">
        <f t="shared" ref="I145:I165" si="24">+G145</f>
        <v>-0.11589999999705469</v>
      </c>
      <c r="O145" s="65">
        <f t="shared" ca="1" si="15"/>
        <v>-14.199802270012958</v>
      </c>
      <c r="P145" s="65">
        <f t="shared" si="16"/>
        <v>4.6943017261947162E-2</v>
      </c>
      <c r="Q145" s="100">
        <f t="shared" si="17"/>
        <v>16512.490000000002</v>
      </c>
      <c r="R145" s="100" t="s">
        <v>133</v>
      </c>
      <c r="S145" s="65">
        <f t="shared" si="18"/>
        <v>2.6517848270015576E-2</v>
      </c>
    </row>
    <row r="146" spans="1:19" ht="12.95" customHeight="1" x14ac:dyDescent="0.2">
      <c r="A146" s="44" t="s">
        <v>131</v>
      </c>
      <c r="B146" s="43"/>
      <c r="C146" s="44">
        <v>31647.605</v>
      </c>
      <c r="D146" s="44" t="s">
        <v>132</v>
      </c>
      <c r="E146" s="65">
        <f t="shared" si="12"/>
        <v>-1611.9984392022934</v>
      </c>
      <c r="F146" s="65">
        <f t="shared" si="22"/>
        <v>-1612</v>
      </c>
      <c r="G146" s="67">
        <f t="shared" si="13"/>
        <v>2.0199999999022111E-2</v>
      </c>
      <c r="I146" s="65">
        <f t="shared" si="24"/>
        <v>2.0199999999022111E-2</v>
      </c>
      <c r="O146" s="65">
        <f t="shared" ca="1" si="15"/>
        <v>-14.194555391429375</v>
      </c>
      <c r="P146" s="65">
        <f t="shared" si="16"/>
        <v>-8.1331852256118609E-2</v>
      </c>
      <c r="Q146" s="100">
        <f t="shared" si="17"/>
        <v>16629.105</v>
      </c>
      <c r="R146" s="100"/>
      <c r="S146" s="65">
        <f t="shared" si="18"/>
        <v>1.0308717022359724E-2</v>
      </c>
    </row>
    <row r="147" spans="1:19" ht="12.95" customHeight="1" x14ac:dyDescent="0.2">
      <c r="A147" s="44" t="s">
        <v>131</v>
      </c>
      <c r="B147" s="43"/>
      <c r="C147" s="44">
        <v>31918.710999999999</v>
      </c>
      <c r="D147" s="44" t="s">
        <v>132</v>
      </c>
      <c r="E147" s="65">
        <f t="shared" si="12"/>
        <v>-1591.0508340995666</v>
      </c>
      <c r="F147" s="65">
        <f t="shared" si="22"/>
        <v>-1591</v>
      </c>
      <c r="G147" s="67">
        <f t="shared" si="13"/>
        <v>-0.65790000000197324</v>
      </c>
      <c r="I147" s="65">
        <f t="shared" si="24"/>
        <v>-0.65790000000197324</v>
      </c>
      <c r="O147" s="65">
        <f t="shared" ca="1" si="15"/>
        <v>-14.182312674734352</v>
      </c>
      <c r="P147" s="65">
        <f t="shared" si="16"/>
        <v>-0.37822196994041057</v>
      </c>
      <c r="Q147" s="100">
        <f t="shared" si="17"/>
        <v>16900.210999999999</v>
      </c>
      <c r="R147" s="100"/>
      <c r="S147" s="65">
        <f t="shared" si="18"/>
        <v>7.8219800499116351E-2</v>
      </c>
    </row>
    <row r="148" spans="1:19" ht="12.95" customHeight="1" x14ac:dyDescent="0.2">
      <c r="A148" s="44" t="s">
        <v>131</v>
      </c>
      <c r="B148" s="43"/>
      <c r="C148" s="44">
        <v>32384.710999999999</v>
      </c>
      <c r="D148" s="44" t="s">
        <v>132</v>
      </c>
      <c r="E148" s="65">
        <f t="shared" si="12"/>
        <v>-1555.0443127467722</v>
      </c>
      <c r="F148" s="65">
        <f t="shared" si="22"/>
        <v>-1555</v>
      </c>
      <c r="G148" s="67">
        <f t="shared" si="13"/>
        <v>-0.57350000000224099</v>
      </c>
      <c r="I148" s="65">
        <f t="shared" si="24"/>
        <v>-0.57350000000224099</v>
      </c>
      <c r="O148" s="65">
        <f t="shared" ca="1" si="15"/>
        <v>-14.161325160400025</v>
      </c>
      <c r="P148" s="65">
        <f t="shared" si="16"/>
        <v>-0.8793009752335994</v>
      </c>
      <c r="Q148" s="100">
        <f t="shared" si="17"/>
        <v>17366.210999999999</v>
      </c>
      <c r="R148" s="100"/>
      <c r="S148" s="65">
        <f t="shared" si="18"/>
        <v>9.3514236452449884E-2</v>
      </c>
    </row>
    <row r="149" spans="1:19" ht="12.95" customHeight="1" x14ac:dyDescent="0.2">
      <c r="A149" s="95" t="s">
        <v>191</v>
      </c>
      <c r="B149" s="96" t="s">
        <v>33</v>
      </c>
      <c r="C149" s="97">
        <v>32836.980000000003</v>
      </c>
      <c r="D149" s="97">
        <v>0.03</v>
      </c>
      <c r="E149" s="65">
        <f t="shared" ref="E149:E212" si="25">+(C149-C$7)/C$8</f>
        <v>-1520.0987474984738</v>
      </c>
      <c r="F149" s="65">
        <f t="shared" si="22"/>
        <v>-1520</v>
      </c>
      <c r="G149" s="67">
        <f t="shared" ref="G149:G212" si="26">+C149-(C$7+F149*C$8)</f>
        <v>-1.2779999999984284</v>
      </c>
      <c r="I149" s="65">
        <f t="shared" si="24"/>
        <v>-1.2779999999984284</v>
      </c>
      <c r="O149" s="65">
        <f t="shared" ref="O149:O212" ca="1" si="27">+C$11+C$12*$F149</f>
        <v>-14.140920632574986</v>
      </c>
      <c r="P149" s="65">
        <f t="shared" ref="P149:P212" si="28">+D$11+D$12*F149+D$13*F149*F149</f>
        <v>-1.3569238029033848</v>
      </c>
      <c r="Q149" s="100">
        <f t="shared" ref="Q149:Q212" si="29">+C149-15018.5</f>
        <v>17818.480000000003</v>
      </c>
      <c r="R149" s="100"/>
      <c r="S149" s="65">
        <f t="shared" ref="S149:S212" si="30">(P149-G149)*(P149-G149)</f>
        <v>6.2289666649804004E-3</v>
      </c>
    </row>
    <row r="150" spans="1:19" ht="12.95" customHeight="1" x14ac:dyDescent="0.2">
      <c r="A150" s="95" t="s">
        <v>191</v>
      </c>
      <c r="B150" s="96" t="s">
        <v>33</v>
      </c>
      <c r="C150" s="97">
        <v>33173.19</v>
      </c>
      <c r="D150" s="97">
        <v>0.03</v>
      </c>
      <c r="E150" s="65">
        <f t="shared" si="25"/>
        <v>-1494.1207377473515</v>
      </c>
      <c r="F150" s="65">
        <f t="shared" si="22"/>
        <v>-1494</v>
      </c>
      <c r="G150" s="67">
        <f t="shared" si="26"/>
        <v>-1.5625999999974738</v>
      </c>
      <c r="I150" s="65">
        <f t="shared" si="24"/>
        <v>-1.5625999999974738</v>
      </c>
      <c r="O150" s="65">
        <f t="shared" ca="1" si="27"/>
        <v>-14.125762983333527</v>
      </c>
      <c r="P150" s="65">
        <f t="shared" si="28"/>
        <v>-1.7056423365545399</v>
      </c>
      <c r="Q150" s="100">
        <f t="shared" si="29"/>
        <v>18154.690000000002</v>
      </c>
      <c r="R150" s="100"/>
      <c r="S150" s="65">
        <f t="shared" si="30"/>
        <v>2.046111004770497E-2</v>
      </c>
    </row>
    <row r="151" spans="1:19" ht="12.95" customHeight="1" x14ac:dyDescent="0.2">
      <c r="A151" s="95" t="s">
        <v>199</v>
      </c>
      <c r="B151" s="96" t="s">
        <v>33</v>
      </c>
      <c r="C151" s="97">
        <v>33418.5</v>
      </c>
      <c r="D151" s="97">
        <v>0.04</v>
      </c>
      <c r="E151" s="65">
        <f t="shared" si="25"/>
        <v>-1475.1663176764205</v>
      </c>
      <c r="F151" s="65">
        <f t="shared" si="22"/>
        <v>-1475</v>
      </c>
      <c r="G151" s="67">
        <f t="shared" si="26"/>
        <v>-2.1524999999965075</v>
      </c>
      <c r="I151" s="65">
        <f t="shared" si="24"/>
        <v>-2.1524999999965075</v>
      </c>
      <c r="O151" s="65">
        <f t="shared" ca="1" si="27"/>
        <v>-14.114686239657077</v>
      </c>
      <c r="P151" s="65">
        <f t="shared" si="28"/>
        <v>-1.957193660243437</v>
      </c>
      <c r="Q151" s="100">
        <f t="shared" si="29"/>
        <v>18400</v>
      </c>
      <c r="R151" s="100"/>
      <c r="S151" s="65">
        <f t="shared" si="30"/>
        <v>3.8144566347741826E-2</v>
      </c>
    </row>
    <row r="152" spans="1:19" ht="12.95" customHeight="1" x14ac:dyDescent="0.2">
      <c r="A152" s="44" t="s">
        <v>131</v>
      </c>
      <c r="B152" s="43"/>
      <c r="C152" s="44">
        <v>33509.711000000003</v>
      </c>
      <c r="D152" s="44" t="s">
        <v>132</v>
      </c>
      <c r="E152" s="65">
        <f t="shared" si="25"/>
        <v>-1468.1186978929229</v>
      </c>
      <c r="F152" s="65">
        <f t="shared" si="22"/>
        <v>-1468</v>
      </c>
      <c r="G152" s="67">
        <f t="shared" si="26"/>
        <v>-1.5361999999950058</v>
      </c>
      <c r="I152" s="65">
        <f t="shared" si="24"/>
        <v>-1.5361999999950058</v>
      </c>
      <c r="O152" s="65">
        <f t="shared" ca="1" si="27"/>
        <v>-14.110605334092069</v>
      </c>
      <c r="P152" s="65">
        <f t="shared" si="28"/>
        <v>-2.0491719560303103</v>
      </c>
      <c r="Q152" s="100">
        <f t="shared" si="29"/>
        <v>18491.211000000003</v>
      </c>
      <c r="R152" s="100"/>
      <c r="S152" s="65">
        <f t="shared" si="30"/>
        <v>0.26314022767868644</v>
      </c>
    </row>
    <row r="153" spans="1:19" ht="12.95" customHeight="1" x14ac:dyDescent="0.2">
      <c r="A153" s="104" t="s">
        <v>199</v>
      </c>
      <c r="B153" s="105" t="s">
        <v>33</v>
      </c>
      <c r="C153" s="106">
        <v>33521.910000000003</v>
      </c>
      <c r="D153" s="44"/>
      <c r="E153" s="65">
        <f t="shared" si="25"/>
        <v>-1467.1761151590542</v>
      </c>
      <c r="F153" s="65">
        <f t="shared" si="22"/>
        <v>-1467</v>
      </c>
      <c r="G153" s="67">
        <f t="shared" si="26"/>
        <v>-2.2792999999946915</v>
      </c>
      <c r="I153" s="65">
        <f t="shared" si="24"/>
        <v>-2.2792999999946915</v>
      </c>
      <c r="O153" s="65">
        <f t="shared" ca="1" si="27"/>
        <v>-14.110022347582783</v>
      </c>
      <c r="P153" s="65">
        <f t="shared" si="28"/>
        <v>-2.0622810089371182</v>
      </c>
      <c r="Q153" s="100">
        <f t="shared" si="29"/>
        <v>18503.410000000003</v>
      </c>
      <c r="R153" s="100"/>
      <c r="S153" s="65">
        <f t="shared" si="30"/>
        <v>4.709724247964707E-2</v>
      </c>
    </row>
    <row r="154" spans="1:19" ht="12.95" customHeight="1" x14ac:dyDescent="0.2">
      <c r="A154" s="104" t="s">
        <v>199</v>
      </c>
      <c r="B154" s="105" t="s">
        <v>33</v>
      </c>
      <c r="C154" s="106">
        <v>33522.15</v>
      </c>
      <c r="D154" s="44"/>
      <c r="E154" s="65">
        <f t="shared" si="25"/>
        <v>-1467.1575710278855</v>
      </c>
      <c r="F154" s="65">
        <f t="shared" si="22"/>
        <v>-1467</v>
      </c>
      <c r="G154" s="67">
        <f t="shared" si="26"/>
        <v>-2.0392999999967287</v>
      </c>
      <c r="I154" s="65">
        <f t="shared" si="24"/>
        <v>-2.0392999999967287</v>
      </c>
      <c r="O154" s="65">
        <f t="shared" ca="1" si="27"/>
        <v>-14.110022347582783</v>
      </c>
      <c r="P154" s="65">
        <f t="shared" si="28"/>
        <v>-2.0622810089371182</v>
      </c>
      <c r="Q154" s="100">
        <f t="shared" si="29"/>
        <v>18503.650000000001</v>
      </c>
      <c r="R154" s="100"/>
      <c r="S154" s="65">
        <f t="shared" si="30"/>
        <v>5.2812677191826018E-4</v>
      </c>
    </row>
    <row r="155" spans="1:19" ht="12.95" customHeight="1" x14ac:dyDescent="0.2">
      <c r="A155" s="44" t="s">
        <v>131</v>
      </c>
      <c r="B155" s="43"/>
      <c r="C155" s="44">
        <v>33883.612000000001</v>
      </c>
      <c r="D155" s="44" t="s">
        <v>132</v>
      </c>
      <c r="E155" s="65">
        <f t="shared" si="25"/>
        <v>-1439.2284096089506</v>
      </c>
      <c r="F155" s="65">
        <f t="shared" si="22"/>
        <v>-1439</v>
      </c>
      <c r="G155" s="67">
        <f t="shared" si="26"/>
        <v>-2.9561000000030617</v>
      </c>
      <c r="I155" s="65">
        <f t="shared" si="24"/>
        <v>-2.9561000000030617</v>
      </c>
      <c r="O155" s="65">
        <f t="shared" ca="1" si="27"/>
        <v>-14.093698725322751</v>
      </c>
      <c r="P155" s="65">
        <f t="shared" si="28"/>
        <v>-2.4262180714591004</v>
      </c>
      <c r="Q155" s="100">
        <f t="shared" si="29"/>
        <v>18865.112000000001</v>
      </c>
      <c r="R155" s="100"/>
      <c r="S155" s="65">
        <f t="shared" si="30"/>
        <v>0.28077485819746772</v>
      </c>
    </row>
    <row r="156" spans="1:19" ht="12.95" customHeight="1" x14ac:dyDescent="0.2">
      <c r="A156" s="104" t="s">
        <v>199</v>
      </c>
      <c r="B156" s="105" t="s">
        <v>33</v>
      </c>
      <c r="C156" s="106">
        <v>33922.97</v>
      </c>
      <c r="D156" s="44"/>
      <c r="E156" s="65">
        <f t="shared" si="25"/>
        <v>-1436.1873266316902</v>
      </c>
      <c r="F156" s="65">
        <f t="shared" si="22"/>
        <v>-1436</v>
      </c>
      <c r="G156" s="67">
        <f t="shared" si="26"/>
        <v>-2.4244000000035157</v>
      </c>
      <c r="I156" s="65">
        <f t="shared" si="24"/>
        <v>-2.4244000000035157</v>
      </c>
      <c r="O156" s="65">
        <f t="shared" ca="1" si="27"/>
        <v>-14.09194976579489</v>
      </c>
      <c r="P156" s="65">
        <f t="shared" si="28"/>
        <v>-2.464854398410611</v>
      </c>
      <c r="Q156" s="100">
        <f t="shared" si="29"/>
        <v>18904.47</v>
      </c>
      <c r="R156" s="100"/>
      <c r="S156" s="65">
        <f t="shared" si="30"/>
        <v>1.636558350479995E-3</v>
      </c>
    </row>
    <row r="157" spans="1:19" ht="12.95" customHeight="1" x14ac:dyDescent="0.2">
      <c r="A157" s="104" t="s">
        <v>214</v>
      </c>
      <c r="B157" s="105" t="s">
        <v>33</v>
      </c>
      <c r="C157" s="106">
        <v>34168.629999999997</v>
      </c>
      <c r="D157" s="44"/>
      <c r="E157" s="65">
        <f t="shared" si="25"/>
        <v>-1417.205863036138</v>
      </c>
      <c r="F157" s="65">
        <f t="shared" si="22"/>
        <v>-1417</v>
      </c>
      <c r="G157" s="67">
        <f t="shared" si="26"/>
        <v>-2.6643000000040047</v>
      </c>
      <c r="I157" s="65">
        <f t="shared" si="24"/>
        <v>-2.6643000000040047</v>
      </c>
      <c r="O157" s="65">
        <f t="shared" ca="1" si="27"/>
        <v>-14.080873022118439</v>
      </c>
      <c r="P157" s="65">
        <f t="shared" si="28"/>
        <v>-2.7079468708846059</v>
      </c>
      <c r="Q157" s="100">
        <f t="shared" si="29"/>
        <v>19150.129999999997</v>
      </c>
      <c r="R157" s="100"/>
      <c r="S157" s="65">
        <f t="shared" si="30"/>
        <v>1.9050493376678785E-3</v>
      </c>
    </row>
    <row r="158" spans="1:19" ht="12.95" customHeight="1" x14ac:dyDescent="0.2">
      <c r="A158" s="104" t="s">
        <v>214</v>
      </c>
      <c r="B158" s="105" t="s">
        <v>33</v>
      </c>
      <c r="C158" s="106">
        <v>34207.589999999997</v>
      </c>
      <c r="D158" s="44"/>
      <c r="E158" s="65">
        <f t="shared" si="25"/>
        <v>-1414.1955324097328</v>
      </c>
      <c r="F158" s="65">
        <f t="shared" si="22"/>
        <v>-1414</v>
      </c>
      <c r="G158" s="67">
        <f t="shared" si="26"/>
        <v>-2.5305999999982305</v>
      </c>
      <c r="I158" s="65">
        <f t="shared" si="24"/>
        <v>-2.5305999999982305</v>
      </c>
      <c r="O158" s="65">
        <f t="shared" ca="1" si="27"/>
        <v>-14.07912406259058</v>
      </c>
      <c r="P158" s="65">
        <f t="shared" si="28"/>
        <v>-2.7460765878722491</v>
      </c>
      <c r="Q158" s="100">
        <f t="shared" si="29"/>
        <v>19189.089999999997</v>
      </c>
      <c r="R158" s="100"/>
      <c r="S158" s="65">
        <f t="shared" si="30"/>
        <v>4.6430159921829653E-2</v>
      </c>
    </row>
    <row r="159" spans="1:19" ht="12.95" customHeight="1" x14ac:dyDescent="0.2">
      <c r="A159" s="104" t="s">
        <v>214</v>
      </c>
      <c r="B159" s="105" t="s">
        <v>33</v>
      </c>
      <c r="C159" s="106">
        <v>34660</v>
      </c>
      <c r="D159" s="44"/>
      <c r="E159" s="65">
        <f t="shared" si="25"/>
        <v>-1379.2390724843726</v>
      </c>
      <c r="F159" s="65">
        <f t="shared" si="22"/>
        <v>-1379</v>
      </c>
      <c r="G159" s="67">
        <f t="shared" si="26"/>
        <v>-3.0941000000020722</v>
      </c>
      <c r="I159" s="65">
        <f t="shared" si="24"/>
        <v>-3.0941000000020722</v>
      </c>
      <c r="O159" s="65">
        <f t="shared" ca="1" si="27"/>
        <v>-14.05871953476554</v>
      </c>
      <c r="P159" s="65">
        <f t="shared" si="28"/>
        <v>-3.1858188068800155</v>
      </c>
      <c r="Q159" s="100">
        <f t="shared" si="29"/>
        <v>19641.5</v>
      </c>
      <c r="R159" s="100"/>
      <c r="S159" s="65">
        <f t="shared" si="30"/>
        <v>8.4123395351134618E-3</v>
      </c>
    </row>
    <row r="160" spans="1:19" ht="12.95" customHeight="1" x14ac:dyDescent="0.2">
      <c r="A160" s="104" t="s">
        <v>224</v>
      </c>
      <c r="B160" s="105" t="s">
        <v>33</v>
      </c>
      <c r="C160" s="106">
        <v>35008.97</v>
      </c>
      <c r="D160" s="44"/>
      <c r="E160" s="65">
        <f t="shared" si="25"/>
        <v>-1352.2751330927747</v>
      </c>
      <c r="F160" s="107">
        <f t="shared" ref="F160:F197" si="31">ROUND(2*E160,0)/2+0.5</f>
        <v>-1352</v>
      </c>
      <c r="G160" s="67">
        <f t="shared" si="26"/>
        <v>-3.5607999999992899</v>
      </c>
      <c r="I160" s="65">
        <f t="shared" si="24"/>
        <v>-3.5607999999992899</v>
      </c>
      <c r="O160" s="65">
        <f t="shared" ca="1" si="27"/>
        <v>-14.042978899014795</v>
      </c>
      <c r="P160" s="65">
        <f t="shared" si="28"/>
        <v>-3.5186237832351246</v>
      </c>
      <c r="Q160" s="100">
        <f t="shared" si="29"/>
        <v>19990.47</v>
      </c>
      <c r="R160" s="100"/>
      <c r="S160" s="65">
        <f t="shared" si="30"/>
        <v>1.7788332605378559E-3</v>
      </c>
    </row>
    <row r="161" spans="1:19" ht="12.95" customHeight="1" x14ac:dyDescent="0.2">
      <c r="A161" s="44" t="s">
        <v>131</v>
      </c>
      <c r="B161" s="43"/>
      <c r="C161" s="44">
        <v>35448.548999999999</v>
      </c>
      <c r="D161" s="44" t="s">
        <v>133</v>
      </c>
      <c r="E161" s="65">
        <f t="shared" si="25"/>
        <v>-1318.3100887800281</v>
      </c>
      <c r="F161" s="107">
        <f t="shared" si="31"/>
        <v>-1318</v>
      </c>
      <c r="G161" s="67">
        <f t="shared" si="26"/>
        <v>-4.013200000001234</v>
      </c>
      <c r="I161" s="65">
        <f t="shared" si="24"/>
        <v>-4.013200000001234</v>
      </c>
      <c r="O161" s="65">
        <f t="shared" ca="1" si="27"/>
        <v>-14.023157357699041</v>
      </c>
      <c r="P161" s="65">
        <f t="shared" si="28"/>
        <v>-3.9297516140782758</v>
      </c>
      <c r="Q161" s="100">
        <f t="shared" si="29"/>
        <v>20430.048999999999</v>
      </c>
      <c r="R161" s="100"/>
      <c r="S161" s="65">
        <f t="shared" si="30"/>
        <v>6.9636331131469721E-3</v>
      </c>
    </row>
    <row r="162" spans="1:19" ht="12.95" customHeight="1" x14ac:dyDescent="0.2">
      <c r="A162" s="104" t="s">
        <v>224</v>
      </c>
      <c r="B162" s="105" t="s">
        <v>33</v>
      </c>
      <c r="C162" s="106">
        <v>35952.78</v>
      </c>
      <c r="D162" s="44"/>
      <c r="E162" s="65">
        <f t="shared" si="25"/>
        <v>-1279.3495645992537</v>
      </c>
      <c r="F162" s="107">
        <f t="shared" si="31"/>
        <v>-1279</v>
      </c>
      <c r="G162" s="67">
        <f t="shared" si="26"/>
        <v>-4.5241000000023632</v>
      </c>
      <c r="I162" s="65">
        <f t="shared" si="24"/>
        <v>-4.5241000000023632</v>
      </c>
      <c r="O162" s="65">
        <f t="shared" ca="1" si="27"/>
        <v>-14.000420883836854</v>
      </c>
      <c r="P162" s="65">
        <f t="shared" si="28"/>
        <v>-4.3904127642337931</v>
      </c>
      <c r="Q162" s="100">
        <f t="shared" si="29"/>
        <v>20934.28</v>
      </c>
      <c r="R162" s="100"/>
      <c r="S162" s="65">
        <f t="shared" si="30"/>
        <v>1.7872277007441251E-2</v>
      </c>
    </row>
    <row r="163" spans="1:19" ht="12.95" customHeight="1" x14ac:dyDescent="0.2">
      <c r="A163" s="104" t="s">
        <v>224</v>
      </c>
      <c r="B163" s="105" t="s">
        <v>33</v>
      </c>
      <c r="C163" s="106">
        <v>35991.83</v>
      </c>
      <c r="D163" s="44"/>
      <c r="E163" s="65">
        <f t="shared" si="25"/>
        <v>-1276.3322799236598</v>
      </c>
      <c r="F163" s="107">
        <f t="shared" si="31"/>
        <v>-1276</v>
      </c>
      <c r="G163" s="67">
        <f t="shared" si="26"/>
        <v>-4.3004000000000815</v>
      </c>
      <c r="I163" s="65">
        <f t="shared" si="24"/>
        <v>-4.3004000000000815</v>
      </c>
      <c r="O163" s="65">
        <f t="shared" ca="1" si="27"/>
        <v>-13.998671924308994</v>
      </c>
      <c r="P163" s="65">
        <f t="shared" si="28"/>
        <v>-4.4253646550844401</v>
      </c>
      <c r="Q163" s="100">
        <f t="shared" si="29"/>
        <v>20973.33</v>
      </c>
      <c r="R163" s="100"/>
      <c r="S163" s="65">
        <f t="shared" si="30"/>
        <v>1.5616165020352714E-2</v>
      </c>
    </row>
    <row r="164" spans="1:19" ht="12.95" customHeight="1" x14ac:dyDescent="0.2">
      <c r="A164" s="104" t="s">
        <v>224</v>
      </c>
      <c r="B164" s="105" t="s">
        <v>33</v>
      </c>
      <c r="C164" s="106">
        <v>36120.92</v>
      </c>
      <c r="D164" s="44"/>
      <c r="E164" s="65">
        <f t="shared" si="25"/>
        <v>-1266.3578553712305</v>
      </c>
      <c r="F164" s="107">
        <f t="shared" si="31"/>
        <v>-1266</v>
      </c>
      <c r="G164" s="67">
        <f t="shared" si="26"/>
        <v>-4.6313999999983935</v>
      </c>
      <c r="I164" s="65">
        <f t="shared" si="24"/>
        <v>-4.6313999999983935</v>
      </c>
      <c r="O164" s="65">
        <f t="shared" ca="1" si="27"/>
        <v>-13.992842059216125</v>
      </c>
      <c r="P164" s="65">
        <f t="shared" si="28"/>
        <v>-4.5413720238646063</v>
      </c>
      <c r="Q164" s="100">
        <f t="shared" si="29"/>
        <v>21102.42</v>
      </c>
      <c r="R164" s="100"/>
      <c r="S164" s="65">
        <f t="shared" si="30"/>
        <v>8.1050364867457595E-3</v>
      </c>
    </row>
    <row r="165" spans="1:19" ht="12.95" customHeight="1" x14ac:dyDescent="0.2">
      <c r="A165" s="104" t="s">
        <v>224</v>
      </c>
      <c r="B165" s="105" t="s">
        <v>33</v>
      </c>
      <c r="C165" s="106">
        <v>36146.620000000003</v>
      </c>
      <c r="D165" s="44"/>
      <c r="E165" s="65">
        <f t="shared" si="25"/>
        <v>-1264.3720879919022</v>
      </c>
      <c r="F165" s="107">
        <f t="shared" si="31"/>
        <v>-1264</v>
      </c>
      <c r="G165" s="67">
        <f t="shared" si="26"/>
        <v>-4.815599999994447</v>
      </c>
      <c r="I165" s="65">
        <f t="shared" si="24"/>
        <v>-4.815599999994447</v>
      </c>
      <c r="O165" s="65">
        <f t="shared" ca="1" si="27"/>
        <v>-13.991676086197552</v>
      </c>
      <c r="P165" s="65">
        <f t="shared" si="28"/>
        <v>-4.5644813867181186</v>
      </c>
      <c r="Q165" s="100">
        <f t="shared" si="29"/>
        <v>21128.120000000003</v>
      </c>
      <c r="R165" s="100"/>
      <c r="S165" s="65">
        <f t="shared" si="30"/>
        <v>6.3060557933826145E-2</v>
      </c>
    </row>
    <row r="166" spans="1:19" ht="12.95" customHeight="1" x14ac:dyDescent="0.2">
      <c r="A166" s="104" t="s">
        <v>5</v>
      </c>
      <c r="B166" s="105" t="s">
        <v>33</v>
      </c>
      <c r="C166" s="106">
        <v>36379.472000000002</v>
      </c>
      <c r="D166" s="44"/>
      <c r="E166" s="65">
        <f t="shared" si="25"/>
        <v>-1246.3802628630592</v>
      </c>
      <c r="F166" s="107">
        <f t="shared" si="31"/>
        <v>-1246</v>
      </c>
      <c r="G166" s="67">
        <f t="shared" si="26"/>
        <v>-4.9213999999992666</v>
      </c>
      <c r="J166" s="65">
        <f>G166</f>
        <v>-4.9213999999992666</v>
      </c>
      <c r="O166" s="65">
        <f t="shared" ca="1" si="27"/>
        <v>-13.981182329030389</v>
      </c>
      <c r="P166" s="65">
        <f t="shared" si="28"/>
        <v>-4.7710839888618981</v>
      </c>
      <c r="Q166" s="100">
        <f t="shared" si="29"/>
        <v>21360.972000000002</v>
      </c>
      <c r="R166" s="100" t="e">
        <v>#N/A</v>
      </c>
      <c r="S166" s="65">
        <f t="shared" si="30"/>
        <v>2.2594903204249485E-2</v>
      </c>
    </row>
    <row r="167" spans="1:19" ht="12.95" customHeight="1" x14ac:dyDescent="0.2">
      <c r="A167" s="104" t="s">
        <v>5</v>
      </c>
      <c r="B167" s="105" t="s">
        <v>33</v>
      </c>
      <c r="C167" s="106">
        <v>36793.47</v>
      </c>
      <c r="D167" s="44"/>
      <c r="E167" s="65">
        <f t="shared" si="25"/>
        <v>-1214.3917911312692</v>
      </c>
      <c r="F167" s="107">
        <f t="shared" si="31"/>
        <v>-1214</v>
      </c>
      <c r="G167" s="67">
        <f t="shared" si="26"/>
        <v>-5.0705999999991036</v>
      </c>
      <c r="J167" s="65">
        <f>G167</f>
        <v>-5.0705999999991036</v>
      </c>
      <c r="O167" s="65">
        <f t="shared" ca="1" si="27"/>
        <v>-13.962526760733208</v>
      </c>
      <c r="P167" s="65">
        <f t="shared" si="28"/>
        <v>-5.1322367769493979</v>
      </c>
      <c r="Q167" s="100">
        <f t="shared" si="29"/>
        <v>21774.97</v>
      </c>
      <c r="R167" s="100" t="e">
        <v>#N/A</v>
      </c>
      <c r="S167" s="65">
        <f t="shared" si="30"/>
        <v>3.7990922728203366E-3</v>
      </c>
    </row>
    <row r="168" spans="1:19" ht="12.95" customHeight="1" x14ac:dyDescent="0.2">
      <c r="A168" s="104" t="s">
        <v>5</v>
      </c>
      <c r="B168" s="105" t="s">
        <v>33</v>
      </c>
      <c r="C168" s="106">
        <v>36806.404999999999</v>
      </c>
      <c r="D168" s="44"/>
      <c r="E168" s="65">
        <f t="shared" si="25"/>
        <v>-1213.3923397284832</v>
      </c>
      <c r="F168" s="107">
        <f t="shared" si="31"/>
        <v>-1213</v>
      </c>
      <c r="G168" s="67">
        <f t="shared" si="26"/>
        <v>-5.0777000000016415</v>
      </c>
      <c r="J168" s="65">
        <f>G168</f>
        <v>-5.0777000000016415</v>
      </c>
      <c r="O168" s="65">
        <f t="shared" ca="1" si="27"/>
        <v>-13.961943774223922</v>
      </c>
      <c r="P168" s="65">
        <f t="shared" si="28"/>
        <v>-5.1433961490861648</v>
      </c>
      <c r="Q168" s="100">
        <f t="shared" si="29"/>
        <v>21787.904999999999</v>
      </c>
      <c r="R168" s="100" t="e">
        <v>#N/A</v>
      </c>
      <c r="S168" s="65">
        <f t="shared" si="30"/>
        <v>4.3159840045359204E-3</v>
      </c>
    </row>
    <row r="169" spans="1:19" ht="12.95" customHeight="1" x14ac:dyDescent="0.2">
      <c r="A169" s="104" t="s">
        <v>5</v>
      </c>
      <c r="B169" s="105" t="s">
        <v>33</v>
      </c>
      <c r="C169" s="106">
        <v>36819.360000000001</v>
      </c>
      <c r="D169" s="44"/>
      <c r="E169" s="65">
        <f t="shared" si="25"/>
        <v>-1212.3913429814327</v>
      </c>
      <c r="F169" s="107">
        <f t="shared" si="31"/>
        <v>-1212</v>
      </c>
      <c r="G169" s="67">
        <f t="shared" si="26"/>
        <v>-5.0648000000001048</v>
      </c>
      <c r="J169" s="65">
        <f>G169</f>
        <v>-5.0648000000001048</v>
      </c>
      <c r="O169" s="65">
        <f t="shared" ca="1" si="27"/>
        <v>-13.961360787714636</v>
      </c>
      <c r="P169" s="65">
        <f t="shared" si="28"/>
        <v>-5.1545478453143874</v>
      </c>
      <c r="Q169" s="100">
        <f t="shared" si="29"/>
        <v>21800.86</v>
      </c>
      <c r="R169" s="100" t="e">
        <v>#N/A</v>
      </c>
      <c r="S169" s="65">
        <f t="shared" si="30"/>
        <v>8.0546757385563956E-3</v>
      </c>
    </row>
    <row r="170" spans="1:19" ht="12.95" customHeight="1" x14ac:dyDescent="0.2">
      <c r="A170" s="104" t="s">
        <v>257</v>
      </c>
      <c r="B170" s="105" t="s">
        <v>33</v>
      </c>
      <c r="C170" s="106">
        <v>37414</v>
      </c>
      <c r="D170" s="44"/>
      <c r="E170" s="65">
        <f t="shared" si="25"/>
        <v>-1166.4451673221502</v>
      </c>
      <c r="F170" s="107">
        <f t="shared" si="31"/>
        <v>-1166</v>
      </c>
      <c r="G170" s="67">
        <f t="shared" si="26"/>
        <v>-5.7614000000030501</v>
      </c>
      <c r="I170" s="65">
        <f>+G170</f>
        <v>-5.7614000000030501</v>
      </c>
      <c r="O170" s="65">
        <f t="shared" ca="1" si="27"/>
        <v>-13.934543408287441</v>
      </c>
      <c r="P170" s="65">
        <f t="shared" si="28"/>
        <v>-5.6592282146771877</v>
      </c>
      <c r="Q170" s="100">
        <f t="shared" si="29"/>
        <v>22395.5</v>
      </c>
      <c r="R170" s="100"/>
      <c r="S170" s="65">
        <f t="shared" si="30"/>
        <v>1.0439073716674102E-2</v>
      </c>
    </row>
    <row r="171" spans="1:19" ht="12.95" customHeight="1" x14ac:dyDescent="0.2">
      <c r="A171" s="104" t="s">
        <v>5</v>
      </c>
      <c r="B171" s="105" t="s">
        <v>33</v>
      </c>
      <c r="C171" s="106">
        <v>37478.720000000001</v>
      </c>
      <c r="D171" s="44"/>
      <c r="E171" s="65">
        <f t="shared" si="25"/>
        <v>-1161.4444332836247</v>
      </c>
      <c r="F171" s="107">
        <f t="shared" si="31"/>
        <v>-1161</v>
      </c>
      <c r="G171" s="67">
        <f t="shared" si="26"/>
        <v>-5.7519000000029337</v>
      </c>
      <c r="J171" s="65">
        <f>G171</f>
        <v>-5.7519000000029337</v>
      </c>
      <c r="O171" s="65">
        <f t="shared" ca="1" si="27"/>
        <v>-13.931628475741006</v>
      </c>
      <c r="P171" s="65">
        <f t="shared" si="28"/>
        <v>-5.7131060982251549</v>
      </c>
      <c r="Q171" s="100">
        <f t="shared" si="29"/>
        <v>22460.22</v>
      </c>
      <c r="R171" s="100" t="e">
        <v>#N/A</v>
      </c>
      <c r="S171" s="65">
        <f t="shared" si="30"/>
        <v>1.5049668151439453E-3</v>
      </c>
    </row>
    <row r="172" spans="1:19" ht="12.95" customHeight="1" x14ac:dyDescent="0.2">
      <c r="A172" s="104" t="s">
        <v>257</v>
      </c>
      <c r="B172" s="105" t="s">
        <v>33</v>
      </c>
      <c r="C172" s="106">
        <v>37801.980000000003</v>
      </c>
      <c r="D172" s="44"/>
      <c r="E172" s="65">
        <f t="shared" si="25"/>
        <v>-1136.4670339434865</v>
      </c>
      <c r="F172" s="107">
        <f t="shared" si="31"/>
        <v>-1136</v>
      </c>
      <c r="G172" s="67">
        <f t="shared" si="26"/>
        <v>-6.0443999999988591</v>
      </c>
      <c r="I172" s="65">
        <f>+G172</f>
        <v>-6.0443999999988591</v>
      </c>
      <c r="O172" s="65">
        <f t="shared" ca="1" si="27"/>
        <v>-13.917053813008835</v>
      </c>
      <c r="P172" s="65">
        <f t="shared" si="28"/>
        <v>-5.9796170502611972</v>
      </c>
      <c r="Q172" s="100">
        <f t="shared" si="29"/>
        <v>22783.480000000003</v>
      </c>
      <c r="R172" s="100"/>
      <c r="S172" s="65">
        <f t="shared" si="30"/>
        <v>4.1968305767124368E-3</v>
      </c>
    </row>
    <row r="173" spans="1:19" ht="12.95" customHeight="1" x14ac:dyDescent="0.2">
      <c r="A173" s="104" t="s">
        <v>257</v>
      </c>
      <c r="B173" s="105" t="s">
        <v>33</v>
      </c>
      <c r="C173" s="106">
        <v>38940.089999999997</v>
      </c>
      <c r="D173" s="44"/>
      <c r="E173" s="65">
        <f t="shared" si="25"/>
        <v>-1048.5284459245411</v>
      </c>
      <c r="F173" s="107">
        <f t="shared" si="31"/>
        <v>-1048</v>
      </c>
      <c r="G173" s="67">
        <f t="shared" si="26"/>
        <v>-6.8392000000021653</v>
      </c>
      <c r="I173" s="65">
        <f>+G173</f>
        <v>-6.8392000000021653</v>
      </c>
      <c r="O173" s="65">
        <f t="shared" ca="1" si="27"/>
        <v>-13.865751000191592</v>
      </c>
      <c r="P173" s="65">
        <f t="shared" si="28"/>
        <v>-6.8795709841499368</v>
      </c>
      <c r="Q173" s="100">
        <f t="shared" si="29"/>
        <v>23921.589999999997</v>
      </c>
      <c r="R173" s="100"/>
      <c r="S173" s="65">
        <f t="shared" si="30"/>
        <v>1.6298163610596191E-3</v>
      </c>
    </row>
    <row r="174" spans="1:19" ht="12.95" customHeight="1" x14ac:dyDescent="0.2">
      <c r="A174" s="44" t="s">
        <v>43</v>
      </c>
      <c r="B174" s="43"/>
      <c r="C174" s="44">
        <v>39276.400000000001</v>
      </c>
      <c r="D174" s="44"/>
      <c r="E174" s="65">
        <f t="shared" si="25"/>
        <v>-1022.5427094520981</v>
      </c>
      <c r="F174" s="107">
        <f t="shared" si="31"/>
        <v>-1022</v>
      </c>
      <c r="G174" s="67">
        <f t="shared" si="26"/>
        <v>-7.0238000000026659</v>
      </c>
      <c r="I174" s="65">
        <f>+G174</f>
        <v>-7.0238000000026659</v>
      </c>
      <c r="O174" s="65">
        <f t="shared" ca="1" si="27"/>
        <v>-13.850593350950135</v>
      </c>
      <c r="P174" s="65">
        <f t="shared" si="28"/>
        <v>-7.1340907681556436</v>
      </c>
      <c r="Q174" s="100">
        <f t="shared" si="29"/>
        <v>24257.9</v>
      </c>
      <c r="R174" s="100" t="s">
        <v>133</v>
      </c>
      <c r="S174" s="65">
        <f t="shared" si="30"/>
        <v>1.2164053539773872E-2</v>
      </c>
    </row>
    <row r="175" spans="1:19" ht="12.95" customHeight="1" x14ac:dyDescent="0.2">
      <c r="A175" s="104" t="s">
        <v>5</v>
      </c>
      <c r="B175" s="105" t="s">
        <v>33</v>
      </c>
      <c r="C175" s="106">
        <v>39677.24</v>
      </c>
      <c r="D175" s="44"/>
      <c r="E175" s="65">
        <f t="shared" si="25"/>
        <v>-991.57091971163891</v>
      </c>
      <c r="F175" s="107">
        <f t="shared" si="31"/>
        <v>-991</v>
      </c>
      <c r="G175" s="67">
        <f t="shared" si="26"/>
        <v>-7.3888999999981024</v>
      </c>
      <c r="J175" s="65">
        <f>G175</f>
        <v>-7.3888999999981024</v>
      </c>
      <c r="O175" s="65">
        <f t="shared" ca="1" si="27"/>
        <v>-13.832520769162242</v>
      </c>
      <c r="P175" s="65">
        <f t="shared" si="28"/>
        <v>-7.4307749992719865</v>
      </c>
      <c r="Q175" s="100">
        <f t="shared" si="29"/>
        <v>24658.739999999998</v>
      </c>
      <c r="R175" s="100" t="e">
        <v>#N/A</v>
      </c>
      <c r="S175" s="65">
        <f t="shared" si="30"/>
        <v>1.7535155641877898E-3</v>
      </c>
    </row>
    <row r="176" spans="1:19" ht="12.95" customHeight="1" x14ac:dyDescent="0.2">
      <c r="A176" s="104" t="s">
        <v>5</v>
      </c>
      <c r="B176" s="105" t="s">
        <v>33</v>
      </c>
      <c r="C176" s="106">
        <v>40142.713000000003</v>
      </c>
      <c r="D176" s="44"/>
      <c r="E176" s="65">
        <f t="shared" si="25"/>
        <v>-955.60511818020234</v>
      </c>
      <c r="F176" s="107">
        <f t="shared" si="31"/>
        <v>-955</v>
      </c>
      <c r="G176" s="67">
        <f t="shared" si="26"/>
        <v>-7.8315000000002328</v>
      </c>
      <c r="J176" s="65">
        <f>G176</f>
        <v>-7.8315000000002328</v>
      </c>
      <c r="O176" s="65">
        <f t="shared" ca="1" si="27"/>
        <v>-13.811533254827914</v>
      </c>
      <c r="P176" s="65">
        <f t="shared" si="28"/>
        <v>-7.7660543800262518</v>
      </c>
      <c r="Q176" s="100">
        <f t="shared" si="29"/>
        <v>25124.213000000003</v>
      </c>
      <c r="R176" s="100" t="e">
        <v>#N/A</v>
      </c>
      <c r="S176" s="65">
        <f t="shared" si="30"/>
        <v>4.2831291737787432E-3</v>
      </c>
    </row>
    <row r="177" spans="1:19" ht="12.95" customHeight="1" x14ac:dyDescent="0.2">
      <c r="A177" s="104" t="s">
        <v>6</v>
      </c>
      <c r="B177" s="105" t="s">
        <v>33</v>
      </c>
      <c r="C177" s="106">
        <v>40479.040000000001</v>
      </c>
      <c r="D177" s="44"/>
      <c r="E177" s="65">
        <f t="shared" si="25"/>
        <v>-929.61806816513547</v>
      </c>
      <c r="F177" s="107">
        <f t="shared" si="31"/>
        <v>-929</v>
      </c>
      <c r="G177" s="67">
        <f t="shared" si="26"/>
        <v>-7.999100000000908</v>
      </c>
      <c r="J177" s="65">
        <f>G177</f>
        <v>-7.999100000000908</v>
      </c>
      <c r="O177" s="65">
        <f t="shared" ca="1" si="27"/>
        <v>-13.796375605586457</v>
      </c>
      <c r="P177" s="65">
        <f t="shared" si="28"/>
        <v>-8.0020138171738502</v>
      </c>
      <c r="Q177" s="100">
        <f t="shared" si="29"/>
        <v>25460.54</v>
      </c>
      <c r="R177" s="100" t="e">
        <v>#N/A</v>
      </c>
      <c r="S177" s="65">
        <f t="shared" si="30"/>
        <v>8.4903305173325582E-6</v>
      </c>
    </row>
    <row r="178" spans="1:19" ht="12.95" customHeight="1" x14ac:dyDescent="0.2">
      <c r="A178" s="104" t="s">
        <v>5</v>
      </c>
      <c r="B178" s="105" t="s">
        <v>33</v>
      </c>
      <c r="C178" s="106">
        <v>40724.750999999997</v>
      </c>
      <c r="D178" s="44"/>
      <c r="E178" s="65">
        <f t="shared" si="25"/>
        <v>-910.63266394170989</v>
      </c>
      <c r="F178" s="107">
        <f t="shared" si="31"/>
        <v>-910</v>
      </c>
      <c r="G178" s="67">
        <f t="shared" si="26"/>
        <v>-8.1880000000019209</v>
      </c>
      <c r="J178" s="65">
        <f>G178</f>
        <v>-8.1880000000019209</v>
      </c>
      <c r="O178" s="65">
        <f t="shared" ca="1" si="27"/>
        <v>-13.785298861910007</v>
      </c>
      <c r="P178" s="65">
        <f t="shared" si="28"/>
        <v>-8.1711642626486096</v>
      </c>
      <c r="Q178" s="100">
        <f t="shared" si="29"/>
        <v>25706.250999999997</v>
      </c>
      <c r="R178" s="100" t="e">
        <v>#N/A</v>
      </c>
      <c r="S178" s="65">
        <f t="shared" si="30"/>
        <v>2.8344205222967904E-4</v>
      </c>
    </row>
    <row r="179" spans="1:19" ht="12.95" customHeight="1" x14ac:dyDescent="0.2">
      <c r="A179" s="104" t="s">
        <v>293</v>
      </c>
      <c r="B179" s="105" t="s">
        <v>33</v>
      </c>
      <c r="C179" s="106">
        <v>41009.17</v>
      </c>
      <c r="D179" s="44"/>
      <c r="E179" s="65">
        <f t="shared" si="25"/>
        <v>-888.65640042960581</v>
      </c>
      <c r="F179" s="107">
        <f t="shared" si="31"/>
        <v>-888</v>
      </c>
      <c r="G179" s="67">
        <f t="shared" si="26"/>
        <v>-8.4952000000048429</v>
      </c>
      <c r="I179" s="65">
        <f>+G179</f>
        <v>-8.4952000000048429</v>
      </c>
      <c r="O179" s="65">
        <f t="shared" ca="1" si="27"/>
        <v>-13.772473158705695</v>
      </c>
      <c r="P179" s="65">
        <f t="shared" si="28"/>
        <v>-8.3635608384452276</v>
      </c>
      <c r="Q179" s="100">
        <f t="shared" si="29"/>
        <v>25990.67</v>
      </c>
      <c r="R179" s="100"/>
      <c r="S179" s="65">
        <f t="shared" si="30"/>
        <v>1.73288688561185E-2</v>
      </c>
    </row>
    <row r="180" spans="1:19" ht="12.95" customHeight="1" x14ac:dyDescent="0.2">
      <c r="A180" s="104" t="s">
        <v>5</v>
      </c>
      <c r="B180" s="105" t="s">
        <v>33</v>
      </c>
      <c r="C180" s="106">
        <v>41086.86</v>
      </c>
      <c r="D180" s="44"/>
      <c r="E180" s="65">
        <f t="shared" si="25"/>
        <v>-882.65351063583182</v>
      </c>
      <c r="F180" s="107">
        <f t="shared" si="31"/>
        <v>-882</v>
      </c>
      <c r="G180" s="67">
        <f t="shared" si="26"/>
        <v>-8.4578000000037719</v>
      </c>
      <c r="J180" s="65">
        <f>G180</f>
        <v>-8.4578000000037719</v>
      </c>
      <c r="O180" s="65">
        <f t="shared" ca="1" si="27"/>
        <v>-13.768975239649976</v>
      </c>
      <c r="P180" s="65">
        <f t="shared" si="28"/>
        <v>-8.415387855526653</v>
      </c>
      <c r="Q180" s="100">
        <f t="shared" si="29"/>
        <v>26068.36</v>
      </c>
      <c r="R180" s="100" t="e">
        <v>#N/A</v>
      </c>
      <c r="S180" s="65">
        <f t="shared" si="30"/>
        <v>1.7987899991480012E-3</v>
      </c>
    </row>
    <row r="181" spans="1:19" ht="12.95" customHeight="1" x14ac:dyDescent="0.2">
      <c r="A181" s="44" t="s">
        <v>44</v>
      </c>
      <c r="B181" s="43" t="s">
        <v>33</v>
      </c>
      <c r="C181" s="44">
        <v>41177.480000000003</v>
      </c>
      <c r="D181" s="44"/>
      <c r="E181" s="65">
        <f t="shared" si="25"/>
        <v>-875.65155577533756</v>
      </c>
      <c r="F181" s="107">
        <f t="shared" si="31"/>
        <v>-875</v>
      </c>
      <c r="G181" s="67">
        <f t="shared" si="26"/>
        <v>-8.4324999999953434</v>
      </c>
      <c r="I181" s="65">
        <f>+G181</f>
        <v>-8.4324999999953434</v>
      </c>
      <c r="O181" s="65">
        <f t="shared" ca="1" si="27"/>
        <v>-13.764894334084968</v>
      </c>
      <c r="P181" s="65">
        <f t="shared" si="28"/>
        <v>-8.4755034549495889</v>
      </c>
      <c r="Q181" s="100">
        <f t="shared" si="29"/>
        <v>26158.980000000003</v>
      </c>
      <c r="R181" s="100" t="s">
        <v>133</v>
      </c>
      <c r="S181" s="65">
        <f t="shared" si="30"/>
        <v>1.8492971380018228E-3</v>
      </c>
    </row>
    <row r="182" spans="1:19" ht="12.95" customHeight="1" x14ac:dyDescent="0.2">
      <c r="A182" s="44" t="s">
        <v>44</v>
      </c>
      <c r="B182" s="43" t="s">
        <v>41</v>
      </c>
      <c r="C182" s="44">
        <v>41183.9</v>
      </c>
      <c r="D182" s="44"/>
      <c r="E182" s="65">
        <f t="shared" si="25"/>
        <v>-875.15550026657172</v>
      </c>
      <c r="F182" s="107">
        <f t="shared" si="31"/>
        <v>-874.5</v>
      </c>
      <c r="G182" s="67">
        <f t="shared" si="26"/>
        <v>-8.4835499999971944</v>
      </c>
      <c r="I182" s="65">
        <f>+G182</f>
        <v>-8.4835499999971944</v>
      </c>
      <c r="O182" s="65">
        <f t="shared" ca="1" si="27"/>
        <v>-13.764602840830324</v>
      </c>
      <c r="P182" s="65">
        <f t="shared" si="28"/>
        <v>-8.4797830340084204</v>
      </c>
      <c r="Q182" s="100">
        <f t="shared" si="29"/>
        <v>26165.4</v>
      </c>
      <c r="R182" s="100" t="s">
        <v>133</v>
      </c>
      <c r="S182" s="65">
        <f t="shared" si="30"/>
        <v>1.4190032760580217E-5</v>
      </c>
    </row>
    <row r="183" spans="1:19" ht="12.95" customHeight="1" x14ac:dyDescent="0.2">
      <c r="A183" s="104" t="s">
        <v>5</v>
      </c>
      <c r="B183" s="105" t="s">
        <v>33</v>
      </c>
      <c r="C183" s="106">
        <v>41539.661</v>
      </c>
      <c r="D183" s="44"/>
      <c r="E183" s="65">
        <f t="shared" si="25"/>
        <v>-847.66683923010953</v>
      </c>
      <c r="F183" s="107">
        <f t="shared" si="31"/>
        <v>-847</v>
      </c>
      <c r="G183" s="67">
        <f t="shared" si="26"/>
        <v>-8.630299999997078</v>
      </c>
      <c r="J183" s="65">
        <f>G183</f>
        <v>-8.630299999997078</v>
      </c>
      <c r="O183" s="65">
        <f t="shared" ca="1" si="27"/>
        <v>-13.748570711824936</v>
      </c>
      <c r="P183" s="65">
        <f t="shared" si="28"/>
        <v>-8.7122046574550325</v>
      </c>
      <c r="Q183" s="100">
        <f t="shared" si="29"/>
        <v>26521.161</v>
      </c>
      <c r="R183" s="100" t="e">
        <v>#N/A</v>
      </c>
      <c r="S183" s="65">
        <f t="shared" si="30"/>
        <v>6.7083729133048612E-3</v>
      </c>
    </row>
    <row r="184" spans="1:19" ht="12.95" customHeight="1" x14ac:dyDescent="0.2">
      <c r="A184" s="44" t="s">
        <v>129</v>
      </c>
      <c r="B184" s="43" t="s">
        <v>33</v>
      </c>
      <c r="C184" s="44">
        <v>41901.800000000003</v>
      </c>
      <c r="D184" s="44"/>
      <c r="E184" s="65">
        <f t="shared" si="25"/>
        <v>-819.68536790783548</v>
      </c>
      <c r="F184" s="107">
        <f t="shared" si="31"/>
        <v>-819</v>
      </c>
      <c r="G184" s="67">
        <f t="shared" si="26"/>
        <v>-8.8701000000000931</v>
      </c>
      <c r="I184" s="65">
        <f>+G184</f>
        <v>-8.8701000000000931</v>
      </c>
      <c r="O184" s="65">
        <f t="shared" ca="1" si="27"/>
        <v>-13.732247089564904</v>
      </c>
      <c r="P184" s="65">
        <f t="shared" si="28"/>
        <v>-8.9428879476623955</v>
      </c>
      <c r="Q184" s="100">
        <f t="shared" si="29"/>
        <v>26883.300000000003</v>
      </c>
      <c r="R184" s="100"/>
      <c r="S184" s="65">
        <f t="shared" si="30"/>
        <v>5.2980853248900655E-3</v>
      </c>
    </row>
    <row r="185" spans="1:19" ht="12.95" customHeight="1" x14ac:dyDescent="0.2">
      <c r="A185" s="44" t="s">
        <v>129</v>
      </c>
      <c r="B185" s="43" t="s">
        <v>41</v>
      </c>
      <c r="C185" s="44">
        <v>41908.1</v>
      </c>
      <c r="D185" s="44"/>
      <c r="E185" s="65">
        <f t="shared" si="25"/>
        <v>-819.19858446465423</v>
      </c>
      <c r="F185" s="107">
        <f t="shared" si="31"/>
        <v>-818.5</v>
      </c>
      <c r="G185" s="67">
        <f t="shared" si="26"/>
        <v>-9.0411499999972875</v>
      </c>
      <c r="I185" s="65">
        <f>+G185</f>
        <v>-9.0411499999972875</v>
      </c>
      <c r="O185" s="65">
        <f t="shared" ca="1" si="27"/>
        <v>-13.731955596310261</v>
      </c>
      <c r="P185" s="65">
        <f t="shared" si="28"/>
        <v>-8.9469526012820122</v>
      </c>
      <c r="Q185" s="100">
        <f t="shared" si="29"/>
        <v>26889.599999999999</v>
      </c>
      <c r="R185" s="100"/>
      <c r="S185" s="65">
        <f t="shared" si="30"/>
        <v>8.8731499247245542E-3</v>
      </c>
    </row>
    <row r="186" spans="1:19" ht="12.95" customHeight="1" x14ac:dyDescent="0.2">
      <c r="A186" s="104" t="s">
        <v>304</v>
      </c>
      <c r="B186" s="105" t="s">
        <v>33</v>
      </c>
      <c r="C186" s="106">
        <v>42224.972999999998</v>
      </c>
      <c r="D186" s="44"/>
      <c r="E186" s="65">
        <f t="shared" si="25"/>
        <v>-794.71469081524651</v>
      </c>
      <c r="F186" s="107">
        <f t="shared" si="31"/>
        <v>-794</v>
      </c>
      <c r="G186" s="67">
        <f t="shared" si="26"/>
        <v>-9.2496000000028289</v>
      </c>
      <c r="I186" s="65">
        <f>+G186</f>
        <v>-9.2496000000028289</v>
      </c>
      <c r="O186" s="65">
        <f t="shared" ca="1" si="27"/>
        <v>-13.717672426832733</v>
      </c>
      <c r="P186" s="65">
        <f t="shared" si="28"/>
        <v>-9.1437698816517798</v>
      </c>
      <c r="Q186" s="100">
        <f t="shared" si="29"/>
        <v>27206.472999999998</v>
      </c>
      <c r="R186" s="100"/>
      <c r="S186" s="65">
        <f t="shared" si="30"/>
        <v>1.1200013950197049E-2</v>
      </c>
    </row>
    <row r="187" spans="1:19" ht="12.95" customHeight="1" x14ac:dyDescent="0.2">
      <c r="A187" s="44" t="s">
        <v>129</v>
      </c>
      <c r="B187" s="43" t="s">
        <v>33</v>
      </c>
      <c r="C187" s="44">
        <v>42276.6</v>
      </c>
      <c r="D187" s="44"/>
      <c r="E187" s="65">
        <f t="shared" si="25"/>
        <v>-790.72561639919343</v>
      </c>
      <c r="F187" s="107">
        <f t="shared" si="31"/>
        <v>-790</v>
      </c>
      <c r="G187" s="67">
        <f t="shared" si="26"/>
        <v>-9.3910000000032596</v>
      </c>
      <c r="I187" s="65">
        <f t="shared" ref="I187:I204" si="32">G187</f>
        <v>-9.3910000000032596</v>
      </c>
      <c r="O187" s="65">
        <f t="shared" ca="1" si="27"/>
        <v>-13.715340480795584</v>
      </c>
      <c r="P187" s="65">
        <f t="shared" si="28"/>
        <v>-9.1754657883945612</v>
      </c>
      <c r="Q187" s="100">
        <f t="shared" si="29"/>
        <v>27258.1</v>
      </c>
      <c r="R187" s="100"/>
      <c r="S187" s="65">
        <f t="shared" si="30"/>
        <v>4.6454996373783204E-2</v>
      </c>
    </row>
    <row r="188" spans="1:19" ht="12.95" customHeight="1" x14ac:dyDescent="0.2">
      <c r="A188" s="44" t="s">
        <v>127</v>
      </c>
      <c r="B188" s="43" t="s">
        <v>33</v>
      </c>
      <c r="C188" s="44">
        <v>42276.97</v>
      </c>
      <c r="D188" s="44">
        <v>7.0000000000000007E-2</v>
      </c>
      <c r="E188" s="65">
        <f t="shared" si="25"/>
        <v>-790.69702753030799</v>
      </c>
      <c r="F188" s="107">
        <f t="shared" si="31"/>
        <v>-790</v>
      </c>
      <c r="G188" s="67">
        <f t="shared" si="26"/>
        <v>-9.0210000000006403</v>
      </c>
      <c r="I188" s="65">
        <f t="shared" si="32"/>
        <v>-9.0210000000006403</v>
      </c>
      <c r="O188" s="65">
        <f t="shared" ca="1" si="27"/>
        <v>-13.715340480795584</v>
      </c>
      <c r="P188" s="65">
        <f t="shared" si="28"/>
        <v>-9.1754657883945612</v>
      </c>
      <c r="Q188" s="100">
        <f t="shared" si="29"/>
        <v>27258.47</v>
      </c>
      <c r="R188" s="100"/>
      <c r="S188" s="65">
        <f t="shared" si="30"/>
        <v>2.3859679784155544E-2</v>
      </c>
    </row>
    <row r="189" spans="1:19" ht="12.95" customHeight="1" x14ac:dyDescent="0.2">
      <c r="A189" s="44" t="s">
        <v>129</v>
      </c>
      <c r="B189" s="43" t="s">
        <v>41</v>
      </c>
      <c r="C189" s="44">
        <v>42283</v>
      </c>
      <c r="D189" s="44"/>
      <c r="E189" s="65">
        <f t="shared" si="25"/>
        <v>-790.23110623469142</v>
      </c>
      <c r="F189" s="107">
        <f t="shared" si="31"/>
        <v>-789.5</v>
      </c>
      <c r="G189" s="67">
        <f t="shared" si="26"/>
        <v>-9.4620500000019092</v>
      </c>
      <c r="I189" s="65">
        <f t="shared" si="32"/>
        <v>-9.4620500000019092</v>
      </c>
      <c r="O189" s="65">
        <f t="shared" ca="1" si="27"/>
        <v>-13.715048987540941</v>
      </c>
      <c r="P189" s="65">
        <f t="shared" si="28"/>
        <v>-9.179419141340297</v>
      </c>
      <c r="Q189" s="100">
        <f t="shared" si="29"/>
        <v>27264.5</v>
      </c>
      <c r="R189" s="100"/>
      <c r="S189" s="65">
        <f t="shared" si="30"/>
        <v>7.988020226780021E-2</v>
      </c>
    </row>
    <row r="190" spans="1:19" ht="12.95" customHeight="1" x14ac:dyDescent="0.2">
      <c r="A190" s="44" t="s">
        <v>127</v>
      </c>
      <c r="B190" s="43" t="s">
        <v>41</v>
      </c>
      <c r="C190" s="44">
        <v>42451.74</v>
      </c>
      <c r="D190" s="44">
        <v>0.1</v>
      </c>
      <c r="E190" s="65">
        <f t="shared" si="25"/>
        <v>-777.19303667874624</v>
      </c>
      <c r="F190" s="107">
        <f t="shared" si="31"/>
        <v>-776.5</v>
      </c>
      <c r="G190" s="67">
        <f t="shared" si="26"/>
        <v>-8.9693499999993946</v>
      </c>
      <c r="I190" s="65">
        <f t="shared" si="32"/>
        <v>-8.9693499999993946</v>
      </c>
      <c r="O190" s="65">
        <f t="shared" ca="1" si="27"/>
        <v>-13.707470162920213</v>
      </c>
      <c r="P190" s="65">
        <f t="shared" si="28"/>
        <v>-9.2815327569547463</v>
      </c>
      <c r="Q190" s="100">
        <f t="shared" si="29"/>
        <v>27433.239999999998</v>
      </c>
      <c r="R190" s="100"/>
      <c r="S190" s="65">
        <f t="shared" si="30"/>
        <v>9.7458073740244192E-2</v>
      </c>
    </row>
    <row r="191" spans="1:19" ht="12.95" customHeight="1" x14ac:dyDescent="0.2">
      <c r="A191" s="44" t="s">
        <v>127</v>
      </c>
      <c r="B191" s="43" t="s">
        <v>33</v>
      </c>
      <c r="C191" s="44">
        <v>42638.9</v>
      </c>
      <c r="D191" s="44">
        <v>0.04</v>
      </c>
      <c r="E191" s="65">
        <f t="shared" si="25"/>
        <v>-762.73170505559369</v>
      </c>
      <c r="F191" s="107">
        <f t="shared" si="31"/>
        <v>-762</v>
      </c>
      <c r="G191" s="67">
        <f t="shared" si="26"/>
        <v>-9.4697999999989406</v>
      </c>
      <c r="I191" s="65">
        <f t="shared" si="32"/>
        <v>-9.4697999999989406</v>
      </c>
      <c r="O191" s="65">
        <f t="shared" ca="1" si="27"/>
        <v>-13.699016858535552</v>
      </c>
      <c r="P191" s="65">
        <f t="shared" si="28"/>
        <v>-9.3938983285665483</v>
      </c>
      <c r="Q191" s="100">
        <f t="shared" si="29"/>
        <v>27620.400000000001</v>
      </c>
      <c r="R191" s="100"/>
      <c r="S191" s="65">
        <f t="shared" si="30"/>
        <v>5.7610637262308449E-3</v>
      </c>
    </row>
    <row r="192" spans="1:19" ht="12.95" customHeight="1" x14ac:dyDescent="0.2">
      <c r="A192" s="44" t="s">
        <v>127</v>
      </c>
      <c r="B192" s="43" t="s">
        <v>33</v>
      </c>
      <c r="C192" s="44">
        <v>42664.69</v>
      </c>
      <c r="D192" s="44">
        <v>0.03</v>
      </c>
      <c r="E192" s="65">
        <f t="shared" si="25"/>
        <v>-760.73898362707735</v>
      </c>
      <c r="F192" s="107">
        <f t="shared" si="31"/>
        <v>-760</v>
      </c>
      <c r="G192" s="67">
        <f t="shared" si="26"/>
        <v>-9.5639999999984866</v>
      </c>
      <c r="I192" s="65">
        <f t="shared" si="32"/>
        <v>-9.5639999999984866</v>
      </c>
      <c r="O192" s="65">
        <f t="shared" ca="1" si="27"/>
        <v>-13.69785088551698</v>
      </c>
      <c r="P192" s="65">
        <f t="shared" si="28"/>
        <v>-9.4092703756082443</v>
      </c>
      <c r="Q192" s="100">
        <f t="shared" si="29"/>
        <v>27646.190000000002</v>
      </c>
      <c r="R192" s="100"/>
      <c r="S192" s="65">
        <f t="shared" si="30"/>
        <v>2.3941256663945462E-2</v>
      </c>
    </row>
    <row r="193" spans="1:19" ht="12.95" customHeight="1" x14ac:dyDescent="0.2">
      <c r="A193" s="44" t="s">
        <v>127</v>
      </c>
      <c r="B193" s="43" t="s">
        <v>33</v>
      </c>
      <c r="C193" s="44">
        <v>42833.04</v>
      </c>
      <c r="D193" s="44">
        <v>0.03</v>
      </c>
      <c r="E193" s="65">
        <f t="shared" si="25"/>
        <v>-747.73104828428143</v>
      </c>
      <c r="F193" s="107">
        <f t="shared" si="31"/>
        <v>-747</v>
      </c>
      <c r="G193" s="67">
        <f t="shared" si="26"/>
        <v>-9.4613000000026659</v>
      </c>
      <c r="I193" s="65">
        <f t="shared" si="32"/>
        <v>-9.4613000000026659</v>
      </c>
      <c r="O193" s="65">
        <f t="shared" ca="1" si="27"/>
        <v>-13.69027206089625</v>
      </c>
      <c r="P193" s="65">
        <f t="shared" si="28"/>
        <v>-9.5084402802962735</v>
      </c>
      <c r="Q193" s="100">
        <f t="shared" si="29"/>
        <v>27814.54</v>
      </c>
      <c r="R193" s="100"/>
      <c r="S193" s="65">
        <f t="shared" si="30"/>
        <v>2.2222060261598907E-3</v>
      </c>
    </row>
    <row r="194" spans="1:19" ht="12.95" customHeight="1" x14ac:dyDescent="0.2">
      <c r="A194" s="44" t="s">
        <v>127</v>
      </c>
      <c r="B194" s="43" t="s">
        <v>33</v>
      </c>
      <c r="C194" s="44">
        <v>42871.81</v>
      </c>
      <c r="D194" s="44">
        <v>0.05</v>
      </c>
      <c r="E194" s="65">
        <f t="shared" si="25"/>
        <v>-744.73539842838511</v>
      </c>
      <c r="F194" s="107">
        <f t="shared" si="31"/>
        <v>-744</v>
      </c>
      <c r="G194" s="67">
        <f t="shared" si="26"/>
        <v>-9.517600000006496</v>
      </c>
      <c r="I194" s="65">
        <f t="shared" si="32"/>
        <v>-9.517600000006496</v>
      </c>
      <c r="O194" s="65">
        <f t="shared" ca="1" si="27"/>
        <v>-13.688523101368389</v>
      </c>
      <c r="P194" s="65">
        <f t="shared" si="28"/>
        <v>-9.5311414211115455</v>
      </c>
      <c r="Q194" s="100">
        <f t="shared" si="29"/>
        <v>27853.309999999998</v>
      </c>
      <c r="R194" s="100"/>
      <c r="S194" s="65">
        <f t="shared" si="30"/>
        <v>1.8337008554428064E-4</v>
      </c>
    </row>
    <row r="195" spans="1:19" ht="12.95" customHeight="1" x14ac:dyDescent="0.2">
      <c r="A195" s="44" t="s">
        <v>127</v>
      </c>
      <c r="B195" s="43" t="s">
        <v>33</v>
      </c>
      <c r="C195" s="44">
        <v>42936.5</v>
      </c>
      <c r="D195" s="44">
        <v>0.04</v>
      </c>
      <c r="E195" s="65">
        <f t="shared" si="25"/>
        <v>-739.73698240625561</v>
      </c>
      <c r="F195" s="107">
        <f t="shared" si="31"/>
        <v>-739</v>
      </c>
      <c r="G195" s="67">
        <f t="shared" si="26"/>
        <v>-9.5380999999979394</v>
      </c>
      <c r="I195" s="65">
        <f t="shared" si="32"/>
        <v>-9.5380999999979394</v>
      </c>
      <c r="O195" s="65">
        <f t="shared" ca="1" si="27"/>
        <v>-13.685608168821956</v>
      </c>
      <c r="P195" s="65">
        <f t="shared" si="28"/>
        <v>-9.5688231376327941</v>
      </c>
      <c r="Q195" s="100">
        <f t="shared" si="29"/>
        <v>27918</v>
      </c>
      <c r="R195" s="100"/>
      <c r="S195" s="65">
        <f t="shared" si="30"/>
        <v>9.4391118613022405E-4</v>
      </c>
    </row>
    <row r="196" spans="1:19" ht="12.95" customHeight="1" x14ac:dyDescent="0.2">
      <c r="A196" s="44" t="s">
        <v>127</v>
      </c>
      <c r="B196" s="43" t="s">
        <v>33</v>
      </c>
      <c r="C196" s="44">
        <v>43247.75</v>
      </c>
      <c r="D196" s="44">
        <v>0.03</v>
      </c>
      <c r="E196" s="65">
        <f t="shared" si="25"/>
        <v>-715.68756229669066</v>
      </c>
      <c r="F196" s="107">
        <f t="shared" si="31"/>
        <v>-715</v>
      </c>
      <c r="G196" s="67">
        <f t="shared" si="26"/>
        <v>-8.8984999999956926</v>
      </c>
      <c r="I196" s="65">
        <f t="shared" si="32"/>
        <v>-8.8984999999956926</v>
      </c>
      <c r="O196" s="65">
        <f t="shared" ca="1" si="27"/>
        <v>-13.671616492599071</v>
      </c>
      <c r="P196" s="65">
        <f t="shared" si="28"/>
        <v>-9.747024160761665</v>
      </c>
      <c r="Q196" s="100">
        <f t="shared" si="29"/>
        <v>28229.25</v>
      </c>
      <c r="R196" s="100"/>
      <c r="S196" s="65">
        <f t="shared" si="30"/>
        <v>0.71999325140359771</v>
      </c>
    </row>
    <row r="197" spans="1:19" ht="12.95" customHeight="1" x14ac:dyDescent="0.2">
      <c r="A197" s="44" t="s">
        <v>127</v>
      </c>
      <c r="B197" s="43" t="s">
        <v>41</v>
      </c>
      <c r="C197" s="44">
        <v>43305.599999999999</v>
      </c>
      <c r="D197" s="44">
        <v>0.02</v>
      </c>
      <c r="E197" s="65">
        <f t="shared" si="25"/>
        <v>-711.2176540128728</v>
      </c>
      <c r="F197" s="107">
        <f t="shared" si="31"/>
        <v>-710.5</v>
      </c>
      <c r="G197" s="67">
        <f t="shared" si="26"/>
        <v>-9.2879500000053667</v>
      </c>
      <c r="I197" s="65">
        <f t="shared" si="32"/>
        <v>-9.2879500000053667</v>
      </c>
      <c r="O197" s="65">
        <f t="shared" ca="1" si="27"/>
        <v>-13.668993053307281</v>
      </c>
      <c r="P197" s="65">
        <f t="shared" si="28"/>
        <v>-9.7799446349629786</v>
      </c>
      <c r="Q197" s="100">
        <f t="shared" si="29"/>
        <v>28287.1</v>
      </c>
      <c r="R197" s="100"/>
      <c r="S197" s="65">
        <f t="shared" si="30"/>
        <v>0.24205872082707375</v>
      </c>
    </row>
    <row r="198" spans="1:19" ht="12.95" customHeight="1" x14ac:dyDescent="0.2">
      <c r="A198" s="44" t="s">
        <v>127</v>
      </c>
      <c r="B198" s="43" t="s">
        <v>41</v>
      </c>
      <c r="C198" s="44">
        <v>43317.94</v>
      </c>
      <c r="D198" s="44">
        <v>0.05</v>
      </c>
      <c r="E198" s="65">
        <f t="shared" si="25"/>
        <v>-710.26417660194227</v>
      </c>
      <c r="F198" s="108">
        <f t="shared" ref="F198:F261" si="33">ROUND(2*E198,0)/2+1</f>
        <v>-709.5</v>
      </c>
      <c r="G198" s="67">
        <f t="shared" si="26"/>
        <v>-9.8900500000017928</v>
      </c>
      <c r="I198" s="65">
        <f t="shared" si="32"/>
        <v>-9.8900500000017928</v>
      </c>
      <c r="O198" s="65">
        <f t="shared" ca="1" si="27"/>
        <v>-13.668410066797993</v>
      </c>
      <c r="P198" s="65">
        <f t="shared" si="28"/>
        <v>-9.7872391871481099</v>
      </c>
      <c r="Q198" s="100">
        <f t="shared" si="29"/>
        <v>28299.440000000002</v>
      </c>
      <c r="R198" s="100"/>
      <c r="S198" s="65">
        <f t="shared" si="30"/>
        <v>1.0570063239635004E-2</v>
      </c>
    </row>
    <row r="199" spans="1:19" ht="12.95" customHeight="1" x14ac:dyDescent="0.2">
      <c r="A199" s="44" t="s">
        <v>127</v>
      </c>
      <c r="B199" s="43" t="s">
        <v>33</v>
      </c>
      <c r="C199" s="44">
        <v>43389.26</v>
      </c>
      <c r="D199" s="44">
        <v>7.0000000000000007E-2</v>
      </c>
      <c r="E199" s="65">
        <f t="shared" si="25"/>
        <v>-704.75347895627431</v>
      </c>
      <c r="F199" s="108">
        <f t="shared" si="33"/>
        <v>-704</v>
      </c>
      <c r="G199" s="67">
        <f t="shared" si="26"/>
        <v>-9.7515999999959604</v>
      </c>
      <c r="I199" s="65">
        <f t="shared" si="32"/>
        <v>-9.7515999999959604</v>
      </c>
      <c r="O199" s="65">
        <f t="shared" ca="1" si="27"/>
        <v>-13.665203640996916</v>
      </c>
      <c r="P199" s="65">
        <f t="shared" si="28"/>
        <v>-9.8272220173011107</v>
      </c>
      <c r="Q199" s="100">
        <f t="shared" si="29"/>
        <v>28370.760000000002</v>
      </c>
      <c r="R199" s="100"/>
      <c r="S199" s="65">
        <f t="shared" si="30"/>
        <v>5.7186895013004481E-3</v>
      </c>
    </row>
    <row r="200" spans="1:19" ht="12.95" customHeight="1" x14ac:dyDescent="0.2">
      <c r="A200" s="44" t="s">
        <v>127</v>
      </c>
      <c r="B200" s="43" t="s">
        <v>41</v>
      </c>
      <c r="C200" s="44">
        <v>43434.54</v>
      </c>
      <c r="D200" s="44">
        <v>0.08</v>
      </c>
      <c r="E200" s="65">
        <f t="shared" si="25"/>
        <v>-701.25481954242355</v>
      </c>
      <c r="F200" s="108">
        <f t="shared" si="33"/>
        <v>-700.5</v>
      </c>
      <c r="G200" s="67">
        <f t="shared" si="26"/>
        <v>-9.768949999997858</v>
      </c>
      <c r="I200" s="65">
        <f t="shared" si="32"/>
        <v>-9.768949999997858</v>
      </c>
      <c r="O200" s="65">
        <f t="shared" ca="1" si="27"/>
        <v>-13.663163188214412</v>
      </c>
      <c r="P200" s="65">
        <f t="shared" si="28"/>
        <v>-9.8525447409298277</v>
      </c>
      <c r="Q200" s="100">
        <f t="shared" si="29"/>
        <v>28416.04</v>
      </c>
      <c r="R200" s="100"/>
      <c r="S200" s="65">
        <f t="shared" si="30"/>
        <v>6.9880807114831344E-3</v>
      </c>
    </row>
    <row r="201" spans="1:19" ht="12.95" customHeight="1" x14ac:dyDescent="0.2">
      <c r="A201" s="44" t="s">
        <v>127</v>
      </c>
      <c r="B201" s="43" t="s">
        <v>33</v>
      </c>
      <c r="C201" s="44">
        <v>43440.97</v>
      </c>
      <c r="D201" s="44">
        <v>0.05</v>
      </c>
      <c r="E201" s="65">
        <f t="shared" si="25"/>
        <v>-700.75799136152546</v>
      </c>
      <c r="F201" s="108">
        <f t="shared" si="33"/>
        <v>-700</v>
      </c>
      <c r="G201" s="67">
        <f t="shared" si="26"/>
        <v>-9.8099999999976717</v>
      </c>
      <c r="I201" s="65">
        <f t="shared" si="32"/>
        <v>-9.8099999999976717</v>
      </c>
      <c r="O201" s="65">
        <f t="shared" ca="1" si="27"/>
        <v>-13.662871694959769</v>
      </c>
      <c r="P201" s="65">
        <f t="shared" si="28"/>
        <v>-9.8561545969682438</v>
      </c>
      <c r="Q201" s="100">
        <f t="shared" si="29"/>
        <v>28422.47</v>
      </c>
      <c r="R201" s="100"/>
      <c r="S201" s="65">
        <f t="shared" si="30"/>
        <v>2.1302468215159448E-3</v>
      </c>
    </row>
    <row r="202" spans="1:19" ht="12.95" customHeight="1" x14ac:dyDescent="0.2">
      <c r="A202" s="104" t="s">
        <v>309</v>
      </c>
      <c r="B202" s="105" t="s">
        <v>33</v>
      </c>
      <c r="C202" s="106">
        <v>44423.85</v>
      </c>
      <c r="D202" s="44"/>
      <c r="E202" s="65">
        <f t="shared" si="25"/>
        <v>-624.81359284814687</v>
      </c>
      <c r="F202" s="108">
        <f t="shared" si="33"/>
        <v>-624</v>
      </c>
      <c r="G202" s="67">
        <f t="shared" si="26"/>
        <v>-10.529600000001665</v>
      </c>
      <c r="I202" s="65">
        <f t="shared" si="32"/>
        <v>-10.529600000001665</v>
      </c>
      <c r="O202" s="65">
        <f t="shared" ca="1" si="27"/>
        <v>-13.618564720253968</v>
      </c>
      <c r="P202" s="65">
        <f t="shared" si="28"/>
        <v>-10.382538848671597</v>
      </c>
      <c r="Q202" s="100">
        <f t="shared" si="29"/>
        <v>29405.35</v>
      </c>
      <c r="R202" s="100"/>
      <c r="S202" s="65">
        <f t="shared" si="30"/>
        <v>2.1626982230525005E-2</v>
      </c>
    </row>
    <row r="203" spans="1:19" ht="12.95" customHeight="1" x14ac:dyDescent="0.2">
      <c r="A203" s="104" t="s">
        <v>309</v>
      </c>
      <c r="B203" s="105" t="s">
        <v>33</v>
      </c>
      <c r="C203" s="106">
        <v>44430.41</v>
      </c>
      <c r="D203" s="44"/>
      <c r="E203" s="65">
        <f t="shared" si="25"/>
        <v>-624.30671992953205</v>
      </c>
      <c r="F203" s="108">
        <f t="shared" si="33"/>
        <v>-623.5</v>
      </c>
      <c r="G203" s="67">
        <f t="shared" si="26"/>
        <v>-10.440649999996822</v>
      </c>
      <c r="I203" s="65">
        <f t="shared" si="32"/>
        <v>-10.440649999996822</v>
      </c>
      <c r="O203" s="65">
        <f t="shared" ca="1" si="27"/>
        <v>-13.618273226999325</v>
      </c>
      <c r="P203" s="65">
        <f t="shared" si="28"/>
        <v>-10.385855101208225</v>
      </c>
      <c r="Q203" s="100">
        <f t="shared" si="29"/>
        <v>29411.910000000003</v>
      </c>
      <c r="R203" s="100"/>
      <c r="S203" s="65">
        <f t="shared" si="30"/>
        <v>3.0024809332525526E-3</v>
      </c>
    </row>
    <row r="204" spans="1:19" ht="12.95" customHeight="1" x14ac:dyDescent="0.2">
      <c r="A204" s="104" t="s">
        <v>309</v>
      </c>
      <c r="B204" s="105" t="s">
        <v>41</v>
      </c>
      <c r="C204" s="106">
        <v>44799.11</v>
      </c>
      <c r="D204" s="44"/>
      <c r="E204" s="65">
        <f t="shared" si="25"/>
        <v>-595.81829842143077</v>
      </c>
      <c r="F204" s="108">
        <f t="shared" si="33"/>
        <v>-595</v>
      </c>
      <c r="G204" s="67">
        <f t="shared" si="26"/>
        <v>-10.590499999998428</v>
      </c>
      <c r="I204" s="65">
        <f t="shared" si="32"/>
        <v>-10.590499999998428</v>
      </c>
      <c r="O204" s="65">
        <f t="shared" ca="1" si="27"/>
        <v>-13.60165811148465</v>
      </c>
      <c r="P204" s="65">
        <f t="shared" si="28"/>
        <v>-10.571709426590447</v>
      </c>
      <c r="Q204" s="100">
        <f t="shared" si="29"/>
        <v>29780.61</v>
      </c>
      <c r="R204" s="100"/>
      <c r="S204" s="65">
        <f t="shared" si="30"/>
        <v>3.5308564900074621E-4</v>
      </c>
    </row>
    <row r="205" spans="1:19" ht="12.95" customHeight="1" x14ac:dyDescent="0.2">
      <c r="A205" s="104" t="s">
        <v>320</v>
      </c>
      <c r="B205" s="105" t="s">
        <v>41</v>
      </c>
      <c r="C205" s="106">
        <v>45122.37</v>
      </c>
      <c r="D205" s="44"/>
      <c r="E205" s="65">
        <f t="shared" si="25"/>
        <v>-570.8408990812926</v>
      </c>
      <c r="F205" s="108">
        <f t="shared" si="33"/>
        <v>-570</v>
      </c>
      <c r="G205" s="67">
        <f t="shared" si="26"/>
        <v>-10.882999999994354</v>
      </c>
      <c r="I205" s="65">
        <f t="shared" ref="I205:I214" si="34">+G205</f>
        <v>-10.882999999994354</v>
      </c>
      <c r="O205" s="65">
        <f t="shared" ca="1" si="27"/>
        <v>-13.587083448752479</v>
      </c>
      <c r="P205" s="65">
        <f t="shared" si="28"/>
        <v>-10.729606272736406</v>
      </c>
      <c r="Q205" s="100">
        <f t="shared" si="29"/>
        <v>30103.870000000003</v>
      </c>
      <c r="R205" s="100"/>
      <c r="S205" s="65">
        <f t="shared" si="30"/>
        <v>2.3529635562085597E-2</v>
      </c>
    </row>
    <row r="206" spans="1:19" ht="12.95" customHeight="1" x14ac:dyDescent="0.2">
      <c r="A206" s="104" t="s">
        <v>325</v>
      </c>
      <c r="B206" s="105" t="s">
        <v>33</v>
      </c>
      <c r="C206" s="106">
        <v>45206.538999999997</v>
      </c>
      <c r="D206" s="44"/>
      <c r="E206" s="65">
        <f t="shared" si="25"/>
        <v>-564.33739501317427</v>
      </c>
      <c r="F206" s="108">
        <f t="shared" si="33"/>
        <v>-563.5</v>
      </c>
      <c r="G206" s="67">
        <f t="shared" si="26"/>
        <v>-10.837650000001304</v>
      </c>
      <c r="I206" s="65">
        <f t="shared" si="34"/>
        <v>-10.837650000001304</v>
      </c>
      <c r="O206" s="65">
        <f t="shared" ca="1" si="27"/>
        <v>-13.583294036442114</v>
      </c>
      <c r="P206" s="65">
        <f t="shared" si="28"/>
        <v>-10.769873631597218</v>
      </c>
      <c r="Q206" s="100">
        <f t="shared" si="29"/>
        <v>30188.038999999997</v>
      </c>
      <c r="R206" s="100"/>
      <c r="S206" s="65">
        <f t="shared" si="30"/>
        <v>4.593636114046412E-3</v>
      </c>
    </row>
    <row r="207" spans="1:19" ht="12.95" customHeight="1" x14ac:dyDescent="0.2">
      <c r="A207" s="104" t="s">
        <v>325</v>
      </c>
      <c r="B207" s="105" t="s">
        <v>41</v>
      </c>
      <c r="C207" s="106">
        <v>45213.025999999998</v>
      </c>
      <c r="D207" s="44"/>
      <c r="E207" s="65">
        <f t="shared" si="25"/>
        <v>-563.83616260112365</v>
      </c>
      <c r="F207" s="108">
        <f t="shared" si="33"/>
        <v>-563</v>
      </c>
      <c r="G207" s="67">
        <f t="shared" si="26"/>
        <v>-10.821700000000419</v>
      </c>
      <c r="I207" s="65">
        <f t="shared" si="34"/>
        <v>-10.821700000000419</v>
      </c>
      <c r="O207" s="65">
        <f t="shared" ca="1" si="27"/>
        <v>-13.583002543187471</v>
      </c>
      <c r="P207" s="65">
        <f t="shared" si="28"/>
        <v>-10.772957687900407</v>
      </c>
      <c r="Q207" s="100">
        <f t="shared" si="29"/>
        <v>30194.525999999998</v>
      </c>
      <c r="R207" s="100"/>
      <c r="S207" s="65">
        <f t="shared" si="30"/>
        <v>2.3758129888550093E-3</v>
      </c>
    </row>
    <row r="208" spans="1:19" ht="12.95" customHeight="1" x14ac:dyDescent="0.2">
      <c r="A208" s="104" t="s">
        <v>332</v>
      </c>
      <c r="B208" s="105" t="s">
        <v>41</v>
      </c>
      <c r="C208" s="106">
        <v>45536.55</v>
      </c>
      <c r="D208" s="44"/>
      <c r="E208" s="65">
        <f t="shared" si="25"/>
        <v>-538.83836471669952</v>
      </c>
      <c r="F208" s="108">
        <f t="shared" si="33"/>
        <v>-538</v>
      </c>
      <c r="G208" s="67">
        <f t="shared" si="26"/>
        <v>-10.850200000000768</v>
      </c>
      <c r="I208" s="65">
        <f t="shared" si="34"/>
        <v>-10.850200000000768</v>
      </c>
      <c r="O208" s="65">
        <f t="shared" ca="1" si="27"/>
        <v>-13.5684278804553</v>
      </c>
      <c r="P208" s="65">
        <f t="shared" si="28"/>
        <v>-10.924713807211591</v>
      </c>
      <c r="Q208" s="100">
        <f t="shared" si="29"/>
        <v>30518.050000000003</v>
      </c>
      <c r="R208" s="100"/>
      <c r="S208" s="65">
        <f t="shared" si="30"/>
        <v>5.5523074650515834E-3</v>
      </c>
    </row>
    <row r="209" spans="1:19" ht="12.95" customHeight="1" x14ac:dyDescent="0.2">
      <c r="A209" s="104" t="s">
        <v>332</v>
      </c>
      <c r="B209" s="105" t="s">
        <v>41</v>
      </c>
      <c r="C209" s="106">
        <v>45588.466</v>
      </c>
      <c r="D209" s="44"/>
      <c r="E209" s="65">
        <f t="shared" si="25"/>
        <v>-534.8269600760309</v>
      </c>
      <c r="F209" s="108">
        <f t="shared" si="33"/>
        <v>-534</v>
      </c>
      <c r="G209" s="67">
        <f t="shared" si="26"/>
        <v>-10.702599999996892</v>
      </c>
      <c r="I209" s="65">
        <f t="shared" si="34"/>
        <v>-10.702599999996892</v>
      </c>
      <c r="O209" s="65">
        <f t="shared" ca="1" si="27"/>
        <v>-13.566095934418151</v>
      </c>
      <c r="P209" s="65">
        <f t="shared" si="28"/>
        <v>-10.948549583605859</v>
      </c>
      <c r="Q209" s="100">
        <f t="shared" si="29"/>
        <v>30569.966</v>
      </c>
      <c r="R209" s="100"/>
      <c r="S209" s="65">
        <f t="shared" si="30"/>
        <v>6.0491197677424204E-2</v>
      </c>
    </row>
    <row r="210" spans="1:19" ht="12.95" customHeight="1" x14ac:dyDescent="0.2">
      <c r="A210" s="104" t="s">
        <v>332</v>
      </c>
      <c r="B210" s="105" t="s">
        <v>33</v>
      </c>
      <c r="C210" s="106">
        <v>45595.158000000003</v>
      </c>
      <c r="D210" s="44"/>
      <c r="E210" s="65">
        <f t="shared" si="25"/>
        <v>-534.30988788527338</v>
      </c>
      <c r="F210" s="108">
        <f t="shared" si="33"/>
        <v>-533.5</v>
      </c>
      <c r="G210" s="67">
        <f t="shared" si="26"/>
        <v>-10.481649999994261</v>
      </c>
      <c r="I210" s="65">
        <f t="shared" si="34"/>
        <v>-10.481649999994261</v>
      </c>
      <c r="O210" s="65">
        <f t="shared" ca="1" si="27"/>
        <v>-13.565804441163507</v>
      </c>
      <c r="P210" s="65">
        <f t="shared" si="28"/>
        <v>-10.95152042025803</v>
      </c>
      <c r="Q210" s="100">
        <f t="shared" si="29"/>
        <v>30576.658000000003</v>
      </c>
      <c r="R210" s="100"/>
      <c r="S210" s="65">
        <f t="shared" si="30"/>
        <v>0.22077821183885082</v>
      </c>
    </row>
    <row r="211" spans="1:19" ht="12.95" customHeight="1" x14ac:dyDescent="0.2">
      <c r="A211" s="104" t="s">
        <v>343</v>
      </c>
      <c r="B211" s="105" t="s">
        <v>41</v>
      </c>
      <c r="C211" s="106">
        <v>45950.400000000001</v>
      </c>
      <c r="D211" s="44"/>
      <c r="E211" s="65">
        <f t="shared" si="25"/>
        <v>-506.86132853246369</v>
      </c>
      <c r="F211" s="108">
        <f t="shared" si="33"/>
        <v>-506</v>
      </c>
      <c r="G211" s="67">
        <f t="shared" si="26"/>
        <v>-11.147400000001653</v>
      </c>
      <c r="I211" s="65">
        <f t="shared" si="34"/>
        <v>-11.147400000001653</v>
      </c>
      <c r="O211" s="65">
        <f t="shared" ca="1" si="27"/>
        <v>-13.549772312158119</v>
      </c>
      <c r="P211" s="65">
        <f t="shared" si="28"/>
        <v>-11.111961211338263</v>
      </c>
      <c r="Q211" s="100">
        <f t="shared" si="29"/>
        <v>30931.9</v>
      </c>
      <c r="R211" s="100"/>
      <c r="S211" s="65">
        <f t="shared" si="30"/>
        <v>1.2559077419284045E-3</v>
      </c>
    </row>
    <row r="212" spans="1:19" ht="12.95" customHeight="1" x14ac:dyDescent="0.2">
      <c r="A212" s="104" t="s">
        <v>343</v>
      </c>
      <c r="B212" s="105" t="s">
        <v>41</v>
      </c>
      <c r="C212" s="106">
        <v>45963.3</v>
      </c>
      <c r="D212" s="44"/>
      <c r="E212" s="65">
        <f t="shared" si="25"/>
        <v>-505.86458148213944</v>
      </c>
      <c r="F212" s="108">
        <f t="shared" si="33"/>
        <v>-505</v>
      </c>
      <c r="G212" s="67">
        <f t="shared" si="26"/>
        <v>-11.189499999993131</v>
      </c>
      <c r="I212" s="65">
        <f t="shared" si="34"/>
        <v>-11.189499999993131</v>
      </c>
      <c r="O212" s="65">
        <f t="shared" ca="1" si="27"/>
        <v>-13.549189325648832</v>
      </c>
      <c r="P212" s="65">
        <f t="shared" si="28"/>
        <v>-11.117686040226255</v>
      </c>
      <c r="Q212" s="100">
        <f t="shared" si="29"/>
        <v>30944.800000000003</v>
      </c>
      <c r="R212" s="100"/>
      <c r="S212" s="65">
        <f t="shared" si="30"/>
        <v>5.1572448173985309E-3</v>
      </c>
    </row>
    <row r="213" spans="1:19" ht="12.95" customHeight="1" x14ac:dyDescent="0.2">
      <c r="A213" s="104" t="s">
        <v>351</v>
      </c>
      <c r="B213" s="105" t="s">
        <v>41</v>
      </c>
      <c r="C213" s="106">
        <v>46298.5</v>
      </c>
      <c r="D213" s="44"/>
      <c r="E213" s="65">
        <f t="shared" ref="E213:E276" si="35">+(C213-C$7)/C$8</f>
        <v>-479.96461161635284</v>
      </c>
      <c r="F213" s="108">
        <f t="shared" si="33"/>
        <v>-479</v>
      </c>
      <c r="G213" s="67">
        <f t="shared" ref="G213:G276" si="36">+C213-(C$7+F213*C$8)</f>
        <v>-12.48410000000149</v>
      </c>
      <c r="I213" s="65">
        <f t="shared" si="34"/>
        <v>-12.48410000000149</v>
      </c>
      <c r="O213" s="65">
        <f t="shared" ref="O213:O276" ca="1" si="37">+C$11+C$12*$F213</f>
        <v>-13.534031676407375</v>
      </c>
      <c r="P213" s="65">
        <f t="shared" ref="P213:P276" si="38">+D$11+D$12*F213+D$13*F213*F213</f>
        <v>-11.26383734741527</v>
      </c>
      <c r="Q213" s="100">
        <f t="shared" ref="Q213:Q276" si="39">+C213-15018.5</f>
        <v>31280</v>
      </c>
      <c r="R213" s="100"/>
      <c r="S213" s="65">
        <f t="shared" ref="S213:S276" si="40">(P213-G213)*(P213-G213)</f>
        <v>1.4890409412967571</v>
      </c>
    </row>
    <row r="214" spans="1:19" ht="12.95" customHeight="1" x14ac:dyDescent="0.2">
      <c r="A214" s="104" t="s">
        <v>355</v>
      </c>
      <c r="B214" s="105" t="s">
        <v>41</v>
      </c>
      <c r="C214" s="106">
        <v>46312.85</v>
      </c>
      <c r="D214" s="44"/>
      <c r="E214" s="65">
        <f t="shared" si="35"/>
        <v>-478.85582710688385</v>
      </c>
      <c r="F214" s="108">
        <f t="shared" si="33"/>
        <v>-478</v>
      </c>
      <c r="G214" s="67">
        <f t="shared" si="36"/>
        <v>-11.076200000003155</v>
      </c>
      <c r="I214" s="65">
        <f t="shared" si="34"/>
        <v>-11.076200000003155</v>
      </c>
      <c r="O214" s="65">
        <f t="shared" ca="1" si="37"/>
        <v>-13.533448689898087</v>
      </c>
      <c r="P214" s="65">
        <f t="shared" si="38"/>
        <v>-11.269354926772587</v>
      </c>
      <c r="Q214" s="100">
        <f t="shared" si="39"/>
        <v>31294.35</v>
      </c>
      <c r="R214" s="100"/>
      <c r="S214" s="65">
        <f t="shared" si="40"/>
        <v>3.7308825735304862E-2</v>
      </c>
    </row>
    <row r="215" spans="1:19" ht="12.95" customHeight="1" x14ac:dyDescent="0.2">
      <c r="A215" s="44" t="s">
        <v>39</v>
      </c>
      <c r="B215" s="43" t="s">
        <v>33</v>
      </c>
      <c r="C215" s="44">
        <v>46338.5</v>
      </c>
      <c r="D215" s="109" t="s">
        <v>40</v>
      </c>
      <c r="E215" s="65">
        <f t="shared" si="35"/>
        <v>-476.87392308821597</v>
      </c>
      <c r="F215" s="108">
        <f t="shared" si="33"/>
        <v>-476</v>
      </c>
      <c r="G215" s="67">
        <f t="shared" si="36"/>
        <v>-11.310400000002119</v>
      </c>
      <c r="I215" s="65">
        <f>G215</f>
        <v>-11.310400000002119</v>
      </c>
      <c r="O215" s="65">
        <f t="shared" ca="1" si="37"/>
        <v>-13.532282716879514</v>
      </c>
      <c r="P215" s="65">
        <f t="shared" si="38"/>
        <v>-11.280367057761591</v>
      </c>
      <c r="Q215" s="100">
        <f t="shared" si="39"/>
        <v>31320</v>
      </c>
      <c r="R215" s="100" t="s">
        <v>1053</v>
      </c>
      <c r="S215" s="65">
        <f t="shared" si="40"/>
        <v>9.0197761962287058E-4</v>
      </c>
    </row>
    <row r="216" spans="1:19" ht="12.95" customHeight="1" x14ac:dyDescent="0.2">
      <c r="A216" s="44" t="s">
        <v>39</v>
      </c>
      <c r="B216" s="43" t="s">
        <v>41</v>
      </c>
      <c r="C216" s="44">
        <v>46344.7</v>
      </c>
      <c r="D216" s="109" t="s">
        <v>40</v>
      </c>
      <c r="E216" s="65">
        <f t="shared" si="35"/>
        <v>-476.39486636635502</v>
      </c>
      <c r="F216" s="108">
        <f t="shared" si="33"/>
        <v>-475.5</v>
      </c>
      <c r="G216" s="67">
        <f t="shared" si="36"/>
        <v>-11.581450000005134</v>
      </c>
      <c r="I216" s="65">
        <f>G216</f>
        <v>-11.581450000005134</v>
      </c>
      <c r="O216" s="65">
        <f t="shared" ca="1" si="37"/>
        <v>-13.531991223624871</v>
      </c>
      <c r="P216" s="65">
        <f t="shared" si="38"/>
        <v>-11.283115293066006</v>
      </c>
      <c r="Q216" s="100">
        <f t="shared" si="39"/>
        <v>31326.199999999997</v>
      </c>
      <c r="R216" s="100" t="s">
        <v>1053</v>
      </c>
      <c r="S216" s="65">
        <f t="shared" si="40"/>
        <v>8.9003597364455525E-2</v>
      </c>
    </row>
    <row r="217" spans="1:19" ht="12.95" customHeight="1" x14ac:dyDescent="0.2">
      <c r="A217" s="104" t="s">
        <v>355</v>
      </c>
      <c r="B217" s="105" t="s">
        <v>41</v>
      </c>
      <c r="C217" s="106">
        <v>46648.85</v>
      </c>
      <c r="D217" s="44"/>
      <c r="E217" s="65">
        <f t="shared" si="35"/>
        <v>-452.89404347053426</v>
      </c>
      <c r="F217" s="108">
        <f t="shared" si="33"/>
        <v>-452</v>
      </c>
      <c r="G217" s="67">
        <f t="shared" si="36"/>
        <v>-11.570800000001327</v>
      </c>
      <c r="I217" s="65">
        <f>+G217</f>
        <v>-11.570800000001327</v>
      </c>
      <c r="O217" s="65">
        <f t="shared" ca="1" si="37"/>
        <v>-13.51829104065663</v>
      </c>
      <c r="P217" s="65">
        <f t="shared" si="38"/>
        <v>-11.410117746164088</v>
      </c>
      <c r="Q217" s="100">
        <f t="shared" si="39"/>
        <v>31630.35</v>
      </c>
      <c r="R217" s="100"/>
      <c r="S217" s="65">
        <f t="shared" si="40"/>
        <v>2.5818786698214836E-2</v>
      </c>
    </row>
    <row r="218" spans="1:19" ht="12.95" customHeight="1" x14ac:dyDescent="0.2">
      <c r="A218" s="104" t="s">
        <v>355</v>
      </c>
      <c r="B218" s="105" t="s">
        <v>41</v>
      </c>
      <c r="C218" s="106">
        <v>46713.33</v>
      </c>
      <c r="D218" s="44"/>
      <c r="E218" s="65">
        <f t="shared" si="35"/>
        <v>-447.91185356317743</v>
      </c>
      <c r="F218" s="108">
        <f t="shared" si="33"/>
        <v>-447</v>
      </c>
      <c r="G218" s="67">
        <f t="shared" si="36"/>
        <v>-11.801299999999173</v>
      </c>
      <c r="I218" s="65">
        <f>+G218</f>
        <v>-11.801299999999173</v>
      </c>
      <c r="O218" s="65">
        <f t="shared" ca="1" si="37"/>
        <v>-13.515376108110196</v>
      </c>
      <c r="P218" s="65">
        <f t="shared" si="38"/>
        <v>-11.436592636211873</v>
      </c>
      <c r="Q218" s="100">
        <f t="shared" si="39"/>
        <v>31694.83</v>
      </c>
      <c r="R218" s="100"/>
      <c r="S218" s="65">
        <f t="shared" si="40"/>
        <v>0.13301146120068194</v>
      </c>
    </row>
    <row r="219" spans="1:19" ht="12.95" customHeight="1" x14ac:dyDescent="0.2">
      <c r="A219" s="104" t="s">
        <v>309</v>
      </c>
      <c r="B219" s="105" t="s">
        <v>41</v>
      </c>
      <c r="C219" s="106">
        <v>46972.45</v>
      </c>
      <c r="D219" s="44"/>
      <c r="E219" s="65">
        <f t="shared" si="35"/>
        <v>-427.8903732779072</v>
      </c>
      <c r="F219" s="108">
        <f t="shared" si="33"/>
        <v>-427</v>
      </c>
      <c r="G219" s="67">
        <f t="shared" si="36"/>
        <v>-11.523300000000745</v>
      </c>
      <c r="I219" s="65">
        <f>G219</f>
        <v>-11.523300000000745</v>
      </c>
      <c r="O219" s="65">
        <f t="shared" ca="1" si="37"/>
        <v>-13.503716377924459</v>
      </c>
      <c r="P219" s="65">
        <f t="shared" si="38"/>
        <v>-11.540573219267147</v>
      </c>
      <c r="Q219" s="100">
        <f t="shared" si="39"/>
        <v>31953.949999999997</v>
      </c>
      <c r="R219" s="100"/>
      <c r="S219" s="65">
        <f t="shared" si="40"/>
        <v>2.9836410382519417E-4</v>
      </c>
    </row>
    <row r="220" spans="1:19" ht="12.95" customHeight="1" x14ac:dyDescent="0.2">
      <c r="A220" s="104" t="s">
        <v>309</v>
      </c>
      <c r="B220" s="105" t="s">
        <v>33</v>
      </c>
      <c r="C220" s="106">
        <v>46978.8</v>
      </c>
      <c r="D220" s="44"/>
      <c r="E220" s="65">
        <f t="shared" si="35"/>
        <v>-427.39972647406506</v>
      </c>
      <c r="F220" s="108">
        <f t="shared" si="33"/>
        <v>-426.5</v>
      </c>
      <c r="G220" s="67">
        <f t="shared" si="36"/>
        <v>-11.644349999995029</v>
      </c>
      <c r="I220" s="65">
        <f>G220</f>
        <v>-11.644349999995029</v>
      </c>
      <c r="O220" s="65">
        <f t="shared" ca="1" si="37"/>
        <v>-13.503424884669815</v>
      </c>
      <c r="P220" s="65">
        <f t="shared" si="38"/>
        <v>-11.543133394812244</v>
      </c>
      <c r="Q220" s="100">
        <f t="shared" si="39"/>
        <v>31960.300000000003</v>
      </c>
      <c r="R220" s="100"/>
      <c r="S220" s="65">
        <f t="shared" si="40"/>
        <v>1.0244801164727728E-2</v>
      </c>
    </row>
    <row r="221" spans="1:19" ht="12.95" customHeight="1" x14ac:dyDescent="0.2">
      <c r="A221" s="44" t="s">
        <v>39</v>
      </c>
      <c r="B221" s="43" t="s">
        <v>33</v>
      </c>
      <c r="C221" s="44">
        <v>46999.1</v>
      </c>
      <c r="D221" s="109" t="s">
        <v>40</v>
      </c>
      <c r="E221" s="65">
        <f t="shared" si="35"/>
        <v>-425.83120204603591</v>
      </c>
      <c r="F221" s="108">
        <f t="shared" si="33"/>
        <v>-425</v>
      </c>
      <c r="G221" s="67">
        <f t="shared" si="36"/>
        <v>-10.757499999999709</v>
      </c>
      <c r="I221" s="65">
        <f>G221</f>
        <v>-10.757499999999709</v>
      </c>
      <c r="O221" s="65">
        <f t="shared" ca="1" si="37"/>
        <v>-13.502550404905884</v>
      </c>
      <c r="P221" s="65">
        <f t="shared" si="38"/>
        <v>-11.550802407584719</v>
      </c>
      <c r="Q221" s="100">
        <f t="shared" si="39"/>
        <v>31980.6</v>
      </c>
      <c r="R221" s="100" t="s">
        <v>1053</v>
      </c>
      <c r="S221" s="65">
        <f t="shared" si="40"/>
        <v>0.6293287098801732</v>
      </c>
    </row>
    <row r="222" spans="1:19" ht="12.95" customHeight="1" x14ac:dyDescent="0.2">
      <c r="A222" s="44" t="s">
        <v>39</v>
      </c>
      <c r="B222" s="43" t="s">
        <v>41</v>
      </c>
      <c r="C222" s="44">
        <v>47004.4</v>
      </c>
      <c r="D222" s="109" t="s">
        <v>40</v>
      </c>
      <c r="E222" s="65">
        <f t="shared" si="35"/>
        <v>-425.42168581605756</v>
      </c>
      <c r="F222" s="108">
        <f t="shared" si="33"/>
        <v>-424.5</v>
      </c>
      <c r="G222" s="67">
        <f t="shared" si="36"/>
        <v>-11.928549999996903</v>
      </c>
      <c r="I222" s="65">
        <f>G222</f>
        <v>-11.928549999996903</v>
      </c>
      <c r="O222" s="65">
        <f t="shared" ca="1" si="37"/>
        <v>-13.502258911651241</v>
      </c>
      <c r="P222" s="65">
        <f t="shared" si="38"/>
        <v>-11.553354907221271</v>
      </c>
      <c r="Q222" s="100">
        <f t="shared" si="39"/>
        <v>31985.9</v>
      </c>
      <c r="R222" s="100" t="s">
        <v>1053</v>
      </c>
      <c r="S222" s="65">
        <f t="shared" si="40"/>
        <v>0.14077135764291529</v>
      </c>
    </row>
    <row r="223" spans="1:19" ht="12.95" customHeight="1" x14ac:dyDescent="0.2">
      <c r="A223" s="104" t="s">
        <v>373</v>
      </c>
      <c r="B223" s="105" t="s">
        <v>41</v>
      </c>
      <c r="C223" s="106">
        <v>47023.8</v>
      </c>
      <c r="D223" s="44"/>
      <c r="E223" s="65">
        <f t="shared" si="35"/>
        <v>-423.92270187991107</v>
      </c>
      <c r="F223" s="108">
        <f t="shared" si="33"/>
        <v>-423</v>
      </c>
      <c r="G223" s="67">
        <f t="shared" si="36"/>
        <v>-11.941699999995762</v>
      </c>
      <c r="I223" s="65">
        <f>+G223</f>
        <v>-11.941699999995762</v>
      </c>
      <c r="O223" s="65">
        <f t="shared" ca="1" si="37"/>
        <v>-13.501384431887312</v>
      </c>
      <c r="P223" s="65">
        <f t="shared" si="38"/>
        <v>-11.561000892268115</v>
      </c>
      <c r="Q223" s="100">
        <f t="shared" si="39"/>
        <v>32005.300000000003</v>
      </c>
      <c r="R223" s="100"/>
      <c r="S223" s="65">
        <f t="shared" si="40"/>
        <v>0.14493181062462668</v>
      </c>
    </row>
    <row r="224" spans="1:19" ht="12.95" customHeight="1" x14ac:dyDescent="0.2">
      <c r="A224" s="104" t="s">
        <v>373</v>
      </c>
      <c r="B224" s="105" t="s">
        <v>41</v>
      </c>
      <c r="C224" s="106">
        <v>47024.05</v>
      </c>
      <c r="D224" s="44"/>
      <c r="E224" s="65">
        <f t="shared" si="35"/>
        <v>-423.90338507661022</v>
      </c>
      <c r="F224" s="108">
        <f t="shared" si="33"/>
        <v>-423</v>
      </c>
      <c r="G224" s="67">
        <f t="shared" si="36"/>
        <v>-11.691699999995762</v>
      </c>
      <c r="I224" s="65">
        <f>+G224</f>
        <v>-11.691699999995762</v>
      </c>
      <c r="O224" s="65">
        <f t="shared" ca="1" si="37"/>
        <v>-13.501384431887312</v>
      </c>
      <c r="P224" s="65">
        <f t="shared" si="38"/>
        <v>-11.561000892268115</v>
      </c>
      <c r="Q224" s="100">
        <f t="shared" si="39"/>
        <v>32005.550000000003</v>
      </c>
      <c r="R224" s="100"/>
      <c r="S224" s="65">
        <f t="shared" si="40"/>
        <v>1.7082256760803115E-2</v>
      </c>
    </row>
    <row r="225" spans="1:19" ht="12.95" customHeight="1" x14ac:dyDescent="0.2">
      <c r="A225" s="104" t="s">
        <v>373</v>
      </c>
      <c r="B225" s="105" t="s">
        <v>41</v>
      </c>
      <c r="C225" s="106">
        <v>47024.15</v>
      </c>
      <c r="D225" s="44"/>
      <c r="E225" s="65">
        <f t="shared" si="35"/>
        <v>-423.89565835528998</v>
      </c>
      <c r="F225" s="108">
        <f t="shared" si="33"/>
        <v>-423</v>
      </c>
      <c r="G225" s="67">
        <f t="shared" si="36"/>
        <v>-11.591699999997218</v>
      </c>
      <c r="I225" s="65">
        <f>+G225</f>
        <v>-11.591699999997218</v>
      </c>
      <c r="O225" s="65">
        <f t="shared" ca="1" si="37"/>
        <v>-13.501384431887312</v>
      </c>
      <c r="P225" s="65">
        <f t="shared" si="38"/>
        <v>-11.561000892268115</v>
      </c>
      <c r="Q225" s="100">
        <f t="shared" si="39"/>
        <v>32005.65</v>
      </c>
      <c r="R225" s="100"/>
      <c r="S225" s="65">
        <f t="shared" si="40"/>
        <v>9.4243521536303083E-4</v>
      </c>
    </row>
    <row r="226" spans="1:19" ht="12.95" customHeight="1" x14ac:dyDescent="0.2">
      <c r="A226" s="104" t="s">
        <v>373</v>
      </c>
      <c r="B226" s="105" t="s">
        <v>41</v>
      </c>
      <c r="C226" s="106">
        <v>47037.02</v>
      </c>
      <c r="D226" s="44"/>
      <c r="E226" s="65">
        <f t="shared" si="35"/>
        <v>-422.90122932136234</v>
      </c>
      <c r="F226" s="108">
        <f t="shared" si="33"/>
        <v>-422</v>
      </c>
      <c r="G226" s="67">
        <f t="shared" si="36"/>
        <v>-11.663800000002084</v>
      </c>
      <c r="I226" s="65">
        <f>+G226</f>
        <v>-11.663800000002084</v>
      </c>
      <c r="O226" s="65">
        <f t="shared" ca="1" si="37"/>
        <v>-13.500801445378023</v>
      </c>
      <c r="P226" s="65">
        <f t="shared" si="38"/>
        <v>-11.566088620746998</v>
      </c>
      <c r="Q226" s="100">
        <f t="shared" si="39"/>
        <v>32018.519999999997</v>
      </c>
      <c r="R226" s="100"/>
      <c r="S226" s="65">
        <f t="shared" si="40"/>
        <v>9.5475136359313151E-3</v>
      </c>
    </row>
    <row r="227" spans="1:19" ht="12.95" customHeight="1" x14ac:dyDescent="0.2">
      <c r="A227" s="104" t="s">
        <v>373</v>
      </c>
      <c r="B227" s="105" t="s">
        <v>41</v>
      </c>
      <c r="C227" s="106">
        <v>47062.75</v>
      </c>
      <c r="D227" s="44"/>
      <c r="E227" s="65">
        <f t="shared" si="35"/>
        <v>-420.91314392563805</v>
      </c>
      <c r="F227" s="108">
        <f t="shared" si="33"/>
        <v>-420</v>
      </c>
      <c r="G227" s="67">
        <f t="shared" si="36"/>
        <v>-11.817999999999302</v>
      </c>
      <c r="I227" s="65">
        <f>+G227</f>
        <v>-11.817999999999302</v>
      </c>
      <c r="O227" s="65">
        <f t="shared" ca="1" si="37"/>
        <v>-13.499635472359451</v>
      </c>
      <c r="P227" s="65">
        <f t="shared" si="38"/>
        <v>-11.576241049979135</v>
      </c>
      <c r="Q227" s="100">
        <f t="shared" si="39"/>
        <v>32044.25</v>
      </c>
      <c r="R227" s="100"/>
      <c r="S227" s="65">
        <f t="shared" si="40"/>
        <v>5.8447389914853341E-2</v>
      </c>
    </row>
    <row r="228" spans="1:19" ht="12.95" customHeight="1" x14ac:dyDescent="0.2">
      <c r="A228" s="104" t="s">
        <v>309</v>
      </c>
      <c r="B228" s="105" t="s">
        <v>41</v>
      </c>
      <c r="C228" s="106">
        <v>47334.41</v>
      </c>
      <c r="D228" s="44"/>
      <c r="E228" s="65">
        <f t="shared" si="35"/>
        <v>-399.9227327867963</v>
      </c>
      <c r="F228" s="108">
        <f t="shared" si="33"/>
        <v>-399</v>
      </c>
      <c r="G228" s="67">
        <f t="shared" si="36"/>
        <v>-11.94210000000021</v>
      </c>
      <c r="I228" s="65">
        <f>G228</f>
        <v>-11.94210000000021</v>
      </c>
      <c r="O228" s="65">
        <f t="shared" ca="1" si="37"/>
        <v>-13.487392755664427</v>
      </c>
      <c r="P228" s="65">
        <f t="shared" si="38"/>
        <v>-11.680987825003319</v>
      </c>
      <c r="Q228" s="100">
        <f t="shared" si="39"/>
        <v>32315.910000000003</v>
      </c>
      <c r="R228" s="100"/>
      <c r="S228" s="65">
        <f t="shared" si="40"/>
        <v>6.8179567931606788E-2</v>
      </c>
    </row>
    <row r="229" spans="1:19" ht="12.95" customHeight="1" x14ac:dyDescent="0.2">
      <c r="A229" s="104" t="s">
        <v>309</v>
      </c>
      <c r="B229" s="105" t="s">
        <v>33</v>
      </c>
      <c r="C229" s="106">
        <v>47341.06</v>
      </c>
      <c r="D229" s="44"/>
      <c r="E229" s="65">
        <f t="shared" si="35"/>
        <v>-399.40890581899401</v>
      </c>
      <c r="F229" s="108">
        <f t="shared" si="33"/>
        <v>-398.5</v>
      </c>
      <c r="G229" s="67">
        <f t="shared" si="36"/>
        <v>-11.763149999998859</v>
      </c>
      <c r="I229" s="65">
        <f>G229</f>
        <v>-11.763149999998859</v>
      </c>
      <c r="O229" s="65">
        <f t="shared" ca="1" si="37"/>
        <v>-13.487101262409784</v>
      </c>
      <c r="P229" s="65">
        <f t="shared" si="38"/>
        <v>-11.683440537828806</v>
      </c>
      <c r="Q229" s="100">
        <f t="shared" si="39"/>
        <v>32322.559999999998</v>
      </c>
      <c r="R229" s="100"/>
      <c r="S229" s="65">
        <f t="shared" si="40"/>
        <v>6.3535983594390629E-3</v>
      </c>
    </row>
    <row r="230" spans="1:19" ht="12.95" customHeight="1" x14ac:dyDescent="0.2">
      <c r="A230" s="104" t="s">
        <v>396</v>
      </c>
      <c r="B230" s="105" t="s">
        <v>41</v>
      </c>
      <c r="C230" s="106">
        <v>47400.1</v>
      </c>
      <c r="D230" s="44"/>
      <c r="E230" s="65">
        <f t="shared" si="35"/>
        <v>-394.84704955146395</v>
      </c>
      <c r="F230" s="108">
        <f t="shared" si="33"/>
        <v>-394</v>
      </c>
      <c r="G230" s="67">
        <f t="shared" si="36"/>
        <v>-10.962599999998929</v>
      </c>
      <c r="I230" s="65">
        <f>+G230</f>
        <v>-10.962599999998929</v>
      </c>
      <c r="O230" s="65">
        <f t="shared" ca="1" si="37"/>
        <v>-13.484477823117992</v>
      </c>
      <c r="P230" s="65">
        <f t="shared" si="38"/>
        <v>-11.705428599287083</v>
      </c>
      <c r="Q230" s="100">
        <f t="shared" si="39"/>
        <v>32381.599999999999</v>
      </c>
      <c r="R230" s="100"/>
      <c r="S230" s="65">
        <f t="shared" si="40"/>
        <v>0.55179432792040162</v>
      </c>
    </row>
    <row r="231" spans="1:19" ht="12.95" customHeight="1" x14ac:dyDescent="0.2">
      <c r="A231" s="104" t="s">
        <v>401</v>
      </c>
      <c r="B231" s="105" t="s">
        <v>41</v>
      </c>
      <c r="C231" s="106">
        <v>47411.6</v>
      </c>
      <c r="D231" s="44"/>
      <c r="E231" s="65">
        <f t="shared" si="35"/>
        <v>-393.95847659962459</v>
      </c>
      <c r="F231" s="108">
        <f t="shared" si="33"/>
        <v>-393</v>
      </c>
      <c r="G231" s="67">
        <f t="shared" si="36"/>
        <v>-12.404699999999139</v>
      </c>
      <c r="I231" s="65">
        <f>+G231</f>
        <v>-12.404699999999139</v>
      </c>
      <c r="O231" s="65">
        <f t="shared" ca="1" si="37"/>
        <v>-13.483894836608705</v>
      </c>
      <c r="P231" s="65">
        <f t="shared" si="38"/>
        <v>-11.710293726418207</v>
      </c>
      <c r="Q231" s="100">
        <f t="shared" si="39"/>
        <v>32393.1</v>
      </c>
      <c r="R231" s="100"/>
      <c r="S231" s="65">
        <f t="shared" si="40"/>
        <v>0.48220007278855492</v>
      </c>
    </row>
    <row r="232" spans="1:19" ht="12.95" customHeight="1" x14ac:dyDescent="0.2">
      <c r="A232" s="104" t="s">
        <v>406</v>
      </c>
      <c r="B232" s="105" t="s">
        <v>41</v>
      </c>
      <c r="C232" s="106">
        <v>47696.7</v>
      </c>
      <c r="D232" s="44"/>
      <c r="E232" s="65">
        <f t="shared" si="35"/>
        <v>-371.92959411532928</v>
      </c>
      <c r="F232" s="108">
        <f t="shared" si="33"/>
        <v>-371</v>
      </c>
      <c r="G232" s="67">
        <f t="shared" si="36"/>
        <v>-12.030900000005204</v>
      </c>
      <c r="I232" s="65">
        <f>+G232</f>
        <v>-12.030900000005204</v>
      </c>
      <c r="O232" s="65">
        <f t="shared" ca="1" si="37"/>
        <v>-13.471069133404395</v>
      </c>
      <c r="P232" s="65">
        <f t="shared" si="38"/>
        <v>-11.815384518441411</v>
      </c>
      <c r="Q232" s="100">
        <f t="shared" si="39"/>
        <v>32678.199999999997</v>
      </c>
      <c r="R232" s="100"/>
      <c r="S232" s="65">
        <f t="shared" si="40"/>
        <v>4.6446922793673684E-2</v>
      </c>
    </row>
    <row r="233" spans="1:19" ht="12.95" customHeight="1" x14ac:dyDescent="0.2">
      <c r="A233" s="104" t="s">
        <v>309</v>
      </c>
      <c r="B233" s="105" t="s">
        <v>41</v>
      </c>
      <c r="C233" s="106">
        <v>47710.05</v>
      </c>
      <c r="D233" s="44"/>
      <c r="E233" s="65">
        <f t="shared" si="35"/>
        <v>-370.89807681906314</v>
      </c>
      <c r="F233" s="108">
        <f t="shared" si="33"/>
        <v>-370</v>
      </c>
      <c r="G233" s="67">
        <f t="shared" si="36"/>
        <v>-11.622999999999593</v>
      </c>
      <c r="I233" s="65">
        <f>G233</f>
        <v>-11.622999999999593</v>
      </c>
      <c r="O233" s="65">
        <f t="shared" ca="1" si="37"/>
        <v>-13.470486146895109</v>
      </c>
      <c r="P233" s="65">
        <f t="shared" si="38"/>
        <v>-11.820073099676035</v>
      </c>
      <c r="Q233" s="100">
        <f t="shared" si="39"/>
        <v>32691.550000000003</v>
      </c>
      <c r="R233" s="100"/>
      <c r="S233" s="65">
        <f t="shared" si="40"/>
        <v>3.8837806616081126E-2</v>
      </c>
    </row>
    <row r="234" spans="1:19" ht="12.95" customHeight="1" x14ac:dyDescent="0.2">
      <c r="A234" s="104" t="s">
        <v>309</v>
      </c>
      <c r="B234" s="105" t="s">
        <v>33</v>
      </c>
      <c r="C234" s="106">
        <v>47716.49</v>
      </c>
      <c r="D234" s="44"/>
      <c r="E234" s="65">
        <f t="shared" si="35"/>
        <v>-370.40047596603347</v>
      </c>
      <c r="F234" s="108">
        <f t="shared" si="33"/>
        <v>-369.5</v>
      </c>
      <c r="G234" s="67">
        <f t="shared" si="36"/>
        <v>-11.654050000004645</v>
      </c>
      <c r="I234" s="65">
        <f>G234</f>
        <v>-11.654050000004645</v>
      </c>
      <c r="O234" s="65">
        <f t="shared" ca="1" si="37"/>
        <v>-13.470194653640464</v>
      </c>
      <c r="P234" s="65">
        <f t="shared" si="38"/>
        <v>-11.822414511827642</v>
      </c>
      <c r="Q234" s="100">
        <f t="shared" si="39"/>
        <v>32697.989999999998</v>
      </c>
      <c r="R234" s="100"/>
      <c r="S234" s="65">
        <f t="shared" si="40"/>
        <v>2.8346608841396038E-2</v>
      </c>
    </row>
    <row r="235" spans="1:19" ht="12.95" customHeight="1" x14ac:dyDescent="0.2">
      <c r="A235" s="104" t="s">
        <v>415</v>
      </c>
      <c r="B235" s="105" t="s">
        <v>41</v>
      </c>
      <c r="C235" s="106">
        <v>47723.03</v>
      </c>
      <c r="D235" s="44"/>
      <c r="E235" s="65">
        <f t="shared" si="35"/>
        <v>-369.89514839168305</v>
      </c>
      <c r="F235" s="108">
        <f t="shared" si="33"/>
        <v>-369</v>
      </c>
      <c r="G235" s="67">
        <f t="shared" si="36"/>
        <v>-11.585100000003877</v>
      </c>
      <c r="I235" s="65">
        <f>+G235</f>
        <v>-11.585100000003877</v>
      </c>
      <c r="O235" s="65">
        <f t="shared" ca="1" si="37"/>
        <v>-13.469903160385821</v>
      </c>
      <c r="P235" s="65">
        <f t="shared" si="38"/>
        <v>-11.824754005002115</v>
      </c>
      <c r="Q235" s="100">
        <f t="shared" si="39"/>
        <v>32704.53</v>
      </c>
      <c r="R235" s="100"/>
      <c r="S235" s="65">
        <f t="shared" si="40"/>
        <v>5.7434042111695525E-2</v>
      </c>
    </row>
    <row r="236" spans="1:19" ht="12.95" customHeight="1" x14ac:dyDescent="0.2">
      <c r="A236" s="104" t="s">
        <v>309</v>
      </c>
      <c r="B236" s="105" t="s">
        <v>41</v>
      </c>
      <c r="C236" s="106">
        <v>48072.13</v>
      </c>
      <c r="D236" s="44"/>
      <c r="E236" s="65">
        <f t="shared" si="35"/>
        <v>-342.92116426236873</v>
      </c>
      <c r="F236" s="108">
        <f t="shared" si="33"/>
        <v>-342</v>
      </c>
      <c r="G236" s="67">
        <f t="shared" si="36"/>
        <v>-11.921800000003714</v>
      </c>
      <c r="I236" s="65">
        <f>G236</f>
        <v>-11.921800000003714</v>
      </c>
      <c r="O236" s="65">
        <f t="shared" ca="1" si="37"/>
        <v>-13.454162524635077</v>
      </c>
      <c r="P236" s="65">
        <f t="shared" si="38"/>
        <v>-11.94823695537683</v>
      </c>
      <c r="Q236" s="100">
        <f t="shared" si="39"/>
        <v>33053.629999999997</v>
      </c>
      <c r="R236" s="100"/>
      <c r="S236" s="65">
        <f t="shared" si="40"/>
        <v>6.9891260940013104E-4</v>
      </c>
    </row>
    <row r="237" spans="1:19" ht="12.95" customHeight="1" x14ac:dyDescent="0.2">
      <c r="A237" s="104" t="s">
        <v>309</v>
      </c>
      <c r="B237" s="105" t="s">
        <v>33</v>
      </c>
      <c r="C237" s="106">
        <v>48078.74</v>
      </c>
      <c r="D237" s="44"/>
      <c r="E237" s="65">
        <f t="shared" si="35"/>
        <v>-342.41042798309411</v>
      </c>
      <c r="F237" s="108">
        <f t="shared" si="33"/>
        <v>-341.5</v>
      </c>
      <c r="G237" s="67">
        <f t="shared" si="36"/>
        <v>-11.782850000003236</v>
      </c>
      <c r="I237" s="65">
        <f>G237</f>
        <v>-11.782850000003236</v>
      </c>
      <c r="O237" s="65">
        <f t="shared" ca="1" si="37"/>
        <v>-13.453871031380432</v>
      </c>
      <c r="P237" s="65">
        <f t="shared" si="38"/>
        <v>-11.95047090480883</v>
      </c>
      <c r="Q237" s="100">
        <f t="shared" si="39"/>
        <v>33060.239999999998</v>
      </c>
      <c r="R237" s="100"/>
      <c r="S237" s="65">
        <f t="shared" si="40"/>
        <v>2.8096767727845817E-2</v>
      </c>
    </row>
    <row r="238" spans="1:19" ht="12.95" customHeight="1" x14ac:dyDescent="0.2">
      <c r="A238" s="104" t="s">
        <v>415</v>
      </c>
      <c r="B238" s="105" t="s">
        <v>41</v>
      </c>
      <c r="C238" s="106">
        <v>48111</v>
      </c>
      <c r="D238" s="44"/>
      <c r="E238" s="65">
        <f t="shared" si="35"/>
        <v>-339.91778768515155</v>
      </c>
      <c r="F238" s="108">
        <f t="shared" si="33"/>
        <v>-339</v>
      </c>
      <c r="G238" s="67">
        <f t="shared" si="36"/>
        <v>-11.878100000001723</v>
      </c>
      <c r="I238" s="65">
        <f>+G238</f>
        <v>-11.878100000001723</v>
      </c>
      <c r="O238" s="65">
        <f t="shared" ca="1" si="37"/>
        <v>-13.452413565107216</v>
      </c>
      <c r="P238" s="65">
        <f t="shared" si="38"/>
        <v>-11.961611867311786</v>
      </c>
      <c r="Q238" s="100">
        <f t="shared" si="39"/>
        <v>33092.5</v>
      </c>
      <c r="R238" s="100"/>
      <c r="S238" s="65">
        <f t="shared" si="40"/>
        <v>6.9742319816136419E-3</v>
      </c>
    </row>
    <row r="239" spans="1:19" ht="12.95" customHeight="1" x14ac:dyDescent="0.2">
      <c r="A239" s="104" t="s">
        <v>309</v>
      </c>
      <c r="B239" s="105" t="s">
        <v>41</v>
      </c>
      <c r="C239" s="106">
        <v>48111.25</v>
      </c>
      <c r="D239" s="44"/>
      <c r="E239" s="65">
        <f t="shared" si="35"/>
        <v>-339.8984708818507</v>
      </c>
      <c r="F239" s="108">
        <f t="shared" si="33"/>
        <v>-339</v>
      </c>
      <c r="G239" s="67">
        <f t="shared" si="36"/>
        <v>-11.628100000001723</v>
      </c>
      <c r="I239" s="65">
        <f>G239</f>
        <v>-11.628100000001723</v>
      </c>
      <c r="O239" s="65">
        <f t="shared" ca="1" si="37"/>
        <v>-13.452413565107216</v>
      </c>
      <c r="P239" s="65">
        <f t="shared" si="38"/>
        <v>-11.961611867311786</v>
      </c>
      <c r="Q239" s="100">
        <f t="shared" si="39"/>
        <v>33092.75</v>
      </c>
      <c r="R239" s="100"/>
      <c r="S239" s="65">
        <f t="shared" si="40"/>
        <v>0.11123016563664537</v>
      </c>
    </row>
    <row r="240" spans="1:19" ht="12.95" customHeight="1" x14ac:dyDescent="0.2">
      <c r="A240" s="104" t="s">
        <v>396</v>
      </c>
      <c r="B240" s="105" t="s">
        <v>41</v>
      </c>
      <c r="C240" s="106">
        <v>48162.7</v>
      </c>
      <c r="D240" s="44"/>
      <c r="E240" s="65">
        <f t="shared" si="35"/>
        <v>-335.9230727625349</v>
      </c>
      <c r="F240" s="108">
        <f t="shared" si="33"/>
        <v>-335</v>
      </c>
      <c r="G240" s="67">
        <f t="shared" si="36"/>
        <v>-11.946500000005472</v>
      </c>
      <c r="I240" s="65">
        <f>+G240</f>
        <v>-11.946500000005472</v>
      </c>
      <c r="O240" s="65">
        <f t="shared" ca="1" si="37"/>
        <v>-13.450081619070069</v>
      </c>
      <c r="P240" s="65">
        <f t="shared" si="38"/>
        <v>-11.979337620505454</v>
      </c>
      <c r="Q240" s="100">
        <f t="shared" si="39"/>
        <v>33144.199999999997</v>
      </c>
      <c r="R240" s="100"/>
      <c r="S240" s="65">
        <f t="shared" si="40"/>
        <v>1.0783093201008863E-3</v>
      </c>
    </row>
    <row r="241" spans="1:19" ht="12.95" customHeight="1" x14ac:dyDescent="0.2">
      <c r="A241" s="104" t="s">
        <v>396</v>
      </c>
      <c r="B241" s="105" t="s">
        <v>41</v>
      </c>
      <c r="C241" s="106">
        <v>48188.4</v>
      </c>
      <c r="D241" s="44"/>
      <c r="E241" s="65">
        <f t="shared" si="35"/>
        <v>-333.93730538320665</v>
      </c>
      <c r="F241" s="108">
        <f t="shared" si="33"/>
        <v>-333</v>
      </c>
      <c r="G241" s="67">
        <f t="shared" si="36"/>
        <v>-12.130700000001525</v>
      </c>
      <c r="I241" s="65">
        <f>+G241</f>
        <v>-12.130700000001525</v>
      </c>
      <c r="O241" s="65">
        <f t="shared" ca="1" si="37"/>
        <v>-13.448915646051494</v>
      </c>
      <c r="P241" s="65">
        <f t="shared" si="38"/>
        <v>-11.988154441651027</v>
      </c>
      <c r="Q241" s="100">
        <f t="shared" si="39"/>
        <v>33169.9</v>
      </c>
      <c r="R241" s="100"/>
      <c r="S241" s="65">
        <f t="shared" si="40"/>
        <v>2.0319236205455352E-2</v>
      </c>
    </row>
    <row r="242" spans="1:19" ht="12.95" customHeight="1" x14ac:dyDescent="0.2">
      <c r="A242" s="104" t="s">
        <v>415</v>
      </c>
      <c r="B242" s="105" t="s">
        <v>41</v>
      </c>
      <c r="C242" s="106">
        <v>48369.75</v>
      </c>
      <c r="D242" s="44"/>
      <c r="E242" s="65">
        <f t="shared" si="35"/>
        <v>-319.9248962687663</v>
      </c>
      <c r="F242" s="108">
        <f t="shared" si="33"/>
        <v>-319</v>
      </c>
      <c r="G242" s="67">
        <f t="shared" si="36"/>
        <v>-11.970099999998638</v>
      </c>
      <c r="I242" s="65">
        <f>+G242</f>
        <v>-11.970099999998638</v>
      </c>
      <c r="O242" s="65">
        <f t="shared" ca="1" si="37"/>
        <v>-13.440753834921479</v>
      </c>
      <c r="P242" s="65">
        <f t="shared" si="38"/>
        <v>-12.049012487913169</v>
      </c>
      <c r="Q242" s="100">
        <f t="shared" si="39"/>
        <v>33351.25</v>
      </c>
      <c r="R242" s="100"/>
      <c r="S242" s="65">
        <f t="shared" si="40"/>
        <v>6.2271807488609807E-3</v>
      </c>
    </row>
    <row r="243" spans="1:19" ht="12.95" customHeight="1" x14ac:dyDescent="0.2">
      <c r="A243" s="104" t="s">
        <v>415</v>
      </c>
      <c r="B243" s="105" t="s">
        <v>41</v>
      </c>
      <c r="C243" s="106">
        <v>48408.7</v>
      </c>
      <c r="D243" s="44"/>
      <c r="E243" s="65">
        <f t="shared" si="35"/>
        <v>-316.91533831449323</v>
      </c>
      <c r="F243" s="108">
        <f t="shared" si="33"/>
        <v>-316</v>
      </c>
      <c r="G243" s="67">
        <f t="shared" si="36"/>
        <v>-11.846400000002177</v>
      </c>
      <c r="I243" s="65">
        <f>+G243</f>
        <v>-11.846400000002177</v>
      </c>
      <c r="O243" s="65">
        <f t="shared" ca="1" si="37"/>
        <v>-13.439004875393618</v>
      </c>
      <c r="P243" s="65">
        <f t="shared" si="38"/>
        <v>-12.061857762158626</v>
      </c>
      <c r="Q243" s="100">
        <f t="shared" si="39"/>
        <v>33390.199999999997</v>
      </c>
      <c r="R243" s="100"/>
      <c r="S243" s="65">
        <f t="shared" si="40"/>
        <v>4.6422047273464884E-2</v>
      </c>
    </row>
    <row r="244" spans="1:19" ht="12.95" customHeight="1" x14ac:dyDescent="0.2">
      <c r="A244" s="104" t="s">
        <v>415</v>
      </c>
      <c r="B244" s="105" t="s">
        <v>33</v>
      </c>
      <c r="C244" s="106">
        <v>48415.1</v>
      </c>
      <c r="D244" s="44"/>
      <c r="E244" s="65">
        <f t="shared" si="35"/>
        <v>-316.42082814999122</v>
      </c>
      <c r="F244" s="108">
        <f t="shared" si="33"/>
        <v>-315.5</v>
      </c>
      <c r="G244" s="67">
        <f t="shared" si="36"/>
        <v>-11.917450000000827</v>
      </c>
      <c r="I244" s="65">
        <f>+G244</f>
        <v>-11.917450000000827</v>
      </c>
      <c r="O244" s="65">
        <f t="shared" ca="1" si="37"/>
        <v>-13.438713382138975</v>
      </c>
      <c r="P244" s="65">
        <f t="shared" si="38"/>
        <v>-12.063991924779559</v>
      </c>
      <c r="Q244" s="100">
        <f t="shared" si="39"/>
        <v>33396.6</v>
      </c>
      <c r="R244" s="100"/>
      <c r="S244" s="65">
        <f t="shared" si="40"/>
        <v>2.1474535717855764E-2</v>
      </c>
    </row>
    <row r="245" spans="1:19" ht="12.95" customHeight="1" x14ac:dyDescent="0.2">
      <c r="A245" s="104" t="s">
        <v>309</v>
      </c>
      <c r="B245" s="105" t="s">
        <v>41</v>
      </c>
      <c r="C245" s="106">
        <v>48434.42</v>
      </c>
      <c r="D245" s="44"/>
      <c r="E245" s="65">
        <f t="shared" si="35"/>
        <v>-314.92802559090114</v>
      </c>
      <c r="F245" s="108">
        <f t="shared" si="33"/>
        <v>-314</v>
      </c>
      <c r="G245" s="67">
        <f t="shared" si="36"/>
        <v>-12.010600000001432</v>
      </c>
      <c r="I245" s="65">
        <f>G245</f>
        <v>-12.010600000001432</v>
      </c>
      <c r="O245" s="65">
        <f t="shared" ca="1" si="37"/>
        <v>-13.437838902375045</v>
      </c>
      <c r="P245" s="65">
        <f t="shared" si="38"/>
        <v>-12.070382898779545</v>
      </c>
      <c r="Q245" s="100">
        <f t="shared" si="39"/>
        <v>33415.919999999998</v>
      </c>
      <c r="R245" s="100"/>
      <c r="S245" s="65">
        <f t="shared" si="40"/>
        <v>3.5739949863141636E-3</v>
      </c>
    </row>
    <row r="246" spans="1:19" ht="12.95" customHeight="1" x14ac:dyDescent="0.2">
      <c r="A246" s="104" t="s">
        <v>309</v>
      </c>
      <c r="B246" s="105" t="s">
        <v>33</v>
      </c>
      <c r="C246" s="106">
        <v>48440.77</v>
      </c>
      <c r="D246" s="44"/>
      <c r="E246" s="65">
        <f t="shared" si="35"/>
        <v>-314.43737878705952</v>
      </c>
      <c r="F246" s="108">
        <f t="shared" si="33"/>
        <v>-313.5</v>
      </c>
      <c r="G246" s="67">
        <f t="shared" si="36"/>
        <v>-12.131650000002992</v>
      </c>
      <c r="I246" s="65">
        <f>G246</f>
        <v>-12.131650000002992</v>
      </c>
      <c r="O246" s="65">
        <f t="shared" ca="1" si="37"/>
        <v>-13.4375474091204</v>
      </c>
      <c r="P246" s="65">
        <f t="shared" si="38"/>
        <v>-12.072509385491935</v>
      </c>
      <c r="Q246" s="100">
        <f t="shared" si="39"/>
        <v>33422.269999999997</v>
      </c>
      <c r="R246" s="100"/>
      <c r="S246" s="65">
        <f t="shared" si="40"/>
        <v>3.4976122847453816E-3</v>
      </c>
    </row>
    <row r="247" spans="1:19" ht="12.95" customHeight="1" x14ac:dyDescent="0.2">
      <c r="A247" s="104" t="s">
        <v>415</v>
      </c>
      <c r="B247" s="105" t="s">
        <v>41</v>
      </c>
      <c r="C247" s="106">
        <v>48460.35</v>
      </c>
      <c r="D247" s="44"/>
      <c r="E247" s="65">
        <f t="shared" si="35"/>
        <v>-312.92448675253644</v>
      </c>
      <c r="F247" s="108">
        <f t="shared" si="33"/>
        <v>-312</v>
      </c>
      <c r="G247" s="67">
        <f t="shared" si="36"/>
        <v>-11.96480000000156</v>
      </c>
      <c r="I247" s="65">
        <f>+G247</f>
        <v>-11.96480000000156</v>
      </c>
      <c r="O247" s="65">
        <f t="shared" ca="1" si="37"/>
        <v>-13.436672929356471</v>
      </c>
      <c r="P247" s="65">
        <f t="shared" si="38"/>
        <v>-12.078877331766295</v>
      </c>
      <c r="Q247" s="100">
        <f t="shared" si="39"/>
        <v>33441.85</v>
      </c>
      <c r="R247" s="100"/>
      <c r="S247" s="65">
        <f t="shared" si="40"/>
        <v>1.3013637622561367E-2</v>
      </c>
    </row>
    <row r="248" spans="1:19" ht="12.95" customHeight="1" x14ac:dyDescent="0.2">
      <c r="A248" s="104" t="s">
        <v>309</v>
      </c>
      <c r="B248" s="105" t="s">
        <v>41</v>
      </c>
      <c r="C248" s="106">
        <v>48460.36</v>
      </c>
      <c r="D248" s="44"/>
      <c r="E248" s="65">
        <f t="shared" si="35"/>
        <v>-312.92371408040424</v>
      </c>
      <c r="F248" s="108">
        <f t="shared" si="33"/>
        <v>-312</v>
      </c>
      <c r="G248" s="67">
        <f t="shared" si="36"/>
        <v>-11.954799999999523</v>
      </c>
      <c r="I248" s="65">
        <f>G248</f>
        <v>-11.954799999999523</v>
      </c>
      <c r="O248" s="65">
        <f t="shared" ca="1" si="37"/>
        <v>-13.436672929356471</v>
      </c>
      <c r="P248" s="65">
        <f t="shared" si="38"/>
        <v>-12.078877331766295</v>
      </c>
      <c r="Q248" s="100">
        <f t="shared" si="39"/>
        <v>33441.86</v>
      </c>
      <c r="R248" s="100"/>
      <c r="S248" s="65">
        <f t="shared" si="40"/>
        <v>1.539518425836162E-2</v>
      </c>
    </row>
    <row r="249" spans="1:19" ht="12.95" customHeight="1" x14ac:dyDescent="0.2">
      <c r="A249" s="104" t="s">
        <v>309</v>
      </c>
      <c r="B249" s="105" t="s">
        <v>33</v>
      </c>
      <c r="C249" s="106">
        <v>48466.62</v>
      </c>
      <c r="D249" s="44"/>
      <c r="E249" s="65">
        <f t="shared" si="35"/>
        <v>-312.44002132575065</v>
      </c>
      <c r="F249" s="108">
        <f t="shared" si="33"/>
        <v>-311.5</v>
      </c>
      <c r="G249" s="67">
        <f t="shared" si="36"/>
        <v>-12.16584999999759</v>
      </c>
      <c r="I249" s="65">
        <f>G249</f>
        <v>-12.16584999999759</v>
      </c>
      <c r="O249" s="65">
        <f t="shared" ca="1" si="37"/>
        <v>-13.436381436101827</v>
      </c>
      <c r="P249" s="65">
        <f t="shared" si="38"/>
        <v>-12.080996142570141</v>
      </c>
      <c r="Q249" s="100">
        <f t="shared" si="39"/>
        <v>33448.120000000003</v>
      </c>
      <c r="R249" s="100"/>
      <c r="S249" s="65">
        <f t="shared" si="40"/>
        <v>7.2001771203178229E-3</v>
      </c>
    </row>
    <row r="250" spans="1:19" ht="12.95" customHeight="1" x14ac:dyDescent="0.2">
      <c r="A250" s="104" t="s">
        <v>415</v>
      </c>
      <c r="B250" s="105" t="s">
        <v>41</v>
      </c>
      <c r="C250" s="106">
        <v>48486.3</v>
      </c>
      <c r="D250" s="44"/>
      <c r="E250" s="65">
        <f t="shared" si="35"/>
        <v>-310.91940256990728</v>
      </c>
      <c r="F250" s="108">
        <f t="shared" si="33"/>
        <v>-310</v>
      </c>
      <c r="G250" s="67">
        <f t="shared" si="36"/>
        <v>-11.898999999997613</v>
      </c>
      <c r="I250" s="65">
        <f t="shared" ref="I250:I255" si="41">+G250</f>
        <v>-11.898999999997613</v>
      </c>
      <c r="O250" s="65">
        <f t="shared" ca="1" si="37"/>
        <v>-13.435506956337896</v>
      </c>
      <c r="P250" s="65">
        <f t="shared" si="38"/>
        <v>-12.087341061118867</v>
      </c>
      <c r="Q250" s="100">
        <f t="shared" si="39"/>
        <v>33467.800000000003</v>
      </c>
      <c r="R250" s="100"/>
      <c r="S250" s="65">
        <f t="shared" si="40"/>
        <v>3.5472355304279654E-2</v>
      </c>
    </row>
    <row r="251" spans="1:19" ht="12.95" customHeight="1" x14ac:dyDescent="0.2">
      <c r="A251" s="104" t="s">
        <v>415</v>
      </c>
      <c r="B251" s="105" t="s">
        <v>41</v>
      </c>
      <c r="C251" s="106">
        <v>48512.38</v>
      </c>
      <c r="D251" s="44"/>
      <c r="E251" s="65">
        <f t="shared" si="35"/>
        <v>-308.90427364956247</v>
      </c>
      <c r="F251" s="108">
        <f t="shared" si="33"/>
        <v>-308</v>
      </c>
      <c r="G251" s="67">
        <f t="shared" si="36"/>
        <v>-11.703200000003562</v>
      </c>
      <c r="I251" s="65">
        <f t="shared" si="41"/>
        <v>-11.703200000003562</v>
      </c>
      <c r="O251" s="65">
        <f t="shared" ca="1" si="37"/>
        <v>-13.434340983319323</v>
      </c>
      <c r="P251" s="65">
        <f t="shared" si="38"/>
        <v>-12.095774086837265</v>
      </c>
      <c r="Q251" s="100">
        <f t="shared" si="39"/>
        <v>33493.879999999997</v>
      </c>
      <c r="R251" s="100"/>
      <c r="S251" s="65">
        <f t="shared" si="40"/>
        <v>0.15411441365331552</v>
      </c>
    </row>
    <row r="252" spans="1:19" ht="12.95" customHeight="1" x14ac:dyDescent="0.2">
      <c r="A252" s="104" t="s">
        <v>473</v>
      </c>
      <c r="B252" s="105" t="s">
        <v>41</v>
      </c>
      <c r="C252" s="106">
        <v>48512.41</v>
      </c>
      <c r="D252" s="44"/>
      <c r="E252" s="65">
        <f t="shared" si="35"/>
        <v>-308.90195563316593</v>
      </c>
      <c r="F252" s="108">
        <f t="shared" si="33"/>
        <v>-308</v>
      </c>
      <c r="G252" s="67">
        <f t="shared" si="36"/>
        <v>-11.673199999997451</v>
      </c>
      <c r="I252" s="65">
        <f t="shared" si="41"/>
        <v>-11.673199999997451</v>
      </c>
      <c r="O252" s="65">
        <f t="shared" ca="1" si="37"/>
        <v>-13.434340983319323</v>
      </c>
      <c r="P252" s="65">
        <f t="shared" si="38"/>
        <v>-12.095774086837265</v>
      </c>
      <c r="Q252" s="100">
        <f t="shared" si="39"/>
        <v>33493.910000000003</v>
      </c>
      <c r="R252" s="100"/>
      <c r="S252" s="65">
        <f t="shared" si="40"/>
        <v>0.17856885886850304</v>
      </c>
    </row>
    <row r="253" spans="1:19" ht="12.95" customHeight="1" x14ac:dyDescent="0.2">
      <c r="A253" s="104" t="s">
        <v>473</v>
      </c>
      <c r="B253" s="105" t="s">
        <v>41</v>
      </c>
      <c r="C253" s="106">
        <v>48550.879999999997</v>
      </c>
      <c r="D253" s="44"/>
      <c r="E253" s="65">
        <f t="shared" si="35"/>
        <v>-305.92948594123078</v>
      </c>
      <c r="F253" s="108">
        <f t="shared" si="33"/>
        <v>-305</v>
      </c>
      <c r="G253" s="67">
        <f t="shared" si="36"/>
        <v>-12.029500000004191</v>
      </c>
      <c r="I253" s="65">
        <f t="shared" si="41"/>
        <v>-12.029500000004191</v>
      </c>
      <c r="O253" s="65">
        <f t="shared" ca="1" si="37"/>
        <v>-13.432592023791463</v>
      </c>
      <c r="P253" s="65">
        <f t="shared" si="38"/>
        <v>-12.10836605610079</v>
      </c>
      <c r="Q253" s="100">
        <f t="shared" si="39"/>
        <v>33532.379999999997</v>
      </c>
      <c r="R253" s="100"/>
      <c r="S253" s="65">
        <f t="shared" si="40"/>
        <v>6.2198548042319045E-3</v>
      </c>
    </row>
    <row r="254" spans="1:19" ht="12.95" customHeight="1" x14ac:dyDescent="0.2">
      <c r="A254" s="104" t="s">
        <v>473</v>
      </c>
      <c r="B254" s="105" t="s">
        <v>33</v>
      </c>
      <c r="C254" s="106">
        <v>48557.45</v>
      </c>
      <c r="D254" s="44"/>
      <c r="E254" s="65">
        <f t="shared" si="35"/>
        <v>-305.42184035048433</v>
      </c>
      <c r="F254" s="108">
        <f t="shared" si="33"/>
        <v>-304.5</v>
      </c>
      <c r="G254" s="67">
        <f t="shared" si="36"/>
        <v>-11.930550000004587</v>
      </c>
      <c r="I254" s="65">
        <f t="shared" si="41"/>
        <v>-11.930550000004587</v>
      </c>
      <c r="O254" s="65">
        <f t="shared" ca="1" si="37"/>
        <v>-13.432300530536819</v>
      </c>
      <c r="P254" s="65">
        <f t="shared" si="38"/>
        <v>-12.110458001224735</v>
      </c>
      <c r="Q254" s="100">
        <f t="shared" si="39"/>
        <v>33538.949999999997</v>
      </c>
      <c r="R254" s="100"/>
      <c r="S254" s="65">
        <f t="shared" si="40"/>
        <v>3.2366888903028995E-2</v>
      </c>
    </row>
    <row r="255" spans="1:19" ht="12.95" customHeight="1" x14ac:dyDescent="0.2">
      <c r="A255" s="104" t="s">
        <v>473</v>
      </c>
      <c r="B255" s="105" t="s">
        <v>41</v>
      </c>
      <c r="C255" s="106">
        <v>48744.89</v>
      </c>
      <c r="D255" s="44"/>
      <c r="E255" s="65">
        <f t="shared" si="35"/>
        <v>-290.93887390763484</v>
      </c>
      <c r="F255" s="108">
        <f t="shared" si="33"/>
        <v>-290</v>
      </c>
      <c r="G255" s="67">
        <f t="shared" si="36"/>
        <v>-12.150999999998021</v>
      </c>
      <c r="I255" s="65">
        <f t="shared" si="41"/>
        <v>-12.150999999998021</v>
      </c>
      <c r="O255" s="65">
        <f t="shared" ca="1" si="37"/>
        <v>-13.42384722615216</v>
      </c>
      <c r="P255" s="65">
        <f t="shared" si="38"/>
        <v>-12.170289654765035</v>
      </c>
      <c r="Q255" s="100">
        <f t="shared" si="39"/>
        <v>33726.39</v>
      </c>
      <c r="R255" s="100"/>
      <c r="S255" s="65">
        <f t="shared" si="40"/>
        <v>3.720907810306051E-4</v>
      </c>
    </row>
    <row r="256" spans="1:19" ht="12.95" customHeight="1" x14ac:dyDescent="0.2">
      <c r="A256" s="104" t="s">
        <v>309</v>
      </c>
      <c r="B256" s="105" t="s">
        <v>33</v>
      </c>
      <c r="C256" s="106">
        <v>48776.800000000003</v>
      </c>
      <c r="D256" s="44"/>
      <c r="E256" s="65">
        <f t="shared" si="35"/>
        <v>-288.47327713431338</v>
      </c>
      <c r="F256" s="108">
        <f t="shared" si="33"/>
        <v>-287.5</v>
      </c>
      <c r="G256" s="67">
        <f t="shared" si="36"/>
        <v>-12.596249999995052</v>
      </c>
      <c r="I256" s="65">
        <f>G256</f>
        <v>-12.596249999995052</v>
      </c>
      <c r="O256" s="65">
        <f t="shared" ca="1" si="37"/>
        <v>-13.422389759878943</v>
      </c>
      <c r="P256" s="65">
        <f t="shared" si="38"/>
        <v>-12.180442344043023</v>
      </c>
      <c r="Q256" s="100">
        <f t="shared" si="39"/>
        <v>33758.300000000003</v>
      </c>
      <c r="R256" s="100"/>
      <c r="S256" s="65">
        <f t="shared" si="40"/>
        <v>0.17289600674832142</v>
      </c>
    </row>
    <row r="257" spans="1:20" ht="12.95" customHeight="1" x14ac:dyDescent="0.2">
      <c r="A257" s="104" t="s">
        <v>473</v>
      </c>
      <c r="B257" s="105" t="s">
        <v>41</v>
      </c>
      <c r="C257" s="106">
        <v>48809.55</v>
      </c>
      <c r="D257" s="44"/>
      <c r="E257" s="65">
        <f t="shared" si="35"/>
        <v>-285.94277590190131</v>
      </c>
      <c r="F257" s="108">
        <f t="shared" si="33"/>
        <v>-285</v>
      </c>
      <c r="G257" s="67">
        <f t="shared" si="36"/>
        <v>-12.201499999995576</v>
      </c>
      <c r="I257" s="65">
        <f>+G257</f>
        <v>-12.201499999995576</v>
      </c>
      <c r="O257" s="65">
        <f t="shared" ca="1" si="37"/>
        <v>-13.420932293605725</v>
      </c>
      <c r="P257" s="65">
        <f t="shared" si="38"/>
        <v>-12.190547058892612</v>
      </c>
      <c r="Q257" s="100">
        <f t="shared" si="39"/>
        <v>33791.050000000003</v>
      </c>
      <c r="R257" s="100"/>
      <c r="S257" s="65">
        <f t="shared" si="40"/>
        <v>1.1996691880499989E-4</v>
      </c>
    </row>
    <row r="258" spans="1:20" ht="12.95" customHeight="1" x14ac:dyDescent="0.2">
      <c r="A258" s="104" t="s">
        <v>309</v>
      </c>
      <c r="B258" s="105" t="s">
        <v>41</v>
      </c>
      <c r="C258" s="106">
        <v>48809.57</v>
      </c>
      <c r="D258" s="44"/>
      <c r="E258" s="65">
        <f t="shared" si="35"/>
        <v>-285.94123055763748</v>
      </c>
      <c r="F258" s="108">
        <f t="shared" si="33"/>
        <v>-285</v>
      </c>
      <c r="G258" s="67">
        <f t="shared" si="36"/>
        <v>-12.181499999998778</v>
      </c>
      <c r="I258" s="65">
        <f>G258</f>
        <v>-12.181499999998778</v>
      </c>
      <c r="O258" s="65">
        <f t="shared" ca="1" si="37"/>
        <v>-13.420932293605725</v>
      </c>
      <c r="P258" s="65">
        <f t="shared" si="38"/>
        <v>-12.190547058892612</v>
      </c>
      <c r="Q258" s="100">
        <f t="shared" si="39"/>
        <v>33791.07</v>
      </c>
      <c r="R258" s="100"/>
      <c r="S258" s="65">
        <f t="shared" si="40"/>
        <v>8.1849274628509978E-5</v>
      </c>
    </row>
    <row r="259" spans="1:20" ht="12.95" customHeight="1" x14ac:dyDescent="0.2">
      <c r="A259" s="104" t="s">
        <v>309</v>
      </c>
      <c r="B259" s="105" t="s">
        <v>33</v>
      </c>
      <c r="C259" s="106">
        <v>48815.93</v>
      </c>
      <c r="D259" s="44"/>
      <c r="E259" s="65">
        <f t="shared" si="35"/>
        <v>-285.44981108166371</v>
      </c>
      <c r="F259" s="108">
        <f t="shared" si="33"/>
        <v>-284.5</v>
      </c>
      <c r="G259" s="67">
        <f t="shared" si="36"/>
        <v>-12.2925499999983</v>
      </c>
      <c r="I259" s="65">
        <f>G259</f>
        <v>-12.2925499999983</v>
      </c>
      <c r="O259" s="65">
        <f t="shared" ca="1" si="37"/>
        <v>-13.420640800351082</v>
      </c>
      <c r="P259" s="65">
        <f t="shared" si="38"/>
        <v>-12.192562244931121</v>
      </c>
      <c r="Q259" s="100">
        <f t="shared" si="39"/>
        <v>33797.43</v>
      </c>
      <c r="R259" s="100"/>
      <c r="S259" s="65">
        <f t="shared" si="40"/>
        <v>9.9975511633741895E-3</v>
      </c>
      <c r="T259" s="65" t="s">
        <v>130</v>
      </c>
    </row>
    <row r="260" spans="1:20" ht="12.95" customHeight="1" x14ac:dyDescent="0.2">
      <c r="A260" s="104" t="s">
        <v>473</v>
      </c>
      <c r="B260" s="105" t="s">
        <v>33</v>
      </c>
      <c r="C260" s="106">
        <v>48816</v>
      </c>
      <c r="D260" s="44"/>
      <c r="E260" s="65">
        <f t="shared" si="35"/>
        <v>-285.4444023767395</v>
      </c>
      <c r="F260" s="108">
        <f t="shared" si="33"/>
        <v>-284.5</v>
      </c>
      <c r="G260" s="67">
        <f t="shared" si="36"/>
        <v>-12.222549999998591</v>
      </c>
      <c r="I260" s="65">
        <f>+G260</f>
        <v>-12.222549999998591</v>
      </c>
      <c r="O260" s="65">
        <f t="shared" ca="1" si="37"/>
        <v>-13.420640800351082</v>
      </c>
      <c r="P260" s="65">
        <f t="shared" si="38"/>
        <v>-12.192562244931121</v>
      </c>
      <c r="Q260" s="100">
        <f t="shared" si="39"/>
        <v>33797.5</v>
      </c>
      <c r="R260" s="100"/>
      <c r="S260" s="65">
        <f t="shared" si="40"/>
        <v>8.9926545398657804E-4</v>
      </c>
      <c r="T260" s="65" t="s">
        <v>130</v>
      </c>
    </row>
    <row r="261" spans="1:20" ht="12.95" customHeight="1" x14ac:dyDescent="0.2">
      <c r="A261" s="104" t="s">
        <v>473</v>
      </c>
      <c r="B261" s="105" t="s">
        <v>41</v>
      </c>
      <c r="C261" s="106">
        <v>48822.42</v>
      </c>
      <c r="D261" s="44"/>
      <c r="E261" s="65">
        <f t="shared" si="35"/>
        <v>-284.94834686797367</v>
      </c>
      <c r="F261" s="108">
        <f t="shared" si="33"/>
        <v>-284</v>
      </c>
      <c r="G261" s="67">
        <f t="shared" si="36"/>
        <v>-12.273600000000442</v>
      </c>
      <c r="I261" s="65">
        <f>+G261</f>
        <v>-12.273600000000442</v>
      </c>
      <c r="O261" s="65">
        <f t="shared" ca="1" si="37"/>
        <v>-13.420349307096439</v>
      </c>
      <c r="P261" s="65">
        <f t="shared" si="38"/>
        <v>-12.194575511992495</v>
      </c>
      <c r="Q261" s="100">
        <f t="shared" si="39"/>
        <v>33803.919999999998</v>
      </c>
      <c r="R261" s="100"/>
      <c r="S261" s="65">
        <f t="shared" si="40"/>
        <v>6.2448697049182177E-3</v>
      </c>
      <c r="T261" s="65" t="s">
        <v>130</v>
      </c>
    </row>
    <row r="262" spans="1:20" ht="12.95" customHeight="1" x14ac:dyDescent="0.2">
      <c r="A262" s="104" t="s">
        <v>309</v>
      </c>
      <c r="B262" s="105" t="s">
        <v>41</v>
      </c>
      <c r="C262" s="106">
        <v>48822.47</v>
      </c>
      <c r="D262" s="44"/>
      <c r="E262" s="65">
        <f t="shared" si="35"/>
        <v>-284.94448350731324</v>
      </c>
      <c r="F262" s="108">
        <f t="shared" ref="F262:F325" si="42">ROUND(2*E262,0)/2+1</f>
        <v>-284</v>
      </c>
      <c r="G262" s="67">
        <f t="shared" si="36"/>
        <v>-12.223599999997532</v>
      </c>
      <c r="I262" s="65">
        <f>G262</f>
        <v>-12.223599999997532</v>
      </c>
      <c r="O262" s="65">
        <f t="shared" ca="1" si="37"/>
        <v>-13.420349307096439</v>
      </c>
      <c r="P262" s="65">
        <f t="shared" si="38"/>
        <v>-12.194575511992495</v>
      </c>
      <c r="Q262" s="100">
        <f t="shared" si="39"/>
        <v>33803.97</v>
      </c>
      <c r="R262" s="100"/>
      <c r="S262" s="65">
        <f t="shared" si="40"/>
        <v>8.4242090395453587E-4</v>
      </c>
      <c r="T262" s="65" t="s">
        <v>130</v>
      </c>
    </row>
    <row r="263" spans="1:20" ht="12.95" customHeight="1" x14ac:dyDescent="0.2">
      <c r="A263" s="104" t="s">
        <v>473</v>
      </c>
      <c r="B263" s="105" t="s">
        <v>33</v>
      </c>
      <c r="C263" s="106">
        <v>48828.7</v>
      </c>
      <c r="D263" s="44"/>
      <c r="E263" s="65">
        <f t="shared" si="35"/>
        <v>-284.46310876905625</v>
      </c>
      <c r="F263" s="108">
        <f t="shared" si="42"/>
        <v>-283.5</v>
      </c>
      <c r="G263" s="67">
        <f t="shared" si="36"/>
        <v>-12.464650000001711</v>
      </c>
      <c r="I263" s="65">
        <f>+G263</f>
        <v>-12.464650000001711</v>
      </c>
      <c r="O263" s="65">
        <f t="shared" ca="1" si="37"/>
        <v>-13.420057813841796</v>
      </c>
      <c r="P263" s="65">
        <f t="shared" si="38"/>
        <v>-12.196586860076733</v>
      </c>
      <c r="Q263" s="100">
        <f t="shared" si="39"/>
        <v>33810.199999999997</v>
      </c>
      <c r="R263" s="100"/>
      <c r="S263" s="65">
        <f t="shared" si="40"/>
        <v>7.1857846986438323E-2</v>
      </c>
      <c r="T263" s="65" t="s">
        <v>128</v>
      </c>
    </row>
    <row r="264" spans="1:20" ht="12.95" customHeight="1" x14ac:dyDescent="0.2">
      <c r="A264" s="104" t="s">
        <v>309</v>
      </c>
      <c r="B264" s="105" t="s">
        <v>33</v>
      </c>
      <c r="C264" s="106">
        <v>48829.04</v>
      </c>
      <c r="D264" s="44"/>
      <c r="E264" s="65">
        <f t="shared" si="35"/>
        <v>-284.43683791656679</v>
      </c>
      <c r="F264" s="108">
        <f t="shared" si="42"/>
        <v>-283.5</v>
      </c>
      <c r="G264" s="67">
        <f t="shared" si="36"/>
        <v>-12.124649999997928</v>
      </c>
      <c r="I264" s="65">
        <f>G264</f>
        <v>-12.124649999997928</v>
      </c>
      <c r="O264" s="65">
        <f t="shared" ca="1" si="37"/>
        <v>-13.420057813841796</v>
      </c>
      <c r="P264" s="65">
        <f t="shared" si="38"/>
        <v>-12.196586860076733</v>
      </c>
      <c r="Q264" s="100">
        <f t="shared" si="39"/>
        <v>33810.54</v>
      </c>
      <c r="R264" s="100"/>
      <c r="S264" s="65">
        <f t="shared" si="40"/>
        <v>5.1749118379976417E-3</v>
      </c>
      <c r="T264" s="65" t="s">
        <v>128</v>
      </c>
    </row>
    <row r="265" spans="1:20" ht="12.95" customHeight="1" x14ac:dyDescent="0.2">
      <c r="A265" s="104" t="s">
        <v>473</v>
      </c>
      <c r="B265" s="105" t="s">
        <v>41</v>
      </c>
      <c r="C265" s="106">
        <v>48874</v>
      </c>
      <c r="D265" s="44"/>
      <c r="E265" s="65">
        <f t="shared" si="35"/>
        <v>-280.96290401094103</v>
      </c>
      <c r="F265" s="108">
        <f t="shared" si="42"/>
        <v>-280</v>
      </c>
      <c r="G265" s="67">
        <f t="shared" si="36"/>
        <v>-12.461999999999534</v>
      </c>
      <c r="I265" s="65">
        <f>+G265</f>
        <v>-12.461999999999534</v>
      </c>
      <c r="O265" s="65">
        <f t="shared" ca="1" si="37"/>
        <v>-13.418017361059292</v>
      </c>
      <c r="P265" s="65">
        <f t="shared" si="38"/>
        <v>-12.210612565306601</v>
      </c>
      <c r="Q265" s="100">
        <f t="shared" si="39"/>
        <v>33855.5</v>
      </c>
      <c r="R265" s="100"/>
      <c r="S265" s="65">
        <f t="shared" si="40"/>
        <v>6.3195642321493883E-2</v>
      </c>
      <c r="T265" s="65" t="s">
        <v>128</v>
      </c>
    </row>
    <row r="266" spans="1:20" ht="12.95" customHeight="1" x14ac:dyDescent="0.2">
      <c r="A266" s="104" t="s">
        <v>473</v>
      </c>
      <c r="B266" s="105" t="s">
        <v>41</v>
      </c>
      <c r="C266" s="106">
        <v>48913.13</v>
      </c>
      <c r="D266" s="44"/>
      <c r="E266" s="65">
        <f t="shared" si="35"/>
        <v>-277.93943795829136</v>
      </c>
      <c r="F266" s="108">
        <f t="shared" si="42"/>
        <v>-277</v>
      </c>
      <c r="G266" s="67">
        <f t="shared" si="36"/>
        <v>-12.158300000002782</v>
      </c>
      <c r="I266" s="65">
        <f>+G266</f>
        <v>-12.158300000002782</v>
      </c>
      <c r="O266" s="65">
        <f t="shared" ca="1" si="37"/>
        <v>-13.416268401531431</v>
      </c>
      <c r="P266" s="65">
        <f t="shared" si="38"/>
        <v>-12.222559758252471</v>
      </c>
      <c r="Q266" s="100">
        <f t="shared" si="39"/>
        <v>33894.629999999997</v>
      </c>
      <c r="R266" s="100"/>
      <c r="S266" s="65">
        <f t="shared" si="40"/>
        <v>4.12931653030843E-3</v>
      </c>
      <c r="T266" s="65" t="s">
        <v>128</v>
      </c>
    </row>
    <row r="267" spans="1:20" ht="12.95" customHeight="1" x14ac:dyDescent="0.2">
      <c r="A267" s="104" t="s">
        <v>309</v>
      </c>
      <c r="B267" s="105" t="s">
        <v>41</v>
      </c>
      <c r="C267" s="106">
        <v>49003.56</v>
      </c>
      <c r="D267" s="44"/>
      <c r="E267" s="65">
        <f t="shared" si="35"/>
        <v>-270.95216386830595</v>
      </c>
      <c r="F267" s="108">
        <f t="shared" si="42"/>
        <v>-270</v>
      </c>
      <c r="G267" s="67">
        <f t="shared" si="36"/>
        <v>-12.323000000003958</v>
      </c>
      <c r="I267" s="65">
        <f>G267</f>
        <v>-12.323000000003958</v>
      </c>
      <c r="O267" s="65">
        <f t="shared" ca="1" si="37"/>
        <v>-13.412187495966423</v>
      </c>
      <c r="P267" s="65">
        <f t="shared" si="38"/>
        <v>-12.250167884993818</v>
      </c>
      <c r="Q267" s="100">
        <f t="shared" si="39"/>
        <v>33985.06</v>
      </c>
      <c r="R267" s="100"/>
      <c r="S267" s="65">
        <f t="shared" si="40"/>
        <v>5.304516976850273E-3</v>
      </c>
      <c r="T267" s="65" t="s">
        <v>128</v>
      </c>
    </row>
    <row r="268" spans="1:20" ht="12.95" customHeight="1" x14ac:dyDescent="0.2">
      <c r="A268" s="104" t="s">
        <v>309</v>
      </c>
      <c r="B268" s="105" t="s">
        <v>33</v>
      </c>
      <c r="C268" s="106">
        <v>49010.38</v>
      </c>
      <c r="D268" s="44"/>
      <c r="E268" s="65">
        <f t="shared" si="35"/>
        <v>-270.42520147425864</v>
      </c>
      <c r="F268" s="108">
        <f t="shared" si="42"/>
        <v>-269.5</v>
      </c>
      <c r="G268" s="67">
        <f t="shared" si="36"/>
        <v>-11.974050000004354</v>
      </c>
      <c r="I268" s="65">
        <f>G268</f>
        <v>-11.974050000004354</v>
      </c>
      <c r="O268" s="65">
        <f t="shared" ca="1" si="37"/>
        <v>-13.41189600271178</v>
      </c>
      <c r="P268" s="65">
        <f t="shared" si="38"/>
        <v>-12.252125501718252</v>
      </c>
      <c r="Q268" s="100">
        <f t="shared" si="39"/>
        <v>33991.879999999997</v>
      </c>
      <c r="R268" s="100"/>
      <c r="S268" s="65">
        <f t="shared" si="40"/>
        <v>7.732598465343625E-2</v>
      </c>
      <c r="T268" s="65" t="s">
        <v>128</v>
      </c>
    </row>
    <row r="269" spans="1:20" ht="12.95" customHeight="1" x14ac:dyDescent="0.2">
      <c r="A269" s="44" t="s">
        <v>126</v>
      </c>
      <c r="B269" s="43"/>
      <c r="C269" s="44">
        <v>49081.127999999997</v>
      </c>
      <c r="D269" s="44"/>
      <c r="E269" s="65">
        <f t="shared" si="35"/>
        <v>-264.95870067454302</v>
      </c>
      <c r="F269" s="108">
        <f t="shared" si="42"/>
        <v>-264</v>
      </c>
      <c r="G269" s="67">
        <f t="shared" si="36"/>
        <v>-12.407600000005914</v>
      </c>
      <c r="I269" s="65">
        <f>G269</f>
        <v>-12.407600000005914</v>
      </c>
      <c r="O269" s="65">
        <f t="shared" ca="1" si="37"/>
        <v>-13.408689576910701</v>
      </c>
      <c r="P269" s="65">
        <f t="shared" si="38"/>
        <v>-12.27353263319606</v>
      </c>
      <c r="Q269" s="100">
        <f t="shared" si="39"/>
        <v>34062.627999999997</v>
      </c>
      <c r="R269" s="100"/>
      <c r="S269" s="65">
        <f t="shared" si="40"/>
        <v>1.7974058843327818E-2</v>
      </c>
      <c r="T269" s="65" t="s">
        <v>128</v>
      </c>
    </row>
    <row r="270" spans="1:20" ht="12.95" customHeight="1" x14ac:dyDescent="0.2">
      <c r="A270" s="104" t="s">
        <v>527</v>
      </c>
      <c r="B270" s="105" t="s">
        <v>41</v>
      </c>
      <c r="C270" s="106">
        <v>49133.18</v>
      </c>
      <c r="D270" s="44"/>
      <c r="E270" s="65">
        <f t="shared" si="35"/>
        <v>-260.93678769287828</v>
      </c>
      <c r="F270" s="108">
        <f t="shared" si="42"/>
        <v>-260</v>
      </c>
      <c r="G270" s="67">
        <f t="shared" si="36"/>
        <v>-12.124000000003434</v>
      </c>
      <c r="I270" s="65">
        <f>+G270</f>
        <v>-12.124000000003434</v>
      </c>
      <c r="O270" s="65">
        <f t="shared" ca="1" si="37"/>
        <v>-13.406357630873554</v>
      </c>
      <c r="P270" s="65">
        <f t="shared" si="38"/>
        <v>-12.288955613826689</v>
      </c>
      <c r="Q270" s="100">
        <f t="shared" si="39"/>
        <v>34114.68</v>
      </c>
      <c r="R270" s="100"/>
      <c r="S270" s="65">
        <f t="shared" si="40"/>
        <v>2.7210354531806643E-2</v>
      </c>
      <c r="T270" s="65" t="s">
        <v>128</v>
      </c>
    </row>
    <row r="271" spans="1:20" ht="12.95" customHeight="1" x14ac:dyDescent="0.2">
      <c r="A271" s="104" t="s">
        <v>309</v>
      </c>
      <c r="B271" s="105" t="s">
        <v>41</v>
      </c>
      <c r="C271" s="106">
        <v>49158.92</v>
      </c>
      <c r="D271" s="44"/>
      <c r="E271" s="65">
        <f t="shared" si="35"/>
        <v>-258.94792962502237</v>
      </c>
      <c r="F271" s="108">
        <f t="shared" si="42"/>
        <v>-258</v>
      </c>
      <c r="G271" s="67">
        <f t="shared" si="36"/>
        <v>-12.268199999998615</v>
      </c>
      <c r="I271" s="65">
        <f t="shared" ref="I271:I277" si="43">G271</f>
        <v>-12.268199999998615</v>
      </c>
      <c r="O271" s="65">
        <f t="shared" ca="1" si="37"/>
        <v>-13.405191657854981</v>
      </c>
      <c r="P271" s="65">
        <f t="shared" si="38"/>
        <v>-12.29662104869074</v>
      </c>
      <c r="Q271" s="100">
        <f t="shared" si="39"/>
        <v>34140.42</v>
      </c>
      <c r="R271" s="100"/>
      <c r="S271" s="65">
        <f t="shared" si="40"/>
        <v>8.0775600876017962E-4</v>
      </c>
      <c r="T271" s="65" t="s">
        <v>128</v>
      </c>
    </row>
    <row r="272" spans="1:20" ht="12.95" customHeight="1" x14ac:dyDescent="0.2">
      <c r="A272" s="104" t="s">
        <v>309</v>
      </c>
      <c r="B272" s="105" t="s">
        <v>33</v>
      </c>
      <c r="C272" s="106">
        <v>49165.11</v>
      </c>
      <c r="D272" s="44"/>
      <c r="E272" s="65">
        <f t="shared" si="35"/>
        <v>-258.46964557529299</v>
      </c>
      <c r="F272" s="108">
        <f t="shared" si="42"/>
        <v>-257.5</v>
      </c>
      <c r="G272" s="67">
        <f t="shared" si="36"/>
        <v>-12.549249999996391</v>
      </c>
      <c r="I272" s="65">
        <f t="shared" si="43"/>
        <v>-12.549249999996391</v>
      </c>
      <c r="O272" s="65">
        <f t="shared" ca="1" si="37"/>
        <v>-13.404900164600337</v>
      </c>
      <c r="P272" s="65">
        <f t="shared" si="38"/>
        <v>-12.298532609963914</v>
      </c>
      <c r="Q272" s="100">
        <f t="shared" si="39"/>
        <v>34146.61</v>
      </c>
      <c r="R272" s="100"/>
      <c r="S272" s="65">
        <f t="shared" si="40"/>
        <v>6.2859209664697338E-2</v>
      </c>
      <c r="T272" s="65" t="s">
        <v>128</v>
      </c>
    </row>
    <row r="273" spans="1:20" ht="12.95" customHeight="1" x14ac:dyDescent="0.2">
      <c r="A273" s="44" t="s">
        <v>126</v>
      </c>
      <c r="B273" s="43"/>
      <c r="C273" s="44">
        <v>49171.678999999996</v>
      </c>
      <c r="D273" s="44"/>
      <c r="E273" s="65">
        <f t="shared" si="35"/>
        <v>-257.96207725176004</v>
      </c>
      <c r="F273" s="108">
        <f t="shared" si="42"/>
        <v>-257</v>
      </c>
      <c r="G273" s="67">
        <f t="shared" si="36"/>
        <v>-12.451300000000629</v>
      </c>
      <c r="I273" s="65">
        <f t="shared" si="43"/>
        <v>-12.451300000000629</v>
      </c>
      <c r="O273" s="65">
        <f t="shared" ca="1" si="37"/>
        <v>-13.404608671345693</v>
      </c>
      <c r="P273" s="65">
        <f t="shared" si="38"/>
        <v>-12.30044225225995</v>
      </c>
      <c r="Q273" s="100">
        <f t="shared" si="39"/>
        <v>34153.178999999996</v>
      </c>
      <c r="R273" s="100"/>
      <c r="S273" s="65">
        <f t="shared" si="40"/>
        <v>2.2758060053390192E-2</v>
      </c>
      <c r="T273" s="65" t="s">
        <v>128</v>
      </c>
    </row>
    <row r="274" spans="1:20" ht="12.95" customHeight="1" x14ac:dyDescent="0.2">
      <c r="A274" s="104" t="s">
        <v>309</v>
      </c>
      <c r="B274" s="105" t="s">
        <v>41</v>
      </c>
      <c r="C274" s="106">
        <v>49184.58</v>
      </c>
      <c r="D274" s="44"/>
      <c r="E274" s="65">
        <f t="shared" si="35"/>
        <v>-256.96525293422229</v>
      </c>
      <c r="F274" s="108">
        <f t="shared" si="42"/>
        <v>-256</v>
      </c>
      <c r="G274" s="67">
        <f t="shared" si="36"/>
        <v>-12.492399999995541</v>
      </c>
      <c r="I274" s="65">
        <f t="shared" si="43"/>
        <v>-12.492399999995541</v>
      </c>
      <c r="O274" s="65">
        <f t="shared" ca="1" si="37"/>
        <v>-13.404025684836407</v>
      </c>
      <c r="P274" s="65">
        <f t="shared" si="38"/>
        <v>-12.30425577992062</v>
      </c>
      <c r="Q274" s="100">
        <f t="shared" si="39"/>
        <v>34166.080000000002</v>
      </c>
      <c r="R274" s="100"/>
      <c r="S274" s="65">
        <f t="shared" si="40"/>
        <v>3.5398247547600403E-2</v>
      </c>
    </row>
    <row r="275" spans="1:20" ht="12.95" customHeight="1" x14ac:dyDescent="0.2">
      <c r="A275" s="104" t="s">
        <v>309</v>
      </c>
      <c r="B275" s="105" t="s">
        <v>33</v>
      </c>
      <c r="C275" s="106">
        <v>49191.12</v>
      </c>
      <c r="D275" s="44"/>
      <c r="E275" s="65">
        <f t="shared" si="35"/>
        <v>-256.45992535987182</v>
      </c>
      <c r="F275" s="108">
        <f t="shared" si="42"/>
        <v>-255.5</v>
      </c>
      <c r="G275" s="67">
        <f t="shared" si="36"/>
        <v>-12.423449999994773</v>
      </c>
      <c r="I275" s="65">
        <f t="shared" si="43"/>
        <v>-12.423449999994773</v>
      </c>
      <c r="O275" s="65">
        <f t="shared" ca="1" si="37"/>
        <v>-13.403734191581764</v>
      </c>
      <c r="P275" s="65">
        <f t="shared" si="38"/>
        <v>-12.30615966528525</v>
      </c>
      <c r="Q275" s="100">
        <f t="shared" si="39"/>
        <v>34172.620000000003</v>
      </c>
      <c r="R275" s="100"/>
      <c r="S275" s="65">
        <f t="shared" si="40"/>
        <v>1.3757022616271907E-2</v>
      </c>
      <c r="T275" s="65" t="s">
        <v>128</v>
      </c>
    </row>
    <row r="276" spans="1:20" ht="12.95" customHeight="1" x14ac:dyDescent="0.2">
      <c r="A276" s="104" t="s">
        <v>309</v>
      </c>
      <c r="B276" s="105" t="s">
        <v>41</v>
      </c>
      <c r="C276" s="106">
        <v>49210.77</v>
      </c>
      <c r="D276" s="44"/>
      <c r="E276" s="65">
        <f t="shared" si="35"/>
        <v>-254.94162462042507</v>
      </c>
      <c r="F276" s="108">
        <f t="shared" si="42"/>
        <v>-254</v>
      </c>
      <c r="G276" s="67">
        <f t="shared" si="36"/>
        <v>-12.186600000000908</v>
      </c>
      <c r="I276" s="65">
        <f t="shared" si="43"/>
        <v>-12.186600000000908</v>
      </c>
      <c r="O276" s="65">
        <f t="shared" ca="1" si="37"/>
        <v>-13.402859711817833</v>
      </c>
      <c r="P276" s="65">
        <f t="shared" si="38"/>
        <v>-12.311859807516324</v>
      </c>
      <c r="Q276" s="100">
        <f t="shared" si="39"/>
        <v>34192.269999999997</v>
      </c>
      <c r="R276" s="100"/>
      <c r="S276" s="65">
        <f t="shared" si="40"/>
        <v>1.5690019378799092E-2</v>
      </c>
    </row>
    <row r="277" spans="1:20" ht="12.95" customHeight="1" x14ac:dyDescent="0.2">
      <c r="A277" s="104" t="s">
        <v>309</v>
      </c>
      <c r="B277" s="105" t="s">
        <v>33</v>
      </c>
      <c r="C277" s="106">
        <v>49217.16</v>
      </c>
      <c r="D277" s="44"/>
      <c r="E277" s="65">
        <f t="shared" ref="E277:E340" si="44">+(C277-C$7)/C$8</f>
        <v>-254.44788712805467</v>
      </c>
      <c r="F277" s="108">
        <f t="shared" si="42"/>
        <v>-253.5</v>
      </c>
      <c r="G277" s="67">
        <f t="shared" ref="G277:G340" si="45">+C277-(C$7+F277*C$8)</f>
        <v>-12.267649999994319</v>
      </c>
      <c r="I277" s="65">
        <f t="shared" si="43"/>
        <v>-12.267649999994319</v>
      </c>
      <c r="O277" s="65">
        <f t="shared" ref="O277:O340" ca="1" si="46">+C$11+C$12*$F277</f>
        <v>-13.402568218563189</v>
      </c>
      <c r="P277" s="65">
        <f t="shared" ref="P277:P340" si="47">+D$11+D$12*F277+D$13*F277*F277</f>
        <v>-12.313756016972411</v>
      </c>
      <c r="Q277" s="100">
        <f t="shared" ref="Q277:Q340" si="48">+C277-15018.5</f>
        <v>34198.660000000003</v>
      </c>
      <c r="R277" s="100"/>
      <c r="S277" s="65">
        <f t="shared" ref="S277:S340" si="49">(P277-G277)*(P277-G277)</f>
        <v>2.1257648015840895E-3</v>
      </c>
    </row>
    <row r="278" spans="1:20" ht="12.95" customHeight="1" x14ac:dyDescent="0.2">
      <c r="A278" s="104" t="s">
        <v>550</v>
      </c>
      <c r="B278" s="105" t="s">
        <v>41</v>
      </c>
      <c r="C278" s="106">
        <v>49223.42</v>
      </c>
      <c r="D278" s="44"/>
      <c r="E278" s="65">
        <f t="shared" si="44"/>
        <v>-253.96419437340168</v>
      </c>
      <c r="F278" s="108">
        <f t="shared" si="42"/>
        <v>-253</v>
      </c>
      <c r="G278" s="67">
        <f t="shared" si="45"/>
        <v>-12.478699999999662</v>
      </c>
      <c r="I278" s="65">
        <f>+G278</f>
        <v>-12.478699999999662</v>
      </c>
      <c r="O278" s="65">
        <f t="shared" ca="1" si="46"/>
        <v>-13.402276725308546</v>
      </c>
      <c r="P278" s="65">
        <f t="shared" si="47"/>
        <v>-12.315650307451362</v>
      </c>
      <c r="Q278" s="100">
        <f t="shared" si="48"/>
        <v>34204.92</v>
      </c>
      <c r="R278" s="100"/>
      <c r="S278" s="65">
        <f t="shared" si="49"/>
        <v>2.6585202240095314E-2</v>
      </c>
    </row>
    <row r="279" spans="1:20" ht="12.95" customHeight="1" x14ac:dyDescent="0.2">
      <c r="A279" s="104" t="s">
        <v>550</v>
      </c>
      <c r="B279" s="105" t="s">
        <v>41</v>
      </c>
      <c r="C279" s="106">
        <v>49236.33</v>
      </c>
      <c r="D279" s="44"/>
      <c r="E279" s="65">
        <f t="shared" si="44"/>
        <v>-252.96667465094524</v>
      </c>
      <c r="F279" s="108">
        <f t="shared" si="42"/>
        <v>-252</v>
      </c>
      <c r="G279" s="67">
        <f t="shared" si="45"/>
        <v>-12.510799999996379</v>
      </c>
      <c r="I279" s="65">
        <f>+G279</f>
        <v>-12.510799999996379</v>
      </c>
      <c r="O279" s="65">
        <f t="shared" ca="1" si="46"/>
        <v>-13.40169373879926</v>
      </c>
      <c r="P279" s="65">
        <f t="shared" si="47"/>
        <v>-12.319433131477854</v>
      </c>
      <c r="Q279" s="100">
        <f t="shared" si="48"/>
        <v>34217.83</v>
      </c>
      <c r="R279" s="100"/>
      <c r="S279" s="65">
        <f t="shared" si="49"/>
        <v>3.6621278366586442E-2</v>
      </c>
    </row>
    <row r="280" spans="1:20" ht="12.95" customHeight="1" x14ac:dyDescent="0.2">
      <c r="A280" s="104" t="s">
        <v>309</v>
      </c>
      <c r="B280" s="105" t="s">
        <v>41</v>
      </c>
      <c r="C280" s="106">
        <v>49236.58</v>
      </c>
      <c r="D280" s="44"/>
      <c r="E280" s="65">
        <f t="shared" si="44"/>
        <v>-252.94735784764438</v>
      </c>
      <c r="F280" s="108">
        <f t="shared" si="42"/>
        <v>-252</v>
      </c>
      <c r="G280" s="67">
        <f t="shared" si="45"/>
        <v>-12.260799999996379</v>
      </c>
      <c r="I280" s="65">
        <f>G280</f>
        <v>-12.260799999996379</v>
      </c>
      <c r="O280" s="65">
        <f t="shared" ca="1" si="46"/>
        <v>-13.40169373879926</v>
      </c>
      <c r="P280" s="65">
        <f t="shared" si="47"/>
        <v>-12.319433131477854</v>
      </c>
      <c r="Q280" s="100">
        <f t="shared" si="48"/>
        <v>34218.080000000002</v>
      </c>
      <c r="R280" s="100"/>
      <c r="S280" s="65">
        <f t="shared" si="49"/>
        <v>3.4378441073239321E-3</v>
      </c>
    </row>
    <row r="281" spans="1:20" ht="12.95" customHeight="1" x14ac:dyDescent="0.2">
      <c r="A281" s="104" t="s">
        <v>309</v>
      </c>
      <c r="B281" s="105" t="s">
        <v>41</v>
      </c>
      <c r="C281" s="106">
        <v>49236.61</v>
      </c>
      <c r="D281" s="44"/>
      <c r="E281" s="65">
        <f t="shared" si="44"/>
        <v>-252.94503983124835</v>
      </c>
      <c r="F281" s="108">
        <f t="shared" si="42"/>
        <v>-252</v>
      </c>
      <c r="G281" s="67">
        <f t="shared" si="45"/>
        <v>-12.230799999997544</v>
      </c>
      <c r="I281" s="65">
        <f>G281</f>
        <v>-12.230799999997544</v>
      </c>
      <c r="O281" s="65">
        <f t="shared" ca="1" si="46"/>
        <v>-13.40169373879926</v>
      </c>
      <c r="P281" s="65">
        <f t="shared" si="47"/>
        <v>-12.319433131477854</v>
      </c>
      <c r="Q281" s="100">
        <f t="shared" si="48"/>
        <v>34218.11</v>
      </c>
      <c r="R281" s="100"/>
      <c r="S281" s="65">
        <f t="shared" si="49"/>
        <v>7.8558319960060647E-3</v>
      </c>
    </row>
    <row r="282" spans="1:20" ht="12.95" customHeight="1" x14ac:dyDescent="0.2">
      <c r="A282" s="104" t="s">
        <v>550</v>
      </c>
      <c r="B282" s="105" t="s">
        <v>33</v>
      </c>
      <c r="C282" s="106">
        <v>49242.59</v>
      </c>
      <c r="D282" s="44"/>
      <c r="E282" s="65">
        <f t="shared" si="44"/>
        <v>-252.48298189629222</v>
      </c>
      <c r="F282" s="108">
        <f t="shared" si="42"/>
        <v>-251.5</v>
      </c>
      <c r="G282" s="67">
        <f t="shared" si="45"/>
        <v>-12.721850000001723</v>
      </c>
      <c r="I282" s="65">
        <f>+G282</f>
        <v>-12.721850000001723</v>
      </c>
      <c r="O282" s="65">
        <f t="shared" ca="1" si="46"/>
        <v>-13.401402245544617</v>
      </c>
      <c r="P282" s="65">
        <f t="shared" si="47"/>
        <v>-12.321321665025398</v>
      </c>
      <c r="Q282" s="100">
        <f t="shared" si="48"/>
        <v>34224.089999999997</v>
      </c>
      <c r="R282" s="100"/>
      <c r="S282" s="65">
        <f t="shared" si="49"/>
        <v>0.16042294711890748</v>
      </c>
    </row>
    <row r="283" spans="1:20" ht="12.95" customHeight="1" x14ac:dyDescent="0.2">
      <c r="A283" s="104" t="s">
        <v>309</v>
      </c>
      <c r="B283" s="105" t="s">
        <v>33</v>
      </c>
      <c r="C283" s="106">
        <v>49243.01</v>
      </c>
      <c r="D283" s="44"/>
      <c r="E283" s="65">
        <f t="shared" si="44"/>
        <v>-252.45052966674635</v>
      </c>
      <c r="F283" s="108">
        <f t="shared" si="42"/>
        <v>-251.5</v>
      </c>
      <c r="G283" s="67">
        <f t="shared" si="45"/>
        <v>-12.301849999996193</v>
      </c>
      <c r="I283" s="65">
        <f>G283</f>
        <v>-12.301849999996193</v>
      </c>
      <c r="O283" s="65">
        <f t="shared" ca="1" si="46"/>
        <v>-13.401402245544617</v>
      </c>
      <c r="P283" s="65">
        <f t="shared" si="47"/>
        <v>-12.321321665025398</v>
      </c>
      <c r="Q283" s="100">
        <f t="shared" si="48"/>
        <v>34224.51</v>
      </c>
      <c r="R283" s="100"/>
      <c r="S283" s="65">
        <f t="shared" si="49"/>
        <v>3.7914573900954112E-4</v>
      </c>
    </row>
    <row r="284" spans="1:20" ht="12.95" customHeight="1" x14ac:dyDescent="0.2">
      <c r="A284" s="104" t="s">
        <v>309</v>
      </c>
      <c r="B284" s="105" t="s">
        <v>41</v>
      </c>
      <c r="C284" s="106">
        <v>49262.39</v>
      </c>
      <c r="D284" s="44"/>
      <c r="E284" s="65">
        <f t="shared" si="44"/>
        <v>-250.95309107486426</v>
      </c>
      <c r="F284" s="108">
        <f t="shared" si="42"/>
        <v>-250</v>
      </c>
      <c r="G284" s="67">
        <f t="shared" si="45"/>
        <v>-12.334999999999127</v>
      </c>
      <c r="I284" s="65">
        <f>G284</f>
        <v>-12.334999999999127</v>
      </c>
      <c r="O284" s="65">
        <f t="shared" ca="1" si="46"/>
        <v>-13.400527765780685</v>
      </c>
      <c r="P284" s="65">
        <f t="shared" si="47"/>
        <v>-12.326975751805211</v>
      </c>
      <c r="Q284" s="100">
        <f t="shared" si="48"/>
        <v>34243.89</v>
      </c>
      <c r="R284" s="100"/>
      <c r="S284" s="65">
        <f t="shared" si="49"/>
        <v>6.4388559077562505E-5</v>
      </c>
    </row>
    <row r="285" spans="1:20" ht="12.95" customHeight="1" x14ac:dyDescent="0.2">
      <c r="A285" s="104" t="s">
        <v>550</v>
      </c>
      <c r="B285" s="105" t="s">
        <v>41</v>
      </c>
      <c r="C285" s="106">
        <v>49275.3</v>
      </c>
      <c r="D285" s="44"/>
      <c r="E285" s="65">
        <f t="shared" si="44"/>
        <v>-249.95557135240782</v>
      </c>
      <c r="F285" s="108">
        <f t="shared" si="42"/>
        <v>-249</v>
      </c>
      <c r="G285" s="67">
        <f t="shared" si="45"/>
        <v>-12.367099999995844</v>
      </c>
      <c r="I285" s="65">
        <f>+G285</f>
        <v>-12.367099999995844</v>
      </c>
      <c r="O285" s="65">
        <f t="shared" ca="1" si="46"/>
        <v>-13.399944779271399</v>
      </c>
      <c r="P285" s="65">
        <f t="shared" si="47"/>
        <v>-12.330735548106075</v>
      </c>
      <c r="Q285" s="100">
        <f t="shared" si="48"/>
        <v>34256.800000000003</v>
      </c>
      <c r="R285" s="100"/>
      <c r="S285" s="65">
        <f t="shared" si="49"/>
        <v>1.3223733612433243E-3</v>
      </c>
    </row>
    <row r="286" spans="1:20" ht="12.95" customHeight="1" x14ac:dyDescent="0.2">
      <c r="A286" s="104" t="s">
        <v>309</v>
      </c>
      <c r="B286" s="105" t="s">
        <v>41</v>
      </c>
      <c r="C286" s="106">
        <v>49288.160000000003</v>
      </c>
      <c r="D286" s="44"/>
      <c r="E286" s="65">
        <f t="shared" si="44"/>
        <v>-248.96191499061177</v>
      </c>
      <c r="F286" s="108">
        <f t="shared" si="42"/>
        <v>-248</v>
      </c>
      <c r="G286" s="67">
        <f t="shared" si="45"/>
        <v>-12.449199999995471</v>
      </c>
      <c r="I286" s="65">
        <f>G286</f>
        <v>-12.449199999995471</v>
      </c>
      <c r="O286" s="65">
        <f t="shared" ca="1" si="46"/>
        <v>-13.399361792762113</v>
      </c>
      <c r="P286" s="65">
        <f t="shared" si="47"/>
        <v>-12.334487668498394</v>
      </c>
      <c r="Q286" s="100">
        <f t="shared" si="48"/>
        <v>34269.660000000003</v>
      </c>
      <c r="R286" s="100"/>
      <c r="S286" s="65">
        <f t="shared" si="49"/>
        <v>1.3158918997495448E-2</v>
      </c>
    </row>
    <row r="287" spans="1:20" ht="12.95" customHeight="1" x14ac:dyDescent="0.2">
      <c r="A287" s="104" t="s">
        <v>309</v>
      </c>
      <c r="B287" s="105" t="s">
        <v>33</v>
      </c>
      <c r="C287" s="106">
        <v>49294.43</v>
      </c>
      <c r="D287" s="44"/>
      <c r="E287" s="65">
        <f t="shared" si="44"/>
        <v>-248.47744956382655</v>
      </c>
      <c r="F287" s="108">
        <f t="shared" si="42"/>
        <v>-247.5</v>
      </c>
      <c r="G287" s="67">
        <f t="shared" si="45"/>
        <v>-12.650249999998778</v>
      </c>
      <c r="I287" s="65">
        <f>G287</f>
        <v>-12.650249999998778</v>
      </c>
      <c r="O287" s="65">
        <f t="shared" ca="1" si="46"/>
        <v>-13.39907029950747</v>
      </c>
      <c r="P287" s="65">
        <f t="shared" si="47"/>
        <v>-12.336360850228852</v>
      </c>
      <c r="Q287" s="100">
        <f t="shared" si="48"/>
        <v>34275.93</v>
      </c>
      <c r="R287" s="100"/>
      <c r="S287" s="65">
        <f t="shared" si="49"/>
        <v>9.8526398343286956E-2</v>
      </c>
    </row>
    <row r="288" spans="1:20" ht="12.95" customHeight="1" x14ac:dyDescent="0.2">
      <c r="A288" s="104" t="s">
        <v>527</v>
      </c>
      <c r="B288" s="105" t="s">
        <v>41</v>
      </c>
      <c r="C288" s="106">
        <v>49482.29</v>
      </c>
      <c r="D288" s="44"/>
      <c r="E288" s="65">
        <f t="shared" si="44"/>
        <v>-233.96203089143177</v>
      </c>
      <c r="F288" s="108">
        <f t="shared" si="42"/>
        <v>-233</v>
      </c>
      <c r="G288" s="67">
        <f t="shared" si="45"/>
        <v>-12.450700000001234</v>
      </c>
      <c r="I288" s="65">
        <f>+G288</f>
        <v>-12.450700000001234</v>
      </c>
      <c r="O288" s="65">
        <f t="shared" ca="1" si="46"/>
        <v>-13.390616995122809</v>
      </c>
      <c r="P288" s="65">
        <f t="shared" si="47"/>
        <v>-12.389848365357976</v>
      </c>
      <c r="Q288" s="100">
        <f t="shared" si="48"/>
        <v>34463.79</v>
      </c>
      <c r="R288" s="100"/>
      <c r="S288" s="65">
        <f t="shared" si="49"/>
        <v>3.7029214387566032E-3</v>
      </c>
    </row>
    <row r="289" spans="1:19" ht="12.95" customHeight="1" x14ac:dyDescent="0.2">
      <c r="A289" s="104" t="s">
        <v>309</v>
      </c>
      <c r="B289" s="105" t="s">
        <v>41</v>
      </c>
      <c r="C289" s="106">
        <v>49534.03</v>
      </c>
      <c r="D289" s="44"/>
      <c r="E289" s="65">
        <f t="shared" si="44"/>
        <v>-229.96422528028691</v>
      </c>
      <c r="F289" s="108">
        <f t="shared" si="42"/>
        <v>-229</v>
      </c>
      <c r="G289" s="67">
        <f t="shared" si="45"/>
        <v>-12.479100000004109</v>
      </c>
      <c r="I289" s="65">
        <f t="shared" ref="I289:I294" si="50">G289</f>
        <v>-12.479100000004109</v>
      </c>
      <c r="O289" s="65">
        <f t="shared" ca="1" si="46"/>
        <v>-13.388285049085662</v>
      </c>
      <c r="P289" s="65">
        <f t="shared" si="47"/>
        <v>-12.404319533329213</v>
      </c>
      <c r="Q289" s="100">
        <f t="shared" si="48"/>
        <v>34515.53</v>
      </c>
      <c r="R289" s="100"/>
      <c r="S289" s="65">
        <f t="shared" si="49"/>
        <v>5.5921181961153168E-3</v>
      </c>
    </row>
    <row r="290" spans="1:19" ht="12.95" customHeight="1" x14ac:dyDescent="0.2">
      <c r="A290" s="104" t="s">
        <v>309</v>
      </c>
      <c r="B290" s="105" t="s">
        <v>41</v>
      </c>
      <c r="C290" s="106">
        <v>49534.14</v>
      </c>
      <c r="D290" s="44"/>
      <c r="E290" s="65">
        <f t="shared" si="44"/>
        <v>-229.95572588683447</v>
      </c>
      <c r="F290" s="108">
        <f t="shared" si="42"/>
        <v>-229</v>
      </c>
      <c r="G290" s="67">
        <f t="shared" si="45"/>
        <v>-12.369100000003527</v>
      </c>
      <c r="I290" s="65">
        <f t="shared" si="50"/>
        <v>-12.369100000003527</v>
      </c>
      <c r="O290" s="65">
        <f t="shared" ca="1" si="46"/>
        <v>-13.388285049085662</v>
      </c>
      <c r="P290" s="65">
        <f t="shared" si="47"/>
        <v>-12.404319533329213</v>
      </c>
      <c r="Q290" s="100">
        <f t="shared" si="48"/>
        <v>34515.64</v>
      </c>
      <c r="R290" s="100"/>
      <c r="S290" s="65">
        <f t="shared" si="49"/>
        <v>1.2404155276790718E-3</v>
      </c>
    </row>
    <row r="291" spans="1:19" ht="12.95" customHeight="1" x14ac:dyDescent="0.2">
      <c r="A291" s="104" t="s">
        <v>309</v>
      </c>
      <c r="B291" s="105" t="s">
        <v>33</v>
      </c>
      <c r="C291" s="106">
        <v>49540.15</v>
      </c>
      <c r="D291" s="44"/>
      <c r="E291" s="65">
        <f t="shared" si="44"/>
        <v>-229.49134993548176</v>
      </c>
      <c r="F291" s="108">
        <f t="shared" si="42"/>
        <v>-228.5</v>
      </c>
      <c r="G291" s="67">
        <f t="shared" si="45"/>
        <v>-12.830150000001595</v>
      </c>
      <c r="I291" s="65">
        <f t="shared" si="50"/>
        <v>-12.830150000001595</v>
      </c>
      <c r="O291" s="65">
        <f t="shared" ca="1" si="46"/>
        <v>-13.387993555831018</v>
      </c>
      <c r="P291" s="65">
        <f t="shared" si="47"/>
        <v>-12.406119793928506</v>
      </c>
      <c r="Q291" s="100">
        <f t="shared" si="48"/>
        <v>34521.65</v>
      </c>
      <c r="R291" s="100"/>
      <c r="S291" s="65">
        <f t="shared" si="49"/>
        <v>0.17980161566238664</v>
      </c>
    </row>
    <row r="292" spans="1:19" ht="12.95" customHeight="1" x14ac:dyDescent="0.2">
      <c r="A292" s="104" t="s">
        <v>309</v>
      </c>
      <c r="B292" s="105" t="s">
        <v>33</v>
      </c>
      <c r="C292" s="106">
        <v>49540.26</v>
      </c>
      <c r="D292" s="44"/>
      <c r="E292" s="65">
        <f t="shared" si="44"/>
        <v>-229.48285054202935</v>
      </c>
      <c r="F292" s="108">
        <f t="shared" si="42"/>
        <v>-228.5</v>
      </c>
      <c r="G292" s="67">
        <f t="shared" si="45"/>
        <v>-12.720150000001013</v>
      </c>
      <c r="I292" s="65">
        <f t="shared" si="50"/>
        <v>-12.720150000001013</v>
      </c>
      <c r="O292" s="65">
        <f t="shared" ca="1" si="46"/>
        <v>-13.387993555831018</v>
      </c>
      <c r="P292" s="65">
        <f t="shared" si="47"/>
        <v>-12.406119793928506</v>
      </c>
      <c r="Q292" s="100">
        <f t="shared" si="48"/>
        <v>34521.760000000002</v>
      </c>
      <c r="R292" s="100"/>
      <c r="S292" s="65">
        <f t="shared" si="49"/>
        <v>9.8614970325941409E-2</v>
      </c>
    </row>
    <row r="293" spans="1:19" ht="12.95" customHeight="1" x14ac:dyDescent="0.2">
      <c r="A293" s="104" t="s">
        <v>309</v>
      </c>
      <c r="B293" s="105" t="s">
        <v>41</v>
      </c>
      <c r="C293" s="106">
        <v>49547.17</v>
      </c>
      <c r="D293" s="44"/>
      <c r="E293" s="65">
        <f t="shared" si="44"/>
        <v>-228.94893409879398</v>
      </c>
      <c r="F293" s="108">
        <f t="shared" si="42"/>
        <v>-228</v>
      </c>
      <c r="G293" s="67">
        <f t="shared" si="45"/>
        <v>-12.281200000004901</v>
      </c>
      <c r="I293" s="65">
        <f t="shared" si="50"/>
        <v>-12.281200000004901</v>
      </c>
      <c r="O293" s="65">
        <f t="shared" ca="1" si="46"/>
        <v>-13.387702062576375</v>
      </c>
      <c r="P293" s="65">
        <f t="shared" si="47"/>
        <v>-12.407918135550663</v>
      </c>
      <c r="Q293" s="100">
        <f t="shared" si="48"/>
        <v>34528.67</v>
      </c>
      <c r="R293" s="100"/>
      <c r="S293" s="65">
        <f t="shared" si="49"/>
        <v>1.6057485876194013E-2</v>
      </c>
    </row>
    <row r="294" spans="1:19" ht="12.95" customHeight="1" x14ac:dyDescent="0.2">
      <c r="A294" s="104" t="s">
        <v>309</v>
      </c>
      <c r="B294" s="105" t="s">
        <v>33</v>
      </c>
      <c r="C294" s="106">
        <v>49553.23</v>
      </c>
      <c r="D294" s="44"/>
      <c r="E294" s="65">
        <f t="shared" si="44"/>
        <v>-228.48069478678087</v>
      </c>
      <c r="F294" s="108">
        <f t="shared" si="42"/>
        <v>-227.5</v>
      </c>
      <c r="G294" s="67">
        <f t="shared" si="45"/>
        <v>-12.692250000000058</v>
      </c>
      <c r="I294" s="65">
        <f t="shared" si="50"/>
        <v>-12.692250000000058</v>
      </c>
      <c r="O294" s="65">
        <f t="shared" ca="1" si="46"/>
        <v>-13.387410569321732</v>
      </c>
      <c r="P294" s="65">
        <f t="shared" si="47"/>
        <v>-12.409714558195684</v>
      </c>
      <c r="Q294" s="100">
        <f t="shared" si="48"/>
        <v>34534.730000000003</v>
      </c>
      <c r="R294" s="100"/>
      <c r="S294" s="65">
        <f t="shared" si="49"/>
        <v>7.9826275875592656E-2</v>
      </c>
    </row>
    <row r="295" spans="1:19" ht="12.95" customHeight="1" x14ac:dyDescent="0.2">
      <c r="A295" s="104" t="s">
        <v>527</v>
      </c>
      <c r="B295" s="105" t="s">
        <v>41</v>
      </c>
      <c r="C295" s="106">
        <v>49585.91</v>
      </c>
      <c r="D295" s="44"/>
      <c r="E295" s="65">
        <f t="shared" si="44"/>
        <v>-225.95560225929304</v>
      </c>
      <c r="F295" s="108">
        <f t="shared" si="42"/>
        <v>-225</v>
      </c>
      <c r="G295" s="67">
        <f t="shared" si="45"/>
        <v>-12.367499999993015</v>
      </c>
      <c r="I295" s="65">
        <f>+G295</f>
        <v>-12.367499999993015</v>
      </c>
      <c r="O295" s="65">
        <f t="shared" ca="1" si="46"/>
        <v>-13.385953103048514</v>
      </c>
      <c r="P295" s="65">
        <f t="shared" si="47"/>
        <v>-12.418667886763753</v>
      </c>
      <c r="Q295" s="100">
        <f t="shared" si="48"/>
        <v>34567.410000000003</v>
      </c>
      <c r="R295" s="100"/>
      <c r="S295" s="65">
        <f t="shared" si="49"/>
        <v>2.6181526365830787E-3</v>
      </c>
    </row>
    <row r="296" spans="1:19" ht="12.95" customHeight="1" x14ac:dyDescent="0.2">
      <c r="A296" s="104" t="s">
        <v>309</v>
      </c>
      <c r="B296" s="105" t="s">
        <v>41</v>
      </c>
      <c r="C296" s="106">
        <v>49598.86</v>
      </c>
      <c r="D296" s="44"/>
      <c r="E296" s="65">
        <f t="shared" si="44"/>
        <v>-224.95499184830896</v>
      </c>
      <c r="F296" s="108">
        <f t="shared" si="42"/>
        <v>-224</v>
      </c>
      <c r="G296" s="67">
        <f t="shared" si="45"/>
        <v>-12.359599999996135</v>
      </c>
      <c r="I296" s="65">
        <f>G296</f>
        <v>-12.359599999996135</v>
      </c>
      <c r="O296" s="65">
        <f t="shared" ca="1" si="46"/>
        <v>-13.385370116539228</v>
      </c>
      <c r="P296" s="65">
        <f t="shared" si="47"/>
        <v>-12.422235785351029</v>
      </c>
      <c r="Q296" s="100">
        <f t="shared" si="48"/>
        <v>34580.36</v>
      </c>
      <c r="R296" s="100"/>
      <c r="S296" s="65">
        <f t="shared" si="49"/>
        <v>3.9232416070243822E-3</v>
      </c>
    </row>
    <row r="297" spans="1:19" ht="12.95" customHeight="1" x14ac:dyDescent="0.2">
      <c r="A297" s="104" t="s">
        <v>309</v>
      </c>
      <c r="B297" s="105" t="s">
        <v>41</v>
      </c>
      <c r="C297" s="106">
        <v>49599</v>
      </c>
      <c r="D297" s="44"/>
      <c r="E297" s="65">
        <f t="shared" si="44"/>
        <v>-224.94417443846052</v>
      </c>
      <c r="F297" s="108">
        <f t="shared" si="42"/>
        <v>-224</v>
      </c>
      <c r="G297" s="67">
        <f t="shared" si="45"/>
        <v>-12.219599999996717</v>
      </c>
      <c r="I297" s="65">
        <f>G297</f>
        <v>-12.219599999996717</v>
      </c>
      <c r="O297" s="65">
        <f t="shared" ca="1" si="46"/>
        <v>-13.385370116539228</v>
      </c>
      <c r="P297" s="65">
        <f t="shared" si="47"/>
        <v>-12.422235785351029</v>
      </c>
      <c r="Q297" s="100">
        <f t="shared" si="48"/>
        <v>34580.5</v>
      </c>
      <c r="R297" s="100"/>
      <c r="S297" s="65">
        <f t="shared" si="49"/>
        <v>4.1061261506158866E-2</v>
      </c>
    </row>
    <row r="298" spans="1:19" ht="12.95" customHeight="1" x14ac:dyDescent="0.2">
      <c r="A298" s="104" t="s">
        <v>309</v>
      </c>
      <c r="B298" s="105" t="s">
        <v>33</v>
      </c>
      <c r="C298" s="106">
        <v>49605.01</v>
      </c>
      <c r="D298" s="44"/>
      <c r="E298" s="65">
        <f t="shared" si="44"/>
        <v>-224.47979848710781</v>
      </c>
      <c r="F298" s="108">
        <f t="shared" si="42"/>
        <v>-223.5</v>
      </c>
      <c r="G298" s="67">
        <f t="shared" si="45"/>
        <v>-12.680649999994785</v>
      </c>
      <c r="I298" s="65">
        <f>G298</f>
        <v>-12.680649999994785</v>
      </c>
      <c r="O298" s="65">
        <f t="shared" ca="1" si="46"/>
        <v>-13.385078623284585</v>
      </c>
      <c r="P298" s="65">
        <f t="shared" si="47"/>
        <v>-12.424016856178962</v>
      </c>
      <c r="Q298" s="100">
        <f t="shared" si="48"/>
        <v>34586.51</v>
      </c>
      <c r="R298" s="100"/>
      <c r="S298" s="65">
        <f t="shared" si="49"/>
        <v>6.5860570504792507E-2</v>
      </c>
    </row>
    <row r="299" spans="1:19" ht="12.95" customHeight="1" x14ac:dyDescent="0.2">
      <c r="A299" s="104" t="s">
        <v>527</v>
      </c>
      <c r="B299" s="105" t="s">
        <v>33</v>
      </c>
      <c r="C299" s="106">
        <v>49605.31</v>
      </c>
      <c r="D299" s="44"/>
      <c r="E299" s="65">
        <f t="shared" si="44"/>
        <v>-224.45661832314713</v>
      </c>
      <c r="F299" s="108">
        <f t="shared" si="42"/>
        <v>-223.5</v>
      </c>
      <c r="G299" s="67">
        <f t="shared" si="45"/>
        <v>-12.38064999999915</v>
      </c>
      <c r="I299" s="65">
        <f>+G299</f>
        <v>-12.38064999999915</v>
      </c>
      <c r="O299" s="65">
        <f t="shared" ca="1" si="46"/>
        <v>-13.385078623284585</v>
      </c>
      <c r="P299" s="65">
        <f t="shared" si="47"/>
        <v>-12.424016856178962</v>
      </c>
      <c r="Q299" s="100">
        <f t="shared" si="48"/>
        <v>34586.81</v>
      </c>
      <c r="R299" s="100"/>
      <c r="S299" s="65">
        <f t="shared" si="49"/>
        <v>1.8806842149205133E-3</v>
      </c>
    </row>
    <row r="300" spans="1:19" ht="12.95" customHeight="1" x14ac:dyDescent="0.2">
      <c r="A300" s="104" t="s">
        <v>309</v>
      </c>
      <c r="B300" s="105" t="s">
        <v>33</v>
      </c>
      <c r="C300" s="106">
        <v>49605.46</v>
      </c>
      <c r="D300" s="44"/>
      <c r="E300" s="65">
        <f t="shared" si="44"/>
        <v>-224.44502824116648</v>
      </c>
      <c r="F300" s="108">
        <f t="shared" si="42"/>
        <v>-223.5</v>
      </c>
      <c r="G300" s="67">
        <f t="shared" si="45"/>
        <v>-12.230649999997695</v>
      </c>
      <c r="I300" s="65">
        <f>G300</f>
        <v>-12.230649999997695</v>
      </c>
      <c r="O300" s="65">
        <f t="shared" ca="1" si="46"/>
        <v>-13.385078623284585</v>
      </c>
      <c r="P300" s="65">
        <f t="shared" si="47"/>
        <v>-12.424016856178962</v>
      </c>
      <c r="Q300" s="100">
        <f t="shared" si="48"/>
        <v>34586.959999999999</v>
      </c>
      <c r="R300" s="100"/>
      <c r="S300" s="65">
        <f t="shared" si="49"/>
        <v>3.7390741069426935E-2</v>
      </c>
    </row>
    <row r="301" spans="1:19" ht="12.95" customHeight="1" x14ac:dyDescent="0.2">
      <c r="A301" s="104" t="s">
        <v>527</v>
      </c>
      <c r="B301" s="105" t="s">
        <v>41</v>
      </c>
      <c r="C301" s="106">
        <v>49624.33</v>
      </c>
      <c r="D301" s="44"/>
      <c r="E301" s="65">
        <f t="shared" si="44"/>
        <v>-222.98699592801773</v>
      </c>
      <c r="F301" s="108">
        <f t="shared" si="42"/>
        <v>-222</v>
      </c>
      <c r="G301" s="67">
        <f t="shared" si="45"/>
        <v>-12.77379999999539</v>
      </c>
      <c r="I301" s="65">
        <f>+G301</f>
        <v>-12.77379999999539</v>
      </c>
      <c r="O301" s="65">
        <f t="shared" ca="1" si="46"/>
        <v>-13.384204143520654</v>
      </c>
      <c r="P301" s="65">
        <f t="shared" si="47"/>
        <v>-12.429348554799953</v>
      </c>
      <c r="Q301" s="100">
        <f t="shared" si="48"/>
        <v>34605.83</v>
      </c>
      <c r="R301" s="100"/>
      <c r="S301" s="65">
        <f t="shared" si="49"/>
        <v>0.11864679809722531</v>
      </c>
    </row>
    <row r="302" spans="1:19" ht="12.95" customHeight="1" x14ac:dyDescent="0.2">
      <c r="A302" s="104" t="s">
        <v>527</v>
      </c>
      <c r="B302" s="105" t="s">
        <v>41</v>
      </c>
      <c r="C302" s="106">
        <v>49637.55</v>
      </c>
      <c r="D302" s="44"/>
      <c r="E302" s="65">
        <f t="shared" si="44"/>
        <v>-221.9655233694684</v>
      </c>
      <c r="F302" s="108">
        <f t="shared" si="42"/>
        <v>-221</v>
      </c>
      <c r="G302" s="67">
        <f t="shared" si="45"/>
        <v>-12.495899999994435</v>
      </c>
      <c r="I302" s="65">
        <f>+G302</f>
        <v>-12.495899999994435</v>
      </c>
      <c r="O302" s="65">
        <f t="shared" ca="1" si="46"/>
        <v>-13.383621157011367</v>
      </c>
      <c r="P302" s="65">
        <f t="shared" si="47"/>
        <v>-12.432893425661598</v>
      </c>
      <c r="Q302" s="100">
        <f t="shared" si="48"/>
        <v>34619.050000000003</v>
      </c>
      <c r="R302" s="100"/>
      <c r="S302" s="65">
        <f t="shared" si="49"/>
        <v>3.9698284091593096E-3</v>
      </c>
    </row>
    <row r="303" spans="1:19" ht="12.95" customHeight="1" x14ac:dyDescent="0.2">
      <c r="A303" s="104" t="s">
        <v>527</v>
      </c>
      <c r="B303" s="105" t="s">
        <v>33</v>
      </c>
      <c r="C303" s="106">
        <v>49644.42</v>
      </c>
      <c r="D303" s="44"/>
      <c r="E303" s="65">
        <f t="shared" si="44"/>
        <v>-221.43469761476126</v>
      </c>
      <c r="F303" s="108">
        <f t="shared" si="42"/>
        <v>-220.5</v>
      </c>
      <c r="G303" s="67">
        <f t="shared" si="45"/>
        <v>-12.096949999999197</v>
      </c>
      <c r="I303" s="65">
        <f>+G303</f>
        <v>-12.096949999999197</v>
      </c>
      <c r="O303" s="65">
        <f t="shared" ca="1" si="46"/>
        <v>-13.383329663756724</v>
      </c>
      <c r="P303" s="65">
        <f t="shared" si="47"/>
        <v>-12.434662982626717</v>
      </c>
      <c r="Q303" s="100">
        <f t="shared" si="48"/>
        <v>34625.919999999998</v>
      </c>
      <c r="R303" s="100"/>
      <c r="S303" s="65">
        <f t="shared" si="49"/>
        <v>0.11405005863517595</v>
      </c>
    </row>
    <row r="304" spans="1:19" ht="12.95" customHeight="1" x14ac:dyDescent="0.2">
      <c r="A304" s="104" t="s">
        <v>527</v>
      </c>
      <c r="B304" s="105" t="s">
        <v>41</v>
      </c>
      <c r="C304" s="106">
        <v>49650.35</v>
      </c>
      <c r="D304" s="44"/>
      <c r="E304" s="65">
        <f t="shared" si="44"/>
        <v>-220.97650304046496</v>
      </c>
      <c r="F304" s="108">
        <f t="shared" si="42"/>
        <v>-220</v>
      </c>
      <c r="G304" s="67">
        <f t="shared" si="45"/>
        <v>-12.63799999999901</v>
      </c>
      <c r="I304" s="65">
        <f>+G304</f>
        <v>-12.63799999999901</v>
      </c>
      <c r="O304" s="65">
        <f t="shared" ca="1" si="46"/>
        <v>-13.383038170502081</v>
      </c>
      <c r="P304" s="65">
        <f t="shared" si="47"/>
        <v>-12.436430620614701</v>
      </c>
      <c r="Q304" s="100">
        <f t="shared" si="48"/>
        <v>34631.85</v>
      </c>
      <c r="R304" s="100"/>
      <c r="S304" s="65">
        <f t="shared" si="49"/>
        <v>4.0630214705375839E-2</v>
      </c>
    </row>
    <row r="305" spans="1:19" ht="12.95" customHeight="1" x14ac:dyDescent="0.2">
      <c r="A305" s="104" t="s">
        <v>636</v>
      </c>
      <c r="B305" s="105" t="s">
        <v>41</v>
      </c>
      <c r="C305" s="106">
        <v>49650.57</v>
      </c>
      <c r="D305" s="44"/>
      <c r="E305" s="65">
        <f t="shared" si="44"/>
        <v>-220.95950425356011</v>
      </c>
      <c r="F305" s="108">
        <f t="shared" si="42"/>
        <v>-220</v>
      </c>
      <c r="G305" s="67">
        <f t="shared" si="45"/>
        <v>-12.417999999997846</v>
      </c>
      <c r="I305" s="65">
        <f t="shared" ref="I305:I312" si="51">G305</f>
        <v>-12.417999999997846</v>
      </c>
      <c r="O305" s="65">
        <f t="shared" ca="1" si="46"/>
        <v>-13.383038170502081</v>
      </c>
      <c r="P305" s="65">
        <f t="shared" si="47"/>
        <v>-12.436430620614701</v>
      </c>
      <c r="Q305" s="100">
        <f t="shared" si="48"/>
        <v>34632.07</v>
      </c>
      <c r="R305" s="100"/>
      <c r="S305" s="65">
        <f t="shared" si="49"/>
        <v>3.3968777632241475E-4</v>
      </c>
    </row>
    <row r="306" spans="1:19" ht="12.95" customHeight="1" x14ac:dyDescent="0.2">
      <c r="A306" s="104" t="s">
        <v>636</v>
      </c>
      <c r="B306" s="105" t="s">
        <v>33</v>
      </c>
      <c r="C306" s="106">
        <v>49657.22</v>
      </c>
      <c r="D306" s="44"/>
      <c r="E306" s="65">
        <f t="shared" si="44"/>
        <v>-220.44567728575726</v>
      </c>
      <c r="F306" s="108">
        <f t="shared" si="42"/>
        <v>-219.5</v>
      </c>
      <c r="G306" s="67">
        <f t="shared" si="45"/>
        <v>-12.239049999996496</v>
      </c>
      <c r="I306" s="65">
        <f t="shared" si="51"/>
        <v>-12.239049999996496</v>
      </c>
      <c r="O306" s="65">
        <f t="shared" ca="1" si="46"/>
        <v>-13.382746677247438</v>
      </c>
      <c r="P306" s="65">
        <f t="shared" si="47"/>
        <v>-12.438196339625549</v>
      </c>
      <c r="Q306" s="100">
        <f t="shared" si="48"/>
        <v>34638.720000000001</v>
      </c>
      <c r="R306" s="100"/>
      <c r="S306" s="65">
        <f t="shared" si="49"/>
        <v>3.9659264587650005E-2</v>
      </c>
    </row>
    <row r="307" spans="1:19" ht="12.95" customHeight="1" x14ac:dyDescent="0.2">
      <c r="A307" s="104" t="s">
        <v>636</v>
      </c>
      <c r="B307" s="105" t="s">
        <v>41</v>
      </c>
      <c r="C307" s="106">
        <v>49844.5</v>
      </c>
      <c r="D307" s="44"/>
      <c r="E307" s="65">
        <f t="shared" si="44"/>
        <v>-205.97507359702058</v>
      </c>
      <c r="F307" s="108">
        <f t="shared" si="42"/>
        <v>-205</v>
      </c>
      <c r="G307" s="67">
        <f t="shared" si="45"/>
        <v>-12.619500000000698</v>
      </c>
      <c r="I307" s="65">
        <f t="shared" si="51"/>
        <v>-12.619500000000698</v>
      </c>
      <c r="O307" s="65">
        <f t="shared" ca="1" si="46"/>
        <v>-13.374293372862777</v>
      </c>
      <c r="P307" s="65">
        <f t="shared" si="47"/>
        <v>-12.488567435886026</v>
      </c>
      <c r="Q307" s="100">
        <f t="shared" si="48"/>
        <v>34826</v>
      </c>
      <c r="R307" s="100"/>
      <c r="S307" s="65">
        <f t="shared" si="49"/>
        <v>1.7143336345642905E-2</v>
      </c>
    </row>
    <row r="308" spans="1:19" ht="12.95" customHeight="1" x14ac:dyDescent="0.2">
      <c r="A308" s="104" t="s">
        <v>636</v>
      </c>
      <c r="B308" s="105" t="s">
        <v>33</v>
      </c>
      <c r="C308" s="106">
        <v>49851.19</v>
      </c>
      <c r="D308" s="44"/>
      <c r="E308" s="65">
        <f t="shared" si="44"/>
        <v>-205.45815594068952</v>
      </c>
      <c r="F308" s="108">
        <f t="shared" si="42"/>
        <v>-204.5</v>
      </c>
      <c r="G308" s="67">
        <f t="shared" si="45"/>
        <v>-12.400549999998475</v>
      </c>
      <c r="I308" s="65">
        <f t="shared" si="51"/>
        <v>-12.400549999998475</v>
      </c>
      <c r="O308" s="65">
        <f t="shared" ca="1" si="46"/>
        <v>-13.374001879608134</v>
      </c>
      <c r="P308" s="65">
        <f t="shared" si="47"/>
        <v>-12.490275585582797</v>
      </c>
      <c r="Q308" s="100">
        <f t="shared" si="48"/>
        <v>34832.69</v>
      </c>
      <c r="R308" s="100"/>
      <c r="S308" s="65">
        <f t="shared" si="49"/>
        <v>8.0506807084494876E-3</v>
      </c>
    </row>
    <row r="309" spans="1:19" ht="12.95" customHeight="1" x14ac:dyDescent="0.2">
      <c r="A309" s="104" t="s">
        <v>636</v>
      </c>
      <c r="B309" s="105" t="s">
        <v>41</v>
      </c>
      <c r="C309" s="106">
        <v>49896.480000000003</v>
      </c>
      <c r="D309" s="44"/>
      <c r="E309" s="65">
        <f t="shared" si="44"/>
        <v>-201.95872385470648</v>
      </c>
      <c r="F309" s="108">
        <f t="shared" si="42"/>
        <v>-201</v>
      </c>
      <c r="G309" s="67">
        <f t="shared" si="45"/>
        <v>-12.407899999998335</v>
      </c>
      <c r="I309" s="65">
        <f t="shared" si="51"/>
        <v>-12.407899999998335</v>
      </c>
      <c r="O309" s="65">
        <f t="shared" ca="1" si="46"/>
        <v>-13.37196142682563</v>
      </c>
      <c r="P309" s="65">
        <f t="shared" si="47"/>
        <v>-12.502178902100393</v>
      </c>
      <c r="Q309" s="100">
        <f t="shared" si="48"/>
        <v>34877.980000000003</v>
      </c>
      <c r="R309" s="100"/>
      <c r="S309" s="65">
        <f t="shared" si="49"/>
        <v>8.888511381569441E-3</v>
      </c>
    </row>
    <row r="310" spans="1:19" ht="12.95" customHeight="1" x14ac:dyDescent="0.2">
      <c r="A310" s="104" t="s">
        <v>636</v>
      </c>
      <c r="B310" s="105" t="s">
        <v>33</v>
      </c>
      <c r="C310" s="106">
        <v>49902.69</v>
      </c>
      <c r="D310" s="44"/>
      <c r="E310" s="65">
        <f t="shared" si="44"/>
        <v>-201.47889446071332</v>
      </c>
      <c r="F310" s="108">
        <f t="shared" si="42"/>
        <v>-200.5</v>
      </c>
      <c r="G310" s="67">
        <f t="shared" si="45"/>
        <v>-12.668949999999313</v>
      </c>
      <c r="I310" s="65">
        <f t="shared" si="51"/>
        <v>-12.668949999999313</v>
      </c>
      <c r="O310" s="65">
        <f t="shared" ca="1" si="46"/>
        <v>-13.371669933570987</v>
      </c>
      <c r="P310" s="65">
        <f t="shared" si="47"/>
        <v>-12.503871699980078</v>
      </c>
      <c r="Q310" s="100">
        <f t="shared" si="48"/>
        <v>34884.19</v>
      </c>
      <c r="R310" s="100"/>
      <c r="S310" s="65">
        <f t="shared" si="49"/>
        <v>2.7250845137240732E-2</v>
      </c>
    </row>
    <row r="311" spans="1:19" ht="12.95" customHeight="1" x14ac:dyDescent="0.2">
      <c r="A311" s="104" t="s">
        <v>636</v>
      </c>
      <c r="B311" s="105" t="s">
        <v>41</v>
      </c>
      <c r="C311" s="106">
        <v>49909.35</v>
      </c>
      <c r="D311" s="44"/>
      <c r="E311" s="65">
        <f t="shared" si="44"/>
        <v>-200.9642948207788</v>
      </c>
      <c r="F311" s="108">
        <f t="shared" si="42"/>
        <v>-200</v>
      </c>
      <c r="G311" s="67">
        <f t="shared" si="45"/>
        <v>-12.480000000003201</v>
      </c>
      <c r="I311" s="65">
        <f t="shared" si="51"/>
        <v>-12.480000000003201</v>
      </c>
      <c r="O311" s="65">
        <f t="shared" ca="1" si="46"/>
        <v>-13.371378440316343</v>
      </c>
      <c r="P311" s="65">
        <f t="shared" si="47"/>
        <v>-12.505562578882627</v>
      </c>
      <c r="Q311" s="100">
        <f t="shared" si="48"/>
        <v>34890.85</v>
      </c>
      <c r="R311" s="100"/>
      <c r="S311" s="65">
        <f t="shared" si="49"/>
        <v>6.5344543896683261E-4</v>
      </c>
    </row>
    <row r="312" spans="1:19" ht="12.95" customHeight="1" x14ac:dyDescent="0.2">
      <c r="A312" s="104" t="s">
        <v>636</v>
      </c>
      <c r="B312" s="105" t="s">
        <v>33</v>
      </c>
      <c r="C312" s="106">
        <v>49915.66</v>
      </c>
      <c r="D312" s="44"/>
      <c r="E312" s="65">
        <f t="shared" si="44"/>
        <v>-200.47673870546484</v>
      </c>
      <c r="F312" s="108">
        <f t="shared" si="42"/>
        <v>-199.5</v>
      </c>
      <c r="G312" s="67">
        <f t="shared" si="45"/>
        <v>-12.641049999998359</v>
      </c>
      <c r="I312" s="65">
        <f t="shared" si="51"/>
        <v>-12.641049999998359</v>
      </c>
      <c r="O312" s="65">
        <f t="shared" ca="1" si="46"/>
        <v>-13.3710869470617</v>
      </c>
      <c r="P312" s="65">
        <f t="shared" si="47"/>
        <v>-12.507251538808038</v>
      </c>
      <c r="Q312" s="100">
        <f t="shared" si="48"/>
        <v>34897.160000000003</v>
      </c>
      <c r="R312" s="100"/>
      <c r="S312" s="65">
        <f t="shared" si="49"/>
        <v>1.7902028216897632E-2</v>
      </c>
    </row>
    <row r="313" spans="1:19" ht="12.95" customHeight="1" x14ac:dyDescent="0.2">
      <c r="A313" s="104" t="s">
        <v>661</v>
      </c>
      <c r="B313" s="105" t="s">
        <v>41</v>
      </c>
      <c r="C313" s="106">
        <v>49935.097000000002</v>
      </c>
      <c r="D313" s="44"/>
      <c r="E313" s="65">
        <f t="shared" si="44"/>
        <v>-198.97489588243008</v>
      </c>
      <c r="F313" s="108">
        <f t="shared" si="42"/>
        <v>-198</v>
      </c>
      <c r="G313" s="67">
        <f t="shared" si="45"/>
        <v>-12.617200000000594</v>
      </c>
      <c r="I313" s="65">
        <f>+G313</f>
        <v>-12.617200000000594</v>
      </c>
      <c r="O313" s="65">
        <f t="shared" ca="1" si="46"/>
        <v>-13.370212467297769</v>
      </c>
      <c r="P313" s="65">
        <f t="shared" si="47"/>
        <v>-12.512306904721463</v>
      </c>
      <c r="Q313" s="100">
        <f t="shared" si="48"/>
        <v>34916.597000000002</v>
      </c>
      <c r="R313" s="100"/>
      <c r="S313" s="65">
        <f t="shared" si="49"/>
        <v>1.100256143723684E-2</v>
      </c>
    </row>
    <row r="314" spans="1:19" ht="12.95" customHeight="1" x14ac:dyDescent="0.2">
      <c r="A314" s="104" t="s">
        <v>661</v>
      </c>
      <c r="B314" s="105" t="s">
        <v>41</v>
      </c>
      <c r="C314" s="106">
        <v>49947.99</v>
      </c>
      <c r="D314" s="44"/>
      <c r="E314" s="65">
        <f t="shared" si="44"/>
        <v>-197.97868970259864</v>
      </c>
      <c r="F314" s="108">
        <f t="shared" si="42"/>
        <v>-197</v>
      </c>
      <c r="G314" s="67">
        <f t="shared" si="45"/>
        <v>-12.666300000004412</v>
      </c>
      <c r="I314" s="65">
        <f>+G314</f>
        <v>-12.666300000004412</v>
      </c>
      <c r="O314" s="65">
        <f t="shared" ca="1" si="46"/>
        <v>-13.369629480788483</v>
      </c>
      <c r="P314" s="65">
        <f t="shared" si="47"/>
        <v>-12.515667553778066</v>
      </c>
      <c r="Q314" s="100">
        <f t="shared" si="48"/>
        <v>34929.49</v>
      </c>
      <c r="R314" s="100"/>
      <c r="S314" s="65">
        <f t="shared" si="49"/>
        <v>2.2690133856133145E-2</v>
      </c>
    </row>
    <row r="315" spans="1:19" ht="12.95" customHeight="1" x14ac:dyDescent="0.2">
      <c r="A315" s="104" t="s">
        <v>636</v>
      </c>
      <c r="B315" s="105" t="s">
        <v>41</v>
      </c>
      <c r="C315" s="106">
        <v>49961.08</v>
      </c>
      <c r="D315" s="44"/>
      <c r="E315" s="65">
        <f t="shared" si="44"/>
        <v>-196.96726188176558</v>
      </c>
      <c r="F315" s="108">
        <f t="shared" si="42"/>
        <v>-196</v>
      </c>
      <c r="G315" s="67">
        <f t="shared" si="45"/>
        <v>-12.518400000000838</v>
      </c>
      <c r="I315" s="65">
        <f>G315</f>
        <v>-12.518400000000838</v>
      </c>
      <c r="O315" s="65">
        <f t="shared" ca="1" si="46"/>
        <v>-13.369046494279196</v>
      </c>
      <c r="P315" s="65">
        <f t="shared" si="47"/>
        <v>-12.519020526926125</v>
      </c>
      <c r="Q315" s="100">
        <f t="shared" si="48"/>
        <v>34942.58</v>
      </c>
      <c r="R315" s="100"/>
      <c r="S315" s="65">
        <f t="shared" si="49"/>
        <v>3.8505366500616759E-7</v>
      </c>
    </row>
    <row r="316" spans="1:19" ht="12.95" customHeight="1" x14ac:dyDescent="0.2">
      <c r="A316" s="104" t="s">
        <v>636</v>
      </c>
      <c r="B316" s="105" t="s">
        <v>41</v>
      </c>
      <c r="C316" s="106">
        <v>49961.13</v>
      </c>
      <c r="D316" s="44"/>
      <c r="E316" s="65">
        <f t="shared" si="44"/>
        <v>-196.96339852110574</v>
      </c>
      <c r="F316" s="108">
        <f t="shared" si="42"/>
        <v>-196</v>
      </c>
      <c r="G316" s="67">
        <f t="shared" si="45"/>
        <v>-12.468400000005204</v>
      </c>
      <c r="I316" s="65">
        <f>G316</f>
        <v>-12.468400000005204</v>
      </c>
      <c r="O316" s="65">
        <f t="shared" ca="1" si="46"/>
        <v>-13.369046494279196</v>
      </c>
      <c r="P316" s="65">
        <f t="shared" si="47"/>
        <v>-12.519020526926125</v>
      </c>
      <c r="Q316" s="100">
        <f t="shared" si="48"/>
        <v>34942.629999999997</v>
      </c>
      <c r="R316" s="100"/>
      <c r="S316" s="65">
        <f t="shared" si="49"/>
        <v>2.5624377457517332E-3</v>
      </c>
    </row>
    <row r="317" spans="1:19" ht="12.95" customHeight="1" x14ac:dyDescent="0.2">
      <c r="A317" s="104" t="s">
        <v>636</v>
      </c>
      <c r="B317" s="105" t="s">
        <v>41</v>
      </c>
      <c r="C317" s="106">
        <v>49961.24</v>
      </c>
      <c r="D317" s="44"/>
      <c r="E317" s="65">
        <f t="shared" si="44"/>
        <v>-196.95489912765333</v>
      </c>
      <c r="F317" s="108">
        <f t="shared" si="42"/>
        <v>-196</v>
      </c>
      <c r="G317" s="67">
        <f t="shared" si="45"/>
        <v>-12.358400000004622</v>
      </c>
      <c r="I317" s="65">
        <f>G317</f>
        <v>-12.358400000004622</v>
      </c>
      <c r="O317" s="65">
        <f t="shared" ca="1" si="46"/>
        <v>-13.369046494279196</v>
      </c>
      <c r="P317" s="65">
        <f t="shared" si="47"/>
        <v>-12.519020526926125</v>
      </c>
      <c r="Q317" s="100">
        <f t="shared" si="48"/>
        <v>34942.74</v>
      </c>
      <c r="R317" s="100"/>
      <c r="S317" s="65">
        <f t="shared" si="49"/>
        <v>2.579895366854144E-2</v>
      </c>
    </row>
    <row r="318" spans="1:19" ht="12.95" customHeight="1" x14ac:dyDescent="0.2">
      <c r="A318" s="104" t="s">
        <v>636</v>
      </c>
      <c r="B318" s="105" t="s">
        <v>33</v>
      </c>
      <c r="C318" s="106">
        <v>49967.44</v>
      </c>
      <c r="D318" s="44"/>
      <c r="E318" s="65">
        <f t="shared" si="44"/>
        <v>-196.47584240579178</v>
      </c>
      <c r="F318" s="108">
        <f t="shared" si="42"/>
        <v>-195.5</v>
      </c>
      <c r="G318" s="67">
        <f t="shared" si="45"/>
        <v>-12.629450000000361</v>
      </c>
      <c r="I318" s="65">
        <f>G318</f>
        <v>-12.629450000000361</v>
      </c>
      <c r="O318" s="65">
        <f t="shared" ca="1" si="46"/>
        <v>-13.368755001024553</v>
      </c>
      <c r="P318" s="65">
        <f t="shared" si="47"/>
        <v>-12.520694135034452</v>
      </c>
      <c r="Q318" s="100">
        <f t="shared" si="48"/>
        <v>34948.94</v>
      </c>
      <c r="R318" s="100"/>
      <c r="S318" s="65">
        <f t="shared" si="49"/>
        <v>1.1827838164483044E-2</v>
      </c>
    </row>
    <row r="319" spans="1:19" ht="12.95" customHeight="1" x14ac:dyDescent="0.2">
      <c r="A319" s="104" t="s">
        <v>636</v>
      </c>
      <c r="B319" s="105" t="s">
        <v>33</v>
      </c>
      <c r="C319" s="106">
        <v>49967.53</v>
      </c>
      <c r="D319" s="44"/>
      <c r="E319" s="65">
        <f t="shared" si="44"/>
        <v>-196.46888835660374</v>
      </c>
      <c r="F319" s="108">
        <f t="shared" si="42"/>
        <v>-195.5</v>
      </c>
      <c r="G319" s="67">
        <f t="shared" si="45"/>
        <v>-12.539450000003853</v>
      </c>
      <c r="I319" s="65">
        <f>G319</f>
        <v>-12.539450000003853</v>
      </c>
      <c r="O319" s="65">
        <f t="shared" ca="1" si="46"/>
        <v>-13.368755001024553</v>
      </c>
      <c r="P319" s="65">
        <f t="shared" si="47"/>
        <v>-12.520694135034452</v>
      </c>
      <c r="Q319" s="100">
        <f t="shared" si="48"/>
        <v>34949.03</v>
      </c>
      <c r="R319" s="100"/>
      <c r="S319" s="65">
        <f t="shared" si="49"/>
        <v>3.5178247075042288E-4</v>
      </c>
    </row>
    <row r="320" spans="1:19" ht="12.95" customHeight="1" x14ac:dyDescent="0.2">
      <c r="A320" s="104" t="s">
        <v>661</v>
      </c>
      <c r="B320" s="105" t="s">
        <v>33</v>
      </c>
      <c r="C320" s="106">
        <v>49967.55</v>
      </c>
      <c r="D320" s="44"/>
      <c r="E320" s="65">
        <f t="shared" si="44"/>
        <v>-196.46734301233934</v>
      </c>
      <c r="F320" s="108">
        <f t="shared" si="42"/>
        <v>-195.5</v>
      </c>
      <c r="G320" s="67">
        <f t="shared" si="45"/>
        <v>-12.519449999999779</v>
      </c>
      <c r="I320" s="65">
        <f>+G320</f>
        <v>-12.519449999999779</v>
      </c>
      <c r="O320" s="65">
        <f t="shared" ca="1" si="46"/>
        <v>-13.368755001024553</v>
      </c>
      <c r="P320" s="65">
        <f t="shared" si="47"/>
        <v>-12.520694135034452</v>
      </c>
      <c r="Q320" s="100">
        <f t="shared" si="48"/>
        <v>34949.050000000003</v>
      </c>
      <c r="R320" s="100"/>
      <c r="S320" s="65">
        <f t="shared" si="49"/>
        <v>1.5478719845008411E-6</v>
      </c>
    </row>
    <row r="321" spans="1:19" ht="12.95" customHeight="1" x14ac:dyDescent="0.2">
      <c r="A321" s="104" t="s">
        <v>661</v>
      </c>
      <c r="B321" s="105" t="s">
        <v>41</v>
      </c>
      <c r="C321" s="106">
        <v>49999.839999999997</v>
      </c>
      <c r="D321" s="44"/>
      <c r="E321" s="65">
        <f t="shared" si="44"/>
        <v>-193.97238469800138</v>
      </c>
      <c r="F321" s="108">
        <f t="shared" si="42"/>
        <v>-193</v>
      </c>
      <c r="G321" s="67">
        <f t="shared" si="45"/>
        <v>-12.584700000006706</v>
      </c>
      <c r="I321" s="65">
        <f>+G321</f>
        <v>-12.584700000006706</v>
      </c>
      <c r="O321" s="65">
        <f t="shared" ca="1" si="46"/>
        <v>-13.367297534751335</v>
      </c>
      <c r="P321" s="65">
        <f t="shared" si="47"/>
        <v>-12.529033390919043</v>
      </c>
      <c r="Q321" s="100">
        <f t="shared" si="48"/>
        <v>34981.339999999997</v>
      </c>
      <c r="R321" s="100"/>
      <c r="S321" s="65">
        <f t="shared" si="49"/>
        <v>3.0987713673186318E-3</v>
      </c>
    </row>
    <row r="322" spans="1:19" ht="12.95" customHeight="1" x14ac:dyDescent="0.2">
      <c r="A322" s="104" t="s">
        <v>636</v>
      </c>
      <c r="B322" s="105" t="s">
        <v>41</v>
      </c>
      <c r="C322" s="106">
        <v>50025.55</v>
      </c>
      <c r="D322" s="44"/>
      <c r="E322" s="65">
        <f t="shared" si="44"/>
        <v>-191.9858446465409</v>
      </c>
      <c r="F322" s="108">
        <f t="shared" si="42"/>
        <v>-191</v>
      </c>
      <c r="G322" s="67">
        <f t="shared" si="45"/>
        <v>-12.758900000000722</v>
      </c>
      <c r="I322" s="65">
        <f>G322</f>
        <v>-12.758900000000722</v>
      </c>
      <c r="O322" s="65">
        <f t="shared" ca="1" si="46"/>
        <v>-13.366131561732761</v>
      </c>
      <c r="P322" s="65">
        <f t="shared" si="47"/>
        <v>-12.535670254038271</v>
      </c>
      <c r="Q322" s="100">
        <f t="shared" si="48"/>
        <v>35007.050000000003</v>
      </c>
      <c r="R322" s="100"/>
      <c r="S322" s="65">
        <f t="shared" si="49"/>
        <v>4.9831519482460326E-2</v>
      </c>
    </row>
    <row r="323" spans="1:19" ht="12.95" customHeight="1" x14ac:dyDescent="0.2">
      <c r="A323" s="104" t="s">
        <v>636</v>
      </c>
      <c r="B323" s="105" t="s">
        <v>41</v>
      </c>
      <c r="C323" s="106">
        <v>50025.87</v>
      </c>
      <c r="D323" s="44"/>
      <c r="E323" s="65">
        <f t="shared" si="44"/>
        <v>-191.96111913831584</v>
      </c>
      <c r="F323" s="108">
        <f t="shared" si="42"/>
        <v>-191</v>
      </c>
      <c r="G323" s="67">
        <f t="shared" si="45"/>
        <v>-12.438900000001013</v>
      </c>
      <c r="I323" s="65">
        <f>G323</f>
        <v>-12.438900000001013</v>
      </c>
      <c r="O323" s="65">
        <f t="shared" ca="1" si="46"/>
        <v>-13.366131561732761</v>
      </c>
      <c r="P323" s="65">
        <f t="shared" si="47"/>
        <v>-12.535670254038271</v>
      </c>
      <c r="Q323" s="100">
        <f t="shared" si="48"/>
        <v>35007.370000000003</v>
      </c>
      <c r="R323" s="100"/>
      <c r="S323" s="65">
        <f t="shared" si="49"/>
        <v>9.3644820664354755E-3</v>
      </c>
    </row>
    <row r="324" spans="1:19" ht="12.95" customHeight="1" x14ac:dyDescent="0.2">
      <c r="A324" s="104" t="s">
        <v>636</v>
      </c>
      <c r="B324" s="105" t="s">
        <v>33</v>
      </c>
      <c r="C324" s="106">
        <v>50032.28</v>
      </c>
      <c r="D324" s="44"/>
      <c r="E324" s="65">
        <f t="shared" si="44"/>
        <v>-191.4658363016822</v>
      </c>
      <c r="F324" s="108">
        <f t="shared" si="42"/>
        <v>-190.5</v>
      </c>
      <c r="G324" s="67">
        <f t="shared" si="45"/>
        <v>-12.499949999997625</v>
      </c>
      <c r="I324" s="65">
        <f>G324</f>
        <v>-12.499949999997625</v>
      </c>
      <c r="O324" s="65">
        <f t="shared" ca="1" si="46"/>
        <v>-13.365840068478118</v>
      </c>
      <c r="P324" s="65">
        <f t="shared" si="47"/>
        <v>-12.537324672375238</v>
      </c>
      <c r="Q324" s="100">
        <f t="shared" si="48"/>
        <v>35013.78</v>
      </c>
      <c r="R324" s="100"/>
      <c r="S324" s="65">
        <f t="shared" si="49"/>
        <v>1.3968661353339037E-3</v>
      </c>
    </row>
    <row r="325" spans="1:19" ht="12.95" customHeight="1" x14ac:dyDescent="0.2">
      <c r="A325" s="104" t="s">
        <v>636</v>
      </c>
      <c r="B325" s="105" t="s">
        <v>33</v>
      </c>
      <c r="C325" s="106">
        <v>50032.29</v>
      </c>
      <c r="D325" s="44"/>
      <c r="E325" s="65">
        <f t="shared" si="44"/>
        <v>-191.46506362955</v>
      </c>
      <c r="F325" s="108">
        <f t="shared" si="42"/>
        <v>-190.5</v>
      </c>
      <c r="G325" s="67">
        <f t="shared" si="45"/>
        <v>-12.489949999995588</v>
      </c>
      <c r="I325" s="65">
        <f>G325</f>
        <v>-12.489949999995588</v>
      </c>
      <c r="O325" s="65">
        <f t="shared" ca="1" si="46"/>
        <v>-13.365840068478118</v>
      </c>
      <c r="P325" s="65">
        <f t="shared" si="47"/>
        <v>-12.537324672375238</v>
      </c>
      <c r="Q325" s="100">
        <f t="shared" si="48"/>
        <v>35013.79</v>
      </c>
      <c r="R325" s="100"/>
      <c r="S325" s="65">
        <f t="shared" si="49"/>
        <v>2.2443595830791922E-3</v>
      </c>
    </row>
    <row r="326" spans="1:19" ht="12.95" customHeight="1" x14ac:dyDescent="0.2">
      <c r="A326" s="104" t="s">
        <v>703</v>
      </c>
      <c r="B326" s="105" t="s">
        <v>41</v>
      </c>
      <c r="C326" s="106">
        <v>50090.7</v>
      </c>
      <c r="D326" s="44"/>
      <c r="E326" s="65">
        <f t="shared" si="44"/>
        <v>-186.95188570633846</v>
      </c>
      <c r="F326" s="108">
        <f t="shared" ref="F326:F389" si="52">ROUND(2*E326,0)/2+1</f>
        <v>-186</v>
      </c>
      <c r="G326" s="67">
        <f t="shared" si="45"/>
        <v>-12.319400000000314</v>
      </c>
      <c r="I326" s="65">
        <f>+G326</f>
        <v>-12.319400000000314</v>
      </c>
      <c r="O326" s="65">
        <f t="shared" ca="1" si="46"/>
        <v>-13.363216629186327</v>
      </c>
      <c r="P326" s="65">
        <f t="shared" si="47"/>
        <v>-12.552128083436829</v>
      </c>
      <c r="Q326" s="100">
        <f t="shared" si="48"/>
        <v>35072.199999999997</v>
      </c>
      <c r="R326" s="100"/>
      <c r="S326" s="65">
        <f t="shared" si="49"/>
        <v>5.4162360820033215E-2</v>
      </c>
    </row>
    <row r="327" spans="1:19" ht="12.95" customHeight="1" x14ac:dyDescent="0.2">
      <c r="A327" s="104" t="s">
        <v>703</v>
      </c>
      <c r="B327" s="105" t="s">
        <v>33</v>
      </c>
      <c r="C327" s="106">
        <v>50097.03</v>
      </c>
      <c r="D327" s="44"/>
      <c r="E327" s="65">
        <f t="shared" si="44"/>
        <v>-186.46278424676066</v>
      </c>
      <c r="F327" s="108">
        <f t="shared" si="52"/>
        <v>-185.5</v>
      </c>
      <c r="G327" s="67">
        <f t="shared" si="45"/>
        <v>-12.460449999998673</v>
      </c>
      <c r="I327" s="65">
        <f>+G327</f>
        <v>-12.460449999998673</v>
      </c>
      <c r="O327" s="65">
        <f t="shared" ca="1" si="46"/>
        <v>-13.362925135931684</v>
      </c>
      <c r="P327" s="65">
        <f t="shared" si="47"/>
        <v>-12.553763312002436</v>
      </c>
      <c r="Q327" s="100">
        <f t="shared" si="48"/>
        <v>35078.53</v>
      </c>
      <c r="R327" s="100"/>
      <c r="S327" s="65">
        <f t="shared" si="49"/>
        <v>8.7073741971117075E-3</v>
      </c>
    </row>
    <row r="328" spans="1:19" ht="12.95" customHeight="1" x14ac:dyDescent="0.2">
      <c r="A328" s="104" t="s">
        <v>636</v>
      </c>
      <c r="B328" s="105" t="s">
        <v>41</v>
      </c>
      <c r="C328" s="106">
        <v>50142.01</v>
      </c>
      <c r="D328" s="44"/>
      <c r="E328" s="65">
        <f t="shared" si="44"/>
        <v>-182.98730499687053</v>
      </c>
      <c r="F328" s="108">
        <f t="shared" si="52"/>
        <v>-182</v>
      </c>
      <c r="G328" s="67">
        <f t="shared" si="45"/>
        <v>-12.777799999996205</v>
      </c>
      <c r="I328" s="65">
        <f t="shared" ref="I328:I338" si="53">G328</f>
        <v>-12.777799999996205</v>
      </c>
      <c r="O328" s="65">
        <f t="shared" ca="1" si="46"/>
        <v>-13.36088468314918</v>
      </c>
      <c r="P328" s="65">
        <f t="shared" si="47"/>
        <v>-12.565156180601894</v>
      </c>
      <c r="Q328" s="100">
        <f t="shared" si="48"/>
        <v>35123.51</v>
      </c>
      <c r="R328" s="100"/>
      <c r="S328" s="65">
        <f t="shared" si="49"/>
        <v>4.5217393926600159E-2</v>
      </c>
    </row>
    <row r="329" spans="1:19" ht="12.95" customHeight="1" x14ac:dyDescent="0.2">
      <c r="A329" s="104" t="s">
        <v>636</v>
      </c>
      <c r="B329" s="105" t="s">
        <v>33</v>
      </c>
      <c r="C329" s="106">
        <v>50148.54</v>
      </c>
      <c r="D329" s="44"/>
      <c r="E329" s="65">
        <f t="shared" si="44"/>
        <v>-182.48275009465226</v>
      </c>
      <c r="F329" s="108">
        <f t="shared" si="52"/>
        <v>-181.5</v>
      </c>
      <c r="G329" s="67">
        <f t="shared" si="45"/>
        <v>-12.718849999997474</v>
      </c>
      <c r="I329" s="65">
        <f t="shared" si="53"/>
        <v>-12.718849999997474</v>
      </c>
      <c r="O329" s="65">
        <f t="shared" ca="1" si="46"/>
        <v>-13.360593189894537</v>
      </c>
      <c r="P329" s="65">
        <f t="shared" si="47"/>
        <v>-12.566776057350415</v>
      </c>
      <c r="Q329" s="100">
        <f t="shared" si="48"/>
        <v>35130.04</v>
      </c>
      <c r="R329" s="100"/>
      <c r="S329" s="65">
        <f t="shared" si="49"/>
        <v>2.3126484032220916E-2</v>
      </c>
    </row>
    <row r="330" spans="1:19" ht="12.95" customHeight="1" x14ac:dyDescent="0.2">
      <c r="A330" s="104" t="s">
        <v>636</v>
      </c>
      <c r="B330" s="105" t="s">
        <v>41</v>
      </c>
      <c r="C330" s="106">
        <v>50207.05</v>
      </c>
      <c r="D330" s="44"/>
      <c r="E330" s="65">
        <f t="shared" si="44"/>
        <v>-177.96184545011994</v>
      </c>
      <c r="F330" s="108">
        <f t="shared" si="52"/>
        <v>-177</v>
      </c>
      <c r="G330" s="67">
        <f t="shared" si="45"/>
        <v>-12.448299999996379</v>
      </c>
      <c r="I330" s="65">
        <f t="shared" si="53"/>
        <v>-12.448299999996379</v>
      </c>
      <c r="O330" s="65">
        <f t="shared" ca="1" si="46"/>
        <v>-13.357969750602747</v>
      </c>
      <c r="P330" s="65">
        <f t="shared" si="47"/>
        <v>-12.581268594115995</v>
      </c>
      <c r="Q330" s="100">
        <f t="shared" si="48"/>
        <v>35188.550000000003</v>
      </c>
      <c r="R330" s="100"/>
      <c r="S330" s="65">
        <f t="shared" si="49"/>
        <v>1.7680647022147101E-2</v>
      </c>
    </row>
    <row r="331" spans="1:19" ht="12.95" customHeight="1" x14ac:dyDescent="0.2">
      <c r="A331" s="104" t="s">
        <v>636</v>
      </c>
      <c r="B331" s="105" t="s">
        <v>33</v>
      </c>
      <c r="C331" s="106">
        <v>50213.18</v>
      </c>
      <c r="D331" s="44"/>
      <c r="E331" s="65">
        <f t="shared" si="44"/>
        <v>-177.48819743318316</v>
      </c>
      <c r="F331" s="108">
        <f t="shared" si="52"/>
        <v>-176.5</v>
      </c>
      <c r="G331" s="67">
        <f t="shared" si="45"/>
        <v>-12.789349999999104</v>
      </c>
      <c r="I331" s="65">
        <f t="shared" si="53"/>
        <v>-12.789349999999104</v>
      </c>
      <c r="O331" s="65">
        <f t="shared" ca="1" si="46"/>
        <v>-13.357678257348102</v>
      </c>
      <c r="P331" s="65">
        <f t="shared" si="47"/>
        <v>-12.582869281093158</v>
      </c>
      <c r="Q331" s="100">
        <f t="shared" si="48"/>
        <v>35194.68</v>
      </c>
      <c r="R331" s="100"/>
      <c r="S331" s="65">
        <f t="shared" si="49"/>
        <v>4.2634287279916055E-2</v>
      </c>
    </row>
    <row r="332" spans="1:19" ht="12.95" customHeight="1" x14ac:dyDescent="0.2">
      <c r="A332" s="104" t="s">
        <v>636</v>
      </c>
      <c r="B332" s="105" t="s">
        <v>41</v>
      </c>
      <c r="C332" s="106">
        <v>50220.09</v>
      </c>
      <c r="D332" s="44"/>
      <c r="E332" s="65">
        <f t="shared" si="44"/>
        <v>-176.95428098994782</v>
      </c>
      <c r="F332" s="108">
        <f t="shared" si="52"/>
        <v>-176</v>
      </c>
      <c r="G332" s="67">
        <f t="shared" si="45"/>
        <v>-12.350400000002992</v>
      </c>
      <c r="I332" s="65">
        <f t="shared" si="53"/>
        <v>-12.350400000002992</v>
      </c>
      <c r="O332" s="65">
        <f t="shared" ca="1" si="46"/>
        <v>-13.357386764093459</v>
      </c>
      <c r="P332" s="65">
        <f t="shared" si="47"/>
        <v>-12.584468049093186</v>
      </c>
      <c r="Q332" s="100">
        <f t="shared" si="48"/>
        <v>35201.589999999997</v>
      </c>
      <c r="R332" s="100"/>
      <c r="S332" s="65">
        <f t="shared" si="49"/>
        <v>5.4787851604889401E-2</v>
      </c>
    </row>
    <row r="333" spans="1:19" ht="12.95" customHeight="1" x14ac:dyDescent="0.2">
      <c r="A333" s="104" t="s">
        <v>636</v>
      </c>
      <c r="B333" s="105" t="s">
        <v>41</v>
      </c>
      <c r="C333" s="106">
        <v>50232.66</v>
      </c>
      <c r="D333" s="44"/>
      <c r="E333" s="65">
        <f t="shared" si="44"/>
        <v>-175.98303211998027</v>
      </c>
      <c r="F333" s="108">
        <f t="shared" si="52"/>
        <v>-175</v>
      </c>
      <c r="G333" s="67">
        <f t="shared" si="45"/>
        <v>-12.722499999996217</v>
      </c>
      <c r="I333" s="65">
        <f t="shared" si="53"/>
        <v>-12.722499999996217</v>
      </c>
      <c r="O333" s="65">
        <f t="shared" ca="1" si="46"/>
        <v>-13.356803777584172</v>
      </c>
      <c r="P333" s="65">
        <f t="shared" si="47"/>
        <v>-12.587659828161831</v>
      </c>
      <c r="Q333" s="100">
        <f t="shared" si="48"/>
        <v>35214.160000000003</v>
      </c>
      <c r="R333" s="100"/>
      <c r="S333" s="65">
        <f t="shared" si="49"/>
        <v>1.8181871940326597E-2</v>
      </c>
    </row>
    <row r="334" spans="1:19" ht="12.95" customHeight="1" x14ac:dyDescent="0.2">
      <c r="A334" s="104" t="s">
        <v>636</v>
      </c>
      <c r="B334" s="105" t="s">
        <v>33</v>
      </c>
      <c r="C334" s="106">
        <v>50239.31</v>
      </c>
      <c r="D334" s="67"/>
      <c r="E334" s="65">
        <f t="shared" si="44"/>
        <v>-175.46920515217795</v>
      </c>
      <c r="F334" s="108">
        <f t="shared" si="52"/>
        <v>-174.5</v>
      </c>
      <c r="G334" s="67">
        <f t="shared" si="45"/>
        <v>-12.543550000002142</v>
      </c>
      <c r="I334" s="65">
        <f t="shared" si="53"/>
        <v>-12.543550000002142</v>
      </c>
      <c r="O334" s="65">
        <f t="shared" ca="1" si="46"/>
        <v>-13.356512284329529</v>
      </c>
      <c r="P334" s="65">
        <f t="shared" si="47"/>
        <v>-12.589252839230452</v>
      </c>
      <c r="Q334" s="100">
        <f t="shared" si="48"/>
        <v>35220.81</v>
      </c>
      <c r="R334" s="100"/>
      <c r="S334" s="65">
        <f t="shared" si="49"/>
        <v>2.0887495135287798E-3</v>
      </c>
    </row>
    <row r="335" spans="1:19" ht="12.95" customHeight="1" x14ac:dyDescent="0.2">
      <c r="A335" s="104" t="s">
        <v>636</v>
      </c>
      <c r="B335" s="105" t="s">
        <v>41</v>
      </c>
      <c r="C335" s="106">
        <v>50271.4</v>
      </c>
      <c r="D335" s="67"/>
      <c r="E335" s="65">
        <f t="shared" si="44"/>
        <v>-172.98970028047987</v>
      </c>
      <c r="F335" s="108">
        <f t="shared" si="52"/>
        <v>-172</v>
      </c>
      <c r="G335" s="67">
        <f t="shared" si="45"/>
        <v>-12.808799999998882</v>
      </c>
      <c r="I335" s="65">
        <f t="shared" si="53"/>
        <v>-12.808799999998882</v>
      </c>
      <c r="O335" s="65">
        <f t="shared" ca="1" si="46"/>
        <v>-13.355054818056312</v>
      </c>
      <c r="P335" s="65">
        <f t="shared" si="47"/>
        <v>-12.597189109916512</v>
      </c>
      <c r="Q335" s="100">
        <f t="shared" si="48"/>
        <v>35252.9</v>
      </c>
      <c r="R335" s="100"/>
      <c r="S335" s="65">
        <f t="shared" si="49"/>
        <v>4.4779168801453204E-2</v>
      </c>
    </row>
    <row r="336" spans="1:19" ht="12.95" customHeight="1" x14ac:dyDescent="0.2">
      <c r="A336" s="104" t="s">
        <v>636</v>
      </c>
      <c r="B336" s="105" t="s">
        <v>41</v>
      </c>
      <c r="C336" s="106">
        <v>50271.41</v>
      </c>
      <c r="D336" s="67"/>
      <c r="E336" s="65">
        <f t="shared" si="44"/>
        <v>-172.98892760834769</v>
      </c>
      <c r="F336" s="108">
        <f t="shared" si="52"/>
        <v>-172</v>
      </c>
      <c r="G336" s="67">
        <f t="shared" si="45"/>
        <v>-12.798799999996845</v>
      </c>
      <c r="I336" s="65">
        <f t="shared" si="53"/>
        <v>-12.798799999996845</v>
      </c>
      <c r="O336" s="65">
        <f t="shared" ca="1" si="46"/>
        <v>-13.355054818056312</v>
      </c>
      <c r="P336" s="65">
        <f t="shared" si="47"/>
        <v>-12.597189109916512</v>
      </c>
      <c r="Q336" s="100">
        <f t="shared" si="48"/>
        <v>35252.910000000003</v>
      </c>
      <c r="R336" s="100"/>
      <c r="S336" s="65">
        <f t="shared" si="49"/>
        <v>4.064695099898432E-2</v>
      </c>
    </row>
    <row r="337" spans="1:19" ht="12.95" customHeight="1" x14ac:dyDescent="0.2">
      <c r="A337" s="104" t="s">
        <v>736</v>
      </c>
      <c r="B337" s="105" t="s">
        <v>41</v>
      </c>
      <c r="C337" s="106">
        <v>50297.53</v>
      </c>
      <c r="D337" s="67"/>
      <c r="E337" s="65">
        <f t="shared" si="44"/>
        <v>-170.97070799947468</v>
      </c>
      <c r="F337" s="108">
        <f t="shared" si="52"/>
        <v>-170</v>
      </c>
      <c r="G337" s="67">
        <f t="shared" si="45"/>
        <v>-12.563000000001921</v>
      </c>
      <c r="I337" s="65">
        <f t="shared" si="53"/>
        <v>-12.563000000001921</v>
      </c>
      <c r="O337" s="65">
        <f t="shared" ca="1" si="46"/>
        <v>-13.353888845037739</v>
      </c>
      <c r="P337" s="65">
        <f t="shared" si="47"/>
        <v>-12.603503584876913</v>
      </c>
      <c r="Q337" s="100">
        <f t="shared" si="48"/>
        <v>35279.03</v>
      </c>
      <c r="R337" s="100"/>
      <c r="S337" s="65">
        <f t="shared" si="49"/>
        <v>1.6405403877256947E-3</v>
      </c>
    </row>
    <row r="338" spans="1:19" ht="12.95" customHeight="1" x14ac:dyDescent="0.2">
      <c r="A338" s="104" t="s">
        <v>736</v>
      </c>
      <c r="B338" s="105" t="s">
        <v>33</v>
      </c>
      <c r="C338" s="106">
        <v>50304.09</v>
      </c>
      <c r="D338" s="67"/>
      <c r="E338" s="65">
        <f t="shared" si="44"/>
        <v>-170.46383508086041</v>
      </c>
      <c r="F338" s="108">
        <f t="shared" si="52"/>
        <v>-169.5</v>
      </c>
      <c r="G338" s="67">
        <f t="shared" si="45"/>
        <v>-12.474050000004354</v>
      </c>
      <c r="I338" s="65">
        <f t="shared" si="53"/>
        <v>-12.474050000004354</v>
      </c>
      <c r="O338" s="65">
        <f t="shared" ca="1" si="46"/>
        <v>-13.353597351783094</v>
      </c>
      <c r="P338" s="65">
        <f t="shared" si="47"/>
        <v>-12.605077406174173</v>
      </c>
      <c r="Q338" s="100">
        <f t="shared" si="48"/>
        <v>35285.589999999997</v>
      </c>
      <c r="R338" s="100"/>
      <c r="S338" s="65">
        <f t="shared" si="49"/>
        <v>1.7168181167590751E-2</v>
      </c>
    </row>
    <row r="339" spans="1:19" ht="12.95" customHeight="1" x14ac:dyDescent="0.2">
      <c r="A339" s="104" t="s">
        <v>703</v>
      </c>
      <c r="B339" s="105" t="s">
        <v>41</v>
      </c>
      <c r="C339" s="106">
        <v>50336.38</v>
      </c>
      <c r="D339" s="67"/>
      <c r="E339" s="65">
        <f t="shared" si="44"/>
        <v>-167.96887676652187</v>
      </c>
      <c r="F339" s="108">
        <f t="shared" si="52"/>
        <v>-167</v>
      </c>
      <c r="G339" s="67">
        <f t="shared" si="45"/>
        <v>-12.539300000004005</v>
      </c>
      <c r="I339" s="65">
        <f>+G339</f>
        <v>-12.539300000004005</v>
      </c>
      <c r="O339" s="65">
        <f t="shared" ca="1" si="46"/>
        <v>-13.352139885509878</v>
      </c>
      <c r="P339" s="65">
        <f t="shared" si="47"/>
        <v>-12.61291772800344</v>
      </c>
      <c r="Q339" s="100">
        <f t="shared" si="48"/>
        <v>35317.879999999997</v>
      </c>
      <c r="R339" s="100"/>
      <c r="S339" s="65">
        <f t="shared" si="49"/>
        <v>5.4195698757988613E-3</v>
      </c>
    </row>
    <row r="340" spans="1:19" ht="12.95" customHeight="1" x14ac:dyDescent="0.2">
      <c r="A340" s="104" t="s">
        <v>636</v>
      </c>
      <c r="B340" s="105" t="s">
        <v>33</v>
      </c>
      <c r="C340" s="106">
        <v>50368.53</v>
      </c>
      <c r="D340" s="67"/>
      <c r="E340" s="65">
        <f t="shared" si="44"/>
        <v>-165.48473586203176</v>
      </c>
      <c r="F340" s="108">
        <f t="shared" si="52"/>
        <v>-164.5</v>
      </c>
      <c r="G340" s="67">
        <f t="shared" si="45"/>
        <v>-12.744550000003073</v>
      </c>
      <c r="I340" s="65">
        <f>G340</f>
        <v>-12.744550000003073</v>
      </c>
      <c r="O340" s="65">
        <f t="shared" ca="1" si="46"/>
        <v>-13.35068241923666</v>
      </c>
      <c r="P340" s="65">
        <f t="shared" si="47"/>
        <v>-12.620710075404309</v>
      </c>
      <c r="Q340" s="100">
        <f t="shared" si="48"/>
        <v>35350.03</v>
      </c>
      <c r="R340" s="100"/>
      <c r="S340" s="65">
        <f t="shared" si="49"/>
        <v>1.5336326924627559E-2</v>
      </c>
    </row>
    <row r="341" spans="1:19" ht="12.95" customHeight="1" x14ac:dyDescent="0.2">
      <c r="A341" s="104" t="s">
        <v>636</v>
      </c>
      <c r="B341" s="105" t="s">
        <v>41</v>
      </c>
      <c r="C341" s="106">
        <v>50387.97</v>
      </c>
      <c r="D341" s="67"/>
      <c r="E341" s="65">
        <f t="shared" ref="E341:E404" si="54">+(C341-C$7)/C$8</f>
        <v>-163.98266123735706</v>
      </c>
      <c r="F341" s="108">
        <f t="shared" si="52"/>
        <v>-163</v>
      </c>
      <c r="G341" s="67">
        <f t="shared" ref="G341:G404" si="55">+C341-(C$7+F341*C$8)</f>
        <v>-12.717700000001059</v>
      </c>
      <c r="I341" s="65">
        <f>G341</f>
        <v>-12.717700000001059</v>
      </c>
      <c r="O341" s="65">
        <f t="shared" ref="O341:O404" ca="1" si="56">+C$11+C$12*$F341</f>
        <v>-13.349807939472731</v>
      </c>
      <c r="P341" s="65">
        <f t="shared" ref="P341:P404" si="57">+D$11+D$12*F341+D$13*F341*F341</f>
        <v>-12.625362456119202</v>
      </c>
      <c r="Q341" s="100">
        <f t="shared" ref="Q341:Q404" si="58">+C341-15018.5</f>
        <v>35369.47</v>
      </c>
      <c r="R341" s="100"/>
      <c r="S341" s="65">
        <f t="shared" ref="S341:S404" si="59">(P341-G341)*(P341-G341)</f>
        <v>8.5262220101339492E-3</v>
      </c>
    </row>
    <row r="342" spans="1:19" ht="12.95" customHeight="1" x14ac:dyDescent="0.2">
      <c r="A342" s="104" t="s">
        <v>703</v>
      </c>
      <c r="B342" s="105" t="s">
        <v>41</v>
      </c>
      <c r="C342" s="106">
        <v>50427.228999999999</v>
      </c>
      <c r="D342" s="67"/>
      <c r="E342" s="65">
        <f t="shared" si="54"/>
        <v>-160.94922771420408</v>
      </c>
      <c r="F342" s="108">
        <f t="shared" si="52"/>
        <v>-160</v>
      </c>
      <c r="G342" s="67">
        <f t="shared" si="55"/>
        <v>-12.285000000003492</v>
      </c>
      <c r="I342" s="65">
        <f>+G342</f>
        <v>-12.285000000003492</v>
      </c>
      <c r="O342" s="65">
        <f t="shared" ca="1" si="56"/>
        <v>-13.34805897994487</v>
      </c>
      <c r="P342" s="65">
        <f t="shared" si="57"/>
        <v>-12.634615405166315</v>
      </c>
      <c r="Q342" s="100">
        <f t="shared" si="58"/>
        <v>35408.728999999999</v>
      </c>
      <c r="R342" s="100"/>
      <c r="S342" s="65">
        <f t="shared" si="59"/>
        <v>0.12223093152716447</v>
      </c>
    </row>
    <row r="343" spans="1:19" ht="12.95" customHeight="1" x14ac:dyDescent="0.2">
      <c r="A343" s="104" t="s">
        <v>736</v>
      </c>
      <c r="B343" s="105" t="s">
        <v>41</v>
      </c>
      <c r="C343" s="106">
        <v>50517.56</v>
      </c>
      <c r="D343" s="67"/>
      <c r="E343" s="65">
        <f t="shared" si="54"/>
        <v>-153.96960307832595</v>
      </c>
      <c r="F343" s="108">
        <f t="shared" si="52"/>
        <v>-153</v>
      </c>
      <c r="G343" s="67">
        <f t="shared" si="55"/>
        <v>-12.548699999999371</v>
      </c>
      <c r="I343" s="65">
        <f t="shared" ref="I343:I355" si="60">G343</f>
        <v>-12.548699999999371</v>
      </c>
      <c r="O343" s="65">
        <f t="shared" ca="1" si="56"/>
        <v>-13.343978074379862</v>
      </c>
      <c r="P343" s="65">
        <f t="shared" si="57"/>
        <v>-12.655936962810559</v>
      </c>
      <c r="Q343" s="100">
        <f t="shared" si="58"/>
        <v>35499.06</v>
      </c>
      <c r="R343" s="100"/>
      <c r="S343" s="65">
        <f t="shared" si="59"/>
        <v>1.1499766192968022E-2</v>
      </c>
    </row>
    <row r="344" spans="1:19" ht="12.95" customHeight="1" x14ac:dyDescent="0.2">
      <c r="A344" s="104" t="s">
        <v>736</v>
      </c>
      <c r="B344" s="105" t="s">
        <v>33</v>
      </c>
      <c r="C344" s="106">
        <v>50523.71</v>
      </c>
      <c r="D344" s="67"/>
      <c r="E344" s="65">
        <f t="shared" si="54"/>
        <v>-153.4944097171248</v>
      </c>
      <c r="F344" s="108">
        <f t="shared" si="52"/>
        <v>-152.5</v>
      </c>
      <c r="G344" s="67">
        <f t="shared" si="55"/>
        <v>-12.869749999998021</v>
      </c>
      <c r="I344" s="65">
        <f t="shared" si="60"/>
        <v>-12.869749999998021</v>
      </c>
      <c r="O344" s="65">
        <f t="shared" ca="1" si="56"/>
        <v>-13.343686581125219</v>
      </c>
      <c r="P344" s="65">
        <f t="shared" si="57"/>
        <v>-12.657445538885201</v>
      </c>
      <c r="Q344" s="100">
        <f t="shared" si="58"/>
        <v>35505.21</v>
      </c>
      <c r="R344" s="100"/>
      <c r="S344" s="65">
        <f t="shared" si="59"/>
        <v>4.507318420840508E-2</v>
      </c>
    </row>
    <row r="345" spans="1:19" ht="12.95" customHeight="1" x14ac:dyDescent="0.2">
      <c r="A345" s="104" t="s">
        <v>736</v>
      </c>
      <c r="B345" s="105" t="s">
        <v>41</v>
      </c>
      <c r="C345" s="106">
        <v>50543.37</v>
      </c>
      <c r="D345" s="67"/>
      <c r="E345" s="65">
        <f t="shared" si="54"/>
        <v>-151.97533630554526</v>
      </c>
      <c r="F345" s="108">
        <f t="shared" si="52"/>
        <v>-151</v>
      </c>
      <c r="G345" s="67">
        <f t="shared" si="55"/>
        <v>-12.622899999994843</v>
      </c>
      <c r="I345" s="65">
        <f t="shared" si="60"/>
        <v>-12.622899999994843</v>
      </c>
      <c r="O345" s="65">
        <f t="shared" ca="1" si="56"/>
        <v>-13.342812101361288</v>
      </c>
      <c r="P345" s="65">
        <f t="shared" si="57"/>
        <v>-12.661959753246309</v>
      </c>
      <c r="Q345" s="100">
        <f t="shared" si="58"/>
        <v>35524.870000000003</v>
      </c>
      <c r="R345" s="100"/>
      <c r="S345" s="65">
        <f t="shared" si="59"/>
        <v>1.5256643240654469E-3</v>
      </c>
    </row>
    <row r="346" spans="1:19" ht="12.95" customHeight="1" x14ac:dyDescent="0.2">
      <c r="A346" s="104" t="s">
        <v>736</v>
      </c>
      <c r="B346" s="105" t="s">
        <v>41</v>
      </c>
      <c r="C346" s="106">
        <v>50556.21</v>
      </c>
      <c r="D346" s="67"/>
      <c r="E346" s="65">
        <f t="shared" si="54"/>
        <v>-150.98322528801361</v>
      </c>
      <c r="F346" s="108">
        <f t="shared" si="52"/>
        <v>-150</v>
      </c>
      <c r="G346" s="67">
        <f t="shared" si="55"/>
        <v>-12.724999999998545</v>
      </c>
      <c r="I346" s="65">
        <f t="shared" si="60"/>
        <v>-12.724999999998545</v>
      </c>
      <c r="O346" s="65">
        <f t="shared" ca="1" si="56"/>
        <v>-13.342229114852001</v>
      </c>
      <c r="P346" s="65">
        <f t="shared" si="57"/>
        <v>-12.66495963460137</v>
      </c>
      <c r="Q346" s="100">
        <f t="shared" si="58"/>
        <v>35537.71</v>
      </c>
      <c r="R346" s="100"/>
      <c r="S346" s="65">
        <f t="shared" si="59"/>
        <v>3.6048454770262425E-3</v>
      </c>
    </row>
    <row r="347" spans="1:19" ht="12.95" customHeight="1" x14ac:dyDescent="0.2">
      <c r="A347" s="104" t="s">
        <v>736</v>
      </c>
      <c r="B347" s="105" t="s">
        <v>33</v>
      </c>
      <c r="C347" s="106">
        <v>50562.94</v>
      </c>
      <c r="D347" s="67"/>
      <c r="E347" s="65">
        <f t="shared" si="54"/>
        <v>-150.46321694315432</v>
      </c>
      <c r="F347" s="108">
        <f t="shared" si="52"/>
        <v>-149.5</v>
      </c>
      <c r="G347" s="67">
        <f t="shared" si="55"/>
        <v>-12.466049999995448</v>
      </c>
      <c r="I347" s="65">
        <f t="shared" si="60"/>
        <v>-12.466049999995448</v>
      </c>
      <c r="O347" s="65">
        <f t="shared" ca="1" si="56"/>
        <v>-13.341937621597358</v>
      </c>
      <c r="P347" s="65">
        <f t="shared" si="57"/>
        <v>-12.666456696813198</v>
      </c>
      <c r="Q347" s="100">
        <f t="shared" si="58"/>
        <v>35544.44</v>
      </c>
      <c r="R347" s="100"/>
      <c r="S347" s="65">
        <f t="shared" si="59"/>
        <v>4.0162844129401312E-2</v>
      </c>
    </row>
    <row r="348" spans="1:19" ht="12.95" customHeight="1" x14ac:dyDescent="0.2">
      <c r="A348" s="104" t="s">
        <v>736</v>
      </c>
      <c r="B348" s="105" t="s">
        <v>41</v>
      </c>
      <c r="C348" s="106">
        <v>50594.94</v>
      </c>
      <c r="D348" s="67"/>
      <c r="E348" s="65">
        <f t="shared" si="54"/>
        <v>-147.99066612064485</v>
      </c>
      <c r="F348" s="108">
        <f t="shared" si="52"/>
        <v>-147</v>
      </c>
      <c r="G348" s="67">
        <f t="shared" si="55"/>
        <v>-12.821299999995972</v>
      </c>
      <c r="I348" s="65">
        <f t="shared" si="60"/>
        <v>-12.821299999995972</v>
      </c>
      <c r="O348" s="65">
        <f t="shared" ca="1" si="56"/>
        <v>-13.340480155324141</v>
      </c>
      <c r="P348" s="65">
        <f t="shared" si="57"/>
        <v>-12.673913223215289</v>
      </c>
      <c r="Q348" s="100">
        <f t="shared" si="58"/>
        <v>35576.44</v>
      </c>
      <c r="R348" s="100"/>
      <c r="S348" s="65">
        <f t="shared" si="59"/>
        <v>2.172286196979898E-2</v>
      </c>
    </row>
    <row r="349" spans="1:19" ht="12.95" customHeight="1" x14ac:dyDescent="0.2">
      <c r="A349" s="104" t="s">
        <v>736</v>
      </c>
      <c r="B349" s="105" t="s">
        <v>41</v>
      </c>
      <c r="C349" s="106">
        <v>50594.95</v>
      </c>
      <c r="D349" s="67"/>
      <c r="E349" s="65">
        <f t="shared" si="54"/>
        <v>-147.98989344851321</v>
      </c>
      <c r="F349" s="108">
        <f t="shared" si="52"/>
        <v>-147</v>
      </c>
      <c r="G349" s="67">
        <f t="shared" si="55"/>
        <v>-12.811300000001211</v>
      </c>
      <c r="I349" s="65">
        <f t="shared" si="60"/>
        <v>-12.811300000001211</v>
      </c>
      <c r="O349" s="65">
        <f t="shared" ca="1" si="56"/>
        <v>-13.340480155324141</v>
      </c>
      <c r="P349" s="65">
        <f t="shared" si="57"/>
        <v>-12.673913223215289</v>
      </c>
      <c r="Q349" s="100">
        <f t="shared" si="58"/>
        <v>35576.449999999997</v>
      </c>
      <c r="R349" s="100"/>
      <c r="S349" s="65">
        <f t="shared" si="59"/>
        <v>1.8875126435624768E-2</v>
      </c>
    </row>
    <row r="350" spans="1:19" ht="12.95" customHeight="1" x14ac:dyDescent="0.2">
      <c r="A350" s="104" t="s">
        <v>736</v>
      </c>
      <c r="B350" s="105" t="s">
        <v>41</v>
      </c>
      <c r="C350" s="106">
        <v>50595.42</v>
      </c>
      <c r="D350" s="67"/>
      <c r="E350" s="65">
        <f t="shared" si="54"/>
        <v>-147.95357785830751</v>
      </c>
      <c r="F350" s="108">
        <f t="shared" si="52"/>
        <v>-147</v>
      </c>
      <c r="G350" s="67">
        <f t="shared" si="55"/>
        <v>-12.341300000000047</v>
      </c>
      <c r="I350" s="65">
        <f t="shared" si="60"/>
        <v>-12.341300000000047</v>
      </c>
      <c r="O350" s="65">
        <f t="shared" ca="1" si="56"/>
        <v>-13.340480155324141</v>
      </c>
      <c r="P350" s="65">
        <f t="shared" si="57"/>
        <v>-12.673913223215289</v>
      </c>
      <c r="Q350" s="100">
        <f t="shared" si="58"/>
        <v>35576.92</v>
      </c>
      <c r="R350" s="100"/>
      <c r="S350" s="65">
        <f t="shared" si="59"/>
        <v>0.11063155625763248</v>
      </c>
    </row>
    <row r="351" spans="1:19" ht="12.95" customHeight="1" x14ac:dyDescent="0.2">
      <c r="A351" s="104" t="s">
        <v>736</v>
      </c>
      <c r="B351" s="105" t="s">
        <v>33</v>
      </c>
      <c r="C351" s="106">
        <v>50601.58</v>
      </c>
      <c r="D351" s="67"/>
      <c r="E351" s="65">
        <f t="shared" si="54"/>
        <v>-147.47761182497416</v>
      </c>
      <c r="F351" s="108">
        <f t="shared" si="52"/>
        <v>-146.5</v>
      </c>
      <c r="G351" s="67">
        <f t="shared" si="55"/>
        <v>-12.652349999996659</v>
      </c>
      <c r="I351" s="65">
        <f t="shared" si="60"/>
        <v>-12.652349999996659</v>
      </c>
      <c r="O351" s="65">
        <f t="shared" ca="1" si="56"/>
        <v>-13.340188662069497</v>
      </c>
      <c r="P351" s="65">
        <f t="shared" si="57"/>
        <v>-12.6753987715643</v>
      </c>
      <c r="Q351" s="100">
        <f t="shared" si="58"/>
        <v>35583.08</v>
      </c>
      <c r="R351" s="100"/>
      <c r="S351" s="65">
        <f t="shared" si="59"/>
        <v>5.3124587077729929E-4</v>
      </c>
    </row>
    <row r="352" spans="1:19" ht="12.95" customHeight="1" x14ac:dyDescent="0.2">
      <c r="A352" s="104" t="s">
        <v>736</v>
      </c>
      <c r="B352" s="105" t="s">
        <v>41</v>
      </c>
      <c r="C352" s="106">
        <v>50608.11</v>
      </c>
      <c r="D352" s="67"/>
      <c r="E352" s="65">
        <f t="shared" si="54"/>
        <v>-146.97305692275592</v>
      </c>
      <c r="F352" s="108">
        <f t="shared" si="52"/>
        <v>-146</v>
      </c>
      <c r="G352" s="67">
        <f t="shared" si="55"/>
        <v>-12.593399999997928</v>
      </c>
      <c r="I352" s="65">
        <f t="shared" si="60"/>
        <v>-12.593399999997928</v>
      </c>
      <c r="O352" s="65">
        <f t="shared" ca="1" si="56"/>
        <v>-13.339897168814854</v>
      </c>
      <c r="P352" s="65">
        <f t="shared" si="57"/>
        <v>-12.676882400936174</v>
      </c>
      <c r="Q352" s="100">
        <f t="shared" si="58"/>
        <v>35589.61</v>
      </c>
      <c r="R352" s="100"/>
      <c r="S352" s="65">
        <f t="shared" si="59"/>
        <v>6.9693112664140928E-3</v>
      </c>
    </row>
    <row r="353" spans="1:19" ht="12.95" customHeight="1" x14ac:dyDescent="0.2">
      <c r="A353" s="104" t="s">
        <v>736</v>
      </c>
      <c r="B353" s="105" t="s">
        <v>41</v>
      </c>
      <c r="C353" s="106">
        <v>50633.95</v>
      </c>
      <c r="D353" s="67"/>
      <c r="E353" s="65">
        <f t="shared" si="54"/>
        <v>-144.97647213357979</v>
      </c>
      <c r="F353" s="108">
        <f t="shared" si="52"/>
        <v>-144</v>
      </c>
      <c r="G353" s="67">
        <f t="shared" si="55"/>
        <v>-12.637600000001839</v>
      </c>
      <c r="I353" s="65">
        <f t="shared" si="60"/>
        <v>-12.637600000001839</v>
      </c>
      <c r="O353" s="65">
        <f t="shared" ca="1" si="56"/>
        <v>-13.33873119579628</v>
      </c>
      <c r="P353" s="65">
        <f t="shared" si="57"/>
        <v>-12.682797728652316</v>
      </c>
      <c r="Q353" s="100">
        <f t="shared" si="58"/>
        <v>35615.449999999997</v>
      </c>
      <c r="R353" s="100"/>
      <c r="S353" s="65">
        <f t="shared" si="59"/>
        <v>2.0428346751621292E-3</v>
      </c>
    </row>
    <row r="354" spans="1:19" ht="12.95" customHeight="1" x14ac:dyDescent="0.2">
      <c r="A354" s="104" t="s">
        <v>736</v>
      </c>
      <c r="B354" s="105" t="s">
        <v>33</v>
      </c>
      <c r="C354" s="106">
        <v>50640.39</v>
      </c>
      <c r="D354" s="67"/>
      <c r="E354" s="65">
        <f t="shared" si="54"/>
        <v>-144.47887128054958</v>
      </c>
      <c r="F354" s="108">
        <f t="shared" si="52"/>
        <v>-143.5</v>
      </c>
      <c r="G354" s="67">
        <f t="shared" si="55"/>
        <v>-12.668649999999616</v>
      </c>
      <c r="I354" s="65">
        <f t="shared" si="60"/>
        <v>-12.668649999999616</v>
      </c>
      <c r="O354" s="65">
        <f t="shared" ca="1" si="56"/>
        <v>-13.338439702541637</v>
      </c>
      <c r="P354" s="65">
        <f t="shared" si="57"/>
        <v>-12.684271763138511</v>
      </c>
      <c r="Q354" s="100">
        <f t="shared" si="58"/>
        <v>35621.89</v>
      </c>
      <c r="R354" s="100"/>
      <c r="S354" s="65">
        <f t="shared" si="59"/>
        <v>2.4403948356775473E-4</v>
      </c>
    </row>
    <row r="355" spans="1:19" ht="12.95" customHeight="1" x14ac:dyDescent="0.2">
      <c r="A355" s="104" t="s">
        <v>736</v>
      </c>
      <c r="B355" s="105" t="s">
        <v>41</v>
      </c>
      <c r="C355" s="106">
        <v>50646.89</v>
      </c>
      <c r="D355" s="67"/>
      <c r="E355" s="65">
        <f t="shared" si="54"/>
        <v>-143.97663439472734</v>
      </c>
      <c r="F355" s="108">
        <f t="shared" si="52"/>
        <v>-143</v>
      </c>
      <c r="G355" s="67">
        <f t="shared" si="55"/>
        <v>-12.639699999999721</v>
      </c>
      <c r="I355" s="65">
        <f t="shared" si="60"/>
        <v>-12.639699999999721</v>
      </c>
      <c r="O355" s="65">
        <f t="shared" ca="1" si="56"/>
        <v>-13.338148209286993</v>
      </c>
      <c r="P355" s="65">
        <f t="shared" si="57"/>
        <v>-12.685743878647571</v>
      </c>
      <c r="Q355" s="100">
        <f t="shared" si="58"/>
        <v>35628.39</v>
      </c>
      <c r="R355" s="100"/>
      <c r="S355" s="65">
        <f t="shared" si="59"/>
        <v>2.1200387609379861E-3</v>
      </c>
    </row>
    <row r="356" spans="1:19" ht="12.95" customHeight="1" x14ac:dyDescent="0.2">
      <c r="A356" s="104" t="s">
        <v>794</v>
      </c>
      <c r="B356" s="105" t="s">
        <v>41</v>
      </c>
      <c r="C356" s="106">
        <v>50685.42</v>
      </c>
      <c r="D356" s="67"/>
      <c r="E356" s="65">
        <f t="shared" si="54"/>
        <v>-140.99952866999959</v>
      </c>
      <c r="F356" s="108">
        <f t="shared" si="52"/>
        <v>-140</v>
      </c>
      <c r="G356" s="67">
        <f t="shared" si="55"/>
        <v>-12.936000000001513</v>
      </c>
      <c r="I356" s="65">
        <f>+G356</f>
        <v>-12.936000000001513</v>
      </c>
      <c r="O356" s="65">
        <f t="shared" ca="1" si="56"/>
        <v>-13.336399249759133</v>
      </c>
      <c r="P356" s="65">
        <f t="shared" si="57"/>
        <v>-12.694536273182079</v>
      </c>
      <c r="Q356" s="100">
        <f t="shared" si="58"/>
        <v>35666.92</v>
      </c>
      <c r="R356" s="100"/>
      <c r="S356" s="65">
        <f t="shared" si="59"/>
        <v>5.8304731369530446E-2</v>
      </c>
    </row>
    <row r="357" spans="1:19" ht="12.95" customHeight="1" x14ac:dyDescent="0.2">
      <c r="A357" s="104" t="s">
        <v>736</v>
      </c>
      <c r="B357" s="105" t="s">
        <v>41</v>
      </c>
      <c r="C357" s="106">
        <v>50685.64</v>
      </c>
      <c r="D357" s="67"/>
      <c r="E357" s="65">
        <f t="shared" si="54"/>
        <v>-140.98252988309474</v>
      </c>
      <c r="F357" s="108">
        <f t="shared" si="52"/>
        <v>-140</v>
      </c>
      <c r="G357" s="67">
        <f t="shared" si="55"/>
        <v>-12.716000000000349</v>
      </c>
      <c r="I357" s="65">
        <f>G357</f>
        <v>-12.716000000000349</v>
      </c>
      <c r="O357" s="65">
        <f t="shared" ca="1" si="56"/>
        <v>-13.336399249759133</v>
      </c>
      <c r="P357" s="65">
        <f t="shared" si="57"/>
        <v>-12.694536273182079</v>
      </c>
      <c r="Q357" s="100">
        <f t="shared" si="58"/>
        <v>35667.14</v>
      </c>
      <c r="R357" s="100"/>
      <c r="S357" s="65">
        <f t="shared" si="59"/>
        <v>4.6069156892933338E-4</v>
      </c>
    </row>
    <row r="358" spans="1:19" ht="12.95" customHeight="1" x14ac:dyDescent="0.2">
      <c r="A358" s="104" t="s">
        <v>736</v>
      </c>
      <c r="B358" s="105" t="s">
        <v>33</v>
      </c>
      <c r="C358" s="106">
        <v>50691.89</v>
      </c>
      <c r="D358" s="67"/>
      <c r="E358" s="65">
        <f t="shared" si="54"/>
        <v>-140.49960980057338</v>
      </c>
      <c r="F358" s="108">
        <f t="shared" si="52"/>
        <v>-139.5</v>
      </c>
      <c r="G358" s="67">
        <f t="shared" si="55"/>
        <v>-12.937050000000454</v>
      </c>
      <c r="I358" s="65">
        <f>G358</f>
        <v>-12.937050000000454</v>
      </c>
      <c r="O358" s="65">
        <f t="shared" ca="1" si="56"/>
        <v>-13.336107756504489</v>
      </c>
      <c r="P358" s="65">
        <f t="shared" si="57"/>
        <v>-12.695994955851187</v>
      </c>
      <c r="Q358" s="100">
        <f t="shared" si="58"/>
        <v>35673.39</v>
      </c>
      <c r="R358" s="100"/>
      <c r="S358" s="65">
        <f t="shared" si="59"/>
        <v>5.810753430980492E-2</v>
      </c>
    </row>
    <row r="359" spans="1:19" ht="12.95" customHeight="1" x14ac:dyDescent="0.2">
      <c r="A359" s="104" t="s">
        <v>794</v>
      </c>
      <c r="B359" s="105" t="s">
        <v>33</v>
      </c>
      <c r="C359" s="106">
        <v>50692.07</v>
      </c>
      <c r="D359" s="67"/>
      <c r="E359" s="65">
        <f t="shared" si="54"/>
        <v>-140.48570170219674</v>
      </c>
      <c r="F359" s="108">
        <f t="shared" si="52"/>
        <v>-139.5</v>
      </c>
      <c r="G359" s="67">
        <f t="shared" si="55"/>
        <v>-12.757050000000163</v>
      </c>
      <c r="I359" s="65">
        <f>+G359</f>
        <v>-12.757050000000163</v>
      </c>
      <c r="O359" s="65">
        <f t="shared" ca="1" si="56"/>
        <v>-13.336107756504489</v>
      </c>
      <c r="P359" s="65">
        <f t="shared" si="57"/>
        <v>-12.695994955851187</v>
      </c>
      <c r="Q359" s="100">
        <f t="shared" si="58"/>
        <v>35673.57</v>
      </c>
      <c r="R359" s="100"/>
      <c r="S359" s="65">
        <f t="shared" si="59"/>
        <v>3.727718416033368E-3</v>
      </c>
    </row>
    <row r="360" spans="1:19" ht="12.95" customHeight="1" x14ac:dyDescent="0.2">
      <c r="A360" s="104" t="s">
        <v>794</v>
      </c>
      <c r="B360" s="105" t="s">
        <v>41</v>
      </c>
      <c r="C360" s="106">
        <v>50711.4</v>
      </c>
      <c r="D360" s="67"/>
      <c r="E360" s="65">
        <f t="shared" si="54"/>
        <v>-138.99212647097445</v>
      </c>
      <c r="F360" s="108">
        <f t="shared" si="52"/>
        <v>-138</v>
      </c>
      <c r="G360" s="67">
        <f t="shared" si="55"/>
        <v>-12.840199999998731</v>
      </c>
      <c r="I360" s="65">
        <f>+G360</f>
        <v>-12.840199999998731</v>
      </c>
      <c r="O360" s="65">
        <f t="shared" ca="1" si="56"/>
        <v>-13.335233276740558</v>
      </c>
      <c r="P360" s="65">
        <f t="shared" si="57"/>
        <v>-12.700359489995698</v>
      </c>
      <c r="Q360" s="100">
        <f t="shared" si="58"/>
        <v>35692.9</v>
      </c>
      <c r="R360" s="100"/>
      <c r="S360" s="65">
        <f t="shared" si="59"/>
        <v>1.9555368237908401E-2</v>
      </c>
    </row>
    <row r="361" spans="1:19" ht="12.95" customHeight="1" x14ac:dyDescent="0.2">
      <c r="A361" s="104" t="s">
        <v>736</v>
      </c>
      <c r="B361" s="105" t="s">
        <v>41</v>
      </c>
      <c r="C361" s="106">
        <v>50905.77</v>
      </c>
      <c r="D361" s="67"/>
      <c r="E361" s="65">
        <f t="shared" si="54"/>
        <v>-123.97369824062581</v>
      </c>
      <c r="F361" s="108">
        <f t="shared" si="52"/>
        <v>-123</v>
      </c>
      <c r="G361" s="67">
        <f t="shared" si="55"/>
        <v>-12.601700000006531</v>
      </c>
      <c r="I361" s="65">
        <f t="shared" ref="I361:I369" si="61">G361</f>
        <v>-12.601700000006531</v>
      </c>
      <c r="O361" s="65">
        <f t="shared" ca="1" si="56"/>
        <v>-13.326488479101256</v>
      </c>
      <c r="P361" s="65">
        <f t="shared" si="57"/>
        <v>-12.743054937758556</v>
      </c>
      <c r="Q361" s="100">
        <f t="shared" si="58"/>
        <v>35887.269999999997</v>
      </c>
      <c r="R361" s="100"/>
      <c r="S361" s="65">
        <f t="shared" si="59"/>
        <v>1.9981218426878899E-2</v>
      </c>
    </row>
    <row r="362" spans="1:19" ht="12.95" customHeight="1" x14ac:dyDescent="0.2">
      <c r="A362" s="104" t="s">
        <v>736</v>
      </c>
      <c r="B362" s="105" t="s">
        <v>41</v>
      </c>
      <c r="C362" s="106">
        <v>50944.45</v>
      </c>
      <c r="D362" s="67"/>
      <c r="E362" s="65">
        <f t="shared" si="54"/>
        <v>-120.98500243391744</v>
      </c>
      <c r="F362" s="108">
        <f t="shared" si="52"/>
        <v>-120</v>
      </c>
      <c r="G362" s="67">
        <f t="shared" si="55"/>
        <v>-12.747999999999593</v>
      </c>
      <c r="I362" s="65">
        <f t="shared" si="61"/>
        <v>-12.747999999999593</v>
      </c>
      <c r="O362" s="65">
        <f t="shared" ca="1" si="56"/>
        <v>-13.324739519573395</v>
      </c>
      <c r="P362" s="65">
        <f t="shared" si="57"/>
        <v>-12.751386777780453</v>
      </c>
      <c r="Q362" s="100">
        <f t="shared" si="58"/>
        <v>35925.949999999997</v>
      </c>
      <c r="R362" s="100"/>
      <c r="S362" s="65">
        <f t="shared" si="59"/>
        <v>1.1470263736933346E-5</v>
      </c>
    </row>
    <row r="363" spans="1:19" ht="12.95" customHeight="1" x14ac:dyDescent="0.2">
      <c r="A363" s="104" t="s">
        <v>736</v>
      </c>
      <c r="B363" s="105" t="s">
        <v>41</v>
      </c>
      <c r="C363" s="106">
        <v>50944.46</v>
      </c>
      <c r="D363" s="67"/>
      <c r="E363" s="65">
        <f t="shared" si="54"/>
        <v>-120.98422976178524</v>
      </c>
      <c r="F363" s="108">
        <f t="shared" si="52"/>
        <v>-120</v>
      </c>
      <c r="G363" s="67">
        <f t="shared" si="55"/>
        <v>-12.737999999997555</v>
      </c>
      <c r="I363" s="65">
        <f t="shared" si="61"/>
        <v>-12.737999999997555</v>
      </c>
      <c r="O363" s="65">
        <f t="shared" ca="1" si="56"/>
        <v>-13.324739519573395</v>
      </c>
      <c r="P363" s="65">
        <f t="shared" si="57"/>
        <v>-12.751386777780453</v>
      </c>
      <c r="Q363" s="100">
        <f t="shared" si="58"/>
        <v>35925.96</v>
      </c>
      <c r="R363" s="100"/>
      <c r="S363" s="65">
        <f t="shared" si="59"/>
        <v>1.7920581940869703E-4</v>
      </c>
    </row>
    <row r="364" spans="1:19" ht="12.95" customHeight="1" x14ac:dyDescent="0.2">
      <c r="A364" s="104" t="s">
        <v>736</v>
      </c>
      <c r="B364" s="105" t="s">
        <v>33</v>
      </c>
      <c r="C364" s="106">
        <v>50951.040000000001</v>
      </c>
      <c r="D364" s="67"/>
      <c r="E364" s="65">
        <f t="shared" si="54"/>
        <v>-120.47581149890661</v>
      </c>
      <c r="F364" s="108">
        <f t="shared" si="52"/>
        <v>-119.5</v>
      </c>
      <c r="G364" s="67">
        <f t="shared" si="55"/>
        <v>-12.629049999995914</v>
      </c>
      <c r="I364" s="65">
        <f t="shared" si="61"/>
        <v>-12.629049999995914</v>
      </c>
      <c r="O364" s="65">
        <f t="shared" ca="1" si="56"/>
        <v>-13.324448026318752</v>
      </c>
      <c r="P364" s="65">
        <f t="shared" si="57"/>
        <v>-12.752768701364127</v>
      </c>
      <c r="Q364" s="100">
        <f t="shared" si="58"/>
        <v>35932.54</v>
      </c>
      <c r="R364" s="100"/>
      <c r="S364" s="65">
        <f t="shared" si="59"/>
        <v>1.5306317068237194E-2</v>
      </c>
    </row>
    <row r="365" spans="1:19" ht="12.95" customHeight="1" x14ac:dyDescent="0.2">
      <c r="A365" s="104" t="s">
        <v>736</v>
      </c>
      <c r="B365" s="105" t="s">
        <v>41</v>
      </c>
      <c r="C365" s="106">
        <v>50970.25</v>
      </c>
      <c r="D365" s="67"/>
      <c r="E365" s="65">
        <f t="shared" si="54"/>
        <v>-118.99150833326894</v>
      </c>
      <c r="F365" s="108">
        <f t="shared" si="52"/>
        <v>-118</v>
      </c>
      <c r="G365" s="67">
        <f t="shared" si="55"/>
        <v>-12.832199999997101</v>
      </c>
      <c r="I365" s="65">
        <f t="shared" si="61"/>
        <v>-12.832199999997101</v>
      </c>
      <c r="O365" s="65">
        <f t="shared" ca="1" si="56"/>
        <v>-13.323573546554822</v>
      </c>
      <c r="P365" s="65">
        <f t="shared" si="57"/>
        <v>-12.756902958252335</v>
      </c>
      <c r="Q365" s="100">
        <f t="shared" si="58"/>
        <v>35951.75</v>
      </c>
      <c r="R365" s="100"/>
      <c r="S365" s="65">
        <f t="shared" si="59"/>
        <v>5.6696444955131389E-3</v>
      </c>
    </row>
    <row r="366" spans="1:19" ht="12.95" customHeight="1" x14ac:dyDescent="0.2">
      <c r="A366" s="104" t="s">
        <v>736</v>
      </c>
      <c r="B366" s="105" t="s">
        <v>41</v>
      </c>
      <c r="C366" s="106">
        <v>50970.34</v>
      </c>
      <c r="D366" s="67"/>
      <c r="E366" s="65">
        <f t="shared" si="54"/>
        <v>-118.9845542840809</v>
      </c>
      <c r="F366" s="108">
        <f t="shared" si="52"/>
        <v>-118</v>
      </c>
      <c r="G366" s="67">
        <f t="shared" si="55"/>
        <v>-12.742200000000594</v>
      </c>
      <c r="I366" s="65">
        <f t="shared" si="61"/>
        <v>-12.742200000000594</v>
      </c>
      <c r="O366" s="65">
        <f t="shared" ca="1" si="56"/>
        <v>-13.323573546554822</v>
      </c>
      <c r="P366" s="65">
        <f t="shared" si="57"/>
        <v>-12.756902958252335</v>
      </c>
      <c r="Q366" s="100">
        <f t="shared" si="58"/>
        <v>35951.839999999997</v>
      </c>
      <c r="R366" s="100"/>
      <c r="S366" s="65">
        <f t="shared" si="59"/>
        <v>2.1617698135243402E-4</v>
      </c>
    </row>
    <row r="367" spans="1:19" ht="12.95" customHeight="1" x14ac:dyDescent="0.2">
      <c r="A367" s="104" t="s">
        <v>736</v>
      </c>
      <c r="B367" s="105" t="s">
        <v>33</v>
      </c>
      <c r="C367" s="106">
        <v>50976.959999999999</v>
      </c>
      <c r="D367" s="67"/>
      <c r="E367" s="65">
        <f t="shared" si="54"/>
        <v>-118.47304533267406</v>
      </c>
      <c r="F367" s="108">
        <f t="shared" si="52"/>
        <v>-117.5</v>
      </c>
      <c r="G367" s="67">
        <f t="shared" si="55"/>
        <v>-12.593249999998079</v>
      </c>
      <c r="I367" s="65">
        <f t="shared" si="61"/>
        <v>-12.593249999998079</v>
      </c>
      <c r="O367" s="65">
        <f t="shared" ca="1" si="56"/>
        <v>-13.323282053300179</v>
      </c>
      <c r="P367" s="65">
        <f t="shared" si="57"/>
        <v>-12.758277205927467</v>
      </c>
      <c r="Q367" s="100">
        <f t="shared" si="58"/>
        <v>35958.46</v>
      </c>
      <c r="R367" s="100"/>
      <c r="S367" s="65">
        <f t="shared" si="59"/>
        <v>2.7233978696860495E-2</v>
      </c>
    </row>
    <row r="368" spans="1:19" ht="12.95" customHeight="1" x14ac:dyDescent="0.2">
      <c r="A368" s="104" t="s">
        <v>736</v>
      </c>
      <c r="B368" s="105" t="s">
        <v>41</v>
      </c>
      <c r="C368" s="106">
        <v>50983.3</v>
      </c>
      <c r="D368" s="67"/>
      <c r="E368" s="65">
        <f t="shared" si="54"/>
        <v>-117.98317120096407</v>
      </c>
      <c r="F368" s="108">
        <f t="shared" si="52"/>
        <v>-117</v>
      </c>
      <c r="G368" s="67">
        <f t="shared" si="55"/>
        <v>-12.7242999999944</v>
      </c>
      <c r="I368" s="65">
        <f t="shared" si="61"/>
        <v>-12.7242999999944</v>
      </c>
      <c r="O368" s="65">
        <f t="shared" ca="1" si="56"/>
        <v>-13.322990560045534</v>
      </c>
      <c r="P368" s="65">
        <f t="shared" si="57"/>
        <v>-12.759649534625462</v>
      </c>
      <c r="Q368" s="100">
        <f t="shared" si="58"/>
        <v>35964.800000000003</v>
      </c>
      <c r="R368" s="100"/>
      <c r="S368" s="65">
        <f t="shared" si="59"/>
        <v>1.2495895986326003E-3</v>
      </c>
    </row>
    <row r="369" spans="1:19" ht="12.95" customHeight="1" x14ac:dyDescent="0.2">
      <c r="A369" s="104" t="s">
        <v>736</v>
      </c>
      <c r="B369" s="105" t="s">
        <v>41</v>
      </c>
      <c r="C369" s="106">
        <v>51022.07</v>
      </c>
      <c r="D369" s="67"/>
      <c r="E369" s="65">
        <f t="shared" si="54"/>
        <v>-114.98752134506768</v>
      </c>
      <c r="F369" s="108">
        <f t="shared" si="52"/>
        <v>-114</v>
      </c>
      <c r="G369" s="67">
        <f t="shared" si="55"/>
        <v>-12.78059999999823</v>
      </c>
      <c r="I369" s="65">
        <f t="shared" si="61"/>
        <v>-12.78059999999823</v>
      </c>
      <c r="O369" s="65">
        <f t="shared" ca="1" si="56"/>
        <v>-13.321241600517675</v>
      </c>
      <c r="P369" s="65">
        <f t="shared" si="57"/>
        <v>-12.767843208293575</v>
      </c>
      <c r="Q369" s="100">
        <f t="shared" si="58"/>
        <v>36003.57</v>
      </c>
      <c r="R369" s="100"/>
      <c r="S369" s="65">
        <f t="shared" si="59"/>
        <v>1.6273573459595864E-4</v>
      </c>
    </row>
    <row r="370" spans="1:19" ht="12.95" customHeight="1" x14ac:dyDescent="0.2">
      <c r="A370" s="104" t="s">
        <v>835</v>
      </c>
      <c r="B370" s="105" t="s">
        <v>41</v>
      </c>
      <c r="C370" s="106">
        <v>51034.63</v>
      </c>
      <c r="D370" s="67"/>
      <c r="E370" s="65">
        <f t="shared" si="54"/>
        <v>-114.01704514723288</v>
      </c>
      <c r="F370" s="108">
        <f t="shared" si="52"/>
        <v>-113</v>
      </c>
      <c r="G370" s="67">
        <f t="shared" si="55"/>
        <v>-13.162700000000768</v>
      </c>
      <c r="I370" s="65">
        <f>+G370</f>
        <v>-13.162700000000768</v>
      </c>
      <c r="O370" s="65">
        <f t="shared" ca="1" si="56"/>
        <v>-13.320658614008387</v>
      </c>
      <c r="P370" s="65">
        <f t="shared" si="57"/>
        <v>-12.770559081032527</v>
      </c>
      <c r="Q370" s="100">
        <f t="shared" si="58"/>
        <v>36016.129999999997</v>
      </c>
      <c r="R370" s="100"/>
      <c r="S370" s="65">
        <f t="shared" si="59"/>
        <v>0.15377450032925691</v>
      </c>
    </row>
    <row r="371" spans="1:19" ht="12.95" customHeight="1" x14ac:dyDescent="0.2">
      <c r="A371" s="104" t="s">
        <v>835</v>
      </c>
      <c r="B371" s="105" t="s">
        <v>33</v>
      </c>
      <c r="C371" s="106">
        <v>51040.9</v>
      </c>
      <c r="D371" s="67"/>
      <c r="E371" s="65">
        <f t="shared" si="54"/>
        <v>-113.53257972044712</v>
      </c>
      <c r="F371" s="108">
        <f t="shared" si="52"/>
        <v>-112.5</v>
      </c>
      <c r="G371" s="67">
        <f t="shared" si="55"/>
        <v>-13.363749999996799</v>
      </c>
      <c r="I371" s="65">
        <f>+G371</f>
        <v>-13.363749999996799</v>
      </c>
      <c r="O371" s="65">
        <f t="shared" ca="1" si="56"/>
        <v>-13.320367120753744</v>
      </c>
      <c r="P371" s="65">
        <f t="shared" si="57"/>
        <v>-12.7719141389363</v>
      </c>
      <c r="Q371" s="100">
        <f t="shared" si="58"/>
        <v>36022.400000000001</v>
      </c>
      <c r="R371" s="100"/>
      <c r="S371" s="65">
        <f t="shared" si="59"/>
        <v>0.35026968643722228</v>
      </c>
    </row>
    <row r="372" spans="1:19" ht="12.95" customHeight="1" x14ac:dyDescent="0.2">
      <c r="A372" s="104" t="s">
        <v>835</v>
      </c>
      <c r="B372" s="105" t="s">
        <v>41</v>
      </c>
      <c r="C372" s="106">
        <v>51073.33</v>
      </c>
      <c r="D372" s="67"/>
      <c r="E372" s="65">
        <f t="shared" si="54"/>
        <v>-111.02680399626013</v>
      </c>
      <c r="F372" s="108">
        <f t="shared" si="52"/>
        <v>-110</v>
      </c>
      <c r="G372" s="67">
        <f t="shared" si="55"/>
        <v>-13.288999999997031</v>
      </c>
      <c r="I372" s="65">
        <f>+G372</f>
        <v>-13.288999999997031</v>
      </c>
      <c r="O372" s="65">
        <f t="shared" ca="1" si="56"/>
        <v>-13.318909654480526</v>
      </c>
      <c r="P372" s="65">
        <f t="shared" si="57"/>
        <v>-12.778660643798121</v>
      </c>
      <c r="Q372" s="100">
        <f t="shared" si="58"/>
        <v>36054.83</v>
      </c>
      <c r="R372" s="100"/>
      <c r="S372" s="65">
        <f t="shared" si="59"/>
        <v>0.26044625848551839</v>
      </c>
    </row>
    <row r="373" spans="1:19" ht="12.95" customHeight="1" x14ac:dyDescent="0.2">
      <c r="A373" s="104" t="s">
        <v>835</v>
      </c>
      <c r="B373" s="105" t="s">
        <v>33</v>
      </c>
      <c r="C373" s="106">
        <v>51080.93</v>
      </c>
      <c r="D373" s="67"/>
      <c r="E373" s="65">
        <f t="shared" si="54"/>
        <v>-110.43957317591425</v>
      </c>
      <c r="F373" s="108">
        <f t="shared" si="52"/>
        <v>-109.5</v>
      </c>
      <c r="G373" s="67">
        <f t="shared" si="55"/>
        <v>-12.160049999998591</v>
      </c>
      <c r="I373" s="65">
        <f>+G373</f>
        <v>-12.160049999998591</v>
      </c>
      <c r="O373" s="65">
        <f t="shared" ca="1" si="56"/>
        <v>-13.318618161225883</v>
      </c>
      <c r="P373" s="65">
        <f t="shared" si="57"/>
        <v>-12.780004187839079</v>
      </c>
      <c r="Q373" s="100">
        <f t="shared" si="58"/>
        <v>36062.43</v>
      </c>
      <c r="R373" s="100"/>
      <c r="S373" s="65">
        <f t="shared" si="59"/>
        <v>0.38434319502095904</v>
      </c>
    </row>
    <row r="374" spans="1:19" ht="12.95" customHeight="1" x14ac:dyDescent="0.2">
      <c r="A374" s="104" t="s">
        <v>849</v>
      </c>
      <c r="B374" s="105" t="s">
        <v>41</v>
      </c>
      <c r="C374" s="106">
        <v>51306.7</v>
      </c>
      <c r="D374" s="67"/>
      <c r="E374" s="65">
        <f t="shared" si="54"/>
        <v>-92.994954450978042</v>
      </c>
      <c r="F374" s="108">
        <f t="shared" si="52"/>
        <v>-92</v>
      </c>
      <c r="G374" s="67">
        <f t="shared" si="55"/>
        <v>-12.87680000000546</v>
      </c>
      <c r="I374" s="65">
        <f t="shared" ref="I374:I379" si="62">G374</f>
        <v>-12.87680000000546</v>
      </c>
      <c r="O374" s="65">
        <f t="shared" ca="1" si="56"/>
        <v>-13.308415897313363</v>
      </c>
      <c r="P374" s="65">
        <f t="shared" si="57"/>
        <v>-12.825819273676968</v>
      </c>
      <c r="Q374" s="100">
        <f t="shared" si="58"/>
        <v>36288.199999999997</v>
      </c>
      <c r="R374" s="100"/>
      <c r="S374" s="65">
        <f t="shared" si="59"/>
        <v>2.5990344569805563E-3</v>
      </c>
    </row>
    <row r="375" spans="1:19" ht="12.95" customHeight="1" x14ac:dyDescent="0.2">
      <c r="A375" s="104" t="s">
        <v>849</v>
      </c>
      <c r="B375" s="105" t="s">
        <v>41</v>
      </c>
      <c r="C375" s="106">
        <v>51332.47</v>
      </c>
      <c r="D375" s="67"/>
      <c r="E375" s="65">
        <f t="shared" si="54"/>
        <v>-91.003778366725555</v>
      </c>
      <c r="F375" s="108">
        <f t="shared" si="52"/>
        <v>-90</v>
      </c>
      <c r="G375" s="67">
        <f t="shared" si="55"/>
        <v>-12.991000000001804</v>
      </c>
      <c r="I375" s="65">
        <f t="shared" si="62"/>
        <v>-12.991000000001804</v>
      </c>
      <c r="O375" s="65">
        <f t="shared" ca="1" si="56"/>
        <v>-13.307249924294791</v>
      </c>
      <c r="P375" s="65">
        <f t="shared" si="57"/>
        <v>-12.830905603270416</v>
      </c>
      <c r="Q375" s="100">
        <f t="shared" si="58"/>
        <v>36313.97</v>
      </c>
      <c r="R375" s="100"/>
      <c r="S375" s="65">
        <f t="shared" si="59"/>
        <v>2.5630215864787104E-2</v>
      </c>
    </row>
    <row r="376" spans="1:19" ht="12.95" customHeight="1" x14ac:dyDescent="0.2">
      <c r="A376" s="44" t="s">
        <v>39</v>
      </c>
      <c r="B376" s="43" t="s">
        <v>33</v>
      </c>
      <c r="C376" s="44">
        <v>51332.639999999999</v>
      </c>
      <c r="D376" s="44">
        <v>0.06</v>
      </c>
      <c r="E376" s="65">
        <f t="shared" si="54"/>
        <v>-90.990642940481109</v>
      </c>
      <c r="F376" s="108">
        <f t="shared" si="52"/>
        <v>-90</v>
      </c>
      <c r="G376" s="67">
        <f t="shared" si="55"/>
        <v>-12.821000000003551</v>
      </c>
      <c r="I376" s="65">
        <f t="shared" si="62"/>
        <v>-12.821000000003551</v>
      </c>
      <c r="O376" s="65">
        <f t="shared" ca="1" si="56"/>
        <v>-13.307249924294791</v>
      </c>
      <c r="P376" s="65">
        <f t="shared" si="57"/>
        <v>-12.830905603270416</v>
      </c>
      <c r="Q376" s="100">
        <f t="shared" si="58"/>
        <v>36314.14</v>
      </c>
      <c r="R376" s="100" t="s">
        <v>1053</v>
      </c>
      <c r="S376" s="65">
        <f t="shared" si="59"/>
        <v>9.8120976080538961E-5</v>
      </c>
    </row>
    <row r="377" spans="1:19" ht="12.95" customHeight="1" x14ac:dyDescent="0.2">
      <c r="A377" s="104" t="s">
        <v>849</v>
      </c>
      <c r="B377" s="105" t="s">
        <v>41</v>
      </c>
      <c r="C377" s="106">
        <v>51345.440000000002</v>
      </c>
      <c r="D377" s="67"/>
      <c r="E377" s="65">
        <f t="shared" si="54"/>
        <v>-90.001622611477089</v>
      </c>
      <c r="F377" s="108">
        <f t="shared" si="52"/>
        <v>-89</v>
      </c>
      <c r="G377" s="67">
        <f t="shared" si="55"/>
        <v>-12.96310000000085</v>
      </c>
      <c r="I377" s="65">
        <f t="shared" si="62"/>
        <v>-12.96310000000085</v>
      </c>
      <c r="O377" s="65">
        <f t="shared" ca="1" si="56"/>
        <v>-13.306666937785502</v>
      </c>
      <c r="P377" s="65">
        <f t="shared" si="57"/>
        <v>-12.833437254204323</v>
      </c>
      <c r="Q377" s="100">
        <f t="shared" si="58"/>
        <v>36326.94</v>
      </c>
      <c r="R377" s="100"/>
      <c r="S377" s="65">
        <f t="shared" si="59"/>
        <v>1.6812427647494646E-2</v>
      </c>
    </row>
    <row r="378" spans="1:19" ht="12.95" customHeight="1" x14ac:dyDescent="0.2">
      <c r="A378" s="104" t="s">
        <v>849</v>
      </c>
      <c r="B378" s="105" t="s">
        <v>41</v>
      </c>
      <c r="C378" s="106">
        <v>51345.5</v>
      </c>
      <c r="D378" s="67"/>
      <c r="E378" s="65">
        <f t="shared" si="54"/>
        <v>-89.996986578685068</v>
      </c>
      <c r="F378" s="108">
        <f t="shared" si="52"/>
        <v>-89</v>
      </c>
      <c r="G378" s="67">
        <f t="shared" si="55"/>
        <v>-12.903100000003178</v>
      </c>
      <c r="I378" s="65">
        <f t="shared" si="62"/>
        <v>-12.903100000003178</v>
      </c>
      <c r="O378" s="65">
        <f t="shared" ca="1" si="56"/>
        <v>-13.306666937785502</v>
      </c>
      <c r="P378" s="65">
        <f t="shared" si="57"/>
        <v>-12.833437254204323</v>
      </c>
      <c r="Q378" s="100">
        <f t="shared" si="58"/>
        <v>36327</v>
      </c>
      <c r="R378" s="100"/>
      <c r="S378" s="65">
        <f t="shared" si="59"/>
        <v>4.8528981522358598E-3</v>
      </c>
    </row>
    <row r="379" spans="1:19" ht="12.95" customHeight="1" x14ac:dyDescent="0.2">
      <c r="A379" s="104" t="s">
        <v>849</v>
      </c>
      <c r="B379" s="105" t="s">
        <v>41</v>
      </c>
      <c r="C379" s="106">
        <v>51358.239999999998</v>
      </c>
      <c r="D379" s="67"/>
      <c r="E379" s="65">
        <f t="shared" si="54"/>
        <v>-89.012602282473637</v>
      </c>
      <c r="F379" s="108">
        <f t="shared" si="52"/>
        <v>-88</v>
      </c>
      <c r="G379" s="67">
        <f t="shared" si="55"/>
        <v>-13.105200000005425</v>
      </c>
      <c r="I379" s="65">
        <f t="shared" si="62"/>
        <v>-13.105200000005425</v>
      </c>
      <c r="O379" s="65">
        <f t="shared" ca="1" si="56"/>
        <v>-13.306083951276216</v>
      </c>
      <c r="P379" s="65">
        <f t="shared" si="57"/>
        <v>-12.835961229229689</v>
      </c>
      <c r="Q379" s="100">
        <f t="shared" si="58"/>
        <v>36339.74</v>
      </c>
      <c r="R379" s="100"/>
      <c r="S379" s="65">
        <f t="shared" si="59"/>
        <v>7.2489515688829428E-2</v>
      </c>
    </row>
    <row r="380" spans="1:19" ht="12.95" customHeight="1" x14ac:dyDescent="0.2">
      <c r="A380" s="104" t="s">
        <v>863</v>
      </c>
      <c r="B380" s="105" t="s">
        <v>41</v>
      </c>
      <c r="C380" s="106">
        <v>51410.23</v>
      </c>
      <c r="D380" s="67"/>
      <c r="E380" s="65">
        <f t="shared" si="54"/>
        <v>-84.99547986802736</v>
      </c>
      <c r="F380" s="108">
        <f t="shared" si="52"/>
        <v>-84</v>
      </c>
      <c r="G380" s="67">
        <f t="shared" si="55"/>
        <v>-12.883599999993748</v>
      </c>
      <c r="I380" s="65">
        <f>+G380</f>
        <v>-12.883599999993748</v>
      </c>
      <c r="O380" s="65">
        <f t="shared" ca="1" si="56"/>
        <v>-13.303752005239069</v>
      </c>
      <c r="P380" s="65">
        <f t="shared" si="57"/>
        <v>-12.845980370245714</v>
      </c>
      <c r="Q380" s="100">
        <f t="shared" si="58"/>
        <v>36391.730000000003</v>
      </c>
      <c r="R380" s="100"/>
      <c r="S380" s="65">
        <f t="shared" si="59"/>
        <v>1.4152365423791989E-3</v>
      </c>
    </row>
    <row r="381" spans="1:19" ht="12.95" customHeight="1" x14ac:dyDescent="0.2">
      <c r="A381" s="104" t="s">
        <v>868</v>
      </c>
      <c r="B381" s="105" t="s">
        <v>41</v>
      </c>
      <c r="C381" s="106">
        <v>51422.79</v>
      </c>
      <c r="D381" s="67"/>
      <c r="E381" s="65">
        <f t="shared" si="54"/>
        <v>-84.025003670192561</v>
      </c>
      <c r="F381" s="108">
        <f t="shared" si="52"/>
        <v>-83</v>
      </c>
      <c r="G381" s="67">
        <f t="shared" si="55"/>
        <v>-13.265699999996286</v>
      </c>
      <c r="I381" s="65">
        <f>+G381</f>
        <v>-13.265699999996286</v>
      </c>
      <c r="O381" s="65">
        <f t="shared" ca="1" si="56"/>
        <v>-13.303169018729783</v>
      </c>
      <c r="P381" s="65">
        <f t="shared" si="57"/>
        <v>-12.84846596572836</v>
      </c>
      <c r="Q381" s="100">
        <f t="shared" si="58"/>
        <v>36404.29</v>
      </c>
      <c r="R381" s="100"/>
      <c r="S381" s="65">
        <f t="shared" si="59"/>
        <v>0.17408423935148878</v>
      </c>
    </row>
    <row r="382" spans="1:19" ht="12.95" customHeight="1" x14ac:dyDescent="0.2">
      <c r="A382" s="44" t="s">
        <v>39</v>
      </c>
      <c r="B382" s="43" t="s">
        <v>33</v>
      </c>
      <c r="C382" s="44">
        <v>51694.99</v>
      </c>
      <c r="D382" s="44">
        <v>0.08</v>
      </c>
      <c r="E382" s="65">
        <f t="shared" si="54"/>
        <v>-62.992868236221483</v>
      </c>
      <c r="F382" s="108">
        <f t="shared" si="52"/>
        <v>-62</v>
      </c>
      <c r="G382" s="67">
        <f t="shared" si="55"/>
        <v>-12.849800000003597</v>
      </c>
      <c r="I382" s="65">
        <f t="shared" ref="I382:I394" si="63">G382</f>
        <v>-12.849800000003597</v>
      </c>
      <c r="O382" s="65">
        <f t="shared" ca="1" si="56"/>
        <v>-13.290926302034759</v>
      </c>
      <c r="P382" s="65">
        <f t="shared" si="57"/>
        <v>-12.898890335990416</v>
      </c>
      <c r="Q382" s="100">
        <f t="shared" si="58"/>
        <v>36676.49</v>
      </c>
      <c r="R382" s="100" t="s">
        <v>1053</v>
      </c>
      <c r="S382" s="65">
        <f t="shared" si="59"/>
        <v>2.4098610872987222E-3</v>
      </c>
    </row>
    <row r="383" spans="1:19" ht="12.95" customHeight="1" x14ac:dyDescent="0.2">
      <c r="A383" s="104" t="s">
        <v>849</v>
      </c>
      <c r="B383" s="105" t="s">
        <v>41</v>
      </c>
      <c r="C383" s="106">
        <v>51720.79</v>
      </c>
      <c r="D383" s="67"/>
      <c r="E383" s="65">
        <f t="shared" si="54"/>
        <v>-60.999374135572985</v>
      </c>
      <c r="F383" s="108">
        <f t="shared" si="52"/>
        <v>-60</v>
      </c>
      <c r="G383" s="67">
        <f t="shared" si="55"/>
        <v>-12.934000000001106</v>
      </c>
      <c r="I383" s="65">
        <f t="shared" si="63"/>
        <v>-12.934000000001106</v>
      </c>
      <c r="O383" s="65">
        <f t="shared" ca="1" si="56"/>
        <v>-13.289760329016184</v>
      </c>
      <c r="P383" s="65">
        <f t="shared" si="57"/>
        <v>-12.903516111071255</v>
      </c>
      <c r="Q383" s="100">
        <f t="shared" si="58"/>
        <v>36702.29</v>
      </c>
      <c r="R383" s="100"/>
      <c r="S383" s="65">
        <f t="shared" si="59"/>
        <v>9.292674842874849E-4</v>
      </c>
    </row>
    <row r="384" spans="1:19" ht="12.95" customHeight="1" x14ac:dyDescent="0.2">
      <c r="A384" s="104" t="s">
        <v>849</v>
      </c>
      <c r="B384" s="105" t="s">
        <v>33</v>
      </c>
      <c r="C384" s="106">
        <v>51727.18</v>
      </c>
      <c r="D384" s="67"/>
      <c r="E384" s="65">
        <f t="shared" si="54"/>
        <v>-60.505636643203168</v>
      </c>
      <c r="F384" s="108">
        <f t="shared" si="52"/>
        <v>-59.5</v>
      </c>
      <c r="G384" s="67">
        <f t="shared" si="55"/>
        <v>-13.015050000001793</v>
      </c>
      <c r="I384" s="65">
        <f t="shared" si="63"/>
        <v>-13.015050000001793</v>
      </c>
      <c r="O384" s="65">
        <f t="shared" ca="1" si="56"/>
        <v>-13.289468835761541</v>
      </c>
      <c r="P384" s="65">
        <f t="shared" si="57"/>
        <v>-12.904667757398625</v>
      </c>
      <c r="Q384" s="100">
        <f t="shared" si="58"/>
        <v>36708.68</v>
      </c>
      <c r="R384" s="100"/>
      <c r="S384" s="65">
        <f t="shared" si="59"/>
        <v>1.2184239482104484E-2</v>
      </c>
    </row>
    <row r="385" spans="1:19" ht="12.95" customHeight="1" x14ac:dyDescent="0.2">
      <c r="A385" s="104" t="s">
        <v>849</v>
      </c>
      <c r="B385" s="105" t="s">
        <v>41</v>
      </c>
      <c r="C385" s="106">
        <v>51772.49</v>
      </c>
      <c r="D385" s="67"/>
      <c r="E385" s="65">
        <f t="shared" si="54"/>
        <v>-57.004659212956327</v>
      </c>
      <c r="F385" s="108">
        <f t="shared" si="52"/>
        <v>-56</v>
      </c>
      <c r="G385" s="67">
        <f t="shared" si="55"/>
        <v>-13.002400000004855</v>
      </c>
      <c r="I385" s="65">
        <f t="shared" si="63"/>
        <v>-13.002400000004855</v>
      </c>
      <c r="O385" s="65">
        <f t="shared" ca="1" si="56"/>
        <v>-13.287428382979037</v>
      </c>
      <c r="P385" s="65">
        <f t="shared" si="57"/>
        <v>-12.912675550330411</v>
      </c>
      <c r="Q385" s="100">
        <f t="shared" si="58"/>
        <v>36753.99</v>
      </c>
      <c r="R385" s="100"/>
      <c r="S385" s="65">
        <f t="shared" si="59"/>
        <v>8.0504768693818018E-3</v>
      </c>
    </row>
    <row r="386" spans="1:19" ht="12.95" customHeight="1" x14ac:dyDescent="0.2">
      <c r="A386" s="104" t="s">
        <v>849</v>
      </c>
      <c r="B386" s="105" t="s">
        <v>33</v>
      </c>
      <c r="C386" s="106">
        <v>51779.28</v>
      </c>
      <c r="D386" s="67"/>
      <c r="E386" s="65">
        <f t="shared" si="54"/>
        <v>-56.480014835305028</v>
      </c>
      <c r="F386" s="108">
        <f t="shared" si="52"/>
        <v>-55.5</v>
      </c>
      <c r="G386" s="67">
        <f t="shared" si="55"/>
        <v>-12.683450000004086</v>
      </c>
      <c r="I386" s="65">
        <f t="shared" si="63"/>
        <v>-12.683450000004086</v>
      </c>
      <c r="O386" s="65">
        <f t="shared" ca="1" si="56"/>
        <v>-13.287136889724394</v>
      </c>
      <c r="P386" s="65">
        <f t="shared" si="57"/>
        <v>-12.913811844840694</v>
      </c>
      <c r="Q386" s="100">
        <f t="shared" si="58"/>
        <v>36760.78</v>
      </c>
      <c r="R386" s="100"/>
      <c r="S386" s="65">
        <f t="shared" si="59"/>
        <v>5.3066579556525481E-2</v>
      </c>
    </row>
    <row r="387" spans="1:19" ht="12.95" customHeight="1" x14ac:dyDescent="0.2">
      <c r="A387" s="104" t="s">
        <v>849</v>
      </c>
      <c r="B387" s="105" t="s">
        <v>41</v>
      </c>
      <c r="C387" s="106">
        <v>52018.44</v>
      </c>
      <c r="D387" s="67"/>
      <c r="E387" s="65">
        <f t="shared" si="54"/>
        <v>-38.000788125574495</v>
      </c>
      <c r="F387" s="108">
        <f t="shared" si="52"/>
        <v>-37</v>
      </c>
      <c r="G387" s="67">
        <f t="shared" si="55"/>
        <v>-12.952299999997194</v>
      </c>
      <c r="I387" s="65">
        <f t="shared" si="63"/>
        <v>-12.952299999997194</v>
      </c>
      <c r="O387" s="65">
        <f t="shared" ca="1" si="56"/>
        <v>-13.276351639302588</v>
      </c>
      <c r="P387" s="65">
        <f t="shared" si="57"/>
        <v>-12.954505700794654</v>
      </c>
      <c r="Q387" s="100">
        <f t="shared" si="58"/>
        <v>36999.94</v>
      </c>
      <c r="R387" s="100"/>
      <c r="S387" s="65">
        <f t="shared" si="59"/>
        <v>4.8651160079120931E-6</v>
      </c>
    </row>
    <row r="388" spans="1:19" ht="12.95" customHeight="1" x14ac:dyDescent="0.2">
      <c r="A388" s="104" t="s">
        <v>849</v>
      </c>
      <c r="B388" s="105" t="s">
        <v>33</v>
      </c>
      <c r="C388" s="106">
        <v>52025.02</v>
      </c>
      <c r="D388" s="67"/>
      <c r="E388" s="65">
        <f t="shared" si="54"/>
        <v>-37.492369862696407</v>
      </c>
      <c r="F388" s="108">
        <f t="shared" si="52"/>
        <v>-36.5</v>
      </c>
      <c r="G388" s="67">
        <f t="shared" si="55"/>
        <v>-12.843350000002829</v>
      </c>
      <c r="I388" s="65">
        <f t="shared" si="63"/>
        <v>-12.843350000002829</v>
      </c>
      <c r="O388" s="65">
        <f t="shared" ca="1" si="56"/>
        <v>-13.276060146047943</v>
      </c>
      <c r="P388" s="65">
        <f t="shared" si="57"/>
        <v>-12.955569074173775</v>
      </c>
      <c r="Q388" s="100">
        <f t="shared" si="58"/>
        <v>37006.519999999997</v>
      </c>
      <c r="R388" s="100"/>
      <c r="S388" s="65">
        <f t="shared" si="59"/>
        <v>1.2593120607784357E-2</v>
      </c>
    </row>
    <row r="389" spans="1:19" ht="12.95" customHeight="1" x14ac:dyDescent="0.2">
      <c r="A389" s="104" t="s">
        <v>849</v>
      </c>
      <c r="B389" s="105" t="s">
        <v>41</v>
      </c>
      <c r="C389" s="106">
        <v>52044.41</v>
      </c>
      <c r="D389" s="67"/>
      <c r="E389" s="65">
        <f t="shared" si="54"/>
        <v>-35.994158598681551</v>
      </c>
      <c r="F389" s="108">
        <f t="shared" si="52"/>
        <v>-35</v>
      </c>
      <c r="G389" s="67">
        <f t="shared" si="55"/>
        <v>-12.866499999996449</v>
      </c>
      <c r="I389" s="65">
        <f t="shared" si="63"/>
        <v>-12.866499999996449</v>
      </c>
      <c r="O389" s="65">
        <f t="shared" ca="1" si="56"/>
        <v>-13.275185666284013</v>
      </c>
      <c r="P389" s="65">
        <f t="shared" si="57"/>
        <v>-12.958747680448321</v>
      </c>
      <c r="Q389" s="100">
        <f t="shared" si="58"/>
        <v>37025.910000000003</v>
      </c>
      <c r="R389" s="100"/>
      <c r="S389" s="65">
        <f t="shared" si="59"/>
        <v>8.5096345487505505E-3</v>
      </c>
    </row>
    <row r="390" spans="1:19" ht="12.95" customHeight="1" x14ac:dyDescent="0.2">
      <c r="A390" s="104" t="s">
        <v>849</v>
      </c>
      <c r="B390" s="105" t="s">
        <v>41</v>
      </c>
      <c r="C390" s="106">
        <v>52057.51</v>
      </c>
      <c r="D390" s="67"/>
      <c r="E390" s="65">
        <f t="shared" si="54"/>
        <v>-34.981958105716842</v>
      </c>
      <c r="F390" s="108">
        <f t="shared" ref="F390:F453" si="64">ROUND(2*E390,0)/2+1</f>
        <v>-34</v>
      </c>
      <c r="G390" s="67">
        <f t="shared" si="55"/>
        <v>-12.708599999998114</v>
      </c>
      <c r="I390" s="65">
        <f t="shared" si="63"/>
        <v>-12.708599999998114</v>
      </c>
      <c r="O390" s="65">
        <f t="shared" ca="1" si="56"/>
        <v>-13.274602679774727</v>
      </c>
      <c r="P390" s="65">
        <f t="shared" si="57"/>
        <v>-12.960857156412338</v>
      </c>
      <c r="Q390" s="100">
        <f t="shared" si="58"/>
        <v>37039.01</v>
      </c>
      <c r="R390" s="100"/>
      <c r="S390" s="65">
        <f t="shared" si="59"/>
        <v>6.363367296219026E-2</v>
      </c>
    </row>
    <row r="391" spans="1:19" ht="12.95" customHeight="1" x14ac:dyDescent="0.2">
      <c r="A391" s="104" t="s">
        <v>849</v>
      </c>
      <c r="B391" s="105" t="s">
        <v>41</v>
      </c>
      <c r="C391" s="106">
        <v>52082.96</v>
      </c>
      <c r="D391" s="67"/>
      <c r="E391" s="65">
        <f t="shared" si="54"/>
        <v>-33.015507529689991</v>
      </c>
      <c r="F391" s="108">
        <f t="shared" si="64"/>
        <v>-32</v>
      </c>
      <c r="G391" s="67">
        <f t="shared" si="55"/>
        <v>-13.142800000001444</v>
      </c>
      <c r="I391" s="65">
        <f t="shared" si="63"/>
        <v>-13.142800000001444</v>
      </c>
      <c r="O391" s="65">
        <f t="shared" ca="1" si="56"/>
        <v>-13.273436706756153</v>
      </c>
      <c r="P391" s="65">
        <f t="shared" si="57"/>
        <v>-12.965053080614743</v>
      </c>
      <c r="Q391" s="100">
        <f t="shared" si="58"/>
        <v>37064.46</v>
      </c>
      <c r="R391" s="100"/>
      <c r="S391" s="65">
        <f t="shared" si="59"/>
        <v>3.1593967351462367E-2</v>
      </c>
    </row>
    <row r="392" spans="1:19" ht="12.95" customHeight="1" x14ac:dyDescent="0.2">
      <c r="A392" s="104" t="s">
        <v>849</v>
      </c>
      <c r="B392" s="105" t="s">
        <v>41</v>
      </c>
      <c r="C392" s="106">
        <v>52083.19</v>
      </c>
      <c r="D392" s="67"/>
      <c r="E392" s="65">
        <f t="shared" si="54"/>
        <v>-32.997736070652962</v>
      </c>
      <c r="F392" s="108">
        <f t="shared" si="64"/>
        <v>-32</v>
      </c>
      <c r="G392" s="67">
        <f t="shared" si="55"/>
        <v>-12.912799999998242</v>
      </c>
      <c r="I392" s="65">
        <f t="shared" si="63"/>
        <v>-12.912799999998242</v>
      </c>
      <c r="O392" s="65">
        <f t="shared" ca="1" si="56"/>
        <v>-13.273436706756153</v>
      </c>
      <c r="P392" s="65">
        <f t="shared" si="57"/>
        <v>-12.965053080614743</v>
      </c>
      <c r="Q392" s="100">
        <f t="shared" si="58"/>
        <v>37064.69</v>
      </c>
      <c r="R392" s="100"/>
      <c r="S392" s="65">
        <f t="shared" si="59"/>
        <v>2.730384433914497E-3</v>
      </c>
    </row>
    <row r="393" spans="1:19" ht="12.95" customHeight="1" x14ac:dyDescent="0.2">
      <c r="A393" s="104" t="s">
        <v>849</v>
      </c>
      <c r="B393" s="105" t="s">
        <v>33</v>
      </c>
      <c r="C393" s="106">
        <v>52089.82</v>
      </c>
      <c r="D393" s="67"/>
      <c r="E393" s="65">
        <f t="shared" si="54"/>
        <v>-32.485454447114478</v>
      </c>
      <c r="F393" s="108">
        <f t="shared" si="64"/>
        <v>-31.5</v>
      </c>
      <c r="G393" s="67">
        <f t="shared" si="55"/>
        <v>-12.753850000000966</v>
      </c>
      <c r="I393" s="65">
        <f t="shared" si="63"/>
        <v>-12.753850000000966</v>
      </c>
      <c r="O393" s="65">
        <f t="shared" ca="1" si="56"/>
        <v>-13.273145213501509</v>
      </c>
      <c r="P393" s="65">
        <f t="shared" si="57"/>
        <v>-12.966097264222503</v>
      </c>
      <c r="Q393" s="100">
        <f t="shared" si="58"/>
        <v>37071.32</v>
      </c>
      <c r="R393" s="100"/>
      <c r="S393" s="65">
        <f t="shared" si="59"/>
        <v>4.5048901169526825E-2</v>
      </c>
    </row>
    <row r="394" spans="1:19" ht="12.95" customHeight="1" x14ac:dyDescent="0.2">
      <c r="A394" s="44" t="s">
        <v>39</v>
      </c>
      <c r="B394" s="43" t="s">
        <v>33</v>
      </c>
      <c r="C394" s="44">
        <v>52109.05</v>
      </c>
      <c r="D394" s="44">
        <v>0.05</v>
      </c>
      <c r="E394" s="65">
        <f t="shared" si="54"/>
        <v>-30.999605937212436</v>
      </c>
      <c r="F394" s="108">
        <f t="shared" si="64"/>
        <v>-30</v>
      </c>
      <c r="G394" s="67">
        <f t="shared" si="55"/>
        <v>-12.936999999998079</v>
      </c>
      <c r="I394" s="65">
        <f t="shared" si="63"/>
        <v>-12.936999999998079</v>
      </c>
      <c r="O394" s="65">
        <f t="shared" ca="1" si="56"/>
        <v>-13.27227073373758</v>
      </c>
      <c r="P394" s="65">
        <f t="shared" si="57"/>
        <v>-12.969218301182973</v>
      </c>
      <c r="Q394" s="100">
        <f t="shared" si="58"/>
        <v>37090.550000000003</v>
      </c>
      <c r="R394" s="100" t="s">
        <v>1053</v>
      </c>
      <c r="S394" s="65">
        <f t="shared" si="59"/>
        <v>1.0380189312405559E-3</v>
      </c>
    </row>
    <row r="395" spans="1:19" ht="12.95" customHeight="1" x14ac:dyDescent="0.2">
      <c r="A395" s="104" t="s">
        <v>868</v>
      </c>
      <c r="B395" s="105" t="s">
        <v>41</v>
      </c>
      <c r="C395" s="106">
        <v>52134.75</v>
      </c>
      <c r="D395" s="67"/>
      <c r="E395" s="65">
        <f t="shared" si="54"/>
        <v>-29.013838557884732</v>
      </c>
      <c r="F395" s="108">
        <f t="shared" si="64"/>
        <v>-28</v>
      </c>
      <c r="G395" s="67">
        <f t="shared" si="55"/>
        <v>-13.121200000001409</v>
      </c>
      <c r="I395" s="65">
        <f>+G395</f>
        <v>-13.121200000001409</v>
      </c>
      <c r="O395" s="65">
        <f t="shared" ca="1" si="56"/>
        <v>-13.271104760719005</v>
      </c>
      <c r="P395" s="65">
        <f t="shared" si="57"/>
        <v>-12.97335281811703</v>
      </c>
      <c r="Q395" s="100">
        <f t="shared" si="58"/>
        <v>37116.25</v>
      </c>
      <c r="R395" s="100"/>
      <c r="S395" s="65">
        <f t="shared" si="59"/>
        <v>2.1858789191152434E-2</v>
      </c>
    </row>
    <row r="396" spans="1:19" ht="12.95" customHeight="1" x14ac:dyDescent="0.2">
      <c r="A396" s="104" t="s">
        <v>868</v>
      </c>
      <c r="B396" s="105" t="s">
        <v>41</v>
      </c>
      <c r="C396" s="106">
        <v>52147.95</v>
      </c>
      <c r="D396" s="67"/>
      <c r="E396" s="65">
        <f t="shared" si="54"/>
        <v>-27.993911343599795</v>
      </c>
      <c r="F396" s="108">
        <f t="shared" si="64"/>
        <v>-27</v>
      </c>
      <c r="G396" s="67">
        <f t="shared" si="55"/>
        <v>-12.863300000004529</v>
      </c>
      <c r="I396" s="65">
        <f>+G396</f>
        <v>-12.863300000004529</v>
      </c>
      <c r="O396" s="65">
        <f t="shared" ca="1" si="56"/>
        <v>-13.270521774209719</v>
      </c>
      <c r="P396" s="65">
        <f t="shared" si="57"/>
        <v>-12.975408562721244</v>
      </c>
      <c r="Q396" s="100">
        <f t="shared" si="58"/>
        <v>37129.449999999997</v>
      </c>
      <c r="R396" s="100"/>
      <c r="S396" s="65">
        <f t="shared" si="59"/>
        <v>1.2568329834407643E-2</v>
      </c>
    </row>
    <row r="397" spans="1:19" ht="12.95" customHeight="1" x14ac:dyDescent="0.2">
      <c r="A397" s="104" t="s">
        <v>914</v>
      </c>
      <c r="B397" s="105" t="s">
        <v>41</v>
      </c>
      <c r="C397" s="106">
        <v>52161</v>
      </c>
      <c r="D397" s="67"/>
      <c r="E397" s="65">
        <f t="shared" si="54"/>
        <v>-26.985574211294921</v>
      </c>
      <c r="F397" s="108">
        <f t="shared" si="64"/>
        <v>-26</v>
      </c>
      <c r="G397" s="67">
        <f t="shared" si="55"/>
        <v>-12.755400000001828</v>
      </c>
      <c r="K397" s="65">
        <f>G397</f>
        <v>-12.755400000001828</v>
      </c>
      <c r="O397" s="65">
        <f t="shared" ca="1" si="56"/>
        <v>-13.269938787700431</v>
      </c>
      <c r="P397" s="65">
        <f t="shared" si="57"/>
        <v>-12.977456631416914</v>
      </c>
      <c r="Q397" s="100">
        <f t="shared" si="58"/>
        <v>37142.5</v>
      </c>
      <c r="R397" s="100"/>
      <c r="S397" s="65">
        <f t="shared" si="59"/>
        <v>4.9309147555415274E-2</v>
      </c>
    </row>
    <row r="398" spans="1:19" ht="12.95" customHeight="1" x14ac:dyDescent="0.2">
      <c r="A398" s="104" t="s">
        <v>868</v>
      </c>
      <c r="B398" s="105" t="s">
        <v>41</v>
      </c>
      <c r="C398" s="106">
        <v>52238.16</v>
      </c>
      <c r="D398" s="67"/>
      <c r="E398" s="65">
        <f t="shared" si="54"/>
        <v>-21.023636040518657</v>
      </c>
      <c r="F398" s="108">
        <f t="shared" si="64"/>
        <v>-20</v>
      </c>
      <c r="G398" s="67">
        <f t="shared" si="55"/>
        <v>-13.247999999999593</v>
      </c>
      <c r="I398" s="65">
        <f>+G398</f>
        <v>-13.247999999999593</v>
      </c>
      <c r="O398" s="65">
        <f t="shared" ca="1" si="56"/>
        <v>-13.266440868644711</v>
      </c>
      <c r="P398" s="65">
        <f t="shared" si="57"/>
        <v>-12.98958384951152</v>
      </c>
      <c r="Q398" s="100">
        <f t="shared" si="58"/>
        <v>37219.660000000003</v>
      </c>
      <c r="R398" s="100"/>
      <c r="S398" s="65">
        <f t="shared" si="59"/>
        <v>6.6778906833073984E-2</v>
      </c>
    </row>
    <row r="399" spans="1:19" ht="12.95" customHeight="1" x14ac:dyDescent="0.2">
      <c r="A399" s="44" t="s">
        <v>39</v>
      </c>
      <c r="B399" s="43" t="s">
        <v>33</v>
      </c>
      <c r="C399" s="44">
        <v>52471.37</v>
      </c>
      <c r="D399" s="44">
        <v>7.0000000000000007E-2</v>
      </c>
      <c r="E399" s="65">
        <f t="shared" si="54"/>
        <v>-3.0041492493488215</v>
      </c>
      <c r="F399" s="108">
        <f t="shared" si="64"/>
        <v>-2</v>
      </c>
      <c r="G399" s="67">
        <f t="shared" si="55"/>
        <v>-12.995799999996962</v>
      </c>
      <c r="I399" s="65">
        <f>G399</f>
        <v>-12.995799999996962</v>
      </c>
      <c r="O399" s="65">
        <f t="shared" ca="1" si="56"/>
        <v>-13.255947111477548</v>
      </c>
      <c r="P399" s="65">
        <f t="shared" si="57"/>
        <v>-13.024307507549947</v>
      </c>
      <c r="Q399" s="100">
        <f t="shared" si="58"/>
        <v>37452.870000000003</v>
      </c>
      <c r="R399" s="100" t="s">
        <v>1053</v>
      </c>
      <c r="S399" s="65">
        <f t="shared" si="59"/>
        <v>8.1267798688353674E-4</v>
      </c>
    </row>
    <row r="400" spans="1:19" ht="12.95" customHeight="1" x14ac:dyDescent="0.2">
      <c r="A400" s="104" t="s">
        <v>921</v>
      </c>
      <c r="B400" s="105" t="s">
        <v>33</v>
      </c>
      <c r="C400" s="106">
        <v>52490.95</v>
      </c>
      <c r="D400" s="67"/>
      <c r="E400" s="65">
        <f t="shared" si="54"/>
        <v>-1.4912572148262577</v>
      </c>
      <c r="F400" s="108">
        <f t="shared" si="64"/>
        <v>-0.5</v>
      </c>
      <c r="G400" s="67">
        <f t="shared" si="55"/>
        <v>-12.828950000002806</v>
      </c>
      <c r="I400" s="65">
        <f>+G400</f>
        <v>-12.828950000002806</v>
      </c>
      <c r="O400" s="65">
        <f t="shared" ca="1" si="56"/>
        <v>-13.255072631713617</v>
      </c>
      <c r="P400" s="65">
        <f t="shared" si="57"/>
        <v>-13.027088885557367</v>
      </c>
      <c r="Q400" s="100">
        <f t="shared" si="58"/>
        <v>37472.449999999997</v>
      </c>
      <c r="R400" s="100"/>
      <c r="S400" s="65">
        <f t="shared" si="59"/>
        <v>3.9259017968803572E-2</v>
      </c>
    </row>
    <row r="401" spans="1:26" ht="12.95" customHeight="1" x14ac:dyDescent="0.2">
      <c r="A401" s="104" t="s">
        <v>921</v>
      </c>
      <c r="B401" s="105" t="s">
        <v>41</v>
      </c>
      <c r="C401" s="106">
        <v>52497.15</v>
      </c>
      <c r="D401" s="67"/>
      <c r="E401" s="65">
        <f t="shared" si="54"/>
        <v>-1.0122004929647077</v>
      </c>
      <c r="F401" s="108">
        <f t="shared" si="64"/>
        <v>0</v>
      </c>
      <c r="G401" s="67">
        <f t="shared" si="55"/>
        <v>-13.099999999998545</v>
      </c>
      <c r="I401" s="65">
        <f>+G401</f>
        <v>-13.099999999998545</v>
      </c>
      <c r="O401" s="65">
        <f t="shared" ca="1" si="56"/>
        <v>-13.254781138458974</v>
      </c>
      <c r="P401" s="65">
        <f t="shared" si="57"/>
        <v>-13.028012173605569</v>
      </c>
      <c r="Q401" s="100">
        <f t="shared" si="58"/>
        <v>37478.65</v>
      </c>
      <c r="R401" s="100"/>
      <c r="S401" s="65">
        <f t="shared" si="59"/>
        <v>5.1822471487851665E-3</v>
      </c>
    </row>
    <row r="402" spans="1:26" ht="12.95" customHeight="1" x14ac:dyDescent="0.2">
      <c r="A402" s="44" t="s">
        <v>35</v>
      </c>
      <c r="B402" s="43" t="s">
        <v>33</v>
      </c>
      <c r="C402" s="44">
        <v>52510.25</v>
      </c>
      <c r="D402" s="58"/>
      <c r="E402" s="65">
        <f t="shared" si="54"/>
        <v>0</v>
      </c>
      <c r="F402" s="108">
        <f t="shared" si="64"/>
        <v>1</v>
      </c>
      <c r="G402" s="67">
        <f t="shared" si="55"/>
        <v>-12.94210000000021</v>
      </c>
      <c r="K402" s="65">
        <f>G402</f>
        <v>-12.94210000000021</v>
      </c>
      <c r="O402" s="65">
        <f t="shared" ca="1" si="56"/>
        <v>-13.254198151949687</v>
      </c>
      <c r="P402" s="65">
        <f t="shared" si="57"/>
        <v>-13.029852992770564</v>
      </c>
      <c r="Q402" s="100">
        <f t="shared" si="58"/>
        <v>37491.75</v>
      </c>
      <c r="R402" s="100"/>
      <c r="S402" s="65">
        <f t="shared" si="59"/>
        <v>7.7005877401539529E-3</v>
      </c>
      <c r="Z402" s="65" t="s">
        <v>34</v>
      </c>
    </row>
    <row r="403" spans="1:26" ht="12.95" customHeight="1" x14ac:dyDescent="0.2">
      <c r="A403" s="104" t="s">
        <v>921</v>
      </c>
      <c r="B403" s="105" t="s">
        <v>41</v>
      </c>
      <c r="C403" s="106">
        <v>52574.39</v>
      </c>
      <c r="D403" s="67"/>
      <c r="E403" s="65">
        <f t="shared" si="54"/>
        <v>4.9559190548674028</v>
      </c>
      <c r="F403" s="108">
        <f t="shared" si="64"/>
        <v>6</v>
      </c>
      <c r="G403" s="67">
        <f t="shared" si="55"/>
        <v>-13.512600000001839</v>
      </c>
      <c r="I403" s="65">
        <f t="shared" ref="I403:I410" si="65">+G403</f>
        <v>-13.512600000001839</v>
      </c>
      <c r="O403" s="65">
        <f t="shared" ca="1" si="56"/>
        <v>-13.251283219403252</v>
      </c>
      <c r="P403" s="65">
        <f t="shared" si="57"/>
        <v>-13.038941949967395</v>
      </c>
      <c r="Q403" s="100">
        <f t="shared" si="58"/>
        <v>37555.89</v>
      </c>
      <c r="R403" s="100"/>
      <c r="S403" s="65">
        <f t="shared" si="59"/>
        <v>0.22435194836243233</v>
      </c>
    </row>
    <row r="404" spans="1:26" ht="12.95" customHeight="1" x14ac:dyDescent="0.2">
      <c r="A404" s="104" t="s">
        <v>931</v>
      </c>
      <c r="B404" s="105" t="s">
        <v>41</v>
      </c>
      <c r="C404" s="106">
        <v>52885.38</v>
      </c>
      <c r="D404" s="67"/>
      <c r="E404" s="65">
        <f t="shared" si="54"/>
        <v>28.985249688999264</v>
      </c>
      <c r="F404" s="108">
        <f t="shared" si="64"/>
        <v>30</v>
      </c>
      <c r="G404" s="67">
        <f t="shared" si="55"/>
        <v>-13.13300000000163</v>
      </c>
      <c r="I404" s="65">
        <f t="shared" si="65"/>
        <v>-13.13300000000163</v>
      </c>
      <c r="O404" s="65">
        <f t="shared" ca="1" si="56"/>
        <v>-13.237291543180367</v>
      </c>
      <c r="P404" s="65">
        <f t="shared" si="57"/>
        <v>-13.079897728339045</v>
      </c>
      <c r="Q404" s="100">
        <f t="shared" si="58"/>
        <v>37866.879999999997</v>
      </c>
      <c r="R404" s="100"/>
      <c r="S404" s="65">
        <f t="shared" si="59"/>
        <v>2.8198512557269626E-3</v>
      </c>
    </row>
    <row r="405" spans="1:26" ht="12.95" customHeight="1" x14ac:dyDescent="0.2">
      <c r="A405" s="104" t="s">
        <v>935</v>
      </c>
      <c r="B405" s="105" t="s">
        <v>41</v>
      </c>
      <c r="C405" s="106">
        <v>52898.2</v>
      </c>
      <c r="D405" s="67"/>
      <c r="E405" s="65">
        <f t="shared" ref="E405:E468" si="66">+(C405-C$7)/C$8</f>
        <v>29.975815362267106</v>
      </c>
      <c r="F405" s="108">
        <f t="shared" si="64"/>
        <v>31</v>
      </c>
      <c r="G405" s="67">
        <f t="shared" ref="G405:G468" si="67">+C405-(C$7+F405*C$8)</f>
        <v>-13.25510000000213</v>
      </c>
      <c r="I405" s="65">
        <f t="shared" si="65"/>
        <v>-13.25510000000213</v>
      </c>
      <c r="O405" s="65">
        <f t="shared" ref="O405:O468" ca="1" si="68">+C$11+C$12*$F405</f>
        <v>-13.236708556671081</v>
      </c>
      <c r="P405" s="65">
        <f t="shared" ref="P405:P468" si="69">+D$11+D$12*F405+D$13*F405*F405</f>
        <v>-13.081508270247737</v>
      </c>
      <c r="Q405" s="100">
        <f t="shared" ref="Q405:Q468" si="70">+C405-15018.5</f>
        <v>37879.699999999997</v>
      </c>
      <c r="R405" s="100"/>
      <c r="S405" s="65">
        <f t="shared" ref="S405:S468" si="71">(P405-G405)*(P405-G405)</f>
        <v>3.0134088639122508E-2</v>
      </c>
    </row>
    <row r="406" spans="1:26" ht="12.95" customHeight="1" x14ac:dyDescent="0.2">
      <c r="A406" s="104" t="s">
        <v>935</v>
      </c>
      <c r="B406" s="105" t="s">
        <v>33</v>
      </c>
      <c r="C406" s="106">
        <v>52905.15</v>
      </c>
      <c r="D406" s="67"/>
      <c r="E406" s="65">
        <f t="shared" si="66"/>
        <v>30.512822494031219</v>
      </c>
      <c r="F406" s="108">
        <f t="shared" si="64"/>
        <v>31.5</v>
      </c>
      <c r="G406" s="67">
        <f t="shared" si="67"/>
        <v>-12.77614999999787</v>
      </c>
      <c r="I406" s="65">
        <f t="shared" si="65"/>
        <v>-12.77614999999787</v>
      </c>
      <c r="O406" s="65">
        <f t="shared" ca="1" si="68"/>
        <v>-13.236417063416438</v>
      </c>
      <c r="P406" s="65">
        <f t="shared" si="69"/>
        <v>-13.082310662736377</v>
      </c>
      <c r="Q406" s="100">
        <f t="shared" si="70"/>
        <v>37886.65</v>
      </c>
      <c r="R406" s="100"/>
      <c r="S406" s="65">
        <f t="shared" si="71"/>
        <v>9.3734351408482339E-2</v>
      </c>
    </row>
    <row r="407" spans="1:26" ht="12.95" customHeight="1" x14ac:dyDescent="0.2">
      <c r="A407" s="104" t="s">
        <v>942</v>
      </c>
      <c r="B407" s="105" t="s">
        <v>41</v>
      </c>
      <c r="C407" s="106">
        <v>53170.12</v>
      </c>
      <c r="D407" s="67"/>
      <c r="E407" s="65">
        <f t="shared" si="66"/>
        <v>50.986315976541874</v>
      </c>
      <c r="F407" s="108">
        <f t="shared" si="64"/>
        <v>52</v>
      </c>
      <c r="G407" s="67">
        <f t="shared" si="67"/>
        <v>-13.119199999993725</v>
      </c>
      <c r="I407" s="65">
        <f t="shared" si="65"/>
        <v>-13.119199999993725</v>
      </c>
      <c r="O407" s="65">
        <f t="shared" ca="1" si="68"/>
        <v>-13.224465839976057</v>
      </c>
      <c r="P407" s="65">
        <f t="shared" si="69"/>
        <v>-13.113556515456727</v>
      </c>
      <c r="Q407" s="100">
        <f t="shared" si="70"/>
        <v>38151.620000000003</v>
      </c>
      <c r="R407" s="100"/>
      <c r="S407" s="65">
        <f t="shared" si="71"/>
        <v>3.1848917719337159E-5</v>
      </c>
    </row>
    <row r="408" spans="1:26" ht="12.95" customHeight="1" x14ac:dyDescent="0.2">
      <c r="A408" s="104" t="s">
        <v>942</v>
      </c>
      <c r="B408" s="105" t="s">
        <v>33</v>
      </c>
      <c r="C408" s="106">
        <v>53176.22</v>
      </c>
      <c r="D408" s="67"/>
      <c r="E408" s="65">
        <f t="shared" si="66"/>
        <v>51.457645977082635</v>
      </c>
      <c r="F408" s="108">
        <f t="shared" si="64"/>
        <v>52.5</v>
      </c>
      <c r="G408" s="67">
        <f t="shared" si="67"/>
        <v>-13.490249999995285</v>
      </c>
      <c r="I408" s="65">
        <f t="shared" si="65"/>
        <v>-13.490249999995285</v>
      </c>
      <c r="O408" s="65">
        <f t="shared" ca="1" si="68"/>
        <v>-13.224174346721414</v>
      </c>
      <c r="P408" s="65">
        <f t="shared" si="69"/>
        <v>-13.114278310905663</v>
      </c>
      <c r="Q408" s="100">
        <f t="shared" si="70"/>
        <v>38157.72</v>
      </c>
      <c r="R408" s="100"/>
      <c r="S408" s="65">
        <f t="shared" si="71"/>
        <v>0.14135471099690378</v>
      </c>
    </row>
    <row r="409" spans="1:26" ht="12.95" customHeight="1" x14ac:dyDescent="0.2">
      <c r="A409" s="104" t="s">
        <v>935</v>
      </c>
      <c r="B409" s="105" t="s">
        <v>41</v>
      </c>
      <c r="C409" s="106">
        <v>53260.85</v>
      </c>
      <c r="D409" s="67"/>
      <c r="E409" s="65">
        <f t="shared" si="66"/>
        <v>57.996770230487982</v>
      </c>
      <c r="F409" s="108">
        <f t="shared" si="64"/>
        <v>59</v>
      </c>
      <c r="G409" s="67">
        <f t="shared" si="67"/>
        <v>-12.983899999999267</v>
      </c>
      <c r="I409" s="65">
        <f t="shared" si="65"/>
        <v>-12.983899999999267</v>
      </c>
      <c r="O409" s="65">
        <f t="shared" ca="1" si="68"/>
        <v>-13.220384934411049</v>
      </c>
      <c r="P409" s="65">
        <f t="shared" si="69"/>
        <v>-13.123487024822465</v>
      </c>
      <c r="Q409" s="100">
        <f t="shared" si="70"/>
        <v>38242.35</v>
      </c>
      <c r="R409" s="100"/>
      <c r="S409" s="65">
        <f t="shared" si="71"/>
        <v>1.9484537498992177E-2</v>
      </c>
    </row>
    <row r="410" spans="1:26" ht="12.95" customHeight="1" x14ac:dyDescent="0.2">
      <c r="A410" s="104" t="s">
        <v>935</v>
      </c>
      <c r="B410" s="105" t="s">
        <v>41</v>
      </c>
      <c r="C410" s="106">
        <v>53648.800000000003</v>
      </c>
      <c r="D410" s="67"/>
      <c r="E410" s="65">
        <f t="shared" si="66"/>
        <v>87.972585592755649</v>
      </c>
      <c r="F410" s="108">
        <f t="shared" si="64"/>
        <v>89</v>
      </c>
      <c r="G410" s="67">
        <f t="shared" si="67"/>
        <v>-13.296899999993911</v>
      </c>
      <c r="I410" s="65">
        <f t="shared" si="65"/>
        <v>-13.296899999993911</v>
      </c>
      <c r="O410" s="65">
        <f t="shared" ca="1" si="68"/>
        <v>-13.202895339132445</v>
      </c>
      <c r="P410" s="65">
        <f t="shared" si="69"/>
        <v>-13.161786221433999</v>
      </c>
      <c r="Q410" s="100">
        <f t="shared" si="70"/>
        <v>38630.300000000003</v>
      </c>
      <c r="R410" s="100"/>
      <c r="S410" s="65">
        <f t="shared" si="71"/>
        <v>1.825573315673697E-2</v>
      </c>
    </row>
    <row r="411" spans="1:26" ht="12.95" customHeight="1" x14ac:dyDescent="0.2">
      <c r="A411" s="104" t="s">
        <v>956</v>
      </c>
      <c r="B411" s="105" t="s">
        <v>41</v>
      </c>
      <c r="C411" s="106">
        <v>53674.982000000004</v>
      </c>
      <c r="D411" s="67"/>
      <c r="E411" s="65">
        <f t="shared" si="66"/>
        <v>89.995595768847679</v>
      </c>
      <c r="F411" s="108">
        <f t="shared" si="64"/>
        <v>91</v>
      </c>
      <c r="G411" s="67">
        <f t="shared" si="67"/>
        <v>-12.999099999993632</v>
      </c>
      <c r="K411" s="65">
        <f t="shared" ref="K411:K417" si="72">G411</f>
        <v>-12.999099999993632</v>
      </c>
      <c r="O411" s="65">
        <f t="shared" ca="1" si="68"/>
        <v>-13.20172936611387</v>
      </c>
      <c r="P411" s="65">
        <f t="shared" si="69"/>
        <v>-13.16409387213471</v>
      </c>
      <c r="Q411" s="100">
        <f t="shared" si="70"/>
        <v>38656.482000000004</v>
      </c>
      <c r="R411" s="99" t="s">
        <v>1060</v>
      </c>
      <c r="S411" s="65">
        <f t="shared" si="71"/>
        <v>2.722297784410653E-2</v>
      </c>
    </row>
    <row r="412" spans="1:26" ht="12.95" customHeight="1" x14ac:dyDescent="0.2">
      <c r="A412" s="104" t="s">
        <v>961</v>
      </c>
      <c r="B412" s="105" t="s">
        <v>33</v>
      </c>
      <c r="C412" s="106">
        <v>55060</v>
      </c>
      <c r="D412" s="67"/>
      <c r="E412" s="65">
        <f t="shared" si="66"/>
        <v>197.01207686542369</v>
      </c>
      <c r="F412" s="108">
        <f t="shared" si="64"/>
        <v>198</v>
      </c>
      <c r="G412" s="67">
        <f t="shared" si="67"/>
        <v>-12.785799999997835</v>
      </c>
      <c r="K412" s="65">
        <f t="shared" si="72"/>
        <v>-12.785799999997835</v>
      </c>
      <c r="O412" s="65">
        <f t="shared" ca="1" si="68"/>
        <v>-13.139349809620178</v>
      </c>
      <c r="P412" s="65">
        <f t="shared" si="69"/>
        <v>-13.242791123951527</v>
      </c>
      <c r="Q412" s="100">
        <f t="shared" si="70"/>
        <v>40041.5</v>
      </c>
      <c r="R412" s="99" t="s">
        <v>1060</v>
      </c>
      <c r="S412" s="65">
        <f t="shared" si="71"/>
        <v>0.20884088737245879</v>
      </c>
    </row>
    <row r="413" spans="1:26" ht="12.95" customHeight="1" x14ac:dyDescent="0.2">
      <c r="A413" s="104" t="s">
        <v>961</v>
      </c>
      <c r="B413" s="105" t="s">
        <v>33</v>
      </c>
      <c r="C413" s="106">
        <v>55066.1</v>
      </c>
      <c r="D413" s="67"/>
      <c r="E413" s="65">
        <f t="shared" si="66"/>
        <v>197.48340686596444</v>
      </c>
      <c r="F413" s="108">
        <f t="shared" si="64"/>
        <v>198.5</v>
      </c>
      <c r="G413" s="67">
        <f t="shared" si="67"/>
        <v>-13.156849999999395</v>
      </c>
      <c r="K413" s="65">
        <f t="shared" si="72"/>
        <v>-13.156849999999395</v>
      </c>
      <c r="O413" s="65">
        <f t="shared" ca="1" si="68"/>
        <v>-13.139058316365533</v>
      </c>
      <c r="P413" s="65">
        <f t="shared" si="69"/>
        <v>-13.242952578076791</v>
      </c>
      <c r="Q413" s="100">
        <f t="shared" si="70"/>
        <v>40047.599999999999</v>
      </c>
      <c r="R413" s="99" t="s">
        <v>1060</v>
      </c>
      <c r="S413" s="65">
        <f t="shared" si="71"/>
        <v>7.413653951574087E-3</v>
      </c>
    </row>
    <row r="414" spans="1:26" ht="12.95" customHeight="1" x14ac:dyDescent="0.2">
      <c r="A414" s="104" t="s">
        <v>961</v>
      </c>
      <c r="B414" s="105" t="s">
        <v>33</v>
      </c>
      <c r="C414" s="106">
        <v>55072.800000000003</v>
      </c>
      <c r="D414" s="67"/>
      <c r="E414" s="65">
        <f t="shared" si="66"/>
        <v>198.0010971944277</v>
      </c>
      <c r="F414" s="108">
        <f t="shared" si="64"/>
        <v>199</v>
      </c>
      <c r="G414" s="67">
        <f t="shared" si="67"/>
        <v>-12.927899999995134</v>
      </c>
      <c r="K414" s="65">
        <f t="shared" si="72"/>
        <v>-12.927899999995134</v>
      </c>
      <c r="O414" s="65">
        <f t="shared" ca="1" si="68"/>
        <v>-13.13876682311089</v>
      </c>
      <c r="P414" s="65">
        <f t="shared" si="69"/>
        <v>-13.243112113224919</v>
      </c>
      <c r="Q414" s="100">
        <f t="shared" si="70"/>
        <v>40054.300000000003</v>
      </c>
      <c r="R414" s="99" t="s">
        <v>1060</v>
      </c>
      <c r="S414" s="65">
        <f t="shared" si="71"/>
        <v>9.9358676326787035E-2</v>
      </c>
    </row>
    <row r="415" spans="1:26" ht="12.95" customHeight="1" x14ac:dyDescent="0.2">
      <c r="A415" s="104" t="s">
        <v>961</v>
      </c>
      <c r="B415" s="105" t="s">
        <v>33</v>
      </c>
      <c r="C415" s="106">
        <v>55079.6</v>
      </c>
      <c r="D415" s="67"/>
      <c r="E415" s="65">
        <f t="shared" si="66"/>
        <v>198.52651424421063</v>
      </c>
      <c r="F415" s="108">
        <f t="shared" si="64"/>
        <v>199.5</v>
      </c>
      <c r="G415" s="67">
        <f t="shared" si="67"/>
        <v>-12.598949999999604</v>
      </c>
      <c r="K415" s="65">
        <f t="shared" si="72"/>
        <v>-12.598949999999604</v>
      </c>
      <c r="O415" s="65">
        <f t="shared" ca="1" si="68"/>
        <v>-13.138475329856247</v>
      </c>
      <c r="P415" s="65">
        <f t="shared" si="69"/>
        <v>-13.243269729395909</v>
      </c>
      <c r="Q415" s="100">
        <f t="shared" si="70"/>
        <v>40061.1</v>
      </c>
      <c r="R415" s="99" t="s">
        <v>1060</v>
      </c>
      <c r="S415" s="65">
        <f t="shared" si="71"/>
        <v>0.41514791368932713</v>
      </c>
    </row>
    <row r="416" spans="1:26" ht="12.95" customHeight="1" x14ac:dyDescent="0.2">
      <c r="A416" s="104" t="s">
        <v>961</v>
      </c>
      <c r="B416" s="105" t="s">
        <v>33</v>
      </c>
      <c r="C416" s="106">
        <v>55085.3</v>
      </c>
      <c r="D416" s="67"/>
      <c r="E416" s="65">
        <f t="shared" si="66"/>
        <v>198.96693735947048</v>
      </c>
      <c r="F416" s="108">
        <f t="shared" si="64"/>
        <v>200</v>
      </c>
      <c r="G416" s="67">
        <f t="shared" si="67"/>
        <v>-13.369999999995343</v>
      </c>
      <c r="K416" s="65">
        <f t="shared" si="72"/>
        <v>-13.369999999995343</v>
      </c>
      <c r="O416" s="65">
        <f t="shared" ca="1" si="68"/>
        <v>-13.138183836601604</v>
      </c>
      <c r="P416" s="65">
        <f t="shared" si="69"/>
        <v>-13.243425426589765</v>
      </c>
      <c r="Q416" s="100">
        <f t="shared" si="70"/>
        <v>40066.800000000003</v>
      </c>
      <c r="R416" s="99" t="s">
        <v>1060</v>
      </c>
      <c r="S416" s="65">
        <f t="shared" si="71"/>
        <v>1.6021122632804245E-2</v>
      </c>
    </row>
    <row r="417" spans="1:19" ht="12.95" customHeight="1" x14ac:dyDescent="0.2">
      <c r="A417" s="104" t="s">
        <v>961</v>
      </c>
      <c r="B417" s="105" t="s">
        <v>33</v>
      </c>
      <c r="C417" s="106">
        <v>55091.7</v>
      </c>
      <c r="D417" s="67"/>
      <c r="E417" s="65">
        <f t="shared" si="66"/>
        <v>199.46144752397194</v>
      </c>
      <c r="F417" s="108">
        <f t="shared" si="64"/>
        <v>200.5</v>
      </c>
      <c r="G417" s="67">
        <f t="shared" si="67"/>
        <v>-13.441050000001269</v>
      </c>
      <c r="K417" s="65">
        <f t="shared" si="72"/>
        <v>-13.441050000001269</v>
      </c>
      <c r="O417" s="65">
        <f t="shared" ca="1" si="68"/>
        <v>-13.137892343346961</v>
      </c>
      <c r="P417" s="65">
        <f t="shared" si="69"/>
        <v>-13.243579204806483</v>
      </c>
      <c r="Q417" s="100">
        <f t="shared" si="70"/>
        <v>40073.199999999997</v>
      </c>
      <c r="R417" s="99" t="s">
        <v>1060</v>
      </c>
      <c r="S417" s="65">
        <f t="shared" si="71"/>
        <v>3.8994714954860961E-2</v>
      </c>
    </row>
    <row r="418" spans="1:19" ht="12.95" customHeight="1" x14ac:dyDescent="0.2">
      <c r="A418" s="44" t="s">
        <v>134</v>
      </c>
      <c r="B418" s="43" t="s">
        <v>33</v>
      </c>
      <c r="C418" s="44">
        <v>55435.1</v>
      </c>
      <c r="D418" s="44">
        <v>0.02</v>
      </c>
      <c r="E418" s="65">
        <f t="shared" si="66"/>
        <v>225.99500853802695</v>
      </c>
      <c r="F418" s="108">
        <f t="shared" si="64"/>
        <v>227</v>
      </c>
      <c r="G418" s="67">
        <f t="shared" si="67"/>
        <v>-13.006699999998091</v>
      </c>
      <c r="J418" s="65">
        <f>G418</f>
        <v>-13.006699999998091</v>
      </c>
      <c r="O418" s="65">
        <f t="shared" ca="1" si="68"/>
        <v>-13.122443200850858</v>
      </c>
      <c r="P418" s="65">
        <f t="shared" si="69"/>
        <v>-13.248983394011169</v>
      </c>
      <c r="Q418" s="100">
        <f t="shared" si="70"/>
        <v>40416.6</v>
      </c>
      <c r="R418" s="100" t="s">
        <v>140</v>
      </c>
      <c r="S418" s="65">
        <f t="shared" si="71"/>
        <v>5.870124301449671E-2</v>
      </c>
    </row>
    <row r="419" spans="1:19" ht="12.95" customHeight="1" x14ac:dyDescent="0.2">
      <c r="A419" s="44" t="s">
        <v>134</v>
      </c>
      <c r="B419" s="43" t="s">
        <v>41</v>
      </c>
      <c r="C419" s="44">
        <v>55441.26</v>
      </c>
      <c r="D419" s="44">
        <v>0.02</v>
      </c>
      <c r="E419" s="65">
        <f t="shared" si="66"/>
        <v>226.4709745713603</v>
      </c>
      <c r="F419" s="108">
        <f t="shared" si="64"/>
        <v>227.5</v>
      </c>
      <c r="G419" s="67">
        <f t="shared" si="67"/>
        <v>-13.317749999994703</v>
      </c>
      <c r="J419" s="65">
        <f>G419</f>
        <v>-13.317749999994703</v>
      </c>
      <c r="O419" s="65">
        <f t="shared" ca="1" si="68"/>
        <v>-13.122151707596215</v>
      </c>
      <c r="P419" s="65">
        <f t="shared" si="69"/>
        <v>-13.249033547462552</v>
      </c>
      <c r="Q419" s="100">
        <f t="shared" si="70"/>
        <v>40422.76</v>
      </c>
      <c r="R419" s="100" t="s">
        <v>140</v>
      </c>
      <c r="S419" s="65">
        <f t="shared" si="71"/>
        <v>4.7219508486033126E-3</v>
      </c>
    </row>
    <row r="420" spans="1:19" ht="12.95" customHeight="1" x14ac:dyDescent="0.2">
      <c r="A420" s="101" t="s">
        <v>135</v>
      </c>
      <c r="B420" s="43" t="s">
        <v>41</v>
      </c>
      <c r="C420" s="44">
        <v>55816.76</v>
      </c>
      <c r="D420" s="44"/>
      <c r="E420" s="65">
        <f t="shared" si="66"/>
        <v>255.48481312924503</v>
      </c>
      <c r="F420" s="108">
        <f t="shared" si="64"/>
        <v>256.5</v>
      </c>
      <c r="G420" s="67">
        <f t="shared" si="67"/>
        <v>-13.13865000000078</v>
      </c>
      <c r="J420" s="65">
        <f>G420</f>
        <v>-13.13865000000078</v>
      </c>
      <c r="O420" s="65">
        <f t="shared" ca="1" si="68"/>
        <v>-13.105245098826897</v>
      </c>
      <c r="P420" s="65">
        <f t="shared" si="69"/>
        <v>-13.248659077763257</v>
      </c>
      <c r="Q420" s="100">
        <f t="shared" si="70"/>
        <v>40798.26</v>
      </c>
      <c r="R420" s="100" t="s">
        <v>140</v>
      </c>
      <c r="S420" s="65">
        <f t="shared" si="71"/>
        <v>1.2101997190150744E-2</v>
      </c>
    </row>
    <row r="421" spans="1:19" ht="12.95" customHeight="1" x14ac:dyDescent="0.2">
      <c r="A421" s="101" t="s">
        <v>135</v>
      </c>
      <c r="B421" s="43" t="s">
        <v>33</v>
      </c>
      <c r="C421" s="44">
        <v>55823.19</v>
      </c>
      <c r="D421" s="44"/>
      <c r="E421" s="65">
        <f t="shared" si="66"/>
        <v>255.98164131014306</v>
      </c>
      <c r="F421" s="108">
        <f t="shared" si="64"/>
        <v>257</v>
      </c>
      <c r="G421" s="67">
        <f t="shared" si="67"/>
        <v>-13.179700000000594</v>
      </c>
      <c r="J421" s="65">
        <f>G421</f>
        <v>-13.179700000000594</v>
      </c>
      <c r="O421" s="65">
        <f t="shared" ca="1" si="68"/>
        <v>-13.104953605572254</v>
      </c>
      <c r="P421" s="65">
        <f t="shared" si="69"/>
        <v>-13.248596011563622</v>
      </c>
      <c r="Q421" s="100">
        <f t="shared" si="70"/>
        <v>40804.69</v>
      </c>
      <c r="R421" s="100" t="s">
        <v>140</v>
      </c>
      <c r="S421" s="65">
        <f t="shared" si="71"/>
        <v>4.7466604092929405E-3</v>
      </c>
    </row>
    <row r="422" spans="1:19" ht="12.95" customHeight="1" x14ac:dyDescent="0.2">
      <c r="A422" s="101" t="s">
        <v>137</v>
      </c>
      <c r="B422" s="43" t="s">
        <v>33</v>
      </c>
      <c r="C422" s="44">
        <v>55836.21</v>
      </c>
      <c r="D422" s="44">
        <v>0.01</v>
      </c>
      <c r="E422" s="65">
        <f t="shared" si="66"/>
        <v>256.98766042605132</v>
      </c>
      <c r="F422" s="108">
        <f t="shared" si="64"/>
        <v>258</v>
      </c>
      <c r="G422" s="67">
        <f t="shared" si="67"/>
        <v>-13.101800000004005</v>
      </c>
      <c r="K422" s="65">
        <f t="shared" ref="K422:K433" si="73">G422</f>
        <v>-13.101800000004005</v>
      </c>
      <c r="O422" s="65">
        <f t="shared" ca="1" si="68"/>
        <v>-13.104370619062966</v>
      </c>
      <c r="P422" s="65">
        <f t="shared" si="69"/>
        <v>-13.248464122232948</v>
      </c>
      <c r="Q422" s="100">
        <f t="shared" si="70"/>
        <v>40817.71</v>
      </c>
      <c r="R422" s="99" t="s">
        <v>1060</v>
      </c>
      <c r="S422" s="65">
        <f t="shared" si="71"/>
        <v>2.1510364749186293E-2</v>
      </c>
    </row>
    <row r="423" spans="1:19" ht="12.95" customHeight="1" x14ac:dyDescent="0.2">
      <c r="A423" s="101" t="s">
        <v>137</v>
      </c>
      <c r="B423" s="43" t="s">
        <v>33</v>
      </c>
      <c r="C423" s="44">
        <v>55836.22</v>
      </c>
      <c r="D423" s="44">
        <v>0.02</v>
      </c>
      <c r="E423" s="65">
        <f t="shared" si="66"/>
        <v>256.98843309818352</v>
      </c>
      <c r="F423" s="108">
        <f t="shared" si="64"/>
        <v>258</v>
      </c>
      <c r="G423" s="67">
        <f t="shared" si="67"/>
        <v>-13.091800000001967</v>
      </c>
      <c r="K423" s="65">
        <f t="shared" si="73"/>
        <v>-13.091800000001967</v>
      </c>
      <c r="O423" s="65">
        <f t="shared" ca="1" si="68"/>
        <v>-13.104370619062966</v>
      </c>
      <c r="P423" s="65">
        <f t="shared" si="69"/>
        <v>-13.248464122232948</v>
      </c>
      <c r="Q423" s="100">
        <f t="shared" si="70"/>
        <v>40817.72</v>
      </c>
      <c r="R423" s="99" t="s">
        <v>1060</v>
      </c>
      <c r="S423" s="65">
        <f t="shared" si="71"/>
        <v>2.4543647194403485E-2</v>
      </c>
    </row>
    <row r="424" spans="1:19" ht="12.95" customHeight="1" x14ac:dyDescent="0.2">
      <c r="A424" s="101" t="s">
        <v>137</v>
      </c>
      <c r="B424" s="43" t="s">
        <v>33</v>
      </c>
      <c r="C424" s="44">
        <v>55836.3</v>
      </c>
      <c r="D424" s="44">
        <v>0.02</v>
      </c>
      <c r="E424" s="65">
        <f t="shared" si="66"/>
        <v>256.99461447523993</v>
      </c>
      <c r="F424" s="108">
        <f t="shared" si="64"/>
        <v>258</v>
      </c>
      <c r="G424" s="67">
        <f t="shared" si="67"/>
        <v>-13.011800000000221</v>
      </c>
      <c r="K424" s="65">
        <f t="shared" si="73"/>
        <v>-13.011800000000221</v>
      </c>
      <c r="O424" s="65">
        <f t="shared" ca="1" si="68"/>
        <v>-13.104370619062966</v>
      </c>
      <c r="P424" s="65">
        <f t="shared" si="69"/>
        <v>-13.248464122232948</v>
      </c>
      <c r="Q424" s="100">
        <f t="shared" si="70"/>
        <v>40817.800000000003</v>
      </c>
      <c r="R424" s="99" t="s">
        <v>1060</v>
      </c>
      <c r="S424" s="65">
        <f t="shared" si="71"/>
        <v>5.6009906752186846E-2</v>
      </c>
    </row>
    <row r="425" spans="1:19" ht="12.95" customHeight="1" x14ac:dyDescent="0.2">
      <c r="A425" s="101" t="s">
        <v>137</v>
      </c>
      <c r="B425" s="43" t="s">
        <v>41</v>
      </c>
      <c r="C425" s="44">
        <v>55842.51</v>
      </c>
      <c r="D425" s="44">
        <v>0.02</v>
      </c>
      <c r="E425" s="65">
        <f t="shared" si="66"/>
        <v>257.47444386923314</v>
      </c>
      <c r="F425" s="108">
        <f t="shared" si="64"/>
        <v>258.5</v>
      </c>
      <c r="G425" s="67">
        <f t="shared" si="67"/>
        <v>-13.272850000001199</v>
      </c>
      <c r="K425" s="65">
        <f t="shared" si="73"/>
        <v>-13.272850000001199</v>
      </c>
      <c r="O425" s="65">
        <f t="shared" ca="1" si="68"/>
        <v>-13.104079125808322</v>
      </c>
      <c r="P425" s="65">
        <f t="shared" si="69"/>
        <v>-13.248395299101906</v>
      </c>
      <c r="Q425" s="100">
        <f t="shared" si="70"/>
        <v>40824.01</v>
      </c>
      <c r="R425" s="99" t="s">
        <v>1060</v>
      </c>
      <c r="S425" s="65">
        <f t="shared" si="71"/>
        <v>5.9803239607387224E-4</v>
      </c>
    </row>
    <row r="426" spans="1:19" ht="12.95" customHeight="1" x14ac:dyDescent="0.2">
      <c r="A426" s="101" t="s">
        <v>137</v>
      </c>
      <c r="B426" s="43" t="s">
        <v>41</v>
      </c>
      <c r="C426" s="44">
        <v>55842.6</v>
      </c>
      <c r="D426" s="44">
        <v>0.02</v>
      </c>
      <c r="E426" s="65">
        <f t="shared" si="66"/>
        <v>257.48139791842118</v>
      </c>
      <c r="F426" s="108">
        <f t="shared" si="64"/>
        <v>258.5</v>
      </c>
      <c r="G426" s="67">
        <f t="shared" si="67"/>
        <v>-13.182850000004692</v>
      </c>
      <c r="K426" s="65">
        <f t="shared" si="73"/>
        <v>-13.182850000004692</v>
      </c>
      <c r="O426" s="65">
        <f t="shared" ca="1" si="68"/>
        <v>-13.104079125808322</v>
      </c>
      <c r="P426" s="65">
        <f t="shared" si="69"/>
        <v>-13.248395299101906</v>
      </c>
      <c r="Q426" s="100">
        <f t="shared" si="70"/>
        <v>40824.1</v>
      </c>
      <c r="R426" s="99" t="s">
        <v>1060</v>
      </c>
      <c r="S426" s="65">
        <f t="shared" si="71"/>
        <v>4.2961862337433394E-3</v>
      </c>
    </row>
    <row r="427" spans="1:19" ht="12.95" customHeight="1" x14ac:dyDescent="0.2">
      <c r="A427" s="101" t="s">
        <v>137</v>
      </c>
      <c r="B427" s="43" t="s">
        <v>41</v>
      </c>
      <c r="C427" s="44">
        <v>55842.61</v>
      </c>
      <c r="D427" s="44">
        <v>0.03</v>
      </c>
      <c r="E427" s="65">
        <f t="shared" si="66"/>
        <v>257.48217059055338</v>
      </c>
      <c r="F427" s="108">
        <f t="shared" si="64"/>
        <v>258.5</v>
      </c>
      <c r="G427" s="67">
        <f t="shared" si="67"/>
        <v>-13.172850000002654</v>
      </c>
      <c r="K427" s="65">
        <f t="shared" si="73"/>
        <v>-13.172850000002654</v>
      </c>
      <c r="O427" s="65">
        <f t="shared" ca="1" si="68"/>
        <v>-13.104079125808322</v>
      </c>
      <c r="P427" s="65">
        <f t="shared" si="69"/>
        <v>-13.248395299101906</v>
      </c>
      <c r="Q427" s="100">
        <f t="shared" si="70"/>
        <v>40824.11</v>
      </c>
      <c r="R427" s="99" t="s">
        <v>1060</v>
      </c>
      <c r="S427" s="65">
        <f t="shared" si="71"/>
        <v>5.7070922159954459E-3</v>
      </c>
    </row>
    <row r="428" spans="1:19" ht="12.95" customHeight="1" x14ac:dyDescent="0.2">
      <c r="A428" s="101" t="s">
        <v>136</v>
      </c>
      <c r="B428" s="43" t="s">
        <v>33</v>
      </c>
      <c r="C428" s="44">
        <v>56509.08</v>
      </c>
      <c r="D428" s="44">
        <v>0.03</v>
      </c>
      <c r="E428" s="65">
        <f t="shared" si="66"/>
        <v>308.97845017423771</v>
      </c>
      <c r="F428" s="108">
        <f t="shared" si="64"/>
        <v>310</v>
      </c>
      <c r="G428" s="67">
        <f t="shared" si="67"/>
        <v>-13.22099999999773</v>
      </c>
      <c r="K428" s="65">
        <f t="shared" si="73"/>
        <v>-13.22099999999773</v>
      </c>
      <c r="O428" s="65">
        <f t="shared" ca="1" si="68"/>
        <v>-13.074055320580051</v>
      </c>
      <c r="P428" s="65">
        <f t="shared" si="69"/>
        <v>-13.231028475064928</v>
      </c>
      <c r="Q428" s="100">
        <f t="shared" si="70"/>
        <v>41490.58</v>
      </c>
      <c r="R428" s="99" t="s">
        <v>1060</v>
      </c>
      <c r="S428" s="65">
        <f t="shared" si="71"/>
        <v>1.0057031217341539E-4</v>
      </c>
    </row>
    <row r="429" spans="1:19" ht="12.95" customHeight="1" x14ac:dyDescent="0.2">
      <c r="A429" s="101" t="s">
        <v>136</v>
      </c>
      <c r="B429" s="43" t="s">
        <v>33</v>
      </c>
      <c r="C429" s="44">
        <v>56509.1</v>
      </c>
      <c r="D429" s="44">
        <v>0.02</v>
      </c>
      <c r="E429" s="65">
        <f t="shared" si="66"/>
        <v>308.97999551850154</v>
      </c>
      <c r="F429" s="108">
        <f t="shared" si="64"/>
        <v>310</v>
      </c>
      <c r="G429" s="67">
        <f t="shared" si="67"/>
        <v>-13.201000000000931</v>
      </c>
      <c r="K429" s="65">
        <f t="shared" si="73"/>
        <v>-13.201000000000931</v>
      </c>
      <c r="O429" s="65">
        <f t="shared" ca="1" si="68"/>
        <v>-13.074055320580051</v>
      </c>
      <c r="P429" s="65">
        <f t="shared" si="69"/>
        <v>-13.231028475064928</v>
      </c>
      <c r="Q429" s="100">
        <f t="shared" si="70"/>
        <v>41490.6</v>
      </c>
      <c r="R429" s="99" t="s">
        <v>1060</v>
      </c>
      <c r="S429" s="65">
        <f t="shared" si="71"/>
        <v>9.0170931466907465E-4</v>
      </c>
    </row>
    <row r="430" spans="1:19" ht="12.95" customHeight="1" x14ac:dyDescent="0.2">
      <c r="A430" s="101" t="s">
        <v>136</v>
      </c>
      <c r="B430" s="43" t="s">
        <v>33</v>
      </c>
      <c r="C430" s="44">
        <v>56509.11</v>
      </c>
      <c r="D430" s="44">
        <v>0.03</v>
      </c>
      <c r="E430" s="65">
        <f t="shared" si="66"/>
        <v>308.98076819063374</v>
      </c>
      <c r="F430" s="108">
        <f t="shared" si="64"/>
        <v>310</v>
      </c>
      <c r="G430" s="67">
        <f t="shared" si="67"/>
        <v>-13.190999999998894</v>
      </c>
      <c r="K430" s="65">
        <f t="shared" si="73"/>
        <v>-13.190999999998894</v>
      </c>
      <c r="O430" s="65">
        <f t="shared" ca="1" si="68"/>
        <v>-13.074055320580051</v>
      </c>
      <c r="P430" s="65">
        <f t="shared" si="69"/>
        <v>-13.231028475064928</v>
      </c>
      <c r="Q430" s="100">
        <f t="shared" si="70"/>
        <v>41490.61</v>
      </c>
      <c r="R430" s="99" t="s">
        <v>1060</v>
      </c>
      <c r="S430" s="65">
        <f t="shared" si="71"/>
        <v>1.6022788161121071E-3</v>
      </c>
    </row>
    <row r="431" spans="1:19" ht="12.95" customHeight="1" x14ac:dyDescent="0.2">
      <c r="A431" s="101" t="s">
        <v>136</v>
      </c>
      <c r="B431" s="43" t="s">
        <v>41</v>
      </c>
      <c r="C431" s="44">
        <v>56515.53</v>
      </c>
      <c r="D431" s="44">
        <v>0.03</v>
      </c>
      <c r="E431" s="65">
        <f t="shared" si="66"/>
        <v>309.47682369939952</v>
      </c>
      <c r="F431" s="108">
        <f t="shared" si="64"/>
        <v>310.5</v>
      </c>
      <c r="G431" s="67">
        <f t="shared" si="67"/>
        <v>-13.242050000000745</v>
      </c>
      <c r="K431" s="65">
        <f t="shared" si="73"/>
        <v>-13.242050000000745</v>
      </c>
      <c r="O431" s="65">
        <f t="shared" ca="1" si="68"/>
        <v>-13.073763827325406</v>
      </c>
      <c r="P431" s="65">
        <f t="shared" si="69"/>
        <v>-13.230760078311757</v>
      </c>
      <c r="Q431" s="100">
        <f t="shared" si="70"/>
        <v>41497.03</v>
      </c>
      <c r="R431" s="99" t="s">
        <v>1060</v>
      </c>
      <c r="S431" s="65">
        <f t="shared" si="71"/>
        <v>1.2746233174347946E-4</v>
      </c>
    </row>
    <row r="432" spans="1:19" ht="12.95" customHeight="1" x14ac:dyDescent="0.2">
      <c r="A432" s="101" t="s">
        <v>136</v>
      </c>
      <c r="B432" s="43" t="s">
        <v>41</v>
      </c>
      <c r="C432" s="44">
        <v>56515.56</v>
      </c>
      <c r="D432" s="44">
        <v>0.03</v>
      </c>
      <c r="E432" s="65">
        <f t="shared" si="66"/>
        <v>309.47914171579555</v>
      </c>
      <c r="F432" s="108">
        <f t="shared" si="64"/>
        <v>310.5</v>
      </c>
      <c r="G432" s="67">
        <f t="shared" si="67"/>
        <v>-13.212050000001909</v>
      </c>
      <c r="K432" s="65">
        <f t="shared" si="73"/>
        <v>-13.212050000001909</v>
      </c>
      <c r="O432" s="65">
        <f t="shared" ca="1" si="68"/>
        <v>-13.073763827325406</v>
      </c>
      <c r="P432" s="65">
        <f t="shared" si="69"/>
        <v>-13.230760078311757</v>
      </c>
      <c r="Q432" s="100">
        <f t="shared" si="70"/>
        <v>41497.06</v>
      </c>
      <c r="R432" s="99" t="s">
        <v>1060</v>
      </c>
      <c r="S432" s="65">
        <f t="shared" si="71"/>
        <v>3.5006703036064252E-4</v>
      </c>
    </row>
    <row r="433" spans="1:19" ht="12.95" customHeight="1" x14ac:dyDescent="0.2">
      <c r="A433" s="101" t="s">
        <v>136</v>
      </c>
      <c r="B433" s="43" t="s">
        <v>41</v>
      </c>
      <c r="C433" s="44">
        <v>56515.61</v>
      </c>
      <c r="D433" s="44">
        <v>0.04</v>
      </c>
      <c r="E433" s="65">
        <f t="shared" si="66"/>
        <v>309.48300507645598</v>
      </c>
      <c r="F433" s="108">
        <f t="shared" si="64"/>
        <v>310.5</v>
      </c>
      <c r="G433" s="67">
        <f t="shared" si="67"/>
        <v>-13.162049999998999</v>
      </c>
      <c r="K433" s="65">
        <f t="shared" si="73"/>
        <v>-13.162049999998999</v>
      </c>
      <c r="O433" s="65">
        <f t="shared" ca="1" si="68"/>
        <v>-13.073763827325406</v>
      </c>
      <c r="P433" s="65">
        <f t="shared" si="69"/>
        <v>-13.230760078311757</v>
      </c>
      <c r="Q433" s="100">
        <f t="shared" si="70"/>
        <v>41497.11</v>
      </c>
      <c r="R433" s="99" t="s">
        <v>1060</v>
      </c>
      <c r="S433" s="65">
        <f t="shared" si="71"/>
        <v>4.7210748617453821E-3</v>
      </c>
    </row>
    <row r="434" spans="1:19" ht="12.95" customHeight="1" x14ac:dyDescent="0.2">
      <c r="A434" s="101" t="s">
        <v>1030</v>
      </c>
      <c r="B434" s="43" t="s">
        <v>41</v>
      </c>
      <c r="C434" s="44">
        <v>56826.16</v>
      </c>
      <c r="D434" s="67"/>
      <c r="E434" s="65">
        <f t="shared" si="66"/>
        <v>333.47833813677869</v>
      </c>
      <c r="F434" s="108">
        <f t="shared" si="64"/>
        <v>334.5</v>
      </c>
      <c r="G434" s="67">
        <f t="shared" si="67"/>
        <v>-13.222449999993842</v>
      </c>
      <c r="I434" s="65">
        <f>G434</f>
        <v>-13.222449999993842</v>
      </c>
      <c r="O434" s="65">
        <f t="shared" ca="1" si="68"/>
        <v>-13.059772151102523</v>
      </c>
      <c r="P434" s="65">
        <f t="shared" si="69"/>
        <v>-13.215620317047737</v>
      </c>
      <c r="Q434" s="100">
        <f t="shared" si="70"/>
        <v>41807.660000000003</v>
      </c>
      <c r="R434" s="99" t="s">
        <v>1060</v>
      </c>
      <c r="S434" s="65">
        <f t="shared" si="71"/>
        <v>4.6644569144314105E-5</v>
      </c>
    </row>
    <row r="435" spans="1:19" ht="12.95" customHeight="1" x14ac:dyDescent="0.2">
      <c r="A435" s="58" t="s">
        <v>1052</v>
      </c>
      <c r="B435" s="59" t="s">
        <v>41</v>
      </c>
      <c r="C435" s="58">
        <v>56826.16</v>
      </c>
      <c r="D435" s="58">
        <v>0.06</v>
      </c>
      <c r="E435" s="65">
        <f t="shared" si="66"/>
        <v>333.47833813677869</v>
      </c>
      <c r="F435" s="108">
        <f t="shared" si="64"/>
        <v>334.5</v>
      </c>
      <c r="G435" s="67">
        <f t="shared" si="67"/>
        <v>-13.222449999993842</v>
      </c>
      <c r="K435" s="65">
        <f t="shared" ref="K435:K466" si="74">G435</f>
        <v>-13.222449999993842</v>
      </c>
      <c r="O435" s="65">
        <f t="shared" ca="1" si="68"/>
        <v>-13.059772151102523</v>
      </c>
      <c r="P435" s="65">
        <f t="shared" si="69"/>
        <v>-13.215620317047737</v>
      </c>
      <c r="Q435" s="100">
        <f t="shared" si="70"/>
        <v>41807.660000000003</v>
      </c>
      <c r="R435" s="100" t="e">
        <v>#N/A</v>
      </c>
      <c r="S435" s="65">
        <f t="shared" si="71"/>
        <v>4.6644569144314105E-5</v>
      </c>
    </row>
    <row r="436" spans="1:19" ht="12.95" customHeight="1" x14ac:dyDescent="0.2">
      <c r="A436" s="58" t="s">
        <v>1051</v>
      </c>
      <c r="B436" s="59" t="s">
        <v>41</v>
      </c>
      <c r="C436" s="58">
        <v>56826.16</v>
      </c>
      <c r="D436" s="58">
        <v>0.06</v>
      </c>
      <c r="E436" s="65">
        <f t="shared" si="66"/>
        <v>333.47833813677869</v>
      </c>
      <c r="F436" s="108">
        <f t="shared" si="64"/>
        <v>334.5</v>
      </c>
      <c r="G436" s="67">
        <f t="shared" si="67"/>
        <v>-13.222449999993842</v>
      </c>
      <c r="K436" s="65">
        <f t="shared" si="74"/>
        <v>-13.222449999993842</v>
      </c>
      <c r="O436" s="65">
        <f t="shared" ca="1" si="68"/>
        <v>-13.059772151102523</v>
      </c>
      <c r="P436" s="65">
        <f t="shared" si="69"/>
        <v>-13.215620317047737</v>
      </c>
      <c r="Q436" s="100">
        <f t="shared" si="70"/>
        <v>41807.660000000003</v>
      </c>
      <c r="R436" s="100" t="s">
        <v>1060</v>
      </c>
      <c r="S436" s="65">
        <f t="shared" si="71"/>
        <v>4.6644569144314105E-5</v>
      </c>
    </row>
    <row r="437" spans="1:19" ht="12.95" customHeight="1" x14ac:dyDescent="0.2">
      <c r="A437" s="58" t="s">
        <v>1052</v>
      </c>
      <c r="B437" s="59" t="s">
        <v>41</v>
      </c>
      <c r="C437" s="58">
        <v>56826.18</v>
      </c>
      <c r="D437" s="58">
        <v>0.06</v>
      </c>
      <c r="E437" s="65">
        <f t="shared" si="66"/>
        <v>333.47988348104252</v>
      </c>
      <c r="F437" s="108">
        <f t="shared" si="64"/>
        <v>334.5</v>
      </c>
      <c r="G437" s="67">
        <f t="shared" si="67"/>
        <v>-13.202449999997043</v>
      </c>
      <c r="K437" s="65">
        <f t="shared" si="74"/>
        <v>-13.202449999997043</v>
      </c>
      <c r="O437" s="65">
        <f t="shared" ca="1" si="68"/>
        <v>-13.059772151102523</v>
      </c>
      <c r="P437" s="65">
        <f t="shared" si="69"/>
        <v>-13.215620317047737</v>
      </c>
      <c r="Q437" s="100">
        <f t="shared" si="70"/>
        <v>41807.68</v>
      </c>
      <c r="R437" s="100" t="s">
        <v>1060</v>
      </c>
      <c r="S437" s="65">
        <f t="shared" si="71"/>
        <v>1.734572512157965E-4</v>
      </c>
    </row>
    <row r="438" spans="1:19" ht="12.95" customHeight="1" x14ac:dyDescent="0.2">
      <c r="A438" s="58" t="s">
        <v>1051</v>
      </c>
      <c r="B438" s="59" t="s">
        <v>41</v>
      </c>
      <c r="C438" s="58">
        <v>56826.18</v>
      </c>
      <c r="D438" s="58">
        <v>0.06</v>
      </c>
      <c r="E438" s="65">
        <f t="shared" si="66"/>
        <v>333.47988348104252</v>
      </c>
      <c r="F438" s="108">
        <f t="shared" si="64"/>
        <v>334.5</v>
      </c>
      <c r="G438" s="67">
        <f t="shared" si="67"/>
        <v>-13.202449999997043</v>
      </c>
      <c r="K438" s="65">
        <f t="shared" si="74"/>
        <v>-13.202449999997043</v>
      </c>
      <c r="O438" s="65">
        <f t="shared" ca="1" si="68"/>
        <v>-13.059772151102523</v>
      </c>
      <c r="P438" s="65">
        <f t="shared" si="69"/>
        <v>-13.215620317047737</v>
      </c>
      <c r="Q438" s="100">
        <f t="shared" si="70"/>
        <v>41807.68</v>
      </c>
      <c r="R438" s="100" t="s">
        <v>1060</v>
      </c>
      <c r="S438" s="65">
        <f t="shared" si="71"/>
        <v>1.734572512157965E-4</v>
      </c>
    </row>
    <row r="439" spans="1:19" ht="12.95" customHeight="1" x14ac:dyDescent="0.2">
      <c r="A439" s="58" t="s">
        <v>1052</v>
      </c>
      <c r="B439" s="59" t="s">
        <v>41</v>
      </c>
      <c r="C439" s="58">
        <v>56826.2</v>
      </c>
      <c r="D439" s="58">
        <v>0.02</v>
      </c>
      <c r="E439" s="65">
        <f t="shared" si="66"/>
        <v>333.48142882530635</v>
      </c>
      <c r="F439" s="108">
        <f t="shared" si="64"/>
        <v>334.5</v>
      </c>
      <c r="G439" s="67">
        <f t="shared" si="67"/>
        <v>-13.182450000000244</v>
      </c>
      <c r="K439" s="65">
        <f t="shared" si="74"/>
        <v>-13.182450000000244</v>
      </c>
      <c r="O439" s="65">
        <f t="shared" ca="1" si="68"/>
        <v>-13.059772151102523</v>
      </c>
      <c r="P439" s="65">
        <f t="shared" si="69"/>
        <v>-13.215620317047737</v>
      </c>
      <c r="Q439" s="100">
        <f t="shared" si="70"/>
        <v>41807.699999999997</v>
      </c>
      <c r="R439" s="100" t="s">
        <v>1060</v>
      </c>
      <c r="S439" s="65">
        <f t="shared" si="71"/>
        <v>1.1002699330311652E-3</v>
      </c>
    </row>
    <row r="440" spans="1:19" ht="12.95" customHeight="1" x14ac:dyDescent="0.2">
      <c r="A440" s="58" t="s">
        <v>1051</v>
      </c>
      <c r="B440" s="59" t="s">
        <v>41</v>
      </c>
      <c r="C440" s="58">
        <v>56826.2</v>
      </c>
      <c r="D440" s="58">
        <v>0.02</v>
      </c>
      <c r="E440" s="65">
        <f t="shared" si="66"/>
        <v>333.48142882530635</v>
      </c>
      <c r="F440" s="108">
        <f t="shared" si="64"/>
        <v>334.5</v>
      </c>
      <c r="G440" s="67">
        <f t="shared" si="67"/>
        <v>-13.182450000000244</v>
      </c>
      <c r="K440" s="65">
        <f t="shared" si="74"/>
        <v>-13.182450000000244</v>
      </c>
      <c r="O440" s="65">
        <f t="shared" ca="1" si="68"/>
        <v>-13.059772151102523</v>
      </c>
      <c r="P440" s="65">
        <f t="shared" si="69"/>
        <v>-13.215620317047737</v>
      </c>
      <c r="Q440" s="100">
        <f t="shared" si="70"/>
        <v>41807.699999999997</v>
      </c>
      <c r="R440" s="100" t="s">
        <v>1060</v>
      </c>
      <c r="S440" s="65">
        <f t="shared" si="71"/>
        <v>1.1002699330311652E-3</v>
      </c>
    </row>
    <row r="441" spans="1:19" ht="12.95" customHeight="1" x14ac:dyDescent="0.2">
      <c r="A441" s="58" t="s">
        <v>1052</v>
      </c>
      <c r="B441" s="59" t="s">
        <v>33</v>
      </c>
      <c r="C441" s="58">
        <v>56832.69</v>
      </c>
      <c r="D441" s="58">
        <v>0.05</v>
      </c>
      <c r="E441" s="65">
        <f t="shared" si="66"/>
        <v>333.98289303899696</v>
      </c>
      <c r="F441" s="108">
        <f t="shared" si="64"/>
        <v>335</v>
      </c>
      <c r="G441" s="67">
        <f t="shared" si="67"/>
        <v>-13.163499999995111</v>
      </c>
      <c r="K441" s="65">
        <f t="shared" si="74"/>
        <v>-13.163499999995111</v>
      </c>
      <c r="O441" s="65">
        <f t="shared" ca="1" si="68"/>
        <v>-13.059480657847878</v>
      </c>
      <c r="P441" s="65">
        <f t="shared" si="69"/>
        <v>-13.215257890414907</v>
      </c>
      <c r="Q441" s="100">
        <f t="shared" si="70"/>
        <v>41814.19</v>
      </c>
      <c r="R441" s="100" t="s">
        <v>1060</v>
      </c>
      <c r="S441" s="65">
        <f t="shared" si="71"/>
        <v>2.6788792207076972E-3</v>
      </c>
    </row>
    <row r="442" spans="1:19" ht="12.95" customHeight="1" x14ac:dyDescent="0.2">
      <c r="A442" s="58" t="s">
        <v>1051</v>
      </c>
      <c r="B442" s="59" t="s">
        <v>33</v>
      </c>
      <c r="C442" s="58">
        <v>56832.69</v>
      </c>
      <c r="D442" s="58">
        <v>0.05</v>
      </c>
      <c r="E442" s="65">
        <f t="shared" si="66"/>
        <v>333.98289303899696</v>
      </c>
      <c r="F442" s="108">
        <f t="shared" si="64"/>
        <v>335</v>
      </c>
      <c r="G442" s="67">
        <f t="shared" si="67"/>
        <v>-13.163499999995111</v>
      </c>
      <c r="K442" s="65">
        <f t="shared" si="74"/>
        <v>-13.163499999995111</v>
      </c>
      <c r="O442" s="65">
        <f t="shared" ca="1" si="68"/>
        <v>-13.059480657847878</v>
      </c>
      <c r="P442" s="65">
        <f t="shared" si="69"/>
        <v>-13.215257890414907</v>
      </c>
      <c r="Q442" s="100">
        <f t="shared" si="70"/>
        <v>41814.19</v>
      </c>
      <c r="R442" s="100" t="s">
        <v>1060</v>
      </c>
      <c r="S442" s="65">
        <f t="shared" si="71"/>
        <v>2.6788792207076972E-3</v>
      </c>
    </row>
    <row r="443" spans="1:19" ht="12.95" customHeight="1" x14ac:dyDescent="0.2">
      <c r="A443" s="58" t="s">
        <v>1052</v>
      </c>
      <c r="B443" s="59" t="s">
        <v>33</v>
      </c>
      <c r="C443" s="58">
        <v>56832.71</v>
      </c>
      <c r="D443" s="58">
        <v>0.05</v>
      </c>
      <c r="E443" s="65">
        <f t="shared" si="66"/>
        <v>333.98443838326074</v>
      </c>
      <c r="F443" s="108">
        <f t="shared" si="64"/>
        <v>335</v>
      </c>
      <c r="G443" s="67">
        <f t="shared" si="67"/>
        <v>-13.143499999998312</v>
      </c>
      <c r="K443" s="65">
        <f t="shared" si="74"/>
        <v>-13.143499999998312</v>
      </c>
      <c r="O443" s="65">
        <f t="shared" ca="1" si="68"/>
        <v>-13.059480657847878</v>
      </c>
      <c r="P443" s="65">
        <f t="shared" si="69"/>
        <v>-13.215257890414907</v>
      </c>
      <c r="Q443" s="100">
        <f t="shared" si="70"/>
        <v>41814.21</v>
      </c>
      <c r="R443" s="100" t="s">
        <v>1060</v>
      </c>
      <c r="S443" s="65">
        <f t="shared" si="71"/>
        <v>5.1491948370401162E-3</v>
      </c>
    </row>
    <row r="444" spans="1:19" ht="12.95" customHeight="1" x14ac:dyDescent="0.2">
      <c r="A444" s="58" t="s">
        <v>1051</v>
      </c>
      <c r="B444" s="59" t="s">
        <v>33</v>
      </c>
      <c r="C444" s="58">
        <v>56832.71</v>
      </c>
      <c r="D444" s="58">
        <v>0.05</v>
      </c>
      <c r="E444" s="65">
        <f t="shared" si="66"/>
        <v>333.98443838326074</v>
      </c>
      <c r="F444" s="108">
        <f t="shared" si="64"/>
        <v>335</v>
      </c>
      <c r="G444" s="67">
        <f t="shared" si="67"/>
        <v>-13.143499999998312</v>
      </c>
      <c r="K444" s="65">
        <f t="shared" si="74"/>
        <v>-13.143499999998312</v>
      </c>
      <c r="O444" s="65">
        <f t="shared" ca="1" si="68"/>
        <v>-13.059480657847878</v>
      </c>
      <c r="P444" s="65">
        <f t="shared" si="69"/>
        <v>-13.215257890414907</v>
      </c>
      <c r="Q444" s="100">
        <f t="shared" si="70"/>
        <v>41814.21</v>
      </c>
      <c r="R444" s="100" t="s">
        <v>1060</v>
      </c>
      <c r="S444" s="65">
        <f t="shared" si="71"/>
        <v>5.1491948370401162E-3</v>
      </c>
    </row>
    <row r="445" spans="1:19" ht="12.95" customHeight="1" x14ac:dyDescent="0.2">
      <c r="A445" s="58" t="s">
        <v>1052</v>
      </c>
      <c r="B445" s="59" t="s">
        <v>33</v>
      </c>
      <c r="C445" s="58">
        <v>56832.72</v>
      </c>
      <c r="D445" s="58">
        <v>0.03</v>
      </c>
      <c r="E445" s="65">
        <f t="shared" si="66"/>
        <v>333.98521105539294</v>
      </c>
      <c r="F445" s="108">
        <f t="shared" si="64"/>
        <v>335</v>
      </c>
      <c r="G445" s="67">
        <f t="shared" si="67"/>
        <v>-13.133499999996275</v>
      </c>
      <c r="K445" s="65">
        <f t="shared" si="74"/>
        <v>-13.133499999996275</v>
      </c>
      <c r="O445" s="65">
        <f t="shared" ca="1" si="68"/>
        <v>-13.059480657847878</v>
      </c>
      <c r="P445" s="65">
        <f t="shared" si="69"/>
        <v>-13.215257890414907</v>
      </c>
      <c r="Q445" s="100">
        <f t="shared" si="70"/>
        <v>41814.22</v>
      </c>
      <c r="R445" s="100" t="s">
        <v>1060</v>
      </c>
      <c r="S445" s="65">
        <f t="shared" si="71"/>
        <v>6.6843526457051501E-3</v>
      </c>
    </row>
    <row r="446" spans="1:19" ht="12.95" customHeight="1" x14ac:dyDescent="0.2">
      <c r="A446" s="58" t="s">
        <v>1051</v>
      </c>
      <c r="B446" s="59" t="s">
        <v>33</v>
      </c>
      <c r="C446" s="58">
        <v>56832.72</v>
      </c>
      <c r="D446" s="58">
        <v>0.03</v>
      </c>
      <c r="E446" s="65">
        <f t="shared" si="66"/>
        <v>333.98521105539294</v>
      </c>
      <c r="F446" s="108">
        <f t="shared" si="64"/>
        <v>335</v>
      </c>
      <c r="G446" s="67">
        <f t="shared" si="67"/>
        <v>-13.133499999996275</v>
      </c>
      <c r="K446" s="65">
        <f t="shared" si="74"/>
        <v>-13.133499999996275</v>
      </c>
      <c r="O446" s="65">
        <f t="shared" ca="1" si="68"/>
        <v>-13.059480657847878</v>
      </c>
      <c r="P446" s="65">
        <f t="shared" si="69"/>
        <v>-13.215257890414907</v>
      </c>
      <c r="Q446" s="100">
        <f t="shared" si="70"/>
        <v>41814.22</v>
      </c>
      <c r="R446" s="100" t="s">
        <v>1060</v>
      </c>
      <c r="S446" s="65">
        <f t="shared" si="71"/>
        <v>6.6843526457051501E-3</v>
      </c>
    </row>
    <row r="447" spans="1:19" ht="12.95" customHeight="1" x14ac:dyDescent="0.2">
      <c r="A447" s="110" t="s">
        <v>1049</v>
      </c>
      <c r="B447" s="111" t="s">
        <v>41</v>
      </c>
      <c r="C447" s="112">
        <v>57227.146000000001</v>
      </c>
      <c r="D447" s="44"/>
      <c r="E447" s="65">
        <f t="shared" si="66"/>
        <v>364.46140889036559</v>
      </c>
      <c r="F447" s="108">
        <f t="shared" si="64"/>
        <v>365.5</v>
      </c>
      <c r="G447" s="67">
        <f t="shared" si="67"/>
        <v>-13.441549999995914</v>
      </c>
      <c r="K447" s="65">
        <f t="shared" si="74"/>
        <v>-13.441549999995914</v>
      </c>
      <c r="O447" s="65">
        <f t="shared" ca="1" si="68"/>
        <v>-13.04169956931463</v>
      </c>
      <c r="P447" s="65">
        <f t="shared" si="69"/>
        <v>-13.189521080048404</v>
      </c>
      <c r="Q447" s="100">
        <f t="shared" si="70"/>
        <v>42208.646000000001</v>
      </c>
      <c r="R447" s="100" t="s">
        <v>1060</v>
      </c>
      <c r="S447" s="65">
        <f t="shared" si="71"/>
        <v>6.3518576489908107E-2</v>
      </c>
    </row>
    <row r="448" spans="1:19" ht="12.95" customHeight="1" x14ac:dyDescent="0.2">
      <c r="A448" s="110" t="s">
        <v>1049</v>
      </c>
      <c r="B448" s="111" t="s">
        <v>33</v>
      </c>
      <c r="C448" s="112">
        <v>57246.557000000001</v>
      </c>
      <c r="D448" s="44"/>
      <c r="E448" s="65">
        <f t="shared" si="66"/>
        <v>365.96124276585721</v>
      </c>
      <c r="F448" s="108">
        <f t="shared" si="64"/>
        <v>367</v>
      </c>
      <c r="G448" s="67">
        <f t="shared" si="67"/>
        <v>-13.44369999999617</v>
      </c>
      <c r="K448" s="65">
        <f t="shared" si="74"/>
        <v>-13.44369999999617</v>
      </c>
      <c r="O448" s="65">
        <f t="shared" ca="1" si="68"/>
        <v>-13.040825089550699</v>
      </c>
      <c r="P448" s="65">
        <f t="shared" si="69"/>
        <v>-13.188071113471239</v>
      </c>
      <c r="Q448" s="100">
        <f t="shared" si="70"/>
        <v>42228.057000000001</v>
      </c>
      <c r="R448" s="100" t="s">
        <v>1060</v>
      </c>
      <c r="S448" s="65">
        <f t="shared" si="71"/>
        <v>6.5346127625976275E-2</v>
      </c>
    </row>
    <row r="449" spans="1:19" ht="12.95" customHeight="1" x14ac:dyDescent="0.2">
      <c r="A449" s="58" t="s">
        <v>1050</v>
      </c>
      <c r="B449" s="59" t="s">
        <v>41</v>
      </c>
      <c r="C449" s="58">
        <v>57576.89</v>
      </c>
      <c r="D449" s="58">
        <v>0.05</v>
      </c>
      <c r="E449" s="65">
        <f t="shared" si="66"/>
        <v>391.48515310498294</v>
      </c>
      <c r="F449" s="108">
        <f t="shared" si="64"/>
        <v>392.5</v>
      </c>
      <c r="G449" s="67">
        <f t="shared" si="67"/>
        <v>-13.134250000002794</v>
      </c>
      <c r="K449" s="65">
        <f t="shared" si="74"/>
        <v>-13.134250000002794</v>
      </c>
      <c r="O449" s="65">
        <f t="shared" ca="1" si="68"/>
        <v>-13.025958933563885</v>
      </c>
      <c r="P449" s="65">
        <f t="shared" si="69"/>
        <v>-13.160779250143321</v>
      </c>
      <c r="Q449" s="100">
        <f t="shared" si="70"/>
        <v>42558.39</v>
      </c>
      <c r="R449" s="100" t="s">
        <v>1060</v>
      </c>
      <c r="S449" s="65">
        <f t="shared" si="71"/>
        <v>7.0380111301865096E-4</v>
      </c>
    </row>
    <row r="450" spans="1:19" ht="12.95" customHeight="1" x14ac:dyDescent="0.2">
      <c r="A450" s="58" t="s">
        <v>1050</v>
      </c>
      <c r="B450" s="59" t="s">
        <v>41</v>
      </c>
      <c r="C450" s="58">
        <v>57576.94</v>
      </c>
      <c r="D450" s="58">
        <v>0.03</v>
      </c>
      <c r="E450" s="65">
        <f t="shared" si="66"/>
        <v>391.48901646564332</v>
      </c>
      <c r="F450" s="108">
        <f t="shared" si="64"/>
        <v>392.5</v>
      </c>
      <c r="G450" s="67">
        <f t="shared" si="67"/>
        <v>-13.084249999999884</v>
      </c>
      <c r="K450" s="65">
        <f t="shared" si="74"/>
        <v>-13.084249999999884</v>
      </c>
      <c r="O450" s="65">
        <f t="shared" ca="1" si="68"/>
        <v>-13.025958933563885</v>
      </c>
      <c r="P450" s="65">
        <f t="shared" si="69"/>
        <v>-13.160779250143321</v>
      </c>
      <c r="Q450" s="100">
        <f t="shared" si="70"/>
        <v>42558.44</v>
      </c>
      <c r="R450" s="100" t="s">
        <v>1060</v>
      </c>
      <c r="S450" s="65">
        <f t="shared" si="71"/>
        <v>5.8567261275168083E-3</v>
      </c>
    </row>
    <row r="451" spans="1:19" ht="12.95" customHeight="1" x14ac:dyDescent="0.2">
      <c r="A451" s="58" t="s">
        <v>1050</v>
      </c>
      <c r="B451" s="59" t="s">
        <v>41</v>
      </c>
      <c r="C451" s="58">
        <v>57576.99</v>
      </c>
      <c r="D451" s="58">
        <v>0.03</v>
      </c>
      <c r="E451" s="65">
        <f t="shared" si="66"/>
        <v>391.49287982630312</v>
      </c>
      <c r="F451" s="108">
        <f t="shared" si="64"/>
        <v>392.5</v>
      </c>
      <c r="G451" s="67">
        <f t="shared" si="67"/>
        <v>-13.034250000004249</v>
      </c>
      <c r="K451" s="65">
        <f t="shared" si="74"/>
        <v>-13.034250000004249</v>
      </c>
      <c r="O451" s="65">
        <f t="shared" ca="1" si="68"/>
        <v>-13.025958933563885</v>
      </c>
      <c r="P451" s="65">
        <f t="shared" si="69"/>
        <v>-13.160779250143321</v>
      </c>
      <c r="Q451" s="100">
        <f t="shared" si="70"/>
        <v>42558.49</v>
      </c>
      <c r="R451" s="100" t="s">
        <v>1060</v>
      </c>
      <c r="S451" s="65">
        <f t="shared" si="71"/>
        <v>1.6009651140755799E-2</v>
      </c>
    </row>
    <row r="452" spans="1:19" ht="12.95" customHeight="1" x14ac:dyDescent="0.2">
      <c r="A452" s="58" t="s">
        <v>1050</v>
      </c>
      <c r="B452" s="59" t="s">
        <v>33</v>
      </c>
      <c r="C452" s="58">
        <v>57583.34</v>
      </c>
      <c r="D452" s="58">
        <v>0.03</v>
      </c>
      <c r="E452" s="65">
        <f t="shared" si="66"/>
        <v>391.98352663014475</v>
      </c>
      <c r="F452" s="108">
        <f t="shared" si="64"/>
        <v>393</v>
      </c>
      <c r="G452" s="67">
        <f t="shared" si="67"/>
        <v>-13.155300000005809</v>
      </c>
      <c r="K452" s="65">
        <f t="shared" si="74"/>
        <v>-13.155300000005809</v>
      </c>
      <c r="O452" s="65">
        <f t="shared" ca="1" si="68"/>
        <v>-13.025667440309242</v>
      </c>
      <c r="P452" s="65">
        <f t="shared" si="69"/>
        <v>-13.16019422216273</v>
      </c>
      <c r="Q452" s="100">
        <f t="shared" si="70"/>
        <v>42564.84</v>
      </c>
      <c r="R452" s="100" t="s">
        <v>1060</v>
      </c>
      <c r="S452" s="65">
        <f t="shared" si="71"/>
        <v>2.3953410521292445E-5</v>
      </c>
    </row>
    <row r="453" spans="1:19" ht="12.95" customHeight="1" x14ac:dyDescent="0.2">
      <c r="A453" s="58" t="s">
        <v>1050</v>
      </c>
      <c r="B453" s="59" t="s">
        <v>33</v>
      </c>
      <c r="C453" s="58">
        <v>57583.35</v>
      </c>
      <c r="D453" s="58">
        <v>0.01</v>
      </c>
      <c r="E453" s="65">
        <f t="shared" si="66"/>
        <v>391.98429930227695</v>
      </c>
      <c r="F453" s="108">
        <f t="shared" si="64"/>
        <v>393</v>
      </c>
      <c r="G453" s="67">
        <f t="shared" si="67"/>
        <v>-13.145300000003772</v>
      </c>
      <c r="K453" s="65">
        <f t="shared" si="74"/>
        <v>-13.145300000003772</v>
      </c>
      <c r="O453" s="65">
        <f t="shared" ca="1" si="68"/>
        <v>-13.025667440309242</v>
      </c>
      <c r="P453" s="65">
        <f t="shared" si="69"/>
        <v>-13.16019422216273</v>
      </c>
      <c r="Q453" s="100">
        <f t="shared" si="70"/>
        <v>42564.85</v>
      </c>
      <c r="R453" s="100" t="s">
        <v>1060</v>
      </c>
      <c r="S453" s="65">
        <f t="shared" si="71"/>
        <v>2.2183785372039132E-4</v>
      </c>
    </row>
    <row r="454" spans="1:19" ht="12.95" customHeight="1" x14ac:dyDescent="0.2">
      <c r="A454" s="58" t="s">
        <v>1050</v>
      </c>
      <c r="B454" s="59" t="s">
        <v>33</v>
      </c>
      <c r="C454" s="58">
        <v>57583.41</v>
      </c>
      <c r="D454" s="58">
        <v>0.01</v>
      </c>
      <c r="E454" s="65">
        <f t="shared" si="66"/>
        <v>391.98893533506953</v>
      </c>
      <c r="F454" s="108">
        <f t="shared" ref="F454:F489" si="75">ROUND(2*E454,0)/2+1</f>
        <v>393</v>
      </c>
      <c r="G454" s="67">
        <f t="shared" si="67"/>
        <v>-13.085299999998824</v>
      </c>
      <c r="K454" s="65">
        <f t="shared" si="74"/>
        <v>-13.085299999998824</v>
      </c>
      <c r="O454" s="65">
        <f t="shared" ca="1" si="68"/>
        <v>-13.025667440309242</v>
      </c>
      <c r="P454" s="65">
        <f t="shared" si="69"/>
        <v>-13.16019422216273</v>
      </c>
      <c r="Q454" s="100">
        <f t="shared" si="70"/>
        <v>42564.91</v>
      </c>
      <c r="R454" s="100" t="s">
        <v>1060</v>
      </c>
      <c r="S454" s="65">
        <f t="shared" si="71"/>
        <v>5.6091445135364355E-3</v>
      </c>
    </row>
    <row r="455" spans="1:19" ht="12.95" customHeight="1" x14ac:dyDescent="0.2">
      <c r="A455" s="60" t="s">
        <v>1</v>
      </c>
      <c r="B455" s="113" t="s">
        <v>33</v>
      </c>
      <c r="C455" s="60">
        <v>57932.92</v>
      </c>
      <c r="D455" s="60">
        <v>0.02</v>
      </c>
      <c r="E455" s="65">
        <f t="shared" si="66"/>
        <v>418.99459902179694</v>
      </c>
      <c r="F455" s="108">
        <f t="shared" si="75"/>
        <v>420</v>
      </c>
      <c r="G455" s="67">
        <f t="shared" si="67"/>
        <v>-13.012000000002445</v>
      </c>
      <c r="K455" s="65">
        <f t="shared" si="74"/>
        <v>-13.012000000002445</v>
      </c>
      <c r="O455" s="65">
        <f t="shared" ca="1" si="68"/>
        <v>-13.009926804558496</v>
      </c>
      <c r="P455" s="65">
        <f t="shared" si="69"/>
        <v>-13.125753030164123</v>
      </c>
      <c r="Q455" s="100">
        <f t="shared" si="70"/>
        <v>42914.42</v>
      </c>
      <c r="R455" s="100" t="s">
        <v>1060</v>
      </c>
      <c r="S455" s="65">
        <f t="shared" si="71"/>
        <v>1.2939751870963734E-2</v>
      </c>
    </row>
    <row r="456" spans="1:19" ht="12.95" customHeight="1" x14ac:dyDescent="0.2">
      <c r="A456" s="60" t="s">
        <v>1</v>
      </c>
      <c r="B456" s="113" t="s">
        <v>33</v>
      </c>
      <c r="C456" s="60">
        <v>57932.94</v>
      </c>
      <c r="D456" s="60">
        <v>0.02</v>
      </c>
      <c r="E456" s="65">
        <f t="shared" si="66"/>
        <v>418.99614436606134</v>
      </c>
      <c r="F456" s="108">
        <f t="shared" si="75"/>
        <v>420</v>
      </c>
      <c r="G456" s="67">
        <f t="shared" si="67"/>
        <v>-12.99199999999837</v>
      </c>
      <c r="K456" s="65">
        <f t="shared" si="74"/>
        <v>-12.99199999999837</v>
      </c>
      <c r="O456" s="65">
        <f t="shared" ca="1" si="68"/>
        <v>-13.009926804558496</v>
      </c>
      <c r="P456" s="65">
        <f t="shared" si="69"/>
        <v>-13.125753030164123</v>
      </c>
      <c r="Q456" s="100">
        <f t="shared" si="70"/>
        <v>42914.44</v>
      </c>
      <c r="R456" s="100" t="s">
        <v>1060</v>
      </c>
      <c r="S456" s="65">
        <f t="shared" si="71"/>
        <v>1.7889873078520836E-2</v>
      </c>
    </row>
    <row r="457" spans="1:19" ht="12.95" customHeight="1" x14ac:dyDescent="0.2">
      <c r="A457" s="60" t="s">
        <v>1</v>
      </c>
      <c r="B457" s="113" t="s">
        <v>33</v>
      </c>
      <c r="C457" s="60">
        <v>57932.94</v>
      </c>
      <c r="D457" s="60">
        <v>0.02</v>
      </c>
      <c r="E457" s="65">
        <f t="shared" si="66"/>
        <v>418.99614436606134</v>
      </c>
      <c r="F457" s="108">
        <f t="shared" si="75"/>
        <v>420</v>
      </c>
      <c r="G457" s="67">
        <f t="shared" si="67"/>
        <v>-12.99199999999837</v>
      </c>
      <c r="K457" s="65">
        <f t="shared" si="74"/>
        <v>-12.99199999999837</v>
      </c>
      <c r="O457" s="65">
        <f t="shared" ca="1" si="68"/>
        <v>-13.009926804558496</v>
      </c>
      <c r="P457" s="65">
        <f t="shared" si="69"/>
        <v>-13.125753030164123</v>
      </c>
      <c r="Q457" s="100">
        <f t="shared" si="70"/>
        <v>42914.44</v>
      </c>
      <c r="R457" s="100" t="s">
        <v>1060</v>
      </c>
      <c r="S457" s="65">
        <f t="shared" si="71"/>
        <v>1.7889873078520836E-2</v>
      </c>
    </row>
    <row r="458" spans="1:19" ht="12.95" customHeight="1" x14ac:dyDescent="0.2">
      <c r="A458" s="60" t="s">
        <v>1</v>
      </c>
      <c r="B458" s="113" t="s">
        <v>41</v>
      </c>
      <c r="C458" s="60">
        <v>57939.32</v>
      </c>
      <c r="D458" s="60">
        <v>0.03</v>
      </c>
      <c r="E458" s="65">
        <f t="shared" si="66"/>
        <v>419.48910918629895</v>
      </c>
      <c r="F458" s="108">
        <f t="shared" si="75"/>
        <v>420.5</v>
      </c>
      <c r="G458" s="67">
        <f t="shared" si="67"/>
        <v>-13.083050000001094</v>
      </c>
      <c r="K458" s="65">
        <f t="shared" si="74"/>
        <v>-13.083050000001094</v>
      </c>
      <c r="O458" s="65">
        <f t="shared" ca="1" si="68"/>
        <v>-13.009635311303853</v>
      </c>
      <c r="P458" s="65">
        <f t="shared" si="69"/>
        <v>-13.125062458441059</v>
      </c>
      <c r="Q458" s="100">
        <f t="shared" si="70"/>
        <v>42920.82</v>
      </c>
      <c r="R458" s="100" t="s">
        <v>1060</v>
      </c>
      <c r="S458" s="65">
        <f t="shared" si="71"/>
        <v>1.765046664169771E-3</v>
      </c>
    </row>
    <row r="459" spans="1:19" ht="12.95" customHeight="1" x14ac:dyDescent="0.2">
      <c r="A459" s="60" t="s">
        <v>1</v>
      </c>
      <c r="B459" s="113" t="s">
        <v>41</v>
      </c>
      <c r="C459" s="60">
        <v>57939.34</v>
      </c>
      <c r="D459" s="60">
        <v>0.02</v>
      </c>
      <c r="E459" s="65">
        <f t="shared" si="66"/>
        <v>419.49065453056278</v>
      </c>
      <c r="F459" s="108">
        <f t="shared" si="75"/>
        <v>420.5</v>
      </c>
      <c r="G459" s="67">
        <f t="shared" si="67"/>
        <v>-13.063050000004296</v>
      </c>
      <c r="K459" s="65">
        <f t="shared" si="74"/>
        <v>-13.063050000004296</v>
      </c>
      <c r="O459" s="65">
        <f t="shared" ca="1" si="68"/>
        <v>-13.009635311303853</v>
      </c>
      <c r="P459" s="65">
        <f t="shared" si="69"/>
        <v>-13.125062458441059</v>
      </c>
      <c r="Q459" s="100">
        <f t="shared" si="70"/>
        <v>42920.84</v>
      </c>
      <c r="R459" s="100" t="s">
        <v>1060</v>
      </c>
      <c r="S459" s="65">
        <f t="shared" si="71"/>
        <v>3.8455450013713077E-3</v>
      </c>
    </row>
    <row r="460" spans="1:19" ht="12.95" customHeight="1" x14ac:dyDescent="0.2">
      <c r="A460" s="60" t="s">
        <v>1</v>
      </c>
      <c r="B460" s="113" t="s">
        <v>41</v>
      </c>
      <c r="C460" s="60">
        <v>57939.37</v>
      </c>
      <c r="D460" s="60">
        <v>0.02</v>
      </c>
      <c r="E460" s="65">
        <f t="shared" si="66"/>
        <v>419.49297254695938</v>
      </c>
      <c r="F460" s="108">
        <f t="shared" si="75"/>
        <v>420.5</v>
      </c>
      <c r="G460" s="67">
        <f t="shared" si="67"/>
        <v>-13.033049999998184</v>
      </c>
      <c r="K460" s="65">
        <f t="shared" si="74"/>
        <v>-13.033049999998184</v>
      </c>
      <c r="O460" s="65">
        <f t="shared" ca="1" si="68"/>
        <v>-13.009635311303853</v>
      </c>
      <c r="P460" s="65">
        <f t="shared" si="69"/>
        <v>-13.125062458441059</v>
      </c>
      <c r="Q460" s="100">
        <f t="shared" si="70"/>
        <v>42920.87</v>
      </c>
      <c r="R460" s="100" t="s">
        <v>1060</v>
      </c>
      <c r="S460" s="65">
        <f t="shared" si="71"/>
        <v>8.4662925087018361E-3</v>
      </c>
    </row>
    <row r="461" spans="1:19" ht="12.95" customHeight="1" x14ac:dyDescent="0.2">
      <c r="A461" s="60" t="s">
        <v>0</v>
      </c>
      <c r="B461" s="113" t="s">
        <v>33</v>
      </c>
      <c r="C461" s="60">
        <v>58295.32</v>
      </c>
      <c r="D461" s="60">
        <v>0.01</v>
      </c>
      <c r="E461" s="65">
        <f t="shared" si="66"/>
        <v>446.99623708671697</v>
      </c>
      <c r="F461" s="108">
        <f t="shared" si="75"/>
        <v>448</v>
      </c>
      <c r="G461" s="67">
        <f t="shared" si="67"/>
        <v>-12.990799999999581</v>
      </c>
      <c r="K461" s="65">
        <f t="shared" si="74"/>
        <v>-12.990799999999581</v>
      </c>
      <c r="O461" s="65">
        <f t="shared" ca="1" si="68"/>
        <v>-12.993603182298465</v>
      </c>
      <c r="P461" s="65">
        <f t="shared" si="69"/>
        <v>-13.084125788883389</v>
      </c>
      <c r="Q461" s="100">
        <f t="shared" si="70"/>
        <v>43276.82</v>
      </c>
      <c r="R461" s="100" t="s">
        <v>1060</v>
      </c>
      <c r="S461" s="65">
        <f t="shared" si="71"/>
        <v>8.7097028707851312E-3</v>
      </c>
    </row>
    <row r="462" spans="1:19" ht="12.95" customHeight="1" x14ac:dyDescent="0.2">
      <c r="A462" s="60" t="s">
        <v>0</v>
      </c>
      <c r="B462" s="113" t="s">
        <v>33</v>
      </c>
      <c r="C462" s="60">
        <v>58295.33</v>
      </c>
      <c r="D462" s="60">
        <v>0.01</v>
      </c>
      <c r="E462" s="65">
        <f t="shared" si="66"/>
        <v>446.99700975884917</v>
      </c>
      <c r="F462" s="108">
        <f t="shared" si="75"/>
        <v>448</v>
      </c>
      <c r="G462" s="67">
        <f t="shared" si="67"/>
        <v>-12.980799999997544</v>
      </c>
      <c r="K462" s="65">
        <f t="shared" si="74"/>
        <v>-12.980799999997544</v>
      </c>
      <c r="O462" s="65">
        <f t="shared" ca="1" si="68"/>
        <v>-12.993603182298465</v>
      </c>
      <c r="P462" s="65">
        <f t="shared" si="69"/>
        <v>-13.084125788883389</v>
      </c>
      <c r="Q462" s="100">
        <f t="shared" si="70"/>
        <v>43276.83</v>
      </c>
      <c r="R462" s="100" t="s">
        <v>1060</v>
      </c>
      <c r="S462" s="65">
        <f t="shared" si="71"/>
        <v>1.0676218648882298E-2</v>
      </c>
    </row>
    <row r="463" spans="1:19" ht="12.95" customHeight="1" x14ac:dyDescent="0.2">
      <c r="A463" s="60" t="s">
        <v>0</v>
      </c>
      <c r="B463" s="113" t="s">
        <v>33</v>
      </c>
      <c r="C463" s="60">
        <v>58295.33</v>
      </c>
      <c r="D463" s="60">
        <v>0.02</v>
      </c>
      <c r="E463" s="65">
        <f t="shared" si="66"/>
        <v>446.99700975884917</v>
      </c>
      <c r="F463" s="108">
        <f t="shared" si="75"/>
        <v>448</v>
      </c>
      <c r="G463" s="67">
        <f t="shared" si="67"/>
        <v>-12.980799999997544</v>
      </c>
      <c r="K463" s="65">
        <f t="shared" si="74"/>
        <v>-12.980799999997544</v>
      </c>
      <c r="O463" s="65">
        <f t="shared" ca="1" si="68"/>
        <v>-12.993603182298465</v>
      </c>
      <c r="P463" s="65">
        <f t="shared" si="69"/>
        <v>-13.084125788883389</v>
      </c>
      <c r="Q463" s="100">
        <f t="shared" si="70"/>
        <v>43276.83</v>
      </c>
      <c r="R463" s="100" t="s">
        <v>1060</v>
      </c>
      <c r="S463" s="65">
        <f t="shared" si="71"/>
        <v>1.0676218648882298E-2</v>
      </c>
    </row>
    <row r="464" spans="1:19" ht="12.95" customHeight="1" x14ac:dyDescent="0.2">
      <c r="A464" s="60" t="s">
        <v>0</v>
      </c>
      <c r="B464" s="113" t="s">
        <v>41</v>
      </c>
      <c r="C464" s="60">
        <v>58301.75</v>
      </c>
      <c r="D464" s="60">
        <v>0.02</v>
      </c>
      <c r="E464" s="65">
        <f t="shared" si="66"/>
        <v>447.49306526761501</v>
      </c>
      <c r="F464" s="108">
        <f t="shared" si="75"/>
        <v>448.5</v>
      </c>
      <c r="G464" s="67">
        <f t="shared" si="67"/>
        <v>-13.031849999999395</v>
      </c>
      <c r="K464" s="65">
        <f t="shared" si="74"/>
        <v>-13.031849999999395</v>
      </c>
      <c r="O464" s="65">
        <f t="shared" ca="1" si="68"/>
        <v>-12.993311689043821</v>
      </c>
      <c r="P464" s="65">
        <f t="shared" si="69"/>
        <v>-13.083327754440718</v>
      </c>
      <c r="Q464" s="100">
        <f t="shared" si="70"/>
        <v>43283.25</v>
      </c>
      <c r="R464" s="100" t="s">
        <v>1060</v>
      </c>
      <c r="S464" s="65">
        <f t="shared" si="71"/>
        <v>2.6499592023212378E-3</v>
      </c>
    </row>
    <row r="465" spans="1:19" ht="12.95" customHeight="1" x14ac:dyDescent="0.2">
      <c r="A465" s="60" t="s">
        <v>0</v>
      </c>
      <c r="B465" s="113" t="s">
        <v>41</v>
      </c>
      <c r="C465" s="60">
        <v>58301.78</v>
      </c>
      <c r="D465" s="60">
        <v>0.02</v>
      </c>
      <c r="E465" s="65">
        <f t="shared" si="66"/>
        <v>447.49538328401098</v>
      </c>
      <c r="F465" s="108">
        <f t="shared" si="75"/>
        <v>448.5</v>
      </c>
      <c r="G465" s="67">
        <f t="shared" si="67"/>
        <v>-13.001850000000559</v>
      </c>
      <c r="K465" s="65">
        <f t="shared" si="74"/>
        <v>-13.001850000000559</v>
      </c>
      <c r="O465" s="65">
        <f t="shared" ca="1" si="68"/>
        <v>-12.993311689043821</v>
      </c>
      <c r="P465" s="65">
        <f t="shared" si="69"/>
        <v>-13.083327754440718</v>
      </c>
      <c r="Q465" s="100">
        <f t="shared" si="70"/>
        <v>43283.28</v>
      </c>
      <c r="R465" s="100" t="s">
        <v>1060</v>
      </c>
      <c r="S465" s="65">
        <f t="shared" si="71"/>
        <v>6.6386244686109635E-3</v>
      </c>
    </row>
    <row r="466" spans="1:19" ht="12.95" customHeight="1" x14ac:dyDescent="0.2">
      <c r="A466" s="60" t="s">
        <v>0</v>
      </c>
      <c r="B466" s="113" t="s">
        <v>41</v>
      </c>
      <c r="C466" s="60">
        <v>58301.79</v>
      </c>
      <c r="D466" s="60">
        <v>0.02</v>
      </c>
      <c r="E466" s="65">
        <f t="shared" si="66"/>
        <v>447.49615595614318</v>
      </c>
      <c r="F466" s="108">
        <f t="shared" si="75"/>
        <v>448.5</v>
      </c>
      <c r="G466" s="67">
        <f t="shared" si="67"/>
        <v>-12.991849999998522</v>
      </c>
      <c r="K466" s="65">
        <f t="shared" si="74"/>
        <v>-12.991849999998522</v>
      </c>
      <c r="O466" s="65">
        <f t="shared" ca="1" si="68"/>
        <v>-12.993311689043821</v>
      </c>
      <c r="P466" s="65">
        <f t="shared" si="69"/>
        <v>-13.083327754440718</v>
      </c>
      <c r="Q466" s="100">
        <f t="shared" si="70"/>
        <v>43283.29</v>
      </c>
      <c r="R466" s="100" t="s">
        <v>1060</v>
      </c>
      <c r="S466" s="65">
        <f t="shared" si="71"/>
        <v>8.3681795577868878E-3</v>
      </c>
    </row>
    <row r="467" spans="1:19" ht="12.95" customHeight="1" x14ac:dyDescent="0.2">
      <c r="A467" s="114" t="s">
        <v>1054</v>
      </c>
      <c r="B467" s="115" t="s">
        <v>33</v>
      </c>
      <c r="C467" s="116">
        <v>58631.85</v>
      </c>
      <c r="D467" s="116">
        <v>0.02</v>
      </c>
      <c r="E467" s="65">
        <f t="shared" si="66"/>
        <v>472.99897234606431</v>
      </c>
      <c r="F467" s="108">
        <f t="shared" si="75"/>
        <v>474</v>
      </c>
      <c r="G467" s="67">
        <f t="shared" si="67"/>
        <v>-12.955399999998917</v>
      </c>
      <c r="K467" s="65">
        <f t="shared" ref="K467:K483" si="76">G467</f>
        <v>-12.955399999998917</v>
      </c>
      <c r="O467" s="65">
        <f t="shared" ca="1" si="68"/>
        <v>-12.978445533057007</v>
      </c>
      <c r="P467" s="65">
        <f t="shared" si="69"/>
        <v>-13.040083434182337</v>
      </c>
      <c r="Q467" s="100">
        <f t="shared" si="70"/>
        <v>43613.35</v>
      </c>
      <c r="R467" s="100" t="s">
        <v>1060</v>
      </c>
      <c r="S467" s="65">
        <f t="shared" si="71"/>
        <v>7.1712840250976184E-3</v>
      </c>
    </row>
    <row r="468" spans="1:19" ht="12.95" customHeight="1" x14ac:dyDescent="0.2">
      <c r="A468" s="114" t="s">
        <v>1054</v>
      </c>
      <c r="B468" s="115" t="s">
        <v>33</v>
      </c>
      <c r="C468" s="116">
        <v>58631.86</v>
      </c>
      <c r="D468" s="116">
        <v>0.02</v>
      </c>
      <c r="E468" s="65">
        <f t="shared" si="66"/>
        <v>472.99974501819645</v>
      </c>
      <c r="F468" s="108">
        <f t="shared" si="75"/>
        <v>474</v>
      </c>
      <c r="G468" s="67">
        <f t="shared" si="67"/>
        <v>-12.94539999999688</v>
      </c>
      <c r="K468" s="65">
        <f t="shared" si="76"/>
        <v>-12.94539999999688</v>
      </c>
      <c r="O468" s="65">
        <f t="shared" ca="1" si="68"/>
        <v>-12.978445533057007</v>
      </c>
      <c r="P468" s="65">
        <f t="shared" si="69"/>
        <v>-13.040083434182337</v>
      </c>
      <c r="Q468" s="100">
        <f t="shared" si="70"/>
        <v>43613.36</v>
      </c>
      <c r="R468" s="100" t="s">
        <v>1060</v>
      </c>
      <c r="S468" s="65">
        <f t="shared" si="71"/>
        <v>8.9649527091518084E-3</v>
      </c>
    </row>
    <row r="469" spans="1:19" ht="12.95" customHeight="1" x14ac:dyDescent="0.2">
      <c r="A469" s="114" t="s">
        <v>1054</v>
      </c>
      <c r="B469" s="115" t="s">
        <v>33</v>
      </c>
      <c r="C469" s="116">
        <v>58631.87</v>
      </c>
      <c r="D469" s="116">
        <v>0.02</v>
      </c>
      <c r="E469" s="65">
        <f t="shared" ref="E469:E483" si="77">+(C469-C$7)/C$8</f>
        <v>473.00051769032865</v>
      </c>
      <c r="F469" s="108">
        <f t="shared" si="75"/>
        <v>474</v>
      </c>
      <c r="G469" s="67">
        <f t="shared" ref="G469:G483" si="78">+C469-(C$7+F469*C$8)</f>
        <v>-12.935399999994843</v>
      </c>
      <c r="K469" s="65">
        <f t="shared" si="76"/>
        <v>-12.935399999994843</v>
      </c>
      <c r="O469" s="65">
        <f t="shared" ref="O469:O483" ca="1" si="79">+C$11+C$12*$F469</f>
        <v>-12.978445533057007</v>
      </c>
      <c r="P469" s="65">
        <f t="shared" ref="P469:P483" si="80">+D$11+D$12*F469+D$13*F469*F469</f>
        <v>-13.040083434182337</v>
      </c>
      <c r="Q469" s="100">
        <f t="shared" ref="Q469:Q483" si="81">+C469-15018.5</f>
        <v>43613.37</v>
      </c>
      <c r="R469" s="100" t="s">
        <v>1060</v>
      </c>
      <c r="S469" s="65">
        <f t="shared" ref="S469:S483" si="82">(P469-G469)*(P469-G469)</f>
        <v>1.0958621393287489E-2</v>
      </c>
    </row>
    <row r="470" spans="1:19" ht="12.95" customHeight="1" x14ac:dyDescent="0.2">
      <c r="A470" s="114" t="s">
        <v>1054</v>
      </c>
      <c r="B470" s="115" t="s">
        <v>41</v>
      </c>
      <c r="C470" s="116">
        <v>58638.34</v>
      </c>
      <c r="D470" s="116">
        <v>0.02</v>
      </c>
      <c r="E470" s="65">
        <f t="shared" si="77"/>
        <v>473.50043655975435</v>
      </c>
      <c r="F470" s="108">
        <f t="shared" si="75"/>
        <v>474.5</v>
      </c>
      <c r="G470" s="67">
        <f t="shared" si="78"/>
        <v>-12.936450000001059</v>
      </c>
      <c r="K470" s="65">
        <f t="shared" si="76"/>
        <v>-12.936450000001059</v>
      </c>
      <c r="O470" s="65">
        <f t="shared" ca="1" si="79"/>
        <v>-12.978154039802364</v>
      </c>
      <c r="P470" s="65">
        <f t="shared" si="80"/>
        <v>-13.0391856129286</v>
      </c>
      <c r="Q470" s="100">
        <f t="shared" si="81"/>
        <v>43619.839999999997</v>
      </c>
      <c r="R470" s="100" t="s">
        <v>1060</v>
      </c>
      <c r="S470" s="65">
        <f t="shared" si="82"/>
        <v>1.0554606163597477E-2</v>
      </c>
    </row>
    <row r="471" spans="1:19" ht="12.95" customHeight="1" x14ac:dyDescent="0.2">
      <c r="A471" s="114" t="s">
        <v>1054</v>
      </c>
      <c r="B471" s="115" t="s">
        <v>41</v>
      </c>
      <c r="C471" s="116">
        <v>58638.35</v>
      </c>
      <c r="D471" s="116">
        <v>0.02</v>
      </c>
      <c r="E471" s="65">
        <f t="shared" si="77"/>
        <v>473.50120923188655</v>
      </c>
      <c r="F471" s="108">
        <f t="shared" si="75"/>
        <v>474.5</v>
      </c>
      <c r="G471" s="67">
        <f t="shared" si="78"/>
        <v>-12.926449999999022</v>
      </c>
      <c r="K471" s="65">
        <f t="shared" si="76"/>
        <v>-12.926449999999022</v>
      </c>
      <c r="O471" s="65">
        <f t="shared" ca="1" si="79"/>
        <v>-12.978154039802364</v>
      </c>
      <c r="P471" s="65">
        <f t="shared" si="80"/>
        <v>-13.0391856129286</v>
      </c>
      <c r="Q471" s="100">
        <f t="shared" si="81"/>
        <v>43619.85</v>
      </c>
      <c r="R471" s="100" t="s">
        <v>1060</v>
      </c>
      <c r="S471" s="65">
        <f t="shared" si="82"/>
        <v>1.2709318422607637E-2</v>
      </c>
    </row>
    <row r="472" spans="1:19" ht="12.95" customHeight="1" x14ac:dyDescent="0.2">
      <c r="A472" s="114" t="s">
        <v>1054</v>
      </c>
      <c r="B472" s="115" t="s">
        <v>41</v>
      </c>
      <c r="C472" s="116">
        <v>58638.37</v>
      </c>
      <c r="D472" s="116">
        <v>0.02</v>
      </c>
      <c r="E472" s="65">
        <f t="shared" si="77"/>
        <v>473.50275457615089</v>
      </c>
      <c r="F472" s="108">
        <f t="shared" si="75"/>
        <v>474.5</v>
      </c>
      <c r="G472" s="67">
        <f t="shared" si="78"/>
        <v>-12.906449999994948</v>
      </c>
      <c r="K472" s="65">
        <f t="shared" si="76"/>
        <v>-12.906449999994948</v>
      </c>
      <c r="O472" s="65">
        <f t="shared" ca="1" si="79"/>
        <v>-12.978154039802364</v>
      </c>
      <c r="P472" s="65">
        <f t="shared" si="80"/>
        <v>-13.0391856129286</v>
      </c>
      <c r="Q472" s="100">
        <f t="shared" si="81"/>
        <v>43619.87</v>
      </c>
      <c r="R472" s="100" t="s">
        <v>1060</v>
      </c>
      <c r="S472" s="65">
        <f t="shared" si="82"/>
        <v>1.7618742940872428E-2</v>
      </c>
    </row>
    <row r="473" spans="1:19" ht="12.95" customHeight="1" x14ac:dyDescent="0.2">
      <c r="A473" s="117" t="s">
        <v>1055</v>
      </c>
      <c r="B473" s="118" t="s">
        <v>41</v>
      </c>
      <c r="C473" s="119">
        <v>59013.64</v>
      </c>
      <c r="D473" s="119">
        <v>0.03</v>
      </c>
      <c r="E473" s="65">
        <f t="shared" si="77"/>
        <v>502.49882167499862</v>
      </c>
      <c r="F473" s="108">
        <f t="shared" si="75"/>
        <v>503.5</v>
      </c>
      <c r="G473" s="67">
        <f t="shared" si="78"/>
        <v>-12.95734999999695</v>
      </c>
      <c r="K473" s="65">
        <f t="shared" si="76"/>
        <v>-12.95734999999695</v>
      </c>
      <c r="O473" s="65">
        <f t="shared" ca="1" si="79"/>
        <v>-12.961247431033044</v>
      </c>
      <c r="P473" s="65">
        <f t="shared" si="80"/>
        <v>-12.98382861033244</v>
      </c>
      <c r="Q473" s="100">
        <f t="shared" si="81"/>
        <v>43995.14</v>
      </c>
      <c r="R473" s="100" t="s">
        <v>1060</v>
      </c>
      <c r="S473" s="65">
        <f t="shared" si="82"/>
        <v>7.0111680529870218E-4</v>
      </c>
    </row>
    <row r="474" spans="1:19" ht="12.95" customHeight="1" x14ac:dyDescent="0.2">
      <c r="A474" s="117" t="s">
        <v>1055</v>
      </c>
      <c r="B474" s="118" t="s">
        <v>41</v>
      </c>
      <c r="C474" s="119">
        <v>59013.64</v>
      </c>
      <c r="D474" s="119">
        <v>0.03</v>
      </c>
      <c r="E474" s="65">
        <f t="shared" si="77"/>
        <v>502.49882167499862</v>
      </c>
      <c r="F474" s="108">
        <f t="shared" si="75"/>
        <v>503.5</v>
      </c>
      <c r="G474" s="67">
        <f t="shared" si="78"/>
        <v>-12.95734999999695</v>
      </c>
      <c r="K474" s="65">
        <f t="shared" si="76"/>
        <v>-12.95734999999695</v>
      </c>
      <c r="O474" s="65">
        <f t="shared" ca="1" si="79"/>
        <v>-12.961247431033044</v>
      </c>
      <c r="P474" s="65">
        <f t="shared" si="80"/>
        <v>-12.98382861033244</v>
      </c>
      <c r="Q474" s="100">
        <f t="shared" si="81"/>
        <v>43995.14</v>
      </c>
      <c r="R474" s="100" t="s">
        <v>1060</v>
      </c>
      <c r="S474" s="65">
        <f t="shared" si="82"/>
        <v>7.0111680529870218E-4</v>
      </c>
    </row>
    <row r="475" spans="1:19" ht="12.95" customHeight="1" x14ac:dyDescent="0.2">
      <c r="A475" s="117" t="s">
        <v>1055</v>
      </c>
      <c r="B475" s="118" t="s">
        <v>41</v>
      </c>
      <c r="C475" s="119">
        <v>59013.66</v>
      </c>
      <c r="D475" s="119">
        <v>0.03</v>
      </c>
      <c r="E475" s="65">
        <f t="shared" si="77"/>
        <v>502.50036701926297</v>
      </c>
      <c r="F475" s="108">
        <f t="shared" si="75"/>
        <v>503.5</v>
      </c>
      <c r="G475" s="67">
        <f t="shared" si="78"/>
        <v>-12.937349999992875</v>
      </c>
      <c r="K475" s="65">
        <f t="shared" si="76"/>
        <v>-12.937349999992875</v>
      </c>
      <c r="O475" s="65">
        <f t="shared" ca="1" si="79"/>
        <v>-12.961247431033044</v>
      </c>
      <c r="P475" s="65">
        <f t="shared" si="80"/>
        <v>-12.98382861033244</v>
      </c>
      <c r="Q475" s="100">
        <f t="shared" si="81"/>
        <v>43995.16</v>
      </c>
      <c r="R475" s="100" t="s">
        <v>1060</v>
      </c>
      <c r="S475" s="65">
        <f t="shared" si="82"/>
        <v>2.1602612190970479E-3</v>
      </c>
    </row>
    <row r="476" spans="1:19" ht="12.95" customHeight="1" x14ac:dyDescent="0.2">
      <c r="A476" s="117" t="s">
        <v>1055</v>
      </c>
      <c r="B476" s="118" t="s">
        <v>33</v>
      </c>
      <c r="C476" s="119">
        <v>59020.11</v>
      </c>
      <c r="D476" s="119">
        <v>0.02</v>
      </c>
      <c r="E476" s="65">
        <f t="shared" si="77"/>
        <v>502.99874054442483</v>
      </c>
      <c r="F476" s="108">
        <f t="shared" si="75"/>
        <v>504</v>
      </c>
      <c r="G476" s="67">
        <f t="shared" si="78"/>
        <v>-12.958400000003166</v>
      </c>
      <c r="K476" s="65">
        <f t="shared" si="76"/>
        <v>-12.958400000003166</v>
      </c>
      <c r="O476" s="65">
        <f t="shared" ca="1" si="79"/>
        <v>-12.960955937778401</v>
      </c>
      <c r="P476" s="65">
        <f t="shared" si="80"/>
        <v>-12.982817569427686</v>
      </c>
      <c r="Q476" s="100">
        <f t="shared" si="81"/>
        <v>44001.61</v>
      </c>
      <c r="R476" s="100" t="s">
        <v>1060</v>
      </c>
      <c r="S476" s="65">
        <f t="shared" si="82"/>
        <v>5.9621769660123786E-4</v>
      </c>
    </row>
    <row r="477" spans="1:19" s="120" customFormat="1" ht="12.95" customHeight="1" x14ac:dyDescent="0.2">
      <c r="A477" s="114" t="s">
        <v>1055</v>
      </c>
      <c r="B477" s="115" t="s">
        <v>33</v>
      </c>
      <c r="C477" s="116">
        <v>59020.12</v>
      </c>
      <c r="D477" s="116">
        <v>0.03</v>
      </c>
      <c r="E477" s="120">
        <f t="shared" si="77"/>
        <v>502.99951321655703</v>
      </c>
      <c r="F477" s="108">
        <f t="shared" si="75"/>
        <v>504</v>
      </c>
      <c r="G477" s="121">
        <f t="shared" si="78"/>
        <v>-12.948400000001129</v>
      </c>
      <c r="K477" s="120">
        <f t="shared" si="76"/>
        <v>-12.948400000001129</v>
      </c>
      <c r="O477" s="120">
        <f t="shared" ca="1" si="79"/>
        <v>-12.960955937778401</v>
      </c>
      <c r="P477" s="120">
        <f t="shared" si="80"/>
        <v>-12.982817569427686</v>
      </c>
      <c r="Q477" s="99">
        <f t="shared" si="81"/>
        <v>44001.62</v>
      </c>
      <c r="R477" s="100" t="s">
        <v>1060</v>
      </c>
      <c r="S477" s="120">
        <f t="shared" si="82"/>
        <v>1.1845690852318668E-3</v>
      </c>
    </row>
    <row r="478" spans="1:19" s="120" customFormat="1" ht="12.95" customHeight="1" x14ac:dyDescent="0.2">
      <c r="A478" s="61" t="s">
        <v>1056</v>
      </c>
      <c r="B478" s="62" t="s">
        <v>41</v>
      </c>
      <c r="C478" s="123">
        <v>59376.04</v>
      </c>
      <c r="D478" s="61">
        <v>0.02</v>
      </c>
      <c r="E478" s="120">
        <f t="shared" si="77"/>
        <v>530.5004597399186</v>
      </c>
      <c r="F478" s="108">
        <f t="shared" si="75"/>
        <v>531.5</v>
      </c>
      <c r="G478" s="121">
        <f t="shared" si="78"/>
        <v>-12.936150000001362</v>
      </c>
      <c r="K478" s="120">
        <f t="shared" si="76"/>
        <v>-12.936150000001362</v>
      </c>
      <c r="O478" s="120">
        <f t="shared" ca="1" si="79"/>
        <v>-12.944923808773012</v>
      </c>
      <c r="P478" s="120">
        <f t="shared" si="80"/>
        <v>-12.924255094877076</v>
      </c>
      <c r="Q478" s="99">
        <f t="shared" si="81"/>
        <v>44357.54</v>
      </c>
      <c r="R478" s="100" t="s">
        <v>1060</v>
      </c>
      <c r="S478" s="120">
        <f t="shared" si="82"/>
        <v>1.4148876791577678E-4</v>
      </c>
    </row>
    <row r="479" spans="1:19" s="120" customFormat="1" ht="12.95" customHeight="1" x14ac:dyDescent="0.2">
      <c r="A479" s="61" t="s">
        <v>1056</v>
      </c>
      <c r="B479" s="62" t="s">
        <v>41</v>
      </c>
      <c r="C479" s="123">
        <v>59376.04</v>
      </c>
      <c r="D479" s="61">
        <v>0.02</v>
      </c>
      <c r="E479" s="120">
        <f t="shared" si="77"/>
        <v>530.5004597399186</v>
      </c>
      <c r="F479" s="108">
        <f t="shared" si="75"/>
        <v>531.5</v>
      </c>
      <c r="G479" s="121">
        <f t="shared" si="78"/>
        <v>-12.936150000001362</v>
      </c>
      <c r="K479" s="120">
        <f t="shared" si="76"/>
        <v>-12.936150000001362</v>
      </c>
      <c r="O479" s="120">
        <f t="shared" ca="1" si="79"/>
        <v>-12.944923808773012</v>
      </c>
      <c r="P479" s="120">
        <f t="shared" si="80"/>
        <v>-12.924255094877076</v>
      </c>
      <c r="Q479" s="99">
        <f t="shared" si="81"/>
        <v>44357.54</v>
      </c>
      <c r="R479" s="100" t="s">
        <v>1060</v>
      </c>
      <c r="S479" s="120">
        <f t="shared" si="82"/>
        <v>1.4148876791577678E-4</v>
      </c>
    </row>
    <row r="480" spans="1:19" s="120" customFormat="1" ht="12.95" customHeight="1" x14ac:dyDescent="0.2">
      <c r="A480" s="61" t="s">
        <v>1056</v>
      </c>
      <c r="B480" s="62" t="s">
        <v>41</v>
      </c>
      <c r="C480" s="123">
        <v>59376.15</v>
      </c>
      <c r="D480" s="61">
        <v>0.03</v>
      </c>
      <c r="E480" s="120">
        <f t="shared" si="77"/>
        <v>530.50895913337104</v>
      </c>
      <c r="F480" s="108">
        <f t="shared" si="75"/>
        <v>531.5</v>
      </c>
      <c r="G480" s="121">
        <f t="shared" si="78"/>
        <v>-12.82615000000078</v>
      </c>
      <c r="K480" s="120">
        <f t="shared" si="76"/>
        <v>-12.82615000000078</v>
      </c>
      <c r="O480" s="120">
        <f t="shared" ca="1" si="79"/>
        <v>-12.944923808773012</v>
      </c>
      <c r="P480" s="120">
        <f t="shared" si="80"/>
        <v>-12.924255094877076</v>
      </c>
      <c r="Q480" s="99">
        <f t="shared" si="81"/>
        <v>44357.65</v>
      </c>
      <c r="R480" s="100" t="s">
        <v>1060</v>
      </c>
      <c r="S480" s="120">
        <f t="shared" si="82"/>
        <v>9.6246096406869611E-3</v>
      </c>
    </row>
    <row r="481" spans="1:19" s="120" customFormat="1" ht="12.95" customHeight="1" x14ac:dyDescent="0.2">
      <c r="A481" s="61" t="s">
        <v>1056</v>
      </c>
      <c r="B481" s="62" t="s">
        <v>33</v>
      </c>
      <c r="C481" s="123">
        <v>59382.51</v>
      </c>
      <c r="D481" s="61">
        <v>0.02</v>
      </c>
      <c r="E481" s="120">
        <f t="shared" si="77"/>
        <v>531.00037860934481</v>
      </c>
      <c r="F481" s="108">
        <f t="shared" si="75"/>
        <v>532</v>
      </c>
      <c r="G481" s="121">
        <f t="shared" si="78"/>
        <v>-12.937200000000303</v>
      </c>
      <c r="K481" s="120">
        <f t="shared" si="76"/>
        <v>-12.937200000000303</v>
      </c>
      <c r="O481" s="120">
        <f t="shared" ca="1" si="79"/>
        <v>-12.944632315518369</v>
      </c>
      <c r="P481" s="120">
        <f t="shared" si="80"/>
        <v>-12.923136591252716</v>
      </c>
      <c r="Q481" s="99">
        <f t="shared" si="81"/>
        <v>44364.01</v>
      </c>
      <c r="R481" s="100" t="s">
        <v>1060</v>
      </c>
      <c r="S481" s="120">
        <f t="shared" si="82"/>
        <v>1.9777946560170788E-4</v>
      </c>
    </row>
    <row r="482" spans="1:19" s="120" customFormat="1" ht="12.95" customHeight="1" x14ac:dyDescent="0.2">
      <c r="A482" s="61" t="s">
        <v>1056</v>
      </c>
      <c r="B482" s="62" t="s">
        <v>33</v>
      </c>
      <c r="C482" s="123">
        <v>59382.51</v>
      </c>
      <c r="D482" s="61">
        <v>0.02</v>
      </c>
      <c r="E482" s="120">
        <f t="shared" si="77"/>
        <v>531.00037860934481</v>
      </c>
      <c r="F482" s="108">
        <f t="shared" si="75"/>
        <v>532</v>
      </c>
      <c r="G482" s="121">
        <f t="shared" si="78"/>
        <v>-12.937200000000303</v>
      </c>
      <c r="K482" s="120">
        <f t="shared" si="76"/>
        <v>-12.937200000000303</v>
      </c>
      <c r="O482" s="120">
        <f t="shared" ca="1" si="79"/>
        <v>-12.944632315518369</v>
      </c>
      <c r="P482" s="120">
        <f t="shared" si="80"/>
        <v>-12.923136591252716</v>
      </c>
      <c r="Q482" s="99">
        <f t="shared" si="81"/>
        <v>44364.01</v>
      </c>
      <c r="R482" s="100" t="s">
        <v>1060</v>
      </c>
      <c r="S482" s="120">
        <f t="shared" si="82"/>
        <v>1.9777946560170788E-4</v>
      </c>
    </row>
    <row r="483" spans="1:19" s="120" customFormat="1" ht="12.95" customHeight="1" x14ac:dyDescent="0.2">
      <c r="A483" s="61" t="s">
        <v>1056</v>
      </c>
      <c r="B483" s="62" t="s">
        <v>33</v>
      </c>
      <c r="C483" s="123">
        <v>59382.52</v>
      </c>
      <c r="D483" s="61">
        <v>0.02</v>
      </c>
      <c r="E483" s="120">
        <f t="shared" si="77"/>
        <v>531.0011512814765</v>
      </c>
      <c r="F483" s="108">
        <f t="shared" si="75"/>
        <v>532</v>
      </c>
      <c r="G483" s="121">
        <f t="shared" si="78"/>
        <v>-12.927200000005541</v>
      </c>
      <c r="K483" s="120">
        <f t="shared" si="76"/>
        <v>-12.927200000005541</v>
      </c>
      <c r="O483" s="120">
        <f t="shared" ca="1" si="79"/>
        <v>-12.944632315518369</v>
      </c>
      <c r="P483" s="120">
        <f t="shared" si="80"/>
        <v>-12.923136591252716</v>
      </c>
      <c r="Q483" s="99">
        <f t="shared" si="81"/>
        <v>44364.02</v>
      </c>
      <c r="R483" s="100" t="s">
        <v>1060</v>
      </c>
      <c r="S483" s="120">
        <f t="shared" si="82"/>
        <v>1.6511290692540811E-5</v>
      </c>
    </row>
    <row r="484" spans="1:19" s="120" customFormat="1" ht="12.95" customHeight="1" x14ac:dyDescent="0.2">
      <c r="A484" s="63" t="s">
        <v>1059</v>
      </c>
      <c r="B484" s="64" t="s">
        <v>33</v>
      </c>
      <c r="C484" s="123">
        <v>59770.87</v>
      </c>
      <c r="D484" s="61">
        <v>0.03</v>
      </c>
      <c r="E484" s="120">
        <f t="shared" ref="E484:E489" si="83">+(C484-C$7)/C$8</f>
        <v>561.00787352902569</v>
      </c>
      <c r="F484" s="108">
        <f t="shared" si="75"/>
        <v>562</v>
      </c>
      <c r="G484" s="121">
        <f t="shared" ref="G484:G489" si="84">+C484-(C$7+F484*C$8)</f>
        <v>-12.840199999998731</v>
      </c>
      <c r="K484" s="120">
        <f t="shared" ref="K484:K489" si="85">G484</f>
        <v>-12.840199999998731</v>
      </c>
      <c r="O484" s="120">
        <f t="shared" ref="O484:O489" ca="1" si="86">+C$11+C$12*$F484</f>
        <v>-12.927142720239765</v>
      </c>
      <c r="P484" s="120">
        <f t="shared" ref="P484:P489" si="87">+D$11+D$12*F484+D$13*F484*F484</f>
        <v>-12.852514645632429</v>
      </c>
      <c r="Q484" s="99">
        <f t="shared" ref="Q484:Q489" si="88">+C484-15018.5</f>
        <v>44752.37</v>
      </c>
      <c r="R484" s="100" t="s">
        <v>1060</v>
      </c>
      <c r="S484" s="120">
        <f t="shared" ref="S484:S489" si="89">(P484-G484)*(P484-G484)</f>
        <v>1.5165049708354617E-4</v>
      </c>
    </row>
    <row r="485" spans="1:19" s="120" customFormat="1" ht="12.95" customHeight="1" x14ac:dyDescent="0.2">
      <c r="A485" s="63" t="s">
        <v>1059</v>
      </c>
      <c r="B485" s="64" t="s">
        <v>33</v>
      </c>
      <c r="C485" s="123">
        <v>59770.87</v>
      </c>
      <c r="D485" s="61">
        <v>0.03</v>
      </c>
      <c r="E485" s="120">
        <f t="shared" si="83"/>
        <v>561.00787352902569</v>
      </c>
      <c r="F485" s="108">
        <f t="shared" si="75"/>
        <v>562</v>
      </c>
      <c r="G485" s="121">
        <f t="shared" si="84"/>
        <v>-12.840199999998731</v>
      </c>
      <c r="K485" s="120">
        <f t="shared" si="85"/>
        <v>-12.840199999998731</v>
      </c>
      <c r="O485" s="120">
        <f t="shared" ca="1" si="86"/>
        <v>-12.927142720239765</v>
      </c>
      <c r="P485" s="120">
        <f t="shared" si="87"/>
        <v>-12.852514645632429</v>
      </c>
      <c r="Q485" s="99">
        <f t="shared" si="88"/>
        <v>44752.37</v>
      </c>
      <c r="R485" s="100" t="s">
        <v>1060</v>
      </c>
      <c r="S485" s="120">
        <f t="shared" si="89"/>
        <v>1.5165049708354617E-4</v>
      </c>
    </row>
    <row r="486" spans="1:19" s="120" customFormat="1" ht="12.95" customHeight="1" x14ac:dyDescent="0.2">
      <c r="A486" s="63" t="s">
        <v>1059</v>
      </c>
      <c r="B486" s="64" t="s">
        <v>33</v>
      </c>
      <c r="C486" s="123">
        <v>59770.87</v>
      </c>
      <c r="D486" s="61">
        <v>0.03</v>
      </c>
      <c r="E486" s="120">
        <f t="shared" si="83"/>
        <v>561.00787352902569</v>
      </c>
      <c r="F486" s="108">
        <f t="shared" si="75"/>
        <v>562</v>
      </c>
      <c r="G486" s="121">
        <f t="shared" si="84"/>
        <v>-12.840199999998731</v>
      </c>
      <c r="K486" s="120">
        <f t="shared" si="85"/>
        <v>-12.840199999998731</v>
      </c>
      <c r="O486" s="120">
        <f t="shared" ca="1" si="86"/>
        <v>-12.927142720239765</v>
      </c>
      <c r="P486" s="120">
        <f t="shared" si="87"/>
        <v>-12.852514645632429</v>
      </c>
      <c r="Q486" s="99">
        <f t="shared" si="88"/>
        <v>44752.37</v>
      </c>
      <c r="R486" s="100" t="s">
        <v>1060</v>
      </c>
      <c r="S486" s="120">
        <f t="shared" si="89"/>
        <v>1.5165049708354617E-4</v>
      </c>
    </row>
    <row r="487" spans="1:19" s="120" customFormat="1" ht="12.95" customHeight="1" x14ac:dyDescent="0.2">
      <c r="A487" s="63" t="s">
        <v>1059</v>
      </c>
      <c r="B487" s="64" t="s">
        <v>41</v>
      </c>
      <c r="C487" s="123">
        <v>59777.3</v>
      </c>
      <c r="D487" s="61">
        <v>0.04</v>
      </c>
      <c r="E487" s="120">
        <f t="shared" si="83"/>
        <v>561.50470170992367</v>
      </c>
      <c r="F487" s="108">
        <f t="shared" si="75"/>
        <v>562.5</v>
      </c>
      <c r="G487" s="121">
        <f t="shared" si="84"/>
        <v>-12.881249999998545</v>
      </c>
      <c r="K487" s="120">
        <f t="shared" si="85"/>
        <v>-12.881249999998545</v>
      </c>
      <c r="O487" s="120">
        <f t="shared" ca="1" si="86"/>
        <v>-12.926851226985121</v>
      </c>
      <c r="P487" s="120">
        <f t="shared" si="87"/>
        <v>-12.85127908440278</v>
      </c>
      <c r="Q487" s="99">
        <f t="shared" si="88"/>
        <v>44758.8</v>
      </c>
      <c r="R487" s="100" t="s">
        <v>1060</v>
      </c>
      <c r="S487" s="120">
        <f t="shared" si="89"/>
        <v>8.9825578164847179E-4</v>
      </c>
    </row>
    <row r="488" spans="1:19" s="120" customFormat="1" ht="12.95" customHeight="1" x14ac:dyDescent="0.2">
      <c r="A488" s="63" t="s">
        <v>1059</v>
      </c>
      <c r="B488" s="64" t="s">
        <v>41</v>
      </c>
      <c r="C488" s="123">
        <v>59777.32</v>
      </c>
      <c r="D488" s="61">
        <v>0.04</v>
      </c>
      <c r="E488" s="120">
        <f t="shared" si="83"/>
        <v>561.5062470541875</v>
      </c>
      <c r="F488" s="108">
        <f t="shared" si="75"/>
        <v>562.5</v>
      </c>
      <c r="G488" s="121">
        <f t="shared" si="84"/>
        <v>-12.861250000001746</v>
      </c>
      <c r="K488" s="120">
        <f t="shared" si="85"/>
        <v>-12.861250000001746</v>
      </c>
      <c r="O488" s="120">
        <f t="shared" ca="1" si="86"/>
        <v>-12.926851226985121</v>
      </c>
      <c r="P488" s="120">
        <f t="shared" si="87"/>
        <v>-12.85127908440278</v>
      </c>
      <c r="Q488" s="99">
        <f t="shared" si="88"/>
        <v>44758.82</v>
      </c>
      <c r="R488" s="100" t="s">
        <v>1060</v>
      </c>
      <c r="S488" s="120">
        <f t="shared" si="89"/>
        <v>9.9419157881712618E-5</v>
      </c>
    </row>
    <row r="489" spans="1:19" s="120" customFormat="1" ht="12.95" customHeight="1" x14ac:dyDescent="0.2">
      <c r="A489" s="63" t="s">
        <v>1059</v>
      </c>
      <c r="B489" s="64" t="s">
        <v>41</v>
      </c>
      <c r="C489" s="123">
        <v>59777.4</v>
      </c>
      <c r="D489" s="61">
        <v>0.05</v>
      </c>
      <c r="E489" s="120">
        <f t="shared" si="83"/>
        <v>561.51242843124385</v>
      </c>
      <c r="F489" s="108">
        <f t="shared" si="75"/>
        <v>562.5</v>
      </c>
      <c r="G489" s="121">
        <f t="shared" si="84"/>
        <v>-12.78125</v>
      </c>
      <c r="K489" s="120">
        <f t="shared" si="85"/>
        <v>-12.78125</v>
      </c>
      <c r="O489" s="120">
        <f t="shared" ca="1" si="86"/>
        <v>-12.926851226985121</v>
      </c>
      <c r="P489" s="120">
        <f t="shared" si="87"/>
        <v>-12.85127908440278</v>
      </c>
      <c r="Q489" s="99">
        <f t="shared" si="88"/>
        <v>44758.9</v>
      </c>
      <c r="R489" s="100" t="s">
        <v>1060</v>
      </c>
      <c r="S489" s="120">
        <f t="shared" si="89"/>
        <v>4.9040726622916536E-3</v>
      </c>
    </row>
    <row r="490" spans="1:19" s="120" customFormat="1" ht="12.95" customHeight="1" x14ac:dyDescent="0.2">
      <c r="A490" s="63" t="s">
        <v>1061</v>
      </c>
      <c r="B490" s="124" t="s">
        <v>33</v>
      </c>
      <c r="C490" s="125">
        <v>60159.27</v>
      </c>
      <c r="D490" s="125">
        <v>0.2</v>
      </c>
      <c r="E490" s="120">
        <f t="shared" ref="E490:E495" si="90">+(C490-C$7)/C$8</f>
        <v>591.018459137234</v>
      </c>
      <c r="F490" s="108">
        <f t="shared" ref="F490:F495" si="91">ROUND(2*E490,0)/2+1</f>
        <v>592</v>
      </c>
      <c r="G490" s="121">
        <f t="shared" ref="G490:G495" si="92">+C490-(C$7+F490*C$8)</f>
        <v>-12.703200000003562</v>
      </c>
      <c r="K490" s="120">
        <f t="shared" ref="K490:K495" si="93">G490</f>
        <v>-12.703200000003562</v>
      </c>
      <c r="O490" s="120">
        <f t="shared" ref="O490:O495" ca="1" si="94">+C$11+C$12*$F490</f>
        <v>-12.909653124961158</v>
      </c>
      <c r="P490" s="120">
        <f t="shared" ref="P490:P495" si="95">+D$11+D$12*F490+D$13*F490*F490</f>
        <v>-12.774984382323021</v>
      </c>
      <c r="Q490" s="99">
        <f t="shared" ref="Q490:Q495" si="96">+C490-15018.5</f>
        <v>45140.77</v>
      </c>
      <c r="R490" s="100"/>
      <c r="S490" s="120">
        <f t="shared" ref="S490:S495" si="97">(P490-G490)*(P490-G490)</f>
        <v>5.1529975449862335E-3</v>
      </c>
    </row>
    <row r="491" spans="1:19" s="120" customFormat="1" ht="12.95" customHeight="1" x14ac:dyDescent="0.2">
      <c r="A491" s="63" t="s">
        <v>1061</v>
      </c>
      <c r="B491" s="124" t="s">
        <v>33</v>
      </c>
      <c r="C491" s="125">
        <v>60159.29</v>
      </c>
      <c r="D491" s="125">
        <v>0.19</v>
      </c>
      <c r="E491" s="120">
        <f t="shared" si="90"/>
        <v>591.0200044814984</v>
      </c>
      <c r="F491" s="108">
        <f t="shared" si="91"/>
        <v>592</v>
      </c>
      <c r="G491" s="121">
        <f t="shared" si="92"/>
        <v>-12.683199999999488</v>
      </c>
      <c r="K491" s="120">
        <f t="shared" si="93"/>
        <v>-12.683199999999488</v>
      </c>
      <c r="O491" s="120">
        <f t="shared" ca="1" si="94"/>
        <v>-12.909653124961158</v>
      </c>
      <c r="P491" s="120">
        <f t="shared" si="95"/>
        <v>-12.774984382323021</v>
      </c>
      <c r="Q491" s="99">
        <f t="shared" si="96"/>
        <v>45140.79</v>
      </c>
      <c r="R491" s="100"/>
      <c r="S491" s="120">
        <f t="shared" si="97"/>
        <v>8.4243728385125435E-3</v>
      </c>
    </row>
    <row r="492" spans="1:19" s="120" customFormat="1" ht="12.95" customHeight="1" x14ac:dyDescent="0.2">
      <c r="A492" s="63" t="s">
        <v>1061</v>
      </c>
      <c r="B492" s="124" t="s">
        <v>33</v>
      </c>
      <c r="C492" s="125">
        <v>60159.3</v>
      </c>
      <c r="D492" s="125">
        <v>0.19</v>
      </c>
      <c r="E492" s="120">
        <f t="shared" si="90"/>
        <v>591.02077715363066</v>
      </c>
      <c r="F492" s="108">
        <f t="shared" si="91"/>
        <v>592</v>
      </c>
      <c r="G492" s="121">
        <f t="shared" si="92"/>
        <v>-12.673199999997451</v>
      </c>
      <c r="K492" s="120">
        <f t="shared" si="93"/>
        <v>-12.673199999997451</v>
      </c>
      <c r="O492" s="120">
        <f t="shared" ca="1" si="94"/>
        <v>-12.909653124961158</v>
      </c>
      <c r="P492" s="120">
        <f t="shared" si="95"/>
        <v>-12.774984382323021</v>
      </c>
      <c r="Q492" s="99">
        <f t="shared" si="96"/>
        <v>45140.800000000003</v>
      </c>
      <c r="R492" s="100"/>
      <c r="S492" s="120">
        <f t="shared" si="97"/>
        <v>1.0360060485397936E-2</v>
      </c>
    </row>
    <row r="493" spans="1:19" s="120" customFormat="1" ht="12.95" customHeight="1" x14ac:dyDescent="0.2">
      <c r="A493" s="63" t="s">
        <v>1061</v>
      </c>
      <c r="B493" s="124" t="s">
        <v>41</v>
      </c>
      <c r="C493" s="125">
        <v>60165.72</v>
      </c>
      <c r="D493" s="125">
        <v>0.26</v>
      </c>
      <c r="E493" s="120">
        <f t="shared" si="90"/>
        <v>591.5168326623965</v>
      </c>
      <c r="F493" s="108">
        <f t="shared" si="91"/>
        <v>592.5</v>
      </c>
      <c r="G493" s="121">
        <f t="shared" si="92"/>
        <v>-12.724249999999302</v>
      </c>
      <c r="K493" s="120">
        <f t="shared" si="93"/>
        <v>-12.724249999999302</v>
      </c>
      <c r="O493" s="120">
        <f t="shared" ca="1" si="94"/>
        <v>-12.909361631706515</v>
      </c>
      <c r="P493" s="120">
        <f t="shared" si="95"/>
        <v>-12.773633682465221</v>
      </c>
      <c r="Q493" s="99">
        <f t="shared" si="96"/>
        <v>45147.22</v>
      </c>
      <c r="R493" s="100"/>
      <c r="S493" s="120">
        <f t="shared" si="97"/>
        <v>2.438748093894722E-3</v>
      </c>
    </row>
    <row r="494" spans="1:19" s="120" customFormat="1" ht="12.95" customHeight="1" x14ac:dyDescent="0.2">
      <c r="A494" s="63" t="s">
        <v>1061</v>
      </c>
      <c r="B494" s="124" t="s">
        <v>41</v>
      </c>
      <c r="C494" s="125">
        <v>60165.72</v>
      </c>
      <c r="D494" s="125">
        <v>0.24</v>
      </c>
      <c r="E494" s="120">
        <f t="shared" si="90"/>
        <v>591.5168326623965</v>
      </c>
      <c r="F494" s="108">
        <f t="shared" si="91"/>
        <v>592.5</v>
      </c>
      <c r="G494" s="121">
        <f t="shared" si="92"/>
        <v>-12.724249999999302</v>
      </c>
      <c r="K494" s="120">
        <f t="shared" si="93"/>
        <v>-12.724249999999302</v>
      </c>
      <c r="O494" s="120">
        <f t="shared" ca="1" si="94"/>
        <v>-12.909361631706515</v>
      </c>
      <c r="P494" s="120">
        <f t="shared" si="95"/>
        <v>-12.773633682465221</v>
      </c>
      <c r="Q494" s="99">
        <f t="shared" si="96"/>
        <v>45147.22</v>
      </c>
      <c r="R494" s="100"/>
      <c r="S494" s="120">
        <f t="shared" si="97"/>
        <v>2.438748093894722E-3</v>
      </c>
    </row>
    <row r="495" spans="1:19" s="120" customFormat="1" ht="12.95" customHeight="1" x14ac:dyDescent="0.2">
      <c r="A495" s="63" t="s">
        <v>1061</v>
      </c>
      <c r="B495" s="124" t="s">
        <v>41</v>
      </c>
      <c r="C495" s="125">
        <v>60165.73</v>
      </c>
      <c r="D495" s="125">
        <v>0.23</v>
      </c>
      <c r="E495" s="120">
        <f t="shared" si="90"/>
        <v>591.51760533452864</v>
      </c>
      <c r="F495" s="108">
        <f t="shared" si="91"/>
        <v>592.5</v>
      </c>
      <c r="G495" s="121">
        <f t="shared" si="92"/>
        <v>-12.714249999997264</v>
      </c>
      <c r="K495" s="120">
        <f t="shared" si="93"/>
        <v>-12.714249999997264</v>
      </c>
      <c r="O495" s="120">
        <f t="shared" ca="1" si="94"/>
        <v>-12.909361631706515</v>
      </c>
      <c r="P495" s="120">
        <f t="shared" si="95"/>
        <v>-12.773633682465221</v>
      </c>
      <c r="Q495" s="99">
        <f t="shared" si="96"/>
        <v>45147.23</v>
      </c>
      <c r="R495" s="100"/>
      <c r="S495" s="120">
        <f t="shared" si="97"/>
        <v>3.5264217434550645E-3</v>
      </c>
    </row>
    <row r="496" spans="1:19" s="120" customFormat="1" ht="12.95" customHeight="1" x14ac:dyDescent="0.2">
      <c r="B496" s="122"/>
      <c r="C496" s="121"/>
      <c r="D496" s="121"/>
      <c r="G496" s="121"/>
    </row>
    <row r="497" spans="2:7" s="120" customFormat="1" ht="12.95" customHeight="1" x14ac:dyDescent="0.2">
      <c r="B497" s="122"/>
      <c r="C497" s="121"/>
      <c r="D497" s="121"/>
      <c r="G497" s="121"/>
    </row>
    <row r="498" spans="2:7" s="120" customFormat="1" ht="12.95" customHeight="1" x14ac:dyDescent="0.2">
      <c r="B498" s="122"/>
      <c r="C498" s="121"/>
      <c r="D498" s="121"/>
      <c r="G498" s="121"/>
    </row>
    <row r="499" spans="2:7" s="120" customFormat="1" ht="12.95" customHeight="1" x14ac:dyDescent="0.2">
      <c r="B499" s="122"/>
      <c r="C499" s="121"/>
      <c r="D499" s="121"/>
      <c r="G499" s="121"/>
    </row>
    <row r="500" spans="2:7" s="120" customFormat="1" ht="12.95" customHeight="1" x14ac:dyDescent="0.2">
      <c r="B500" s="122"/>
      <c r="C500" s="121"/>
      <c r="D500" s="121"/>
      <c r="G500" s="121"/>
    </row>
    <row r="501" spans="2:7" s="120" customFormat="1" ht="12.95" customHeight="1" x14ac:dyDescent="0.2">
      <c r="B501" s="122"/>
      <c r="C501" s="121"/>
      <c r="D501" s="121"/>
      <c r="G501" s="121"/>
    </row>
    <row r="502" spans="2:7" s="120" customFormat="1" ht="12.95" customHeight="1" x14ac:dyDescent="0.2">
      <c r="B502" s="122"/>
      <c r="C502" s="121"/>
      <c r="D502" s="121"/>
      <c r="G502" s="121"/>
    </row>
    <row r="503" spans="2:7" ht="12.95" customHeight="1" x14ac:dyDescent="0.2">
      <c r="B503" s="66"/>
      <c r="C503" s="67"/>
      <c r="D503" s="67"/>
    </row>
    <row r="504" spans="2:7" ht="12.95" customHeight="1" x14ac:dyDescent="0.2">
      <c r="B504" s="66"/>
      <c r="C504" s="67"/>
      <c r="D504" s="67"/>
    </row>
    <row r="505" spans="2:7" ht="12.95" customHeight="1" x14ac:dyDescent="0.2">
      <c r="B505" s="66"/>
      <c r="C505" s="67"/>
      <c r="D505" s="67"/>
    </row>
    <row r="506" spans="2:7" ht="12.95" customHeight="1" x14ac:dyDescent="0.2">
      <c r="B506" s="66"/>
      <c r="C506" s="67"/>
      <c r="D506" s="67"/>
    </row>
    <row r="507" spans="2:7" ht="12.95" customHeight="1" x14ac:dyDescent="0.2">
      <c r="B507" s="66"/>
      <c r="C507" s="67"/>
      <c r="D507" s="67"/>
    </row>
    <row r="508" spans="2:7" ht="12.95" customHeight="1" x14ac:dyDescent="0.2">
      <c r="B508" s="66"/>
      <c r="C508" s="67"/>
      <c r="D508" s="67"/>
    </row>
    <row r="509" spans="2:7" ht="12.95" customHeight="1" x14ac:dyDescent="0.2">
      <c r="B509" s="66"/>
      <c r="C509" s="67"/>
      <c r="D509" s="67"/>
    </row>
    <row r="510" spans="2:7" ht="12.95" customHeight="1" x14ac:dyDescent="0.2">
      <c r="B510" s="66"/>
      <c r="C510" s="67"/>
      <c r="D510" s="67"/>
    </row>
    <row r="511" spans="2:7" ht="12.95" customHeight="1" x14ac:dyDescent="0.2">
      <c r="B511" s="66"/>
      <c r="C511" s="67"/>
      <c r="D511" s="67"/>
    </row>
    <row r="512" spans="2:7" ht="12.95" customHeight="1" x14ac:dyDescent="0.2">
      <c r="B512" s="66"/>
      <c r="C512" s="67"/>
      <c r="D512" s="67"/>
    </row>
    <row r="513" spans="2:4" ht="12.95" customHeight="1" x14ac:dyDescent="0.2">
      <c r="B513" s="66"/>
      <c r="C513" s="67"/>
      <c r="D513" s="67"/>
    </row>
    <row r="514" spans="2:4" ht="12.95" customHeight="1" x14ac:dyDescent="0.2">
      <c r="B514" s="66"/>
      <c r="C514" s="67"/>
      <c r="D514" s="67"/>
    </row>
    <row r="515" spans="2:4" ht="12.95" customHeight="1" x14ac:dyDescent="0.2">
      <c r="B515" s="66"/>
      <c r="C515" s="67"/>
      <c r="D515" s="67"/>
    </row>
    <row r="516" spans="2:4" ht="12.95" customHeight="1" x14ac:dyDescent="0.2">
      <c r="B516" s="66"/>
      <c r="C516" s="67"/>
      <c r="D516" s="67"/>
    </row>
    <row r="517" spans="2:4" ht="12.95" customHeight="1" x14ac:dyDescent="0.2">
      <c r="B517" s="66"/>
      <c r="C517" s="67"/>
      <c r="D517" s="67"/>
    </row>
    <row r="518" spans="2:4" ht="12.95" customHeight="1" x14ac:dyDescent="0.2">
      <c r="B518" s="66"/>
      <c r="C518" s="67"/>
      <c r="D518" s="67"/>
    </row>
    <row r="519" spans="2:4" ht="12.95" customHeight="1" x14ac:dyDescent="0.2">
      <c r="B519" s="66"/>
      <c r="C519" s="67"/>
      <c r="D519" s="67"/>
    </row>
    <row r="520" spans="2:4" ht="12.95" customHeight="1" x14ac:dyDescent="0.2">
      <c r="B520" s="66"/>
      <c r="C520" s="67"/>
      <c r="D520" s="67"/>
    </row>
    <row r="521" spans="2:4" ht="12.95" customHeight="1" x14ac:dyDescent="0.2">
      <c r="B521" s="66"/>
      <c r="C521" s="67"/>
      <c r="D521" s="67"/>
    </row>
    <row r="522" spans="2:4" ht="12.95" customHeight="1" x14ac:dyDescent="0.2">
      <c r="B522" s="66"/>
      <c r="C522" s="67"/>
      <c r="D522" s="67"/>
    </row>
    <row r="523" spans="2:4" ht="12.95" customHeight="1" x14ac:dyDescent="0.2">
      <c r="B523" s="66"/>
      <c r="C523" s="67"/>
      <c r="D523" s="67"/>
    </row>
    <row r="524" spans="2:4" ht="12.95" customHeight="1" x14ac:dyDescent="0.2">
      <c r="B524" s="66"/>
      <c r="C524" s="67"/>
      <c r="D524" s="67"/>
    </row>
    <row r="525" spans="2:4" ht="12.95" customHeight="1" x14ac:dyDescent="0.2">
      <c r="B525" s="66"/>
      <c r="C525" s="67"/>
      <c r="D525" s="67"/>
    </row>
    <row r="526" spans="2:4" ht="12.95" customHeight="1" x14ac:dyDescent="0.2">
      <c r="B526" s="66"/>
      <c r="C526" s="67"/>
      <c r="D526" s="67"/>
    </row>
    <row r="527" spans="2:4" ht="12.95" customHeight="1" x14ac:dyDescent="0.2">
      <c r="B527" s="66"/>
      <c r="C527" s="67"/>
      <c r="D527" s="67"/>
    </row>
    <row r="528" spans="2:4" ht="12.95" customHeight="1" x14ac:dyDescent="0.2">
      <c r="B528" s="66"/>
      <c r="C528" s="67"/>
      <c r="D528" s="67"/>
    </row>
    <row r="529" spans="2:4" ht="12.95" customHeight="1" x14ac:dyDescent="0.2">
      <c r="B529" s="66"/>
      <c r="C529" s="67"/>
      <c r="D529" s="67"/>
    </row>
    <row r="530" spans="2:4" ht="12.95" customHeight="1" x14ac:dyDescent="0.2">
      <c r="B530" s="66"/>
      <c r="C530" s="67"/>
      <c r="D530" s="67"/>
    </row>
    <row r="531" spans="2:4" ht="12.95" customHeight="1" x14ac:dyDescent="0.2">
      <c r="B531" s="66"/>
      <c r="C531" s="67"/>
      <c r="D531" s="67"/>
    </row>
    <row r="532" spans="2:4" ht="12.95" customHeight="1" x14ac:dyDescent="0.2">
      <c r="B532" s="66"/>
      <c r="C532" s="67"/>
      <c r="D532" s="67"/>
    </row>
    <row r="533" spans="2:4" ht="12.95" customHeight="1" x14ac:dyDescent="0.2">
      <c r="B533" s="66"/>
      <c r="C533" s="67"/>
      <c r="D533" s="67"/>
    </row>
    <row r="534" spans="2:4" ht="12.95" customHeight="1" x14ac:dyDescent="0.2">
      <c r="B534" s="66"/>
      <c r="C534" s="67"/>
      <c r="D534" s="67"/>
    </row>
    <row r="535" spans="2:4" ht="12.95" customHeight="1" x14ac:dyDescent="0.2">
      <c r="B535" s="66"/>
      <c r="C535" s="67"/>
      <c r="D535" s="67"/>
    </row>
    <row r="536" spans="2:4" ht="12.95" customHeight="1" x14ac:dyDescent="0.2">
      <c r="B536" s="66"/>
      <c r="C536" s="67"/>
      <c r="D536" s="67"/>
    </row>
    <row r="537" spans="2:4" ht="12.95" customHeight="1" x14ac:dyDescent="0.2">
      <c r="B537" s="66"/>
      <c r="C537" s="67"/>
      <c r="D537" s="67"/>
    </row>
    <row r="538" spans="2:4" ht="12.95" customHeight="1" x14ac:dyDescent="0.2">
      <c r="B538" s="66"/>
      <c r="C538" s="67"/>
      <c r="D538" s="67"/>
    </row>
    <row r="539" spans="2:4" ht="12.95" customHeight="1" x14ac:dyDescent="0.2">
      <c r="B539" s="66"/>
      <c r="C539" s="67"/>
      <c r="D539" s="67"/>
    </row>
    <row r="540" spans="2:4" ht="12.95" customHeight="1" x14ac:dyDescent="0.2">
      <c r="B540" s="66"/>
      <c r="C540" s="67"/>
      <c r="D540" s="67"/>
    </row>
    <row r="541" spans="2:4" ht="12.95" customHeight="1" x14ac:dyDescent="0.2">
      <c r="B541" s="66"/>
      <c r="C541" s="67"/>
      <c r="D541" s="67"/>
    </row>
    <row r="542" spans="2:4" ht="12.95" customHeight="1" x14ac:dyDescent="0.2">
      <c r="B542" s="66"/>
      <c r="C542" s="67"/>
      <c r="D542" s="67"/>
    </row>
    <row r="543" spans="2:4" ht="12.95" customHeight="1" x14ac:dyDescent="0.2">
      <c r="B543" s="66"/>
      <c r="C543" s="67"/>
      <c r="D543" s="67"/>
    </row>
    <row r="544" spans="2:4" ht="12.95" customHeight="1" x14ac:dyDescent="0.2">
      <c r="B544" s="66"/>
      <c r="C544" s="67"/>
      <c r="D544" s="67"/>
    </row>
    <row r="545" spans="2:4" ht="12.95" customHeight="1" x14ac:dyDescent="0.2">
      <c r="B545" s="66"/>
      <c r="C545" s="67"/>
      <c r="D545" s="67"/>
    </row>
    <row r="546" spans="2:4" ht="12.95" customHeight="1" x14ac:dyDescent="0.2">
      <c r="B546" s="66"/>
      <c r="C546" s="67"/>
      <c r="D546" s="67"/>
    </row>
    <row r="547" spans="2:4" ht="12.95" customHeight="1" x14ac:dyDescent="0.2">
      <c r="B547" s="66"/>
      <c r="C547" s="67"/>
      <c r="D547" s="67"/>
    </row>
    <row r="548" spans="2:4" ht="12.95" customHeight="1" x14ac:dyDescent="0.2">
      <c r="B548" s="66"/>
      <c r="C548" s="67"/>
      <c r="D548" s="67"/>
    </row>
    <row r="549" spans="2:4" ht="12.95" customHeight="1" x14ac:dyDescent="0.2">
      <c r="B549" s="66"/>
      <c r="C549" s="67"/>
      <c r="D549" s="67"/>
    </row>
    <row r="550" spans="2:4" ht="12.95" customHeight="1" x14ac:dyDescent="0.2">
      <c r="B550" s="66"/>
      <c r="C550" s="67"/>
      <c r="D550" s="67"/>
    </row>
    <row r="551" spans="2:4" ht="12.95" customHeight="1" x14ac:dyDescent="0.2">
      <c r="B551" s="66"/>
      <c r="C551" s="67"/>
      <c r="D551" s="67"/>
    </row>
    <row r="552" spans="2:4" ht="12.95" customHeight="1" x14ac:dyDescent="0.2">
      <c r="B552" s="66"/>
      <c r="C552" s="67"/>
      <c r="D552" s="67"/>
    </row>
    <row r="553" spans="2:4" ht="12.95" customHeight="1" x14ac:dyDescent="0.2">
      <c r="B553" s="66"/>
      <c r="C553" s="67"/>
      <c r="D553" s="67"/>
    </row>
    <row r="554" spans="2:4" ht="12.95" customHeight="1" x14ac:dyDescent="0.2">
      <c r="B554" s="66"/>
      <c r="C554" s="67"/>
      <c r="D554" s="67"/>
    </row>
    <row r="555" spans="2:4" ht="12.95" customHeight="1" x14ac:dyDescent="0.2">
      <c r="B555" s="66"/>
      <c r="C555" s="67"/>
      <c r="D555" s="67"/>
    </row>
    <row r="556" spans="2:4" ht="12.95" customHeight="1" x14ac:dyDescent="0.2">
      <c r="B556" s="66"/>
      <c r="C556" s="67"/>
      <c r="D556" s="67"/>
    </row>
    <row r="557" spans="2:4" ht="12.95" customHeight="1" x14ac:dyDescent="0.2">
      <c r="B557" s="66"/>
      <c r="C557" s="67"/>
      <c r="D557" s="67"/>
    </row>
    <row r="558" spans="2:4" ht="12.95" customHeight="1" x14ac:dyDescent="0.2">
      <c r="B558" s="66"/>
      <c r="C558" s="67"/>
      <c r="D558" s="67"/>
    </row>
    <row r="559" spans="2:4" ht="12.95" customHeight="1" x14ac:dyDescent="0.2">
      <c r="B559" s="66"/>
      <c r="C559" s="67"/>
      <c r="D559" s="67"/>
    </row>
    <row r="560" spans="2:4" ht="12.95" customHeight="1" x14ac:dyDescent="0.2">
      <c r="B560" s="66"/>
      <c r="C560" s="67"/>
      <c r="D560" s="67"/>
    </row>
    <row r="561" spans="2:4" ht="12.95" customHeight="1" x14ac:dyDescent="0.2">
      <c r="B561" s="66"/>
      <c r="C561" s="67"/>
      <c r="D561" s="67"/>
    </row>
    <row r="562" spans="2:4" ht="12.95" customHeight="1" x14ac:dyDescent="0.2">
      <c r="B562" s="66"/>
      <c r="C562" s="67"/>
      <c r="D562" s="67"/>
    </row>
    <row r="563" spans="2:4" ht="12.95" customHeight="1" x14ac:dyDescent="0.2">
      <c r="B563" s="66"/>
      <c r="C563" s="67"/>
      <c r="D563" s="67"/>
    </row>
    <row r="564" spans="2:4" ht="12.95" customHeight="1" x14ac:dyDescent="0.2">
      <c r="B564" s="66"/>
      <c r="C564" s="67"/>
      <c r="D564" s="67"/>
    </row>
    <row r="565" spans="2:4" ht="12.95" customHeight="1" x14ac:dyDescent="0.2">
      <c r="B565" s="66"/>
      <c r="C565" s="67"/>
      <c r="D565" s="67"/>
    </row>
    <row r="566" spans="2:4" ht="12.95" customHeight="1" x14ac:dyDescent="0.2">
      <c r="B566" s="66"/>
      <c r="C566" s="67"/>
      <c r="D566" s="67"/>
    </row>
    <row r="567" spans="2:4" ht="12.95" customHeight="1" x14ac:dyDescent="0.2">
      <c r="B567" s="66"/>
      <c r="C567" s="67"/>
      <c r="D567" s="67"/>
    </row>
    <row r="568" spans="2:4" ht="12.95" customHeight="1" x14ac:dyDescent="0.2">
      <c r="B568" s="66"/>
      <c r="C568" s="67"/>
      <c r="D568" s="67"/>
    </row>
    <row r="569" spans="2:4" ht="12.95" customHeight="1" x14ac:dyDescent="0.2">
      <c r="B569" s="66"/>
      <c r="C569" s="67"/>
      <c r="D569" s="67"/>
    </row>
    <row r="570" spans="2:4" ht="12.95" customHeight="1" x14ac:dyDescent="0.2">
      <c r="B570" s="66"/>
      <c r="C570" s="67"/>
      <c r="D570" s="67"/>
    </row>
    <row r="571" spans="2:4" ht="12.95" customHeight="1" x14ac:dyDescent="0.2">
      <c r="B571" s="66"/>
      <c r="C571" s="67"/>
      <c r="D571" s="67"/>
    </row>
    <row r="572" spans="2:4" ht="12.95" customHeight="1" x14ac:dyDescent="0.2">
      <c r="B572" s="66"/>
      <c r="C572" s="67"/>
      <c r="D572" s="67"/>
    </row>
    <row r="573" spans="2:4" ht="12.95" customHeight="1" x14ac:dyDescent="0.2">
      <c r="B573" s="66"/>
      <c r="C573" s="67"/>
      <c r="D573" s="67"/>
    </row>
    <row r="574" spans="2:4" ht="12.95" customHeight="1" x14ac:dyDescent="0.2">
      <c r="B574" s="66"/>
      <c r="C574" s="67"/>
      <c r="D574" s="67"/>
    </row>
    <row r="575" spans="2:4" ht="12.95" customHeight="1" x14ac:dyDescent="0.2">
      <c r="B575" s="66"/>
      <c r="C575" s="67"/>
      <c r="D575" s="67"/>
    </row>
    <row r="576" spans="2:4" ht="12.95" customHeight="1" x14ac:dyDescent="0.2">
      <c r="B576" s="66"/>
      <c r="C576" s="67"/>
      <c r="D576" s="67"/>
    </row>
    <row r="577" spans="2:4" ht="12.95" customHeight="1" x14ac:dyDescent="0.2">
      <c r="B577" s="66"/>
      <c r="C577" s="67"/>
      <c r="D577" s="67"/>
    </row>
    <row r="578" spans="2:4" ht="12.95" customHeight="1" x14ac:dyDescent="0.2">
      <c r="B578" s="66"/>
      <c r="C578" s="67"/>
      <c r="D578" s="67"/>
    </row>
    <row r="579" spans="2:4" ht="12.95" customHeight="1" x14ac:dyDescent="0.2">
      <c r="B579" s="66"/>
      <c r="C579" s="67"/>
      <c r="D579" s="67"/>
    </row>
    <row r="580" spans="2:4" ht="12.95" customHeight="1" x14ac:dyDescent="0.2">
      <c r="B580" s="66"/>
      <c r="C580" s="67"/>
      <c r="D580" s="67"/>
    </row>
    <row r="581" spans="2:4" ht="12.95" customHeight="1" x14ac:dyDescent="0.2">
      <c r="B581" s="66"/>
      <c r="C581" s="67"/>
      <c r="D581" s="67"/>
    </row>
    <row r="582" spans="2:4" ht="12.95" customHeight="1" x14ac:dyDescent="0.2">
      <c r="B582" s="66"/>
      <c r="C582" s="67"/>
      <c r="D582" s="67"/>
    </row>
    <row r="583" spans="2:4" ht="12.95" customHeight="1" x14ac:dyDescent="0.2">
      <c r="B583" s="66"/>
      <c r="C583" s="67"/>
      <c r="D583" s="67"/>
    </row>
    <row r="584" spans="2:4" ht="12.95" customHeight="1" x14ac:dyDescent="0.2">
      <c r="B584" s="66"/>
      <c r="C584" s="67"/>
      <c r="D584" s="67"/>
    </row>
    <row r="585" spans="2:4" ht="12.95" customHeight="1" x14ac:dyDescent="0.2">
      <c r="B585" s="66"/>
      <c r="C585" s="67"/>
      <c r="D585" s="67"/>
    </row>
    <row r="586" spans="2:4" ht="12.95" customHeight="1" x14ac:dyDescent="0.2">
      <c r="B586" s="66"/>
      <c r="C586" s="67"/>
      <c r="D586" s="67"/>
    </row>
    <row r="587" spans="2:4" ht="12.95" customHeight="1" x14ac:dyDescent="0.2">
      <c r="B587" s="66"/>
      <c r="C587" s="67"/>
      <c r="D587" s="67"/>
    </row>
    <row r="588" spans="2:4" ht="12.95" customHeight="1" x14ac:dyDescent="0.2">
      <c r="B588" s="66"/>
      <c r="C588" s="67"/>
      <c r="D588" s="67"/>
    </row>
    <row r="589" spans="2:4" ht="12.95" customHeight="1" x14ac:dyDescent="0.2">
      <c r="B589" s="66"/>
      <c r="C589" s="67"/>
      <c r="D589" s="67"/>
    </row>
    <row r="590" spans="2:4" ht="12.95" customHeight="1" x14ac:dyDescent="0.2">
      <c r="B590" s="66"/>
      <c r="C590" s="67"/>
      <c r="D590" s="67"/>
    </row>
    <row r="591" spans="2:4" ht="12.95" customHeight="1" x14ac:dyDescent="0.2">
      <c r="B591" s="66"/>
      <c r="C591" s="67"/>
      <c r="D591" s="67"/>
    </row>
    <row r="592" spans="2:4" ht="12.95" customHeight="1" x14ac:dyDescent="0.2">
      <c r="B592" s="66"/>
      <c r="C592" s="67"/>
      <c r="D592" s="67"/>
    </row>
    <row r="593" spans="2:4" ht="12.95" customHeight="1" x14ac:dyDescent="0.2">
      <c r="B593" s="66"/>
      <c r="C593" s="67"/>
      <c r="D593" s="67"/>
    </row>
    <row r="594" spans="2:4" ht="12.95" customHeight="1" x14ac:dyDescent="0.2">
      <c r="B594" s="66"/>
      <c r="C594" s="67"/>
      <c r="D594" s="67"/>
    </row>
    <row r="595" spans="2:4" ht="12.95" customHeight="1" x14ac:dyDescent="0.2">
      <c r="B595" s="66"/>
      <c r="C595" s="67"/>
      <c r="D595" s="67"/>
    </row>
    <row r="596" spans="2:4" ht="12.95" customHeight="1" x14ac:dyDescent="0.2">
      <c r="B596" s="66"/>
      <c r="C596" s="67"/>
      <c r="D596" s="67"/>
    </row>
    <row r="597" spans="2:4" ht="12.95" customHeight="1" x14ac:dyDescent="0.2">
      <c r="B597" s="66"/>
      <c r="C597" s="67"/>
      <c r="D597" s="67"/>
    </row>
    <row r="598" spans="2:4" ht="12.95" customHeight="1" x14ac:dyDescent="0.2">
      <c r="B598" s="66"/>
      <c r="C598" s="67"/>
      <c r="D598" s="67"/>
    </row>
    <row r="599" spans="2:4" ht="12.95" customHeight="1" x14ac:dyDescent="0.2">
      <c r="B599" s="66"/>
      <c r="C599" s="67"/>
      <c r="D599" s="67"/>
    </row>
    <row r="600" spans="2:4" ht="12.95" customHeight="1" x14ac:dyDescent="0.2">
      <c r="B600" s="66"/>
      <c r="C600" s="67"/>
      <c r="D600" s="67"/>
    </row>
    <row r="601" spans="2:4" ht="12.95" customHeight="1" x14ac:dyDescent="0.2">
      <c r="B601" s="66"/>
      <c r="C601" s="67"/>
      <c r="D601" s="67"/>
    </row>
    <row r="602" spans="2:4" ht="12.95" customHeight="1" x14ac:dyDescent="0.2">
      <c r="B602" s="66"/>
      <c r="C602" s="67"/>
      <c r="D602" s="67"/>
    </row>
    <row r="603" spans="2:4" ht="12.95" customHeight="1" x14ac:dyDescent="0.2">
      <c r="B603" s="66"/>
      <c r="C603" s="67"/>
      <c r="D603" s="67"/>
    </row>
    <row r="604" spans="2:4" ht="12.95" customHeight="1" x14ac:dyDescent="0.2">
      <c r="B604" s="66"/>
      <c r="C604" s="67"/>
      <c r="D604" s="67"/>
    </row>
    <row r="605" spans="2:4" ht="12.95" customHeight="1" x14ac:dyDescent="0.2">
      <c r="B605" s="66"/>
      <c r="C605" s="67"/>
      <c r="D605" s="67"/>
    </row>
    <row r="606" spans="2:4" ht="12.95" customHeight="1" x14ac:dyDescent="0.2">
      <c r="B606" s="66"/>
      <c r="C606" s="67"/>
      <c r="D606" s="67"/>
    </row>
    <row r="607" spans="2:4" ht="12.95" customHeight="1" x14ac:dyDescent="0.2">
      <c r="B607" s="66"/>
      <c r="C607" s="67"/>
      <c r="D607" s="67"/>
    </row>
    <row r="608" spans="2:4" ht="12.95" customHeight="1" x14ac:dyDescent="0.2">
      <c r="B608" s="66"/>
      <c r="C608" s="67"/>
      <c r="D608" s="67"/>
    </row>
    <row r="609" spans="2:4" ht="12.95" customHeight="1" x14ac:dyDescent="0.2">
      <c r="B609" s="66"/>
      <c r="C609" s="67"/>
      <c r="D609" s="67"/>
    </row>
    <row r="610" spans="2:4" ht="12.95" customHeight="1" x14ac:dyDescent="0.2">
      <c r="B610" s="66"/>
      <c r="C610" s="67"/>
      <c r="D610" s="67"/>
    </row>
    <row r="611" spans="2:4" ht="12.95" customHeight="1" x14ac:dyDescent="0.2">
      <c r="B611" s="66"/>
      <c r="C611" s="67"/>
      <c r="D611" s="67"/>
    </row>
    <row r="612" spans="2:4" ht="12.95" customHeight="1" x14ac:dyDescent="0.2">
      <c r="B612" s="66"/>
      <c r="C612" s="67"/>
      <c r="D612" s="67"/>
    </row>
    <row r="613" spans="2:4" ht="12.95" customHeight="1" x14ac:dyDescent="0.2">
      <c r="B613" s="66"/>
      <c r="C613" s="67"/>
      <c r="D613" s="67"/>
    </row>
    <row r="614" spans="2:4" ht="12.95" customHeight="1" x14ac:dyDescent="0.2">
      <c r="B614" s="66"/>
      <c r="C614" s="67"/>
      <c r="D614" s="67"/>
    </row>
    <row r="615" spans="2:4" ht="12.95" customHeight="1" x14ac:dyDescent="0.2">
      <c r="B615" s="66"/>
      <c r="C615" s="67"/>
      <c r="D615" s="67"/>
    </row>
    <row r="616" spans="2:4" ht="12.95" customHeight="1" x14ac:dyDescent="0.2">
      <c r="B616" s="66"/>
      <c r="C616" s="67"/>
      <c r="D616" s="67"/>
    </row>
    <row r="617" spans="2:4" ht="12.95" customHeight="1" x14ac:dyDescent="0.2">
      <c r="B617" s="66"/>
      <c r="C617" s="67"/>
      <c r="D617" s="67"/>
    </row>
    <row r="618" spans="2:4" ht="12.95" customHeight="1" x14ac:dyDescent="0.2">
      <c r="B618" s="66"/>
      <c r="C618" s="67"/>
      <c r="D618" s="67"/>
    </row>
    <row r="619" spans="2:4" ht="12.95" customHeight="1" x14ac:dyDescent="0.2">
      <c r="B619" s="66"/>
      <c r="C619" s="67"/>
      <c r="D619" s="67"/>
    </row>
    <row r="620" spans="2:4" ht="12.95" customHeight="1" x14ac:dyDescent="0.2">
      <c r="B620" s="66"/>
      <c r="C620" s="67"/>
      <c r="D620" s="67"/>
    </row>
    <row r="621" spans="2:4" ht="12.95" customHeight="1" x14ac:dyDescent="0.2">
      <c r="B621" s="66"/>
      <c r="C621" s="67"/>
      <c r="D621" s="67"/>
    </row>
    <row r="622" spans="2:4" ht="12.95" customHeight="1" x14ac:dyDescent="0.2">
      <c r="B622" s="66"/>
      <c r="C622" s="67"/>
      <c r="D622" s="67"/>
    </row>
    <row r="623" spans="2:4" ht="12.95" customHeight="1" x14ac:dyDescent="0.2">
      <c r="B623" s="66"/>
      <c r="C623" s="67"/>
      <c r="D623" s="67"/>
    </row>
    <row r="624" spans="2:4" ht="12.95" customHeight="1" x14ac:dyDescent="0.2">
      <c r="B624" s="66"/>
      <c r="C624" s="67"/>
      <c r="D624" s="67"/>
    </row>
    <row r="625" spans="2:4" ht="12.95" customHeight="1" x14ac:dyDescent="0.2">
      <c r="B625" s="66"/>
      <c r="C625" s="67"/>
      <c r="D625" s="67"/>
    </row>
    <row r="626" spans="2:4" ht="12.95" customHeight="1" x14ac:dyDescent="0.2">
      <c r="B626" s="66"/>
      <c r="C626" s="67"/>
      <c r="D626" s="67"/>
    </row>
    <row r="627" spans="2:4" ht="12.95" customHeight="1" x14ac:dyDescent="0.2">
      <c r="B627" s="66"/>
      <c r="C627" s="67"/>
      <c r="D627" s="67"/>
    </row>
    <row r="628" spans="2:4" ht="12.95" customHeight="1" x14ac:dyDescent="0.2">
      <c r="B628" s="66"/>
      <c r="C628" s="67"/>
      <c r="D628" s="67"/>
    </row>
    <row r="629" spans="2:4" ht="12.95" customHeight="1" x14ac:dyDescent="0.2">
      <c r="B629" s="66"/>
      <c r="C629" s="67"/>
      <c r="D629" s="67"/>
    </row>
    <row r="630" spans="2:4" ht="12.95" customHeight="1" x14ac:dyDescent="0.2">
      <c r="B630" s="66"/>
      <c r="C630" s="67"/>
      <c r="D630" s="67"/>
    </row>
    <row r="631" spans="2:4" ht="12.95" customHeight="1" x14ac:dyDescent="0.2">
      <c r="B631" s="66"/>
      <c r="C631" s="67"/>
      <c r="D631" s="67"/>
    </row>
    <row r="632" spans="2:4" ht="12.95" customHeight="1" x14ac:dyDescent="0.2">
      <c r="B632" s="66"/>
      <c r="C632" s="67"/>
      <c r="D632" s="67"/>
    </row>
    <row r="633" spans="2:4" ht="12.95" customHeight="1" x14ac:dyDescent="0.2">
      <c r="B633" s="66"/>
      <c r="C633" s="67"/>
      <c r="D633" s="67"/>
    </row>
    <row r="634" spans="2:4" ht="12.95" customHeight="1" x14ac:dyDescent="0.2">
      <c r="B634" s="66"/>
      <c r="C634" s="67"/>
      <c r="D634" s="67"/>
    </row>
    <row r="635" spans="2:4" ht="12.95" customHeight="1" x14ac:dyDescent="0.2">
      <c r="B635" s="66"/>
      <c r="C635" s="67"/>
      <c r="D635" s="67"/>
    </row>
    <row r="636" spans="2:4" ht="12.95" customHeight="1" x14ac:dyDescent="0.2">
      <c r="B636" s="66"/>
      <c r="C636" s="67"/>
      <c r="D636" s="67"/>
    </row>
    <row r="637" spans="2:4" ht="12.95" customHeight="1" x14ac:dyDescent="0.2">
      <c r="B637" s="66"/>
      <c r="C637" s="67"/>
      <c r="D637" s="67"/>
    </row>
    <row r="638" spans="2:4" ht="12.95" customHeight="1" x14ac:dyDescent="0.2">
      <c r="B638" s="66"/>
      <c r="C638" s="67"/>
      <c r="D638" s="67"/>
    </row>
    <row r="639" spans="2:4" ht="12.95" customHeight="1" x14ac:dyDescent="0.2">
      <c r="B639" s="66"/>
      <c r="C639" s="67"/>
      <c r="D639" s="67"/>
    </row>
    <row r="640" spans="2:4" ht="12.95" customHeight="1" x14ac:dyDescent="0.2">
      <c r="B640" s="66"/>
      <c r="C640" s="67"/>
      <c r="D640" s="67"/>
    </row>
    <row r="641" spans="2:4" ht="12.95" customHeight="1" x14ac:dyDescent="0.2">
      <c r="B641" s="66"/>
      <c r="C641" s="67"/>
      <c r="D641" s="67"/>
    </row>
    <row r="642" spans="2:4" ht="12.95" customHeight="1" x14ac:dyDescent="0.2">
      <c r="B642" s="66"/>
      <c r="C642" s="67"/>
      <c r="D642" s="67"/>
    </row>
    <row r="643" spans="2:4" ht="12.95" customHeight="1" x14ac:dyDescent="0.2">
      <c r="B643" s="66"/>
      <c r="C643" s="67"/>
      <c r="D643" s="67"/>
    </row>
    <row r="644" spans="2:4" ht="12.95" customHeight="1" x14ac:dyDescent="0.2">
      <c r="B644" s="66"/>
      <c r="C644" s="67"/>
      <c r="D644" s="67"/>
    </row>
    <row r="645" spans="2:4" ht="12.95" customHeight="1" x14ac:dyDescent="0.2">
      <c r="B645" s="66"/>
      <c r="C645" s="67"/>
      <c r="D645" s="67"/>
    </row>
    <row r="646" spans="2:4" ht="12.95" customHeight="1" x14ac:dyDescent="0.2">
      <c r="B646" s="66"/>
      <c r="C646" s="67"/>
      <c r="D646" s="67"/>
    </row>
    <row r="647" spans="2:4" ht="12.95" customHeight="1" x14ac:dyDescent="0.2">
      <c r="B647" s="66"/>
      <c r="C647" s="67"/>
      <c r="D647" s="67"/>
    </row>
    <row r="648" spans="2:4" ht="12.95" customHeight="1" x14ac:dyDescent="0.2">
      <c r="B648" s="66"/>
      <c r="C648" s="67"/>
      <c r="D648" s="67"/>
    </row>
    <row r="649" spans="2:4" ht="12.95" customHeight="1" x14ac:dyDescent="0.2">
      <c r="B649" s="66"/>
      <c r="C649" s="67"/>
      <c r="D649" s="67"/>
    </row>
    <row r="650" spans="2:4" ht="12.95" customHeight="1" x14ac:dyDescent="0.2">
      <c r="B650" s="66"/>
      <c r="C650" s="67"/>
      <c r="D650" s="67"/>
    </row>
    <row r="651" spans="2:4" ht="12.95" customHeight="1" x14ac:dyDescent="0.2">
      <c r="B651" s="66"/>
      <c r="C651" s="67"/>
      <c r="D651" s="67"/>
    </row>
    <row r="652" spans="2:4" ht="12.95" customHeight="1" x14ac:dyDescent="0.2">
      <c r="B652" s="66"/>
      <c r="C652" s="67"/>
      <c r="D652" s="67"/>
    </row>
    <row r="653" spans="2:4" ht="12.95" customHeight="1" x14ac:dyDescent="0.2">
      <c r="B653" s="66"/>
      <c r="C653" s="67"/>
      <c r="D653" s="67"/>
    </row>
    <row r="654" spans="2:4" ht="12.95" customHeight="1" x14ac:dyDescent="0.2">
      <c r="B654" s="66"/>
      <c r="C654" s="67"/>
      <c r="D654" s="67"/>
    </row>
    <row r="655" spans="2:4" ht="12.95" customHeight="1" x14ac:dyDescent="0.2">
      <c r="B655" s="66"/>
      <c r="C655" s="67"/>
      <c r="D655" s="67"/>
    </row>
    <row r="656" spans="2:4" ht="12.95" customHeight="1" x14ac:dyDescent="0.2">
      <c r="B656" s="66"/>
      <c r="C656" s="67"/>
      <c r="D656" s="67"/>
    </row>
    <row r="657" spans="2:4" ht="12.95" customHeight="1" x14ac:dyDescent="0.2">
      <c r="B657" s="66"/>
      <c r="C657" s="67"/>
      <c r="D657" s="67"/>
    </row>
    <row r="658" spans="2:4" ht="12.95" customHeight="1" x14ac:dyDescent="0.2">
      <c r="B658" s="66"/>
      <c r="C658" s="67"/>
      <c r="D658" s="67"/>
    </row>
    <row r="659" spans="2:4" ht="12.95" customHeight="1" x14ac:dyDescent="0.2">
      <c r="B659" s="66"/>
      <c r="C659" s="67"/>
      <c r="D659" s="67"/>
    </row>
    <row r="660" spans="2:4" ht="12.95" customHeight="1" x14ac:dyDescent="0.2">
      <c r="B660" s="66"/>
      <c r="C660" s="67"/>
      <c r="D660" s="67"/>
    </row>
    <row r="661" spans="2:4" ht="12.95" customHeight="1" x14ac:dyDescent="0.2">
      <c r="B661" s="66"/>
      <c r="C661" s="67"/>
      <c r="D661" s="67"/>
    </row>
    <row r="662" spans="2:4" ht="12.95" customHeight="1" x14ac:dyDescent="0.2">
      <c r="B662" s="66"/>
      <c r="C662" s="67"/>
      <c r="D662" s="67"/>
    </row>
    <row r="663" spans="2:4" ht="12.95" customHeight="1" x14ac:dyDescent="0.2">
      <c r="B663" s="66"/>
      <c r="C663" s="67"/>
      <c r="D663" s="67"/>
    </row>
    <row r="664" spans="2:4" ht="12.95" customHeight="1" x14ac:dyDescent="0.2">
      <c r="B664" s="66"/>
      <c r="C664" s="67"/>
      <c r="D664" s="67"/>
    </row>
    <row r="665" spans="2:4" ht="12.95" customHeight="1" x14ac:dyDescent="0.2">
      <c r="B665" s="66"/>
      <c r="C665" s="67"/>
      <c r="D665" s="67"/>
    </row>
    <row r="666" spans="2:4" ht="12.95" customHeight="1" x14ac:dyDescent="0.2">
      <c r="B666" s="66"/>
      <c r="C666" s="67"/>
      <c r="D666" s="67"/>
    </row>
    <row r="667" spans="2:4" ht="12.95" customHeight="1" x14ac:dyDescent="0.2">
      <c r="B667" s="66"/>
      <c r="C667" s="67"/>
      <c r="D667" s="67"/>
    </row>
    <row r="668" spans="2:4" ht="12.95" customHeight="1" x14ac:dyDescent="0.2">
      <c r="B668" s="66"/>
      <c r="C668" s="67"/>
      <c r="D668" s="67"/>
    </row>
    <row r="669" spans="2:4" ht="12.95" customHeight="1" x14ac:dyDescent="0.2">
      <c r="B669" s="66"/>
      <c r="C669" s="67"/>
      <c r="D669" s="67"/>
    </row>
    <row r="670" spans="2:4" ht="12.95" customHeight="1" x14ac:dyDescent="0.2">
      <c r="B670" s="66"/>
      <c r="C670" s="67"/>
      <c r="D670" s="67"/>
    </row>
    <row r="671" spans="2:4" ht="12.95" customHeight="1" x14ac:dyDescent="0.2">
      <c r="B671" s="66"/>
      <c r="C671" s="67"/>
      <c r="D671" s="67"/>
    </row>
    <row r="672" spans="2:4" ht="12.95" customHeight="1" x14ac:dyDescent="0.2">
      <c r="B672" s="66"/>
      <c r="C672" s="67"/>
      <c r="D672" s="67"/>
    </row>
    <row r="673" spans="2:4" ht="12.95" customHeight="1" x14ac:dyDescent="0.2">
      <c r="B673" s="66"/>
      <c r="C673" s="67"/>
      <c r="D673" s="67"/>
    </row>
    <row r="674" spans="2:4" ht="12.95" customHeight="1" x14ac:dyDescent="0.2">
      <c r="B674" s="66"/>
      <c r="C674" s="67"/>
      <c r="D674" s="67"/>
    </row>
    <row r="675" spans="2:4" ht="12.95" customHeight="1" x14ac:dyDescent="0.2">
      <c r="B675" s="66"/>
      <c r="C675" s="67"/>
      <c r="D675" s="67"/>
    </row>
    <row r="676" spans="2:4" ht="12.95" customHeight="1" x14ac:dyDescent="0.2">
      <c r="B676" s="66"/>
      <c r="C676" s="67"/>
      <c r="D676" s="67"/>
    </row>
    <row r="677" spans="2:4" ht="12.95" customHeight="1" x14ac:dyDescent="0.2">
      <c r="B677" s="66"/>
      <c r="C677" s="67"/>
      <c r="D677" s="67"/>
    </row>
    <row r="678" spans="2:4" ht="12.95" customHeight="1" x14ac:dyDescent="0.2">
      <c r="B678" s="66"/>
      <c r="C678" s="67"/>
      <c r="D678" s="67"/>
    </row>
    <row r="679" spans="2:4" ht="12.95" customHeight="1" x14ac:dyDescent="0.2">
      <c r="B679" s="66"/>
      <c r="C679" s="67"/>
      <c r="D679" s="67"/>
    </row>
    <row r="680" spans="2:4" ht="12.95" customHeight="1" x14ac:dyDescent="0.2">
      <c r="B680" s="66"/>
      <c r="C680" s="67"/>
      <c r="D680" s="67"/>
    </row>
    <row r="681" spans="2:4" ht="12.95" customHeight="1" x14ac:dyDescent="0.2">
      <c r="B681" s="66"/>
      <c r="C681" s="67"/>
      <c r="D681" s="67"/>
    </row>
    <row r="682" spans="2:4" ht="12.95" customHeight="1" x14ac:dyDescent="0.2">
      <c r="B682" s="66"/>
      <c r="C682" s="67"/>
      <c r="D682" s="67"/>
    </row>
    <row r="683" spans="2:4" ht="12.95" customHeight="1" x14ac:dyDescent="0.2">
      <c r="B683" s="66"/>
      <c r="C683" s="67"/>
      <c r="D683" s="67"/>
    </row>
    <row r="684" spans="2:4" ht="12.95" customHeight="1" x14ac:dyDescent="0.2">
      <c r="B684" s="66"/>
      <c r="C684" s="67"/>
      <c r="D684" s="67"/>
    </row>
    <row r="685" spans="2:4" ht="12.95" customHeight="1" x14ac:dyDescent="0.2">
      <c r="B685" s="66"/>
      <c r="C685" s="67"/>
      <c r="D685" s="67"/>
    </row>
    <row r="686" spans="2:4" ht="12.95" customHeight="1" x14ac:dyDescent="0.2">
      <c r="B686" s="66"/>
      <c r="C686" s="67"/>
      <c r="D686" s="67"/>
    </row>
    <row r="687" spans="2:4" ht="12.95" customHeight="1" x14ac:dyDescent="0.2">
      <c r="B687" s="66"/>
      <c r="C687" s="67"/>
      <c r="D687" s="67"/>
    </row>
    <row r="688" spans="2:4" ht="12.95" customHeight="1" x14ac:dyDescent="0.2">
      <c r="B688" s="66"/>
      <c r="C688" s="67"/>
      <c r="D688" s="67"/>
    </row>
    <row r="689" spans="2:4" ht="12.95" customHeight="1" x14ac:dyDescent="0.2">
      <c r="B689" s="66"/>
      <c r="C689" s="67"/>
      <c r="D689" s="67"/>
    </row>
    <row r="690" spans="2:4" ht="12.95" customHeight="1" x14ac:dyDescent="0.2">
      <c r="B690" s="66"/>
      <c r="C690" s="67"/>
      <c r="D690" s="67"/>
    </row>
    <row r="691" spans="2:4" ht="12.95" customHeight="1" x14ac:dyDescent="0.2">
      <c r="B691" s="66"/>
      <c r="C691" s="67"/>
      <c r="D691" s="67"/>
    </row>
    <row r="692" spans="2:4" ht="12.95" customHeight="1" x14ac:dyDescent="0.2">
      <c r="B692" s="66"/>
      <c r="C692" s="67"/>
      <c r="D692" s="67"/>
    </row>
    <row r="693" spans="2:4" ht="12.95" customHeight="1" x14ac:dyDescent="0.2">
      <c r="B693" s="66"/>
      <c r="C693" s="67"/>
      <c r="D693" s="67"/>
    </row>
    <row r="694" spans="2:4" ht="12.95" customHeight="1" x14ac:dyDescent="0.2">
      <c r="B694" s="66"/>
      <c r="C694" s="67"/>
      <c r="D694" s="67"/>
    </row>
    <row r="695" spans="2:4" ht="12.95" customHeight="1" x14ac:dyDescent="0.2">
      <c r="B695" s="66"/>
      <c r="C695" s="67"/>
      <c r="D695" s="67"/>
    </row>
    <row r="696" spans="2:4" ht="12.95" customHeight="1" x14ac:dyDescent="0.2">
      <c r="B696" s="66"/>
      <c r="C696" s="67"/>
      <c r="D696" s="67"/>
    </row>
    <row r="697" spans="2:4" ht="12.95" customHeight="1" x14ac:dyDescent="0.2">
      <c r="B697" s="66"/>
      <c r="C697" s="67"/>
      <c r="D697" s="67"/>
    </row>
    <row r="698" spans="2:4" ht="12.95" customHeight="1" x14ac:dyDescent="0.2">
      <c r="B698" s="66"/>
      <c r="C698" s="67"/>
      <c r="D698" s="67"/>
    </row>
    <row r="699" spans="2:4" ht="12.95" customHeight="1" x14ac:dyDescent="0.2">
      <c r="B699" s="66"/>
      <c r="C699" s="67"/>
      <c r="D699" s="67"/>
    </row>
    <row r="700" spans="2:4" ht="12.95" customHeight="1" x14ac:dyDescent="0.2">
      <c r="B700" s="66"/>
      <c r="C700" s="67"/>
      <c r="D700" s="67"/>
    </row>
    <row r="701" spans="2:4" ht="12.95" customHeight="1" x14ac:dyDescent="0.2">
      <c r="B701" s="66"/>
      <c r="C701" s="67"/>
      <c r="D701" s="67"/>
    </row>
    <row r="702" spans="2:4" ht="12.95" customHeight="1" x14ac:dyDescent="0.2">
      <c r="B702" s="66"/>
      <c r="C702" s="67"/>
      <c r="D702" s="67"/>
    </row>
    <row r="703" spans="2:4" ht="12.95" customHeight="1" x14ac:dyDescent="0.2">
      <c r="B703" s="66"/>
      <c r="C703" s="67"/>
      <c r="D703" s="67"/>
    </row>
    <row r="704" spans="2:4" ht="12.95" customHeight="1" x14ac:dyDescent="0.2">
      <c r="B704" s="66"/>
      <c r="C704" s="67"/>
      <c r="D704" s="67"/>
    </row>
    <row r="705" spans="2:4" ht="12.95" customHeight="1" x14ac:dyDescent="0.2">
      <c r="B705" s="66"/>
      <c r="C705" s="67"/>
      <c r="D705" s="67"/>
    </row>
    <row r="706" spans="2:4" ht="12.95" customHeight="1" x14ac:dyDescent="0.2">
      <c r="B706" s="66"/>
      <c r="C706" s="67"/>
      <c r="D706" s="67"/>
    </row>
    <row r="707" spans="2:4" ht="12.95" customHeight="1" x14ac:dyDescent="0.2">
      <c r="B707" s="66"/>
      <c r="C707" s="67"/>
      <c r="D707" s="67"/>
    </row>
    <row r="708" spans="2:4" ht="12.95" customHeight="1" x14ac:dyDescent="0.2">
      <c r="B708" s="66"/>
      <c r="C708" s="67"/>
      <c r="D708" s="67"/>
    </row>
    <row r="709" spans="2:4" ht="12.95" customHeight="1" x14ac:dyDescent="0.2">
      <c r="B709" s="66"/>
      <c r="C709" s="67"/>
      <c r="D709" s="67"/>
    </row>
    <row r="710" spans="2:4" ht="12.95" customHeight="1" x14ac:dyDescent="0.2">
      <c r="B710" s="66"/>
      <c r="C710" s="67"/>
      <c r="D710" s="67"/>
    </row>
    <row r="711" spans="2:4" ht="12.95" customHeight="1" x14ac:dyDescent="0.2">
      <c r="B711" s="66"/>
      <c r="C711" s="67"/>
      <c r="D711" s="67"/>
    </row>
    <row r="712" spans="2:4" ht="12.95" customHeight="1" x14ac:dyDescent="0.2">
      <c r="B712" s="66"/>
      <c r="C712" s="67"/>
      <c r="D712" s="67"/>
    </row>
    <row r="713" spans="2:4" ht="12.95" customHeight="1" x14ac:dyDescent="0.2">
      <c r="B713" s="66"/>
      <c r="C713" s="67"/>
      <c r="D713" s="67"/>
    </row>
    <row r="714" spans="2:4" ht="12.95" customHeight="1" x14ac:dyDescent="0.2">
      <c r="B714" s="66"/>
      <c r="C714" s="67"/>
      <c r="D714" s="67"/>
    </row>
    <row r="715" spans="2:4" ht="12.95" customHeight="1" x14ac:dyDescent="0.2">
      <c r="B715" s="66"/>
      <c r="C715" s="67"/>
      <c r="D715" s="67"/>
    </row>
    <row r="716" spans="2:4" ht="12.95" customHeight="1" x14ac:dyDescent="0.2">
      <c r="B716" s="66"/>
      <c r="C716" s="67"/>
      <c r="D716" s="67"/>
    </row>
    <row r="717" spans="2:4" ht="12.95" customHeight="1" x14ac:dyDescent="0.2">
      <c r="B717" s="66"/>
      <c r="C717" s="67"/>
      <c r="D717" s="67"/>
    </row>
    <row r="718" spans="2:4" ht="12.95" customHeight="1" x14ac:dyDescent="0.2">
      <c r="B718" s="66"/>
      <c r="C718" s="67"/>
      <c r="D718" s="67"/>
    </row>
    <row r="719" spans="2:4" ht="12.95" customHeight="1" x14ac:dyDescent="0.2">
      <c r="B719" s="66"/>
      <c r="C719" s="67"/>
      <c r="D719" s="67"/>
    </row>
    <row r="720" spans="2:4" ht="12.95" customHeight="1" x14ac:dyDescent="0.2">
      <c r="B720" s="66"/>
      <c r="C720" s="67"/>
      <c r="D720" s="67"/>
    </row>
    <row r="721" spans="2:4" ht="12.95" customHeight="1" x14ac:dyDescent="0.2">
      <c r="B721" s="66"/>
      <c r="C721" s="67"/>
      <c r="D721" s="67"/>
    </row>
    <row r="722" spans="2:4" ht="12.95" customHeight="1" x14ac:dyDescent="0.2">
      <c r="B722" s="66"/>
      <c r="C722" s="67"/>
      <c r="D722" s="67"/>
    </row>
    <row r="723" spans="2:4" ht="12.95" customHeight="1" x14ac:dyDescent="0.2">
      <c r="B723" s="66"/>
      <c r="C723" s="67"/>
      <c r="D723" s="67"/>
    </row>
    <row r="724" spans="2:4" ht="12.95" customHeight="1" x14ac:dyDescent="0.2">
      <c r="B724" s="66"/>
      <c r="C724" s="67"/>
      <c r="D724" s="67"/>
    </row>
    <row r="725" spans="2:4" ht="12.95" customHeight="1" x14ac:dyDescent="0.2">
      <c r="B725" s="66"/>
      <c r="C725" s="67"/>
      <c r="D725" s="67"/>
    </row>
    <row r="726" spans="2:4" ht="12.95" customHeight="1" x14ac:dyDescent="0.2">
      <c r="B726" s="66"/>
      <c r="C726" s="67"/>
      <c r="D726" s="67"/>
    </row>
    <row r="727" spans="2:4" ht="12.95" customHeight="1" x14ac:dyDescent="0.2">
      <c r="B727" s="66"/>
      <c r="C727" s="67"/>
      <c r="D727" s="67"/>
    </row>
    <row r="728" spans="2:4" ht="12.95" customHeight="1" x14ac:dyDescent="0.2">
      <c r="B728" s="66"/>
      <c r="C728" s="67"/>
      <c r="D728" s="67"/>
    </row>
    <row r="729" spans="2:4" ht="12.95" customHeight="1" x14ac:dyDescent="0.2">
      <c r="B729" s="66"/>
      <c r="C729" s="67"/>
      <c r="D729" s="67"/>
    </row>
    <row r="730" spans="2:4" ht="12.95" customHeight="1" x14ac:dyDescent="0.2">
      <c r="B730" s="66"/>
      <c r="C730" s="67"/>
      <c r="D730" s="67"/>
    </row>
    <row r="731" spans="2:4" ht="12.95" customHeight="1" x14ac:dyDescent="0.2">
      <c r="B731" s="66"/>
      <c r="C731" s="67"/>
      <c r="D731" s="67"/>
    </row>
    <row r="732" spans="2:4" ht="12.95" customHeight="1" x14ac:dyDescent="0.2">
      <c r="B732" s="66"/>
      <c r="C732" s="67"/>
      <c r="D732" s="67"/>
    </row>
    <row r="733" spans="2:4" ht="12.95" customHeight="1" x14ac:dyDescent="0.2">
      <c r="B733" s="66"/>
      <c r="C733" s="67"/>
      <c r="D733" s="67"/>
    </row>
    <row r="734" spans="2:4" ht="12.95" customHeight="1" x14ac:dyDescent="0.2">
      <c r="B734" s="66"/>
      <c r="C734" s="67"/>
      <c r="D734" s="67"/>
    </row>
    <row r="735" spans="2:4" ht="12.95" customHeight="1" x14ac:dyDescent="0.2">
      <c r="B735" s="66"/>
      <c r="C735" s="67"/>
      <c r="D735" s="67"/>
    </row>
    <row r="736" spans="2:4" ht="12.95" customHeight="1" x14ac:dyDescent="0.2">
      <c r="B736" s="66"/>
      <c r="C736" s="67"/>
      <c r="D736" s="67"/>
    </row>
    <row r="737" spans="2:4" ht="12.95" customHeight="1" x14ac:dyDescent="0.2">
      <c r="B737" s="66"/>
      <c r="C737" s="67"/>
      <c r="D737" s="67"/>
    </row>
    <row r="738" spans="2:4" ht="12.95" customHeight="1" x14ac:dyDescent="0.2">
      <c r="B738" s="66"/>
      <c r="C738" s="67"/>
      <c r="D738" s="67"/>
    </row>
    <row r="739" spans="2:4" ht="12.95" customHeight="1" x14ac:dyDescent="0.2">
      <c r="B739" s="66"/>
      <c r="C739" s="67"/>
      <c r="D739" s="67"/>
    </row>
    <row r="740" spans="2:4" ht="12.95" customHeight="1" x14ac:dyDescent="0.2">
      <c r="B740" s="66"/>
      <c r="C740" s="67"/>
      <c r="D740" s="67"/>
    </row>
    <row r="741" spans="2:4" ht="12.95" customHeight="1" x14ac:dyDescent="0.2">
      <c r="B741" s="66"/>
      <c r="C741" s="67"/>
      <c r="D741" s="67"/>
    </row>
    <row r="742" spans="2:4" ht="12.95" customHeight="1" x14ac:dyDescent="0.2">
      <c r="B742" s="66"/>
      <c r="C742" s="67"/>
      <c r="D742" s="67"/>
    </row>
    <row r="743" spans="2:4" ht="12.95" customHeight="1" x14ac:dyDescent="0.2">
      <c r="B743" s="66"/>
      <c r="C743" s="67"/>
      <c r="D743" s="67"/>
    </row>
    <row r="744" spans="2:4" ht="12.95" customHeight="1" x14ac:dyDescent="0.2">
      <c r="B744" s="66"/>
      <c r="C744" s="67"/>
      <c r="D744" s="67"/>
    </row>
    <row r="745" spans="2:4" ht="12.95" customHeight="1" x14ac:dyDescent="0.2">
      <c r="B745" s="66"/>
      <c r="C745" s="67"/>
      <c r="D745" s="67"/>
    </row>
    <row r="746" spans="2:4" ht="12.95" customHeight="1" x14ac:dyDescent="0.2">
      <c r="B746" s="66"/>
      <c r="C746" s="67"/>
      <c r="D746" s="67"/>
    </row>
    <row r="747" spans="2:4" ht="12.95" customHeight="1" x14ac:dyDescent="0.2">
      <c r="B747" s="66"/>
      <c r="C747" s="67"/>
      <c r="D747" s="67"/>
    </row>
    <row r="748" spans="2:4" ht="12.95" customHeight="1" x14ac:dyDescent="0.2">
      <c r="B748" s="66"/>
      <c r="C748" s="67"/>
      <c r="D748" s="67"/>
    </row>
    <row r="749" spans="2:4" ht="12.95" customHeight="1" x14ac:dyDescent="0.2">
      <c r="B749" s="66"/>
      <c r="C749" s="67"/>
      <c r="D749" s="67"/>
    </row>
    <row r="750" spans="2:4" ht="12.95" customHeight="1" x14ac:dyDescent="0.2">
      <c r="B750" s="66"/>
      <c r="C750" s="67"/>
      <c r="D750" s="67"/>
    </row>
    <row r="751" spans="2:4" ht="12.95" customHeight="1" x14ac:dyDescent="0.2">
      <c r="B751" s="66"/>
      <c r="C751" s="67"/>
      <c r="D751" s="67"/>
    </row>
    <row r="752" spans="2:4" ht="12.95" customHeight="1" x14ac:dyDescent="0.2">
      <c r="B752" s="66"/>
      <c r="C752" s="67"/>
      <c r="D752" s="67"/>
    </row>
    <row r="753" spans="2:4" ht="12.95" customHeight="1" x14ac:dyDescent="0.2">
      <c r="B753" s="66"/>
      <c r="C753" s="67"/>
      <c r="D753" s="67"/>
    </row>
    <row r="754" spans="2:4" ht="12.95" customHeight="1" x14ac:dyDescent="0.2">
      <c r="B754" s="66"/>
      <c r="C754" s="67"/>
      <c r="D754" s="67"/>
    </row>
    <row r="755" spans="2:4" ht="12.95" customHeight="1" x14ac:dyDescent="0.2">
      <c r="B755" s="66"/>
      <c r="C755" s="67"/>
      <c r="D755" s="67"/>
    </row>
    <row r="756" spans="2:4" ht="12.95" customHeight="1" x14ac:dyDescent="0.2">
      <c r="B756" s="66"/>
      <c r="C756" s="67"/>
      <c r="D756" s="67"/>
    </row>
    <row r="757" spans="2:4" ht="12.95" customHeight="1" x14ac:dyDescent="0.2">
      <c r="B757" s="66"/>
      <c r="C757" s="67"/>
      <c r="D757" s="67"/>
    </row>
    <row r="758" spans="2:4" ht="12.95" customHeight="1" x14ac:dyDescent="0.2">
      <c r="B758" s="66"/>
      <c r="C758" s="67"/>
      <c r="D758" s="67"/>
    </row>
    <row r="759" spans="2:4" ht="12.95" customHeight="1" x14ac:dyDescent="0.2">
      <c r="B759" s="66"/>
      <c r="C759" s="67"/>
      <c r="D759" s="67"/>
    </row>
    <row r="760" spans="2:4" ht="12.95" customHeight="1" x14ac:dyDescent="0.2">
      <c r="B760" s="66"/>
      <c r="C760" s="67"/>
      <c r="D760" s="67"/>
    </row>
    <row r="761" spans="2:4" ht="12.95" customHeight="1" x14ac:dyDescent="0.2">
      <c r="B761" s="66"/>
      <c r="C761" s="67"/>
      <c r="D761" s="67"/>
    </row>
    <row r="762" spans="2:4" ht="12.95" customHeight="1" x14ac:dyDescent="0.2">
      <c r="B762" s="66"/>
      <c r="C762" s="67"/>
      <c r="D762" s="67"/>
    </row>
    <row r="763" spans="2:4" ht="12.95" customHeight="1" x14ac:dyDescent="0.2">
      <c r="B763" s="66"/>
      <c r="C763" s="67"/>
      <c r="D763" s="67"/>
    </row>
    <row r="764" spans="2:4" ht="12.95" customHeight="1" x14ac:dyDescent="0.2">
      <c r="B764" s="66"/>
      <c r="C764" s="67"/>
      <c r="D764" s="67"/>
    </row>
    <row r="765" spans="2:4" ht="12.95" customHeight="1" x14ac:dyDescent="0.2">
      <c r="B765" s="66"/>
      <c r="C765" s="67"/>
      <c r="D765" s="67"/>
    </row>
    <row r="766" spans="2:4" ht="12.95" customHeight="1" x14ac:dyDescent="0.2">
      <c r="B766" s="66"/>
      <c r="C766" s="67"/>
      <c r="D766" s="67"/>
    </row>
    <row r="767" spans="2:4" ht="12.95" customHeight="1" x14ac:dyDescent="0.2">
      <c r="B767" s="66"/>
      <c r="C767" s="67"/>
      <c r="D767" s="67"/>
    </row>
    <row r="768" spans="2:4" ht="12.95" customHeight="1" x14ac:dyDescent="0.2">
      <c r="B768" s="66"/>
      <c r="C768" s="67"/>
      <c r="D768" s="67"/>
    </row>
    <row r="769" spans="2:4" ht="12.95" customHeight="1" x14ac:dyDescent="0.2">
      <c r="B769" s="66"/>
      <c r="C769" s="67"/>
      <c r="D769" s="67"/>
    </row>
    <row r="770" spans="2:4" ht="12.95" customHeight="1" x14ac:dyDescent="0.2">
      <c r="B770" s="66"/>
      <c r="C770" s="67"/>
      <c r="D770" s="67"/>
    </row>
    <row r="771" spans="2:4" ht="12.95" customHeight="1" x14ac:dyDescent="0.2">
      <c r="B771" s="66"/>
      <c r="C771" s="67"/>
      <c r="D771" s="67"/>
    </row>
    <row r="772" spans="2:4" ht="12.95" customHeight="1" x14ac:dyDescent="0.2">
      <c r="B772" s="66"/>
      <c r="C772" s="67"/>
      <c r="D772" s="67"/>
    </row>
    <row r="773" spans="2:4" ht="12.95" customHeight="1" x14ac:dyDescent="0.2">
      <c r="B773" s="66"/>
      <c r="C773" s="67"/>
      <c r="D773" s="67"/>
    </row>
    <row r="774" spans="2:4" ht="12.95" customHeight="1" x14ac:dyDescent="0.2">
      <c r="B774" s="66"/>
      <c r="C774" s="67"/>
      <c r="D774" s="67"/>
    </row>
    <row r="775" spans="2:4" ht="12.95" customHeight="1" x14ac:dyDescent="0.2">
      <c r="B775" s="66"/>
      <c r="C775" s="67"/>
      <c r="D775" s="67"/>
    </row>
    <row r="776" spans="2:4" ht="12.95" customHeight="1" x14ac:dyDescent="0.2">
      <c r="B776" s="66"/>
      <c r="C776" s="67"/>
      <c r="D776" s="67"/>
    </row>
    <row r="777" spans="2:4" ht="12.95" customHeight="1" x14ac:dyDescent="0.2">
      <c r="B777" s="66"/>
      <c r="C777" s="67"/>
      <c r="D777" s="67"/>
    </row>
    <row r="778" spans="2:4" ht="12.95" customHeight="1" x14ac:dyDescent="0.2">
      <c r="B778" s="66"/>
      <c r="C778" s="67"/>
      <c r="D778" s="67"/>
    </row>
    <row r="779" spans="2:4" ht="12.95" customHeight="1" x14ac:dyDescent="0.2">
      <c r="B779" s="66"/>
      <c r="C779" s="67"/>
      <c r="D779" s="67"/>
    </row>
    <row r="780" spans="2:4" ht="12.95" customHeight="1" x14ac:dyDescent="0.2">
      <c r="B780" s="66"/>
      <c r="C780" s="67"/>
      <c r="D780" s="67"/>
    </row>
    <row r="781" spans="2:4" ht="12.95" customHeight="1" x14ac:dyDescent="0.2">
      <c r="B781" s="66"/>
      <c r="C781" s="67"/>
      <c r="D781" s="67"/>
    </row>
    <row r="782" spans="2:4" ht="12.95" customHeight="1" x14ac:dyDescent="0.2">
      <c r="B782" s="66"/>
      <c r="C782" s="67"/>
      <c r="D782" s="67"/>
    </row>
    <row r="783" spans="2:4" ht="12.95" customHeight="1" x14ac:dyDescent="0.2">
      <c r="B783" s="66"/>
      <c r="C783" s="67"/>
      <c r="D783" s="67"/>
    </row>
    <row r="784" spans="2:4" ht="12.95" customHeight="1" x14ac:dyDescent="0.2">
      <c r="B784" s="66"/>
      <c r="C784" s="67"/>
      <c r="D784" s="67"/>
    </row>
    <row r="785" spans="2:4" ht="12.95" customHeight="1" x14ac:dyDescent="0.2">
      <c r="B785" s="66"/>
      <c r="C785" s="67"/>
      <c r="D785" s="67"/>
    </row>
    <row r="786" spans="2:4" ht="12.95" customHeight="1" x14ac:dyDescent="0.2">
      <c r="B786" s="66"/>
      <c r="C786" s="67"/>
      <c r="D786" s="67"/>
    </row>
    <row r="787" spans="2:4" ht="12.95" customHeight="1" x14ac:dyDescent="0.2">
      <c r="B787" s="66"/>
      <c r="C787" s="67"/>
      <c r="D787" s="67"/>
    </row>
    <row r="788" spans="2:4" ht="12.95" customHeight="1" x14ac:dyDescent="0.2">
      <c r="B788" s="66"/>
      <c r="C788" s="67"/>
      <c r="D788" s="67"/>
    </row>
    <row r="789" spans="2:4" ht="12.95" customHeight="1" x14ac:dyDescent="0.2">
      <c r="B789" s="66"/>
      <c r="C789" s="67"/>
      <c r="D789" s="67"/>
    </row>
    <row r="790" spans="2:4" ht="12.95" customHeight="1" x14ac:dyDescent="0.2">
      <c r="B790" s="66"/>
      <c r="C790" s="67"/>
      <c r="D790" s="67"/>
    </row>
    <row r="791" spans="2:4" ht="12.95" customHeight="1" x14ac:dyDescent="0.2">
      <c r="B791" s="66"/>
      <c r="C791" s="67"/>
      <c r="D791" s="67"/>
    </row>
    <row r="792" spans="2:4" ht="12.95" customHeight="1" x14ac:dyDescent="0.2">
      <c r="B792" s="66"/>
      <c r="C792" s="67"/>
      <c r="D792" s="67"/>
    </row>
    <row r="793" spans="2:4" ht="12.95" customHeight="1" x14ac:dyDescent="0.2">
      <c r="B793" s="66"/>
      <c r="C793" s="67"/>
      <c r="D793" s="67"/>
    </row>
    <row r="794" spans="2:4" ht="12.95" customHeight="1" x14ac:dyDescent="0.2">
      <c r="B794" s="66"/>
      <c r="C794" s="67"/>
      <c r="D794" s="67"/>
    </row>
    <row r="795" spans="2:4" ht="12.95" customHeight="1" x14ac:dyDescent="0.2">
      <c r="B795" s="66"/>
      <c r="C795" s="67"/>
      <c r="D795" s="67"/>
    </row>
    <row r="796" spans="2:4" ht="12.95" customHeight="1" x14ac:dyDescent="0.2">
      <c r="B796" s="66"/>
      <c r="C796" s="67"/>
      <c r="D796" s="67"/>
    </row>
    <row r="797" spans="2:4" ht="12.95" customHeight="1" x14ac:dyDescent="0.2">
      <c r="B797" s="66"/>
      <c r="C797" s="67"/>
      <c r="D797" s="67"/>
    </row>
    <row r="798" spans="2:4" ht="12.95" customHeight="1" x14ac:dyDescent="0.2">
      <c r="B798" s="66"/>
      <c r="C798" s="67"/>
      <c r="D798" s="67"/>
    </row>
    <row r="799" spans="2:4" ht="12.95" customHeight="1" x14ac:dyDescent="0.2">
      <c r="B799" s="66"/>
      <c r="C799" s="67"/>
      <c r="D799" s="67"/>
    </row>
    <row r="800" spans="2:4" ht="12.95" customHeight="1" x14ac:dyDescent="0.2">
      <c r="B800" s="66"/>
      <c r="C800" s="67"/>
      <c r="D800" s="67"/>
    </row>
    <row r="801" spans="2:4" ht="12.95" customHeight="1" x14ac:dyDescent="0.2">
      <c r="B801" s="66"/>
      <c r="C801" s="67"/>
      <c r="D801" s="67"/>
    </row>
    <row r="802" spans="2:4" ht="12.95" customHeight="1" x14ac:dyDescent="0.2">
      <c r="B802" s="66"/>
      <c r="C802" s="67"/>
      <c r="D802" s="67"/>
    </row>
    <row r="803" spans="2:4" ht="12.95" customHeight="1" x14ac:dyDescent="0.2">
      <c r="B803" s="66"/>
      <c r="C803" s="67"/>
      <c r="D803" s="67"/>
    </row>
    <row r="804" spans="2:4" ht="12.95" customHeight="1" x14ac:dyDescent="0.2">
      <c r="B804" s="66"/>
      <c r="C804" s="67"/>
      <c r="D804" s="67"/>
    </row>
    <row r="805" spans="2:4" ht="12.95" customHeight="1" x14ac:dyDescent="0.2">
      <c r="B805" s="66"/>
      <c r="C805" s="67"/>
      <c r="D805" s="67"/>
    </row>
    <row r="806" spans="2:4" ht="12.95" customHeight="1" x14ac:dyDescent="0.2">
      <c r="B806" s="66"/>
      <c r="C806" s="67"/>
      <c r="D806" s="67"/>
    </row>
    <row r="807" spans="2:4" ht="12.95" customHeight="1" x14ac:dyDescent="0.2">
      <c r="B807" s="66"/>
      <c r="C807" s="67"/>
      <c r="D807" s="67"/>
    </row>
    <row r="808" spans="2:4" ht="12.95" customHeight="1" x14ac:dyDescent="0.2">
      <c r="B808" s="66"/>
      <c r="C808" s="67"/>
      <c r="D808" s="67"/>
    </row>
    <row r="809" spans="2:4" ht="12.95" customHeight="1" x14ac:dyDescent="0.2">
      <c r="B809" s="66"/>
      <c r="C809" s="67"/>
      <c r="D809" s="67"/>
    </row>
    <row r="810" spans="2:4" ht="12.95" customHeight="1" x14ac:dyDescent="0.2">
      <c r="B810" s="66"/>
      <c r="C810" s="67"/>
      <c r="D810" s="67"/>
    </row>
    <row r="811" spans="2:4" ht="12.95" customHeight="1" x14ac:dyDescent="0.2">
      <c r="B811" s="66"/>
      <c r="C811" s="67"/>
      <c r="D811" s="67"/>
    </row>
    <row r="812" spans="2:4" ht="12.95" customHeight="1" x14ac:dyDescent="0.2">
      <c r="B812" s="66"/>
      <c r="C812" s="67"/>
      <c r="D812" s="67"/>
    </row>
    <row r="813" spans="2:4" ht="12.95" customHeight="1" x14ac:dyDescent="0.2">
      <c r="B813" s="66"/>
      <c r="C813" s="67"/>
      <c r="D813" s="67"/>
    </row>
    <row r="814" spans="2:4" ht="12.95" customHeight="1" x14ac:dyDescent="0.2">
      <c r="B814" s="66"/>
      <c r="C814" s="67"/>
      <c r="D814" s="67"/>
    </row>
    <row r="815" spans="2:4" ht="12.95" customHeight="1" x14ac:dyDescent="0.2">
      <c r="B815" s="66"/>
      <c r="C815" s="67"/>
      <c r="D815" s="67"/>
    </row>
    <row r="816" spans="2:4" ht="12.95" customHeight="1" x14ac:dyDescent="0.2">
      <c r="B816" s="66"/>
      <c r="C816" s="67"/>
      <c r="D816" s="67"/>
    </row>
    <row r="817" spans="2:4" ht="12.95" customHeight="1" x14ac:dyDescent="0.2">
      <c r="B817" s="66"/>
      <c r="C817" s="67"/>
      <c r="D817" s="67"/>
    </row>
    <row r="818" spans="2:4" ht="12.95" customHeight="1" x14ac:dyDescent="0.2">
      <c r="B818" s="66"/>
      <c r="C818" s="67"/>
      <c r="D818" s="67"/>
    </row>
    <row r="819" spans="2:4" ht="12.95" customHeight="1" x14ac:dyDescent="0.2">
      <c r="B819" s="66"/>
      <c r="C819" s="67"/>
      <c r="D819" s="67"/>
    </row>
    <row r="820" spans="2:4" ht="12.95" customHeight="1" x14ac:dyDescent="0.2">
      <c r="B820" s="66"/>
      <c r="C820" s="67"/>
      <c r="D820" s="67"/>
    </row>
    <row r="821" spans="2:4" ht="12.95" customHeight="1" x14ac:dyDescent="0.2">
      <c r="B821" s="66"/>
      <c r="C821" s="67"/>
      <c r="D821" s="67"/>
    </row>
    <row r="822" spans="2:4" ht="12.95" customHeight="1" x14ac:dyDescent="0.2">
      <c r="B822" s="66"/>
      <c r="C822" s="67"/>
      <c r="D822" s="67"/>
    </row>
    <row r="823" spans="2:4" ht="12.95" customHeight="1" x14ac:dyDescent="0.2">
      <c r="B823" s="66"/>
      <c r="C823" s="67"/>
      <c r="D823" s="67"/>
    </row>
    <row r="824" spans="2:4" ht="12.95" customHeight="1" x14ac:dyDescent="0.2">
      <c r="B824" s="66"/>
      <c r="C824" s="67"/>
      <c r="D824" s="67"/>
    </row>
    <row r="825" spans="2:4" ht="12.95" customHeight="1" x14ac:dyDescent="0.2">
      <c r="B825" s="66"/>
      <c r="C825" s="67"/>
      <c r="D825" s="67"/>
    </row>
    <row r="826" spans="2:4" ht="12.95" customHeight="1" x14ac:dyDescent="0.2">
      <c r="B826" s="66"/>
      <c r="C826" s="67"/>
      <c r="D826" s="67"/>
    </row>
    <row r="827" spans="2:4" ht="12.95" customHeight="1" x14ac:dyDescent="0.2">
      <c r="B827" s="66"/>
      <c r="C827" s="67"/>
      <c r="D827" s="67"/>
    </row>
    <row r="828" spans="2:4" ht="12.95" customHeight="1" x14ac:dyDescent="0.2">
      <c r="B828" s="66"/>
      <c r="C828" s="67"/>
      <c r="D828" s="67"/>
    </row>
    <row r="829" spans="2:4" ht="12.95" customHeight="1" x14ac:dyDescent="0.2">
      <c r="B829" s="66"/>
      <c r="C829" s="67"/>
      <c r="D829" s="67"/>
    </row>
    <row r="830" spans="2:4" ht="12.95" customHeight="1" x14ac:dyDescent="0.2">
      <c r="B830" s="66"/>
      <c r="C830" s="67"/>
      <c r="D830" s="67"/>
    </row>
    <row r="831" spans="2:4" ht="12.95" customHeight="1" x14ac:dyDescent="0.2">
      <c r="B831" s="66"/>
      <c r="C831" s="67"/>
      <c r="D831" s="67"/>
    </row>
    <row r="832" spans="2:4" ht="12.95" customHeight="1" x14ac:dyDescent="0.2">
      <c r="B832" s="66"/>
      <c r="C832" s="67"/>
      <c r="D832" s="67"/>
    </row>
    <row r="833" spans="2:4" ht="12.95" customHeight="1" x14ac:dyDescent="0.2">
      <c r="B833" s="66"/>
      <c r="C833" s="67"/>
      <c r="D833" s="67"/>
    </row>
    <row r="834" spans="2:4" ht="12.95" customHeight="1" x14ac:dyDescent="0.2">
      <c r="B834" s="66"/>
      <c r="C834" s="67"/>
      <c r="D834" s="67"/>
    </row>
    <row r="835" spans="2:4" ht="12.95" customHeight="1" x14ac:dyDescent="0.2">
      <c r="B835" s="66"/>
      <c r="C835" s="67"/>
      <c r="D835" s="67"/>
    </row>
    <row r="836" spans="2:4" ht="12.95" customHeight="1" x14ac:dyDescent="0.2">
      <c r="B836" s="66"/>
      <c r="C836" s="67"/>
      <c r="D836" s="67"/>
    </row>
    <row r="837" spans="2:4" ht="12.95" customHeight="1" x14ac:dyDescent="0.2">
      <c r="B837" s="66"/>
      <c r="C837" s="67"/>
      <c r="D837" s="67"/>
    </row>
    <row r="838" spans="2:4" ht="12.95" customHeight="1" x14ac:dyDescent="0.2">
      <c r="B838" s="66"/>
      <c r="C838" s="67"/>
      <c r="D838" s="67"/>
    </row>
    <row r="839" spans="2:4" ht="12.95" customHeight="1" x14ac:dyDescent="0.2">
      <c r="B839" s="66"/>
      <c r="C839" s="67"/>
      <c r="D839" s="67"/>
    </row>
    <row r="840" spans="2:4" ht="12.95" customHeight="1" x14ac:dyDescent="0.2">
      <c r="B840" s="66"/>
      <c r="C840" s="67"/>
      <c r="D840" s="67"/>
    </row>
    <row r="841" spans="2:4" ht="12.95" customHeight="1" x14ac:dyDescent="0.2">
      <c r="B841" s="66"/>
      <c r="C841" s="67"/>
      <c r="D841" s="67"/>
    </row>
    <row r="842" spans="2:4" ht="12.95" customHeight="1" x14ac:dyDescent="0.2">
      <c r="B842" s="66"/>
      <c r="C842" s="67"/>
      <c r="D842" s="67"/>
    </row>
    <row r="843" spans="2:4" ht="12.95" customHeight="1" x14ac:dyDescent="0.2">
      <c r="B843" s="66"/>
      <c r="C843" s="67"/>
      <c r="D843" s="67"/>
    </row>
    <row r="844" spans="2:4" ht="12.95" customHeight="1" x14ac:dyDescent="0.2">
      <c r="B844" s="66"/>
      <c r="C844" s="67"/>
      <c r="D844" s="67"/>
    </row>
    <row r="845" spans="2:4" ht="12.95" customHeight="1" x14ac:dyDescent="0.2">
      <c r="B845" s="66"/>
      <c r="C845" s="67"/>
      <c r="D845" s="67"/>
    </row>
    <row r="846" spans="2:4" ht="12.95" customHeight="1" x14ac:dyDescent="0.2">
      <c r="B846" s="66"/>
      <c r="C846" s="67"/>
      <c r="D846" s="67"/>
    </row>
    <row r="847" spans="2:4" ht="12.95" customHeight="1" x14ac:dyDescent="0.2">
      <c r="B847" s="66"/>
      <c r="C847" s="67"/>
      <c r="D847" s="67"/>
    </row>
    <row r="848" spans="2:4" ht="12.95" customHeight="1" x14ac:dyDescent="0.2">
      <c r="B848" s="66"/>
      <c r="C848" s="67"/>
      <c r="D848" s="67"/>
    </row>
    <row r="849" spans="2:4" ht="12.95" customHeight="1" x14ac:dyDescent="0.2">
      <c r="B849" s="66"/>
      <c r="C849" s="67"/>
      <c r="D849" s="67"/>
    </row>
    <row r="850" spans="2:4" ht="12.95" customHeight="1" x14ac:dyDescent="0.2">
      <c r="B850" s="66"/>
      <c r="C850" s="67"/>
      <c r="D850" s="67"/>
    </row>
    <row r="851" spans="2:4" ht="12.95" customHeight="1" x14ac:dyDescent="0.2">
      <c r="B851" s="66"/>
      <c r="C851" s="67"/>
      <c r="D851" s="67"/>
    </row>
    <row r="852" spans="2:4" ht="12.95" customHeight="1" x14ac:dyDescent="0.2">
      <c r="B852" s="66"/>
      <c r="C852" s="67"/>
      <c r="D852" s="67"/>
    </row>
    <row r="853" spans="2:4" ht="12.95" customHeight="1" x14ac:dyDescent="0.2">
      <c r="B853" s="66"/>
      <c r="C853" s="67"/>
      <c r="D853" s="67"/>
    </row>
    <row r="854" spans="2:4" ht="12.95" customHeight="1" x14ac:dyDescent="0.2">
      <c r="B854" s="66"/>
      <c r="C854" s="67"/>
      <c r="D854" s="67"/>
    </row>
    <row r="855" spans="2:4" ht="12.95" customHeight="1" x14ac:dyDescent="0.2">
      <c r="B855" s="66"/>
      <c r="C855" s="67"/>
      <c r="D855" s="67"/>
    </row>
    <row r="856" spans="2:4" ht="12.95" customHeight="1" x14ac:dyDescent="0.2">
      <c r="B856" s="66"/>
      <c r="C856" s="67"/>
      <c r="D856" s="67"/>
    </row>
    <row r="857" spans="2:4" ht="12.95" customHeight="1" x14ac:dyDescent="0.2">
      <c r="B857" s="66"/>
      <c r="C857" s="67"/>
      <c r="D857" s="67"/>
    </row>
    <row r="858" spans="2:4" ht="12.95" customHeight="1" x14ac:dyDescent="0.2">
      <c r="B858" s="66"/>
      <c r="C858" s="67"/>
      <c r="D858" s="67"/>
    </row>
    <row r="859" spans="2:4" ht="12.95" customHeight="1" x14ac:dyDescent="0.2">
      <c r="B859" s="66"/>
      <c r="C859" s="67"/>
      <c r="D859" s="67"/>
    </row>
    <row r="860" spans="2:4" ht="12.95" customHeight="1" x14ac:dyDescent="0.2">
      <c r="B860" s="66"/>
      <c r="C860" s="67"/>
      <c r="D860" s="67"/>
    </row>
    <row r="861" spans="2:4" ht="12.95" customHeight="1" x14ac:dyDescent="0.2">
      <c r="B861" s="66"/>
      <c r="C861" s="67"/>
      <c r="D861" s="67"/>
    </row>
    <row r="862" spans="2:4" ht="12.95" customHeight="1" x14ac:dyDescent="0.2">
      <c r="B862" s="66"/>
      <c r="C862" s="67"/>
      <c r="D862" s="67"/>
    </row>
    <row r="863" spans="2:4" ht="12.95" customHeight="1" x14ac:dyDescent="0.2">
      <c r="B863" s="66"/>
      <c r="C863" s="67"/>
      <c r="D863" s="67"/>
    </row>
    <row r="864" spans="2:4" ht="12.95" customHeight="1" x14ac:dyDescent="0.2">
      <c r="B864" s="66"/>
      <c r="C864" s="67"/>
      <c r="D864" s="67"/>
    </row>
    <row r="865" spans="2:4" ht="12.95" customHeight="1" x14ac:dyDescent="0.2">
      <c r="B865" s="66"/>
      <c r="C865" s="67"/>
      <c r="D865" s="67"/>
    </row>
    <row r="866" spans="2:4" ht="12.95" customHeight="1" x14ac:dyDescent="0.2">
      <c r="B866" s="66"/>
      <c r="C866" s="67"/>
      <c r="D866" s="67"/>
    </row>
    <row r="867" spans="2:4" ht="12.95" customHeight="1" x14ac:dyDescent="0.2">
      <c r="B867" s="66"/>
      <c r="C867" s="67"/>
      <c r="D867" s="67"/>
    </row>
    <row r="868" spans="2:4" ht="12.95" customHeight="1" x14ac:dyDescent="0.2">
      <c r="B868" s="66"/>
      <c r="C868" s="67"/>
      <c r="D868" s="67"/>
    </row>
    <row r="869" spans="2:4" ht="12.95" customHeight="1" x14ac:dyDescent="0.2">
      <c r="B869" s="66"/>
      <c r="C869" s="67"/>
      <c r="D869" s="67"/>
    </row>
    <row r="870" spans="2:4" ht="12.95" customHeight="1" x14ac:dyDescent="0.2">
      <c r="B870" s="66"/>
      <c r="C870" s="67"/>
      <c r="D870" s="67"/>
    </row>
    <row r="871" spans="2:4" ht="12.95" customHeight="1" x14ac:dyDescent="0.2">
      <c r="B871" s="66"/>
      <c r="C871" s="67"/>
      <c r="D871" s="67"/>
    </row>
    <row r="872" spans="2:4" ht="12.95" customHeight="1" x14ac:dyDescent="0.2">
      <c r="B872" s="66"/>
      <c r="C872" s="67"/>
      <c r="D872" s="67"/>
    </row>
    <row r="873" spans="2:4" ht="12.95" customHeight="1" x14ac:dyDescent="0.2">
      <c r="B873" s="66"/>
      <c r="C873" s="67"/>
      <c r="D873" s="67"/>
    </row>
    <row r="874" spans="2:4" ht="12.95" customHeight="1" x14ac:dyDescent="0.2">
      <c r="B874" s="66"/>
      <c r="C874" s="67"/>
      <c r="D874" s="67"/>
    </row>
    <row r="875" spans="2:4" ht="12.95" customHeight="1" x14ac:dyDescent="0.2">
      <c r="B875" s="66"/>
      <c r="C875" s="67"/>
      <c r="D875" s="67"/>
    </row>
    <row r="876" spans="2:4" ht="12.95" customHeight="1" x14ac:dyDescent="0.2">
      <c r="B876" s="66"/>
      <c r="C876" s="67"/>
      <c r="D876" s="67"/>
    </row>
    <row r="877" spans="2:4" ht="12.95" customHeight="1" x14ac:dyDescent="0.2">
      <c r="B877" s="66"/>
      <c r="C877" s="67"/>
      <c r="D877" s="67"/>
    </row>
    <row r="878" spans="2:4" ht="12.95" customHeight="1" x14ac:dyDescent="0.2">
      <c r="B878" s="66"/>
      <c r="C878" s="67"/>
      <c r="D878" s="67"/>
    </row>
    <row r="879" spans="2:4" ht="12.95" customHeight="1" x14ac:dyDescent="0.2">
      <c r="B879" s="66"/>
      <c r="C879" s="67"/>
      <c r="D879" s="67"/>
    </row>
    <row r="880" spans="2:4" ht="12.95" customHeight="1" x14ac:dyDescent="0.2">
      <c r="B880" s="66"/>
      <c r="C880" s="67"/>
      <c r="D880" s="67"/>
    </row>
    <row r="881" spans="2:4" ht="12.95" customHeight="1" x14ac:dyDescent="0.2">
      <c r="B881" s="66"/>
      <c r="C881" s="67"/>
      <c r="D881" s="67"/>
    </row>
    <row r="882" spans="2:4" ht="12.95" customHeight="1" x14ac:dyDescent="0.2">
      <c r="B882" s="66"/>
      <c r="C882" s="67"/>
      <c r="D882" s="67"/>
    </row>
    <row r="883" spans="2:4" ht="12.95" customHeight="1" x14ac:dyDescent="0.2">
      <c r="B883" s="66"/>
      <c r="C883" s="67"/>
      <c r="D883" s="67"/>
    </row>
    <row r="884" spans="2:4" ht="12.95" customHeight="1" x14ac:dyDescent="0.2">
      <c r="B884" s="66"/>
      <c r="C884" s="67"/>
      <c r="D884" s="67"/>
    </row>
    <row r="885" spans="2:4" ht="12.95" customHeight="1" x14ac:dyDescent="0.2">
      <c r="B885" s="66"/>
      <c r="C885" s="67"/>
      <c r="D885" s="67"/>
    </row>
    <row r="886" spans="2:4" ht="12.95" customHeight="1" x14ac:dyDescent="0.2">
      <c r="B886" s="66"/>
      <c r="C886" s="67"/>
      <c r="D886" s="67"/>
    </row>
    <row r="887" spans="2:4" ht="12.95" customHeight="1" x14ac:dyDescent="0.2">
      <c r="B887" s="66"/>
      <c r="C887" s="67"/>
      <c r="D887" s="67"/>
    </row>
    <row r="888" spans="2:4" ht="12.95" customHeight="1" x14ac:dyDescent="0.2">
      <c r="B888" s="66"/>
      <c r="C888" s="67"/>
      <c r="D888" s="67"/>
    </row>
    <row r="889" spans="2:4" ht="12.95" customHeight="1" x14ac:dyDescent="0.2">
      <c r="B889" s="66"/>
      <c r="C889" s="67"/>
      <c r="D889" s="67"/>
    </row>
    <row r="890" spans="2:4" ht="12.95" customHeight="1" x14ac:dyDescent="0.2">
      <c r="B890" s="66"/>
      <c r="C890" s="67"/>
      <c r="D890" s="67"/>
    </row>
    <row r="891" spans="2:4" ht="12.95" customHeight="1" x14ac:dyDescent="0.2">
      <c r="B891" s="66"/>
      <c r="C891" s="67"/>
      <c r="D891" s="67"/>
    </row>
    <row r="892" spans="2:4" ht="12.95" customHeight="1" x14ac:dyDescent="0.2">
      <c r="B892" s="66"/>
      <c r="C892" s="67"/>
      <c r="D892" s="67"/>
    </row>
    <row r="893" spans="2:4" ht="12.95" customHeight="1" x14ac:dyDescent="0.2">
      <c r="B893" s="66"/>
      <c r="C893" s="67"/>
      <c r="D893" s="67"/>
    </row>
    <row r="894" spans="2:4" ht="12.95" customHeight="1" x14ac:dyDescent="0.2">
      <c r="B894" s="66"/>
      <c r="C894" s="67"/>
      <c r="D894" s="67"/>
    </row>
    <row r="895" spans="2:4" ht="12.95" customHeight="1" x14ac:dyDescent="0.2">
      <c r="B895" s="66"/>
      <c r="C895" s="67"/>
      <c r="D895" s="67"/>
    </row>
    <row r="896" spans="2:4" ht="12.95" customHeight="1" x14ac:dyDescent="0.2">
      <c r="B896" s="66"/>
      <c r="C896" s="67"/>
      <c r="D896" s="67"/>
    </row>
    <row r="897" spans="2:4" ht="12.95" customHeight="1" x14ac:dyDescent="0.2">
      <c r="B897" s="66"/>
      <c r="C897" s="67"/>
      <c r="D897" s="67"/>
    </row>
    <row r="898" spans="2:4" ht="12.95" customHeight="1" x14ac:dyDescent="0.2">
      <c r="B898" s="66"/>
      <c r="C898" s="67"/>
      <c r="D898" s="67"/>
    </row>
    <row r="899" spans="2:4" ht="12.95" customHeight="1" x14ac:dyDescent="0.2">
      <c r="B899" s="66"/>
      <c r="C899" s="67"/>
      <c r="D899" s="67"/>
    </row>
    <row r="900" spans="2:4" ht="12.95" customHeight="1" x14ac:dyDescent="0.2">
      <c r="B900" s="66"/>
      <c r="C900" s="67"/>
      <c r="D900" s="67"/>
    </row>
    <row r="901" spans="2:4" ht="12.95" customHeight="1" x14ac:dyDescent="0.2">
      <c r="B901" s="66"/>
      <c r="C901" s="67"/>
      <c r="D901" s="67"/>
    </row>
    <row r="902" spans="2:4" ht="12.95" customHeight="1" x14ac:dyDescent="0.2">
      <c r="B902" s="66"/>
      <c r="C902" s="67"/>
      <c r="D902" s="67"/>
    </row>
    <row r="903" spans="2:4" ht="12.95" customHeight="1" x14ac:dyDescent="0.2">
      <c r="B903" s="66"/>
      <c r="C903" s="67"/>
      <c r="D903" s="67"/>
    </row>
    <row r="904" spans="2:4" ht="12.95" customHeight="1" x14ac:dyDescent="0.2">
      <c r="B904" s="66"/>
      <c r="C904" s="67"/>
      <c r="D904" s="67"/>
    </row>
    <row r="905" spans="2:4" ht="12.95" customHeight="1" x14ac:dyDescent="0.2">
      <c r="B905" s="66"/>
      <c r="C905" s="67"/>
      <c r="D905" s="67"/>
    </row>
    <row r="906" spans="2:4" ht="12.95" customHeight="1" x14ac:dyDescent="0.2">
      <c r="B906" s="66"/>
      <c r="C906" s="67"/>
      <c r="D906" s="67"/>
    </row>
    <row r="907" spans="2:4" ht="12.95" customHeight="1" x14ac:dyDescent="0.2">
      <c r="B907" s="66"/>
      <c r="C907" s="67"/>
      <c r="D907" s="67"/>
    </row>
    <row r="908" spans="2:4" ht="12.95" customHeight="1" x14ac:dyDescent="0.2">
      <c r="B908" s="66"/>
      <c r="C908" s="67"/>
      <c r="D908" s="67"/>
    </row>
    <row r="909" spans="2:4" ht="12.95" customHeight="1" x14ac:dyDescent="0.2">
      <c r="B909" s="66"/>
      <c r="C909" s="67"/>
      <c r="D909" s="67"/>
    </row>
    <row r="910" spans="2:4" ht="12.95" customHeight="1" x14ac:dyDescent="0.2">
      <c r="B910" s="66"/>
      <c r="C910" s="67"/>
      <c r="D910" s="67"/>
    </row>
    <row r="911" spans="2:4" ht="12.95" customHeight="1" x14ac:dyDescent="0.2">
      <c r="B911" s="66"/>
      <c r="C911" s="67"/>
      <c r="D911" s="67"/>
    </row>
    <row r="912" spans="2:4" ht="12.95" customHeight="1" x14ac:dyDescent="0.2">
      <c r="B912" s="66"/>
      <c r="C912" s="67"/>
      <c r="D912" s="67"/>
    </row>
    <row r="913" spans="2:4" ht="12.95" customHeight="1" x14ac:dyDescent="0.2">
      <c r="B913" s="66"/>
      <c r="C913" s="67"/>
      <c r="D913" s="67"/>
    </row>
    <row r="914" spans="2:4" ht="12.95" customHeight="1" x14ac:dyDescent="0.2">
      <c r="B914" s="66"/>
      <c r="C914" s="67"/>
      <c r="D914" s="67"/>
    </row>
    <row r="915" spans="2:4" ht="12.95" customHeight="1" x14ac:dyDescent="0.2">
      <c r="B915" s="66"/>
      <c r="C915" s="67"/>
      <c r="D915" s="67"/>
    </row>
    <row r="916" spans="2:4" ht="12.95" customHeight="1" x14ac:dyDescent="0.2">
      <c r="B916" s="66"/>
      <c r="C916" s="67"/>
      <c r="D916" s="67"/>
    </row>
    <row r="917" spans="2:4" ht="12.95" customHeight="1" x14ac:dyDescent="0.2">
      <c r="B917" s="66"/>
      <c r="C917" s="67"/>
      <c r="D917" s="67"/>
    </row>
    <row r="918" spans="2:4" ht="12.95" customHeight="1" x14ac:dyDescent="0.2">
      <c r="B918" s="66"/>
      <c r="C918" s="67"/>
      <c r="D918" s="67"/>
    </row>
    <row r="919" spans="2:4" ht="12.95" customHeight="1" x14ac:dyDescent="0.2">
      <c r="B919" s="66"/>
      <c r="C919" s="67"/>
      <c r="D919" s="67"/>
    </row>
    <row r="920" spans="2:4" ht="12.95" customHeight="1" x14ac:dyDescent="0.2">
      <c r="B920" s="66"/>
      <c r="C920" s="67"/>
      <c r="D920" s="67"/>
    </row>
    <row r="921" spans="2:4" ht="12.95" customHeight="1" x14ac:dyDescent="0.2">
      <c r="B921" s="66"/>
      <c r="C921" s="67"/>
      <c r="D921" s="67"/>
    </row>
    <row r="922" spans="2:4" ht="12.95" customHeight="1" x14ac:dyDescent="0.2">
      <c r="B922" s="66"/>
      <c r="C922" s="67"/>
      <c r="D922" s="67"/>
    </row>
    <row r="923" spans="2:4" ht="12.95" customHeight="1" x14ac:dyDescent="0.2">
      <c r="B923" s="66"/>
      <c r="C923" s="67"/>
      <c r="D923" s="67"/>
    </row>
    <row r="924" spans="2:4" ht="12.95" customHeight="1" x14ac:dyDescent="0.2">
      <c r="B924" s="66"/>
      <c r="C924" s="67"/>
      <c r="D924" s="67"/>
    </row>
    <row r="925" spans="2:4" ht="12.95" customHeight="1" x14ac:dyDescent="0.2">
      <c r="B925" s="66"/>
      <c r="C925" s="67"/>
      <c r="D925" s="67"/>
    </row>
    <row r="926" spans="2:4" ht="12.95" customHeight="1" x14ac:dyDescent="0.2">
      <c r="B926" s="66"/>
      <c r="C926" s="67"/>
      <c r="D926" s="67"/>
    </row>
    <row r="927" spans="2:4" ht="12.95" customHeight="1" x14ac:dyDescent="0.2">
      <c r="B927" s="66"/>
      <c r="C927" s="67"/>
      <c r="D927" s="67"/>
    </row>
    <row r="928" spans="2:4" ht="12.95" customHeight="1" x14ac:dyDescent="0.2">
      <c r="B928" s="66"/>
      <c r="C928" s="67"/>
      <c r="D928" s="67"/>
    </row>
    <row r="929" spans="2:4" ht="12.95" customHeight="1" x14ac:dyDescent="0.2">
      <c r="B929" s="66"/>
      <c r="C929" s="67"/>
      <c r="D929" s="67"/>
    </row>
    <row r="930" spans="2:4" ht="12.95" customHeight="1" x14ac:dyDescent="0.2">
      <c r="B930" s="66"/>
      <c r="C930" s="67"/>
      <c r="D930" s="67"/>
    </row>
    <row r="931" spans="2:4" ht="12.95" customHeight="1" x14ac:dyDescent="0.2">
      <c r="B931" s="66"/>
      <c r="C931" s="67"/>
      <c r="D931" s="67"/>
    </row>
    <row r="932" spans="2:4" ht="12.95" customHeight="1" x14ac:dyDescent="0.2">
      <c r="B932" s="66"/>
      <c r="C932" s="67"/>
      <c r="D932" s="67"/>
    </row>
    <row r="933" spans="2:4" ht="12.95" customHeight="1" x14ac:dyDescent="0.2">
      <c r="B933" s="66"/>
      <c r="C933" s="67"/>
      <c r="D933" s="67"/>
    </row>
    <row r="934" spans="2:4" ht="12.95" customHeight="1" x14ac:dyDescent="0.2">
      <c r="B934" s="66"/>
      <c r="C934" s="67"/>
      <c r="D934" s="67"/>
    </row>
    <row r="935" spans="2:4" ht="12.95" customHeight="1" x14ac:dyDescent="0.2">
      <c r="B935" s="66"/>
      <c r="C935" s="67"/>
      <c r="D935" s="67"/>
    </row>
    <row r="936" spans="2:4" ht="12.95" customHeight="1" x14ac:dyDescent="0.2">
      <c r="B936" s="66"/>
      <c r="C936" s="67"/>
      <c r="D936" s="67"/>
    </row>
    <row r="937" spans="2:4" ht="12.95" customHeight="1" x14ac:dyDescent="0.2">
      <c r="B937" s="66"/>
      <c r="C937" s="67"/>
      <c r="D937" s="67"/>
    </row>
    <row r="938" spans="2:4" ht="12.95" customHeight="1" x14ac:dyDescent="0.2">
      <c r="B938" s="66"/>
      <c r="C938" s="67"/>
      <c r="D938" s="67"/>
    </row>
    <row r="939" spans="2:4" ht="12.95" customHeight="1" x14ac:dyDescent="0.2">
      <c r="B939" s="66"/>
      <c r="C939" s="67"/>
      <c r="D939" s="67"/>
    </row>
    <row r="940" spans="2:4" ht="12.95" customHeight="1" x14ac:dyDescent="0.2">
      <c r="B940" s="66"/>
      <c r="C940" s="67"/>
      <c r="D940" s="67"/>
    </row>
    <row r="941" spans="2:4" ht="12.95" customHeight="1" x14ac:dyDescent="0.2">
      <c r="B941" s="66"/>
      <c r="C941" s="67"/>
      <c r="D941" s="67"/>
    </row>
    <row r="942" spans="2:4" ht="12.95" customHeight="1" x14ac:dyDescent="0.2">
      <c r="B942" s="66"/>
      <c r="C942" s="67"/>
      <c r="D942" s="67"/>
    </row>
    <row r="943" spans="2:4" ht="12.95" customHeight="1" x14ac:dyDescent="0.2">
      <c r="B943" s="66"/>
      <c r="C943" s="67"/>
      <c r="D943" s="67"/>
    </row>
    <row r="944" spans="2:4" ht="12.95" customHeight="1" x14ac:dyDescent="0.2">
      <c r="B944" s="66"/>
      <c r="C944" s="67"/>
      <c r="D944" s="67"/>
    </row>
    <row r="945" spans="2:4" ht="12.95" customHeight="1" x14ac:dyDescent="0.2">
      <c r="B945" s="66"/>
      <c r="C945" s="67"/>
      <c r="D945" s="67"/>
    </row>
    <row r="946" spans="2:4" ht="12.95" customHeight="1" x14ac:dyDescent="0.2">
      <c r="B946" s="66"/>
      <c r="C946" s="67"/>
      <c r="D946" s="67"/>
    </row>
    <row r="947" spans="2:4" ht="12.95" customHeight="1" x14ac:dyDescent="0.2">
      <c r="B947" s="66"/>
      <c r="C947" s="67"/>
      <c r="D947" s="67"/>
    </row>
    <row r="948" spans="2:4" ht="12.95" customHeight="1" x14ac:dyDescent="0.2">
      <c r="B948" s="66"/>
      <c r="C948" s="67"/>
      <c r="D948" s="67"/>
    </row>
    <row r="949" spans="2:4" ht="12.95" customHeight="1" x14ac:dyDescent="0.2">
      <c r="B949" s="66"/>
      <c r="C949" s="67"/>
      <c r="D949" s="67"/>
    </row>
    <row r="950" spans="2:4" ht="12.95" customHeight="1" x14ac:dyDescent="0.2">
      <c r="B950" s="66"/>
      <c r="C950" s="67"/>
      <c r="D950" s="67"/>
    </row>
    <row r="951" spans="2:4" ht="12.95" customHeight="1" x14ac:dyDescent="0.2">
      <c r="B951" s="66"/>
      <c r="C951" s="67"/>
      <c r="D951" s="67"/>
    </row>
    <row r="952" spans="2:4" ht="12.95" customHeight="1" x14ac:dyDescent="0.2">
      <c r="B952" s="66"/>
      <c r="C952" s="67"/>
      <c r="D952" s="67"/>
    </row>
    <row r="953" spans="2:4" ht="12.95" customHeight="1" x14ac:dyDescent="0.2">
      <c r="B953" s="66"/>
      <c r="C953" s="67"/>
      <c r="D953" s="67"/>
    </row>
    <row r="954" spans="2:4" ht="12.95" customHeight="1" x14ac:dyDescent="0.2">
      <c r="B954" s="66"/>
      <c r="C954" s="67"/>
      <c r="D954" s="67"/>
    </row>
    <row r="955" spans="2:4" ht="12.95" customHeight="1" x14ac:dyDescent="0.2">
      <c r="B955" s="66"/>
      <c r="C955" s="67"/>
      <c r="D955" s="67"/>
    </row>
    <row r="956" spans="2:4" ht="12.95" customHeight="1" x14ac:dyDescent="0.2">
      <c r="B956" s="66"/>
      <c r="C956" s="67"/>
      <c r="D956" s="67"/>
    </row>
    <row r="957" spans="2:4" ht="12.95" customHeight="1" x14ac:dyDescent="0.2">
      <c r="B957" s="66"/>
      <c r="C957" s="67"/>
      <c r="D957" s="67"/>
    </row>
    <row r="958" spans="2:4" ht="12.95" customHeight="1" x14ac:dyDescent="0.2">
      <c r="B958" s="66"/>
      <c r="C958" s="67"/>
      <c r="D958" s="67"/>
    </row>
    <row r="959" spans="2:4" ht="12.95" customHeight="1" x14ac:dyDescent="0.2">
      <c r="B959" s="66"/>
      <c r="C959" s="67"/>
      <c r="D959" s="67"/>
    </row>
    <row r="960" spans="2:4" ht="12.95" customHeight="1" x14ac:dyDescent="0.2">
      <c r="C960" s="67"/>
      <c r="D960" s="67"/>
    </row>
    <row r="961" spans="3:4" ht="12.95" customHeight="1" x14ac:dyDescent="0.2">
      <c r="C961" s="67"/>
      <c r="D961" s="67"/>
    </row>
    <row r="962" spans="3:4" ht="12.95" customHeight="1" x14ac:dyDescent="0.2">
      <c r="C962" s="67"/>
      <c r="D962" s="67"/>
    </row>
    <row r="963" spans="3:4" ht="12.95" customHeight="1" x14ac:dyDescent="0.2">
      <c r="C963" s="67"/>
      <c r="D963" s="67"/>
    </row>
    <row r="964" spans="3:4" ht="12.95" customHeight="1" x14ac:dyDescent="0.2">
      <c r="C964" s="67"/>
      <c r="D964" s="67"/>
    </row>
    <row r="965" spans="3:4" ht="12.95" customHeight="1" x14ac:dyDescent="0.2">
      <c r="C965" s="67"/>
      <c r="D965" s="67"/>
    </row>
    <row r="966" spans="3:4" ht="12.95" customHeight="1" x14ac:dyDescent="0.2">
      <c r="C966" s="67"/>
      <c r="D966" s="67"/>
    </row>
    <row r="967" spans="3:4" ht="12.95" customHeight="1" x14ac:dyDescent="0.2">
      <c r="C967" s="67"/>
      <c r="D967" s="67"/>
    </row>
    <row r="968" spans="3:4" ht="12.95" customHeight="1" x14ac:dyDescent="0.2">
      <c r="C968" s="67"/>
      <c r="D968" s="67"/>
    </row>
    <row r="969" spans="3:4" ht="12.95" customHeight="1" x14ac:dyDescent="0.2">
      <c r="C969" s="67"/>
      <c r="D969" s="67"/>
    </row>
    <row r="970" spans="3:4" ht="12.95" customHeight="1" x14ac:dyDescent="0.2">
      <c r="C970" s="67"/>
      <c r="D970" s="67"/>
    </row>
    <row r="971" spans="3:4" ht="12.95" customHeight="1" x14ac:dyDescent="0.2">
      <c r="C971" s="67"/>
      <c r="D971" s="67"/>
    </row>
    <row r="972" spans="3:4" ht="12.95" customHeight="1" x14ac:dyDescent="0.2">
      <c r="C972" s="67"/>
      <c r="D972" s="67"/>
    </row>
    <row r="973" spans="3:4" ht="12.95" customHeight="1" x14ac:dyDescent="0.2">
      <c r="C973" s="67"/>
      <c r="D973" s="67"/>
    </row>
    <row r="974" spans="3:4" ht="12.95" customHeight="1" x14ac:dyDescent="0.2">
      <c r="C974" s="67"/>
      <c r="D974" s="67"/>
    </row>
    <row r="975" spans="3:4" ht="12.95" customHeight="1" x14ac:dyDescent="0.2">
      <c r="C975" s="67"/>
      <c r="D975" s="67"/>
    </row>
    <row r="976" spans="3:4" ht="12.95" customHeight="1" x14ac:dyDescent="0.2">
      <c r="C976" s="67"/>
      <c r="D976" s="67"/>
    </row>
    <row r="977" spans="3:4" ht="12.95" customHeight="1" x14ac:dyDescent="0.2">
      <c r="C977" s="67"/>
      <c r="D977" s="67"/>
    </row>
    <row r="978" spans="3:4" ht="12.95" customHeight="1" x14ac:dyDescent="0.2">
      <c r="C978" s="67"/>
      <c r="D978" s="67"/>
    </row>
    <row r="979" spans="3:4" ht="12.95" customHeight="1" x14ac:dyDescent="0.2">
      <c r="C979" s="67"/>
      <c r="D979" s="67"/>
    </row>
    <row r="980" spans="3:4" ht="12.95" customHeight="1" x14ac:dyDescent="0.2">
      <c r="C980" s="67"/>
      <c r="D980" s="67"/>
    </row>
    <row r="981" spans="3:4" ht="12.95" customHeight="1" x14ac:dyDescent="0.2">
      <c r="C981" s="67"/>
      <c r="D981" s="67"/>
    </row>
    <row r="982" spans="3:4" ht="12.95" customHeight="1" x14ac:dyDescent="0.2">
      <c r="C982" s="67"/>
      <c r="D982" s="67"/>
    </row>
    <row r="983" spans="3:4" ht="12.95" customHeight="1" x14ac:dyDescent="0.2">
      <c r="C983" s="67"/>
      <c r="D983" s="67"/>
    </row>
    <row r="984" spans="3:4" ht="12.95" customHeight="1" x14ac:dyDescent="0.2">
      <c r="C984" s="67"/>
      <c r="D984" s="67"/>
    </row>
    <row r="985" spans="3:4" ht="12.95" customHeight="1" x14ac:dyDescent="0.2">
      <c r="C985" s="67"/>
      <c r="D985" s="67"/>
    </row>
    <row r="986" spans="3:4" ht="12.95" customHeight="1" x14ac:dyDescent="0.2">
      <c r="C986" s="67"/>
      <c r="D986" s="67"/>
    </row>
    <row r="987" spans="3:4" ht="12.95" customHeight="1" x14ac:dyDescent="0.2">
      <c r="C987" s="67"/>
      <c r="D987" s="67"/>
    </row>
    <row r="988" spans="3:4" ht="12.95" customHeight="1" x14ac:dyDescent="0.2">
      <c r="C988" s="67"/>
      <c r="D988" s="67"/>
    </row>
    <row r="989" spans="3:4" ht="12.95" customHeight="1" x14ac:dyDescent="0.2">
      <c r="C989" s="67"/>
      <c r="D989" s="67"/>
    </row>
    <row r="990" spans="3:4" ht="12.95" customHeight="1" x14ac:dyDescent="0.2">
      <c r="C990" s="67"/>
      <c r="D990" s="67"/>
    </row>
    <row r="991" spans="3:4" ht="12.95" customHeight="1" x14ac:dyDescent="0.2">
      <c r="C991" s="67"/>
      <c r="D991" s="67"/>
    </row>
    <row r="992" spans="3:4" ht="12.95" customHeight="1" x14ac:dyDescent="0.2">
      <c r="C992" s="67"/>
      <c r="D992" s="67"/>
    </row>
    <row r="993" spans="3:4" ht="12.95" customHeight="1" x14ac:dyDescent="0.2">
      <c r="C993" s="67"/>
      <c r="D993" s="67"/>
    </row>
    <row r="994" spans="3:4" ht="12.95" customHeight="1" x14ac:dyDescent="0.2">
      <c r="C994" s="67"/>
      <c r="D994" s="67"/>
    </row>
    <row r="995" spans="3:4" ht="12.95" customHeight="1" x14ac:dyDescent="0.2">
      <c r="C995" s="67"/>
      <c r="D995" s="67"/>
    </row>
    <row r="996" spans="3:4" ht="12.95" customHeight="1" x14ac:dyDescent="0.2">
      <c r="C996" s="67"/>
      <c r="D996" s="67"/>
    </row>
    <row r="997" spans="3:4" ht="12.95" customHeight="1" x14ac:dyDescent="0.2">
      <c r="C997" s="67"/>
      <c r="D997" s="67"/>
    </row>
    <row r="998" spans="3:4" ht="12.95" customHeight="1" x14ac:dyDescent="0.2">
      <c r="C998" s="67"/>
      <c r="D998" s="67"/>
    </row>
    <row r="999" spans="3:4" ht="12.95" customHeight="1" x14ac:dyDescent="0.2">
      <c r="C999" s="67"/>
      <c r="D999" s="67"/>
    </row>
    <row r="1000" spans="3:4" ht="12.95" customHeight="1" x14ac:dyDescent="0.2">
      <c r="C1000" s="67"/>
      <c r="D1000" s="67"/>
    </row>
    <row r="1001" spans="3:4" ht="12.95" customHeight="1" x14ac:dyDescent="0.2">
      <c r="C1001" s="67"/>
      <c r="D1001" s="67"/>
    </row>
    <row r="1002" spans="3:4" ht="12.95" customHeight="1" x14ac:dyDescent="0.2">
      <c r="C1002" s="67"/>
      <c r="D1002" s="67"/>
    </row>
    <row r="1003" spans="3:4" ht="12.95" customHeight="1" x14ac:dyDescent="0.2">
      <c r="C1003" s="67"/>
      <c r="D1003" s="67"/>
    </row>
    <row r="1004" spans="3:4" ht="12.95" customHeight="1" x14ac:dyDescent="0.2">
      <c r="C1004" s="67"/>
      <c r="D1004" s="67"/>
    </row>
    <row r="1005" spans="3:4" ht="12.95" customHeight="1" x14ac:dyDescent="0.2">
      <c r="C1005" s="67"/>
      <c r="D1005" s="67"/>
    </row>
    <row r="1006" spans="3:4" ht="12.95" customHeight="1" x14ac:dyDescent="0.2">
      <c r="C1006" s="67"/>
      <c r="D1006" s="67"/>
    </row>
    <row r="1007" spans="3:4" ht="12.95" customHeight="1" x14ac:dyDescent="0.2">
      <c r="C1007" s="67"/>
      <c r="D1007" s="67"/>
    </row>
    <row r="1008" spans="3:4" ht="12.95" customHeight="1" x14ac:dyDescent="0.2">
      <c r="C1008" s="67"/>
      <c r="D1008" s="67"/>
    </row>
    <row r="1009" spans="3:4" ht="12.95" customHeight="1" x14ac:dyDescent="0.2">
      <c r="C1009" s="67"/>
      <c r="D1009" s="67"/>
    </row>
    <row r="1010" spans="3:4" ht="12.95" customHeight="1" x14ac:dyDescent="0.2">
      <c r="C1010" s="67"/>
      <c r="D1010" s="67"/>
    </row>
    <row r="1011" spans="3:4" ht="12.95" customHeight="1" x14ac:dyDescent="0.2">
      <c r="C1011" s="67"/>
      <c r="D1011" s="67"/>
    </row>
    <row r="1012" spans="3:4" ht="12.95" customHeight="1" x14ac:dyDescent="0.2">
      <c r="C1012" s="67"/>
      <c r="D1012" s="67"/>
    </row>
    <row r="1013" spans="3:4" ht="12.95" customHeight="1" x14ac:dyDescent="0.2">
      <c r="C1013" s="67"/>
      <c r="D1013" s="67"/>
    </row>
    <row r="1014" spans="3:4" ht="12.95" customHeight="1" x14ac:dyDescent="0.2">
      <c r="C1014" s="67"/>
      <c r="D1014" s="67"/>
    </row>
    <row r="1015" spans="3:4" ht="12.95" customHeight="1" x14ac:dyDescent="0.2">
      <c r="C1015" s="67"/>
      <c r="D1015" s="67"/>
    </row>
    <row r="1016" spans="3:4" ht="12.95" customHeight="1" x14ac:dyDescent="0.2">
      <c r="C1016" s="67"/>
      <c r="D1016" s="67"/>
    </row>
    <row r="1017" spans="3:4" ht="12.95" customHeight="1" x14ac:dyDescent="0.2">
      <c r="C1017" s="67"/>
      <c r="D1017" s="67"/>
    </row>
    <row r="1018" spans="3:4" ht="12.95" customHeight="1" x14ac:dyDescent="0.2">
      <c r="C1018" s="67"/>
      <c r="D1018" s="67"/>
    </row>
    <row r="1019" spans="3:4" ht="12.95" customHeight="1" x14ac:dyDescent="0.2">
      <c r="C1019" s="67"/>
      <c r="D1019" s="67"/>
    </row>
    <row r="1020" spans="3:4" ht="12.95" customHeight="1" x14ac:dyDescent="0.2">
      <c r="C1020" s="67"/>
      <c r="D1020" s="67"/>
    </row>
    <row r="1021" spans="3:4" ht="12.95" customHeight="1" x14ac:dyDescent="0.2">
      <c r="C1021" s="67"/>
      <c r="D1021" s="67"/>
    </row>
    <row r="1022" spans="3:4" ht="12.95" customHeight="1" x14ac:dyDescent="0.2">
      <c r="C1022" s="67"/>
      <c r="D1022" s="67"/>
    </row>
    <row r="1023" spans="3:4" ht="12.95" customHeight="1" x14ac:dyDescent="0.2">
      <c r="C1023" s="67"/>
      <c r="D1023" s="67"/>
    </row>
    <row r="1024" spans="3:4" ht="12.95" customHeight="1" x14ac:dyDescent="0.2">
      <c r="C1024" s="67"/>
      <c r="D1024" s="67"/>
    </row>
    <row r="1025" spans="3:4" ht="12.95" customHeight="1" x14ac:dyDescent="0.2">
      <c r="C1025" s="67"/>
      <c r="D1025" s="67"/>
    </row>
    <row r="1026" spans="3:4" ht="12.95" customHeight="1" x14ac:dyDescent="0.2">
      <c r="C1026" s="67"/>
      <c r="D1026" s="67"/>
    </row>
    <row r="1027" spans="3:4" ht="12.95" customHeight="1" x14ac:dyDescent="0.2">
      <c r="C1027" s="67"/>
      <c r="D1027" s="67"/>
    </row>
    <row r="1028" spans="3:4" ht="12.95" customHeight="1" x14ac:dyDescent="0.2">
      <c r="C1028" s="67"/>
      <c r="D1028" s="67"/>
    </row>
    <row r="1029" spans="3:4" ht="12.95" customHeight="1" x14ac:dyDescent="0.2">
      <c r="C1029" s="67"/>
      <c r="D1029" s="67"/>
    </row>
    <row r="1030" spans="3:4" ht="12.95" customHeight="1" x14ac:dyDescent="0.2">
      <c r="C1030" s="67"/>
      <c r="D1030" s="67"/>
    </row>
    <row r="1031" spans="3:4" ht="12.95" customHeight="1" x14ac:dyDescent="0.2">
      <c r="C1031" s="67"/>
      <c r="D1031" s="67"/>
    </row>
    <row r="1032" spans="3:4" ht="12.95" customHeight="1" x14ac:dyDescent="0.2">
      <c r="C1032" s="67"/>
      <c r="D1032" s="67"/>
    </row>
    <row r="1033" spans="3:4" ht="12.95" customHeight="1" x14ac:dyDescent="0.2">
      <c r="C1033" s="67"/>
      <c r="D1033" s="67"/>
    </row>
    <row r="1034" spans="3:4" ht="12.95" customHeight="1" x14ac:dyDescent="0.2">
      <c r="C1034" s="67"/>
      <c r="D1034" s="67"/>
    </row>
    <row r="1035" spans="3:4" ht="12.95" customHeight="1" x14ac:dyDescent="0.2">
      <c r="C1035" s="67"/>
      <c r="D1035" s="67"/>
    </row>
    <row r="1036" spans="3:4" ht="12.95" customHeight="1" x14ac:dyDescent="0.2">
      <c r="C1036" s="67"/>
      <c r="D1036" s="67"/>
    </row>
    <row r="1037" spans="3:4" ht="12.95" customHeight="1" x14ac:dyDescent="0.2">
      <c r="C1037" s="67"/>
      <c r="D1037" s="67"/>
    </row>
    <row r="1038" spans="3:4" ht="12.95" customHeight="1" x14ac:dyDescent="0.2">
      <c r="C1038" s="67"/>
      <c r="D1038" s="67"/>
    </row>
    <row r="1039" spans="3:4" ht="12.95" customHeight="1" x14ac:dyDescent="0.2">
      <c r="C1039" s="67"/>
      <c r="D1039" s="67"/>
    </row>
    <row r="1040" spans="3:4" ht="12.95" customHeight="1" x14ac:dyDescent="0.2">
      <c r="C1040" s="67"/>
      <c r="D1040" s="67"/>
    </row>
    <row r="1041" spans="3:4" ht="12.95" customHeight="1" x14ac:dyDescent="0.2">
      <c r="C1041" s="67"/>
      <c r="D1041" s="67"/>
    </row>
    <row r="1042" spans="3:4" ht="12.95" customHeight="1" x14ac:dyDescent="0.2">
      <c r="C1042" s="67"/>
      <c r="D1042" s="67"/>
    </row>
    <row r="1043" spans="3:4" ht="12.95" customHeight="1" x14ac:dyDescent="0.2">
      <c r="C1043" s="67"/>
      <c r="D1043" s="67"/>
    </row>
    <row r="1044" spans="3:4" ht="12.95" customHeight="1" x14ac:dyDescent="0.2">
      <c r="C1044" s="67"/>
      <c r="D1044" s="67"/>
    </row>
    <row r="1045" spans="3:4" ht="12.95" customHeight="1" x14ac:dyDescent="0.2">
      <c r="C1045" s="67"/>
      <c r="D1045" s="67"/>
    </row>
    <row r="1046" spans="3:4" ht="12.95" customHeight="1" x14ac:dyDescent="0.2">
      <c r="C1046" s="67"/>
      <c r="D1046" s="67"/>
    </row>
    <row r="1047" spans="3:4" ht="12.95" customHeight="1" x14ac:dyDescent="0.2">
      <c r="C1047" s="67"/>
      <c r="D1047" s="67"/>
    </row>
    <row r="1048" spans="3:4" ht="12.95" customHeight="1" x14ac:dyDescent="0.2">
      <c r="C1048" s="67"/>
      <c r="D1048" s="67"/>
    </row>
    <row r="1049" spans="3:4" ht="12.95" customHeight="1" x14ac:dyDescent="0.2">
      <c r="C1049" s="67"/>
      <c r="D1049" s="67"/>
    </row>
    <row r="1050" spans="3:4" ht="12.95" customHeight="1" x14ac:dyDescent="0.2">
      <c r="C1050" s="67"/>
      <c r="D1050" s="67"/>
    </row>
    <row r="1051" spans="3:4" ht="12.95" customHeight="1" x14ac:dyDescent="0.2">
      <c r="C1051" s="67"/>
      <c r="D1051" s="67"/>
    </row>
    <row r="1052" spans="3:4" ht="12.95" customHeight="1" x14ac:dyDescent="0.2">
      <c r="C1052" s="67"/>
      <c r="D1052" s="67"/>
    </row>
    <row r="1053" spans="3:4" ht="12.95" customHeight="1" x14ac:dyDescent="0.2">
      <c r="C1053" s="67"/>
      <c r="D1053" s="67"/>
    </row>
    <row r="1054" spans="3:4" ht="12.95" customHeight="1" x14ac:dyDescent="0.2">
      <c r="C1054" s="67"/>
      <c r="D1054" s="67"/>
    </row>
    <row r="1055" spans="3:4" ht="12.95" customHeight="1" x14ac:dyDescent="0.2">
      <c r="C1055" s="67"/>
      <c r="D1055" s="67"/>
    </row>
    <row r="1056" spans="3:4" ht="12.95" customHeight="1" x14ac:dyDescent="0.2">
      <c r="C1056" s="67"/>
      <c r="D1056" s="67"/>
    </row>
    <row r="1057" spans="3:4" ht="12.95" customHeight="1" x14ac:dyDescent="0.2">
      <c r="C1057" s="67"/>
      <c r="D1057" s="67"/>
    </row>
    <row r="1058" spans="3:4" ht="12.95" customHeight="1" x14ac:dyDescent="0.2">
      <c r="C1058" s="67"/>
      <c r="D1058" s="67"/>
    </row>
    <row r="1059" spans="3:4" ht="12.95" customHeight="1" x14ac:dyDescent="0.2">
      <c r="C1059" s="67"/>
      <c r="D1059" s="67"/>
    </row>
    <row r="1060" spans="3:4" ht="12.95" customHeight="1" x14ac:dyDescent="0.2">
      <c r="C1060" s="67"/>
      <c r="D1060" s="67"/>
    </row>
    <row r="1061" spans="3:4" ht="12.95" customHeight="1" x14ac:dyDescent="0.2">
      <c r="C1061" s="67"/>
      <c r="D1061" s="67"/>
    </row>
    <row r="1062" spans="3:4" ht="12.95" customHeight="1" x14ac:dyDescent="0.2">
      <c r="C1062" s="67"/>
      <c r="D1062" s="67"/>
    </row>
    <row r="1063" spans="3:4" ht="12.95" customHeight="1" x14ac:dyDescent="0.2">
      <c r="C1063" s="67"/>
      <c r="D1063" s="67"/>
    </row>
    <row r="1064" spans="3:4" ht="12.95" customHeight="1" x14ac:dyDescent="0.2">
      <c r="C1064" s="67"/>
      <c r="D1064" s="67"/>
    </row>
    <row r="1065" spans="3:4" ht="12.95" customHeight="1" x14ac:dyDescent="0.2">
      <c r="C1065" s="67"/>
      <c r="D1065" s="67"/>
    </row>
    <row r="1066" spans="3:4" ht="12.95" customHeight="1" x14ac:dyDescent="0.2">
      <c r="C1066" s="67"/>
      <c r="D1066" s="67"/>
    </row>
    <row r="1067" spans="3:4" ht="12.95" customHeight="1" x14ac:dyDescent="0.2">
      <c r="C1067" s="67"/>
      <c r="D1067" s="67"/>
    </row>
    <row r="1068" spans="3:4" ht="12.95" customHeight="1" x14ac:dyDescent="0.2">
      <c r="C1068" s="67"/>
      <c r="D1068" s="67"/>
    </row>
    <row r="1069" spans="3:4" ht="12.95" customHeight="1" x14ac:dyDescent="0.2">
      <c r="C1069" s="67"/>
      <c r="D1069" s="67"/>
    </row>
    <row r="1070" spans="3:4" ht="12.95" customHeight="1" x14ac:dyDescent="0.2">
      <c r="C1070" s="67"/>
      <c r="D1070" s="67"/>
    </row>
    <row r="1071" spans="3:4" ht="12.95" customHeight="1" x14ac:dyDescent="0.2">
      <c r="C1071" s="67"/>
      <c r="D1071" s="67"/>
    </row>
    <row r="1072" spans="3:4" ht="12.95" customHeight="1" x14ac:dyDescent="0.2">
      <c r="C1072" s="67"/>
      <c r="D1072" s="67"/>
    </row>
    <row r="1073" spans="3:4" ht="12.95" customHeight="1" x14ac:dyDescent="0.2">
      <c r="C1073" s="67"/>
      <c r="D1073" s="67"/>
    </row>
    <row r="1074" spans="3:4" ht="12.95" customHeight="1" x14ac:dyDescent="0.2">
      <c r="C1074" s="67"/>
      <c r="D1074" s="67"/>
    </row>
    <row r="1075" spans="3:4" ht="12.95" customHeight="1" x14ac:dyDescent="0.2">
      <c r="C1075" s="67"/>
      <c r="D1075" s="67"/>
    </row>
    <row r="1076" spans="3:4" ht="12.95" customHeight="1" x14ac:dyDescent="0.2">
      <c r="C1076" s="67"/>
      <c r="D1076" s="67"/>
    </row>
    <row r="1077" spans="3:4" ht="12.95" customHeight="1" x14ac:dyDescent="0.2">
      <c r="C1077" s="67"/>
      <c r="D1077" s="67"/>
    </row>
    <row r="1078" spans="3:4" ht="12.95" customHeight="1" x14ac:dyDescent="0.2">
      <c r="C1078" s="67"/>
      <c r="D1078" s="67"/>
    </row>
    <row r="1079" spans="3:4" ht="12.95" customHeight="1" x14ac:dyDescent="0.2">
      <c r="C1079" s="67"/>
      <c r="D1079" s="67"/>
    </row>
    <row r="1080" spans="3:4" ht="12.95" customHeight="1" x14ac:dyDescent="0.2">
      <c r="C1080" s="67"/>
      <c r="D1080" s="67"/>
    </row>
    <row r="1081" spans="3:4" ht="12.95" customHeight="1" x14ac:dyDescent="0.2">
      <c r="C1081" s="67"/>
      <c r="D1081" s="67"/>
    </row>
    <row r="1082" spans="3:4" ht="12.95" customHeight="1" x14ac:dyDescent="0.2">
      <c r="C1082" s="67"/>
      <c r="D1082" s="67"/>
    </row>
    <row r="1083" spans="3:4" ht="12.95" customHeight="1" x14ac:dyDescent="0.2">
      <c r="C1083" s="67"/>
      <c r="D1083" s="67"/>
    </row>
    <row r="1084" spans="3:4" ht="12.95" customHeight="1" x14ac:dyDescent="0.2">
      <c r="C1084" s="67"/>
      <c r="D1084" s="67"/>
    </row>
    <row r="1085" spans="3:4" ht="12.95" customHeight="1" x14ac:dyDescent="0.2">
      <c r="C1085" s="67"/>
      <c r="D1085" s="67"/>
    </row>
    <row r="1086" spans="3:4" ht="12.95" customHeight="1" x14ac:dyDescent="0.2">
      <c r="C1086" s="67"/>
      <c r="D1086" s="67"/>
    </row>
    <row r="1087" spans="3:4" ht="12.95" customHeight="1" x14ac:dyDescent="0.2">
      <c r="C1087" s="67"/>
      <c r="D1087" s="67"/>
    </row>
    <row r="1088" spans="3:4" ht="12.95" customHeight="1" x14ac:dyDescent="0.2">
      <c r="C1088" s="67"/>
      <c r="D1088" s="67"/>
    </row>
    <row r="1089" spans="3:4" ht="12.95" customHeight="1" x14ac:dyDescent="0.2">
      <c r="C1089" s="67"/>
      <c r="D1089" s="67"/>
    </row>
    <row r="1090" spans="3:4" ht="12.95" customHeight="1" x14ac:dyDescent="0.2">
      <c r="C1090" s="67"/>
      <c r="D1090" s="67"/>
    </row>
    <row r="1091" spans="3:4" ht="12.95" customHeight="1" x14ac:dyDescent="0.2">
      <c r="C1091" s="67"/>
      <c r="D1091" s="67"/>
    </row>
    <row r="1092" spans="3:4" ht="12.95" customHeight="1" x14ac:dyDescent="0.2">
      <c r="C1092" s="67"/>
      <c r="D1092" s="67"/>
    </row>
    <row r="1093" spans="3:4" ht="12.95" customHeight="1" x14ac:dyDescent="0.2">
      <c r="C1093" s="67"/>
      <c r="D1093" s="67"/>
    </row>
    <row r="1094" spans="3:4" ht="12.95" customHeight="1" x14ac:dyDescent="0.2">
      <c r="C1094" s="67"/>
      <c r="D1094" s="67"/>
    </row>
    <row r="1095" spans="3:4" ht="12.95" customHeight="1" x14ac:dyDescent="0.2">
      <c r="C1095" s="67"/>
      <c r="D1095" s="67"/>
    </row>
    <row r="1096" spans="3:4" ht="12.95" customHeight="1" x14ac:dyDescent="0.2">
      <c r="C1096" s="67"/>
      <c r="D1096" s="67"/>
    </row>
    <row r="1097" spans="3:4" ht="12.95" customHeight="1" x14ac:dyDescent="0.2">
      <c r="C1097" s="67"/>
      <c r="D1097" s="67"/>
    </row>
    <row r="1098" spans="3:4" ht="12.95" customHeight="1" x14ac:dyDescent="0.2">
      <c r="C1098" s="67"/>
      <c r="D1098" s="67"/>
    </row>
    <row r="1099" spans="3:4" ht="12.95" customHeight="1" x14ac:dyDescent="0.2">
      <c r="C1099" s="67"/>
      <c r="D1099" s="67"/>
    </row>
    <row r="1100" spans="3:4" ht="12.95" customHeight="1" x14ac:dyDescent="0.2">
      <c r="C1100" s="67"/>
      <c r="D1100" s="67"/>
    </row>
    <row r="1101" spans="3:4" ht="12.95" customHeight="1" x14ac:dyDescent="0.2">
      <c r="C1101" s="67"/>
      <c r="D1101" s="67"/>
    </row>
    <row r="1102" spans="3:4" ht="12.95" customHeight="1" x14ac:dyDescent="0.2">
      <c r="C1102" s="67"/>
      <c r="D1102" s="67"/>
    </row>
    <row r="1103" spans="3:4" ht="12.95" customHeight="1" x14ac:dyDescent="0.2">
      <c r="C1103" s="67"/>
      <c r="D1103" s="67"/>
    </row>
    <row r="1104" spans="3:4" ht="12.95" customHeight="1" x14ac:dyDescent="0.2">
      <c r="C1104" s="67"/>
      <c r="D1104" s="67"/>
    </row>
    <row r="1105" spans="3:4" ht="12.95" customHeight="1" x14ac:dyDescent="0.2">
      <c r="C1105" s="67"/>
      <c r="D1105" s="67"/>
    </row>
    <row r="1106" spans="3:4" ht="12.95" customHeight="1" x14ac:dyDescent="0.2">
      <c r="C1106" s="67"/>
      <c r="D1106" s="67"/>
    </row>
    <row r="1107" spans="3:4" ht="12.95" customHeight="1" x14ac:dyDescent="0.2">
      <c r="C1107" s="67"/>
      <c r="D1107" s="67"/>
    </row>
    <row r="1108" spans="3:4" ht="12.95" customHeight="1" x14ac:dyDescent="0.2">
      <c r="C1108" s="67"/>
      <c r="D1108" s="67"/>
    </row>
    <row r="1109" spans="3:4" ht="12.95" customHeight="1" x14ac:dyDescent="0.2">
      <c r="C1109" s="67"/>
      <c r="D1109" s="67"/>
    </row>
    <row r="1110" spans="3:4" ht="12.95" customHeight="1" x14ac:dyDescent="0.2">
      <c r="C1110" s="67"/>
      <c r="D1110" s="67"/>
    </row>
    <row r="1111" spans="3:4" ht="12.95" customHeight="1" x14ac:dyDescent="0.2">
      <c r="C1111" s="67"/>
      <c r="D1111" s="67"/>
    </row>
    <row r="1112" spans="3:4" ht="12.95" customHeight="1" x14ac:dyDescent="0.2">
      <c r="C1112" s="67"/>
      <c r="D1112" s="67"/>
    </row>
    <row r="1113" spans="3:4" ht="12.95" customHeight="1" x14ac:dyDescent="0.2">
      <c r="C1113" s="67"/>
      <c r="D1113" s="67"/>
    </row>
    <row r="1114" spans="3:4" ht="12.95" customHeight="1" x14ac:dyDescent="0.2">
      <c r="C1114" s="67"/>
      <c r="D1114" s="67"/>
    </row>
    <row r="1115" spans="3:4" ht="12.95" customHeight="1" x14ac:dyDescent="0.2">
      <c r="C1115" s="67"/>
      <c r="D1115" s="67"/>
    </row>
    <row r="1116" spans="3:4" ht="12.95" customHeight="1" x14ac:dyDescent="0.2">
      <c r="C1116" s="67"/>
      <c r="D1116" s="67"/>
    </row>
    <row r="1117" spans="3:4" ht="12.95" customHeight="1" x14ac:dyDescent="0.2">
      <c r="C1117" s="67"/>
      <c r="D1117" s="67"/>
    </row>
    <row r="1118" spans="3:4" ht="12.95" customHeight="1" x14ac:dyDescent="0.2">
      <c r="C1118" s="67"/>
      <c r="D1118" s="67"/>
    </row>
    <row r="1119" spans="3:4" ht="12.95" customHeight="1" x14ac:dyDescent="0.2">
      <c r="C1119" s="67"/>
      <c r="D1119" s="67"/>
    </row>
    <row r="1120" spans="3:4" ht="12.95" customHeight="1" x14ac:dyDescent="0.2">
      <c r="C1120" s="67"/>
      <c r="D1120" s="67"/>
    </row>
    <row r="1121" spans="3:4" ht="12.95" customHeight="1" x14ac:dyDescent="0.2">
      <c r="C1121" s="67"/>
      <c r="D1121" s="67"/>
    </row>
    <row r="1122" spans="3:4" ht="12.95" customHeight="1" x14ac:dyDescent="0.2">
      <c r="C1122" s="67"/>
      <c r="D1122" s="67"/>
    </row>
    <row r="1123" spans="3:4" ht="12.95" customHeight="1" x14ac:dyDescent="0.2">
      <c r="C1123" s="67"/>
      <c r="D1123" s="67"/>
    </row>
    <row r="1124" spans="3:4" ht="12.95" customHeight="1" x14ac:dyDescent="0.2">
      <c r="C1124" s="67"/>
      <c r="D1124" s="67"/>
    </row>
    <row r="1125" spans="3:4" ht="12.95" customHeight="1" x14ac:dyDescent="0.2">
      <c r="C1125" s="67"/>
      <c r="D1125" s="67"/>
    </row>
    <row r="1126" spans="3:4" ht="12.95" customHeight="1" x14ac:dyDescent="0.2">
      <c r="C1126" s="67"/>
      <c r="D1126" s="67"/>
    </row>
    <row r="1127" spans="3:4" ht="12.95" customHeight="1" x14ac:dyDescent="0.2">
      <c r="C1127" s="67"/>
      <c r="D1127" s="67"/>
    </row>
    <row r="1128" spans="3:4" ht="12.95" customHeight="1" x14ac:dyDescent="0.2">
      <c r="C1128" s="67"/>
      <c r="D1128" s="67"/>
    </row>
    <row r="1129" spans="3:4" ht="12.95" customHeight="1" x14ac:dyDescent="0.2">
      <c r="C1129" s="67"/>
      <c r="D1129" s="67"/>
    </row>
    <row r="1130" spans="3:4" ht="12.95" customHeight="1" x14ac:dyDescent="0.2">
      <c r="C1130" s="67"/>
      <c r="D1130" s="67"/>
    </row>
    <row r="1131" spans="3:4" ht="12.95" customHeight="1" x14ac:dyDescent="0.2">
      <c r="C1131" s="67"/>
      <c r="D1131" s="67"/>
    </row>
    <row r="1132" spans="3:4" ht="12.95" customHeight="1" x14ac:dyDescent="0.2">
      <c r="C1132" s="67"/>
      <c r="D1132" s="67"/>
    </row>
    <row r="1133" spans="3:4" ht="12.95" customHeight="1" x14ac:dyDescent="0.2">
      <c r="C1133" s="67"/>
      <c r="D1133" s="67"/>
    </row>
    <row r="1134" spans="3:4" ht="12.95" customHeight="1" x14ac:dyDescent="0.2">
      <c r="C1134" s="67"/>
      <c r="D1134" s="67"/>
    </row>
    <row r="1135" spans="3:4" ht="12.95" customHeight="1" x14ac:dyDescent="0.2">
      <c r="C1135" s="67"/>
      <c r="D1135" s="67"/>
    </row>
    <row r="1136" spans="3:4" ht="12.95" customHeight="1" x14ac:dyDescent="0.2">
      <c r="C1136" s="67"/>
      <c r="D1136" s="67"/>
    </row>
    <row r="1137" spans="3:4" ht="12.95" customHeight="1" x14ac:dyDescent="0.2">
      <c r="C1137" s="67"/>
      <c r="D1137" s="67"/>
    </row>
    <row r="1138" spans="3:4" ht="12.95" customHeight="1" x14ac:dyDescent="0.2">
      <c r="C1138" s="67"/>
      <c r="D1138" s="67"/>
    </row>
    <row r="1139" spans="3:4" ht="12.95" customHeight="1" x14ac:dyDescent="0.2">
      <c r="C1139" s="67"/>
      <c r="D1139" s="67"/>
    </row>
    <row r="1140" spans="3:4" ht="12.95" customHeight="1" x14ac:dyDescent="0.2">
      <c r="C1140" s="67"/>
      <c r="D1140" s="67"/>
    </row>
    <row r="1141" spans="3:4" ht="12.95" customHeight="1" x14ac:dyDescent="0.2">
      <c r="C1141" s="67"/>
      <c r="D1141" s="67"/>
    </row>
    <row r="1142" spans="3:4" ht="12.95" customHeight="1" x14ac:dyDescent="0.2">
      <c r="C1142" s="67"/>
      <c r="D1142" s="67"/>
    </row>
    <row r="1143" spans="3:4" ht="12.95" customHeight="1" x14ac:dyDescent="0.2">
      <c r="C1143" s="67"/>
      <c r="D1143" s="67"/>
    </row>
    <row r="1144" spans="3:4" ht="12.95" customHeight="1" x14ac:dyDescent="0.2">
      <c r="C1144" s="67"/>
      <c r="D1144" s="67"/>
    </row>
    <row r="1145" spans="3:4" ht="12.95" customHeight="1" x14ac:dyDescent="0.2">
      <c r="C1145" s="67"/>
      <c r="D1145" s="67"/>
    </row>
    <row r="1146" spans="3:4" ht="12.95" customHeight="1" x14ac:dyDescent="0.2">
      <c r="C1146" s="67"/>
      <c r="D1146" s="67"/>
    </row>
    <row r="1147" spans="3:4" ht="12.95" customHeight="1" x14ac:dyDescent="0.2">
      <c r="C1147" s="67"/>
      <c r="D1147" s="67"/>
    </row>
    <row r="1148" spans="3:4" ht="12.95" customHeight="1" x14ac:dyDescent="0.2">
      <c r="C1148" s="67"/>
      <c r="D1148" s="67"/>
    </row>
    <row r="1149" spans="3:4" ht="12.95" customHeight="1" x14ac:dyDescent="0.2">
      <c r="C1149" s="67"/>
      <c r="D1149" s="67"/>
    </row>
    <row r="1150" spans="3:4" ht="12.95" customHeight="1" x14ac:dyDescent="0.2">
      <c r="C1150" s="67"/>
      <c r="D1150" s="67"/>
    </row>
    <row r="1151" spans="3:4" ht="12.95" customHeight="1" x14ac:dyDescent="0.2">
      <c r="C1151" s="67"/>
      <c r="D1151" s="67"/>
    </row>
    <row r="1152" spans="3:4" ht="12.95" customHeight="1" x14ac:dyDescent="0.2">
      <c r="C1152" s="67"/>
      <c r="D1152" s="67"/>
    </row>
    <row r="1153" spans="3:4" ht="12.95" customHeight="1" x14ac:dyDescent="0.2">
      <c r="C1153" s="67"/>
      <c r="D1153" s="67"/>
    </row>
    <row r="1154" spans="3:4" ht="12.95" customHeight="1" x14ac:dyDescent="0.2">
      <c r="C1154" s="67"/>
      <c r="D1154" s="67"/>
    </row>
    <row r="1155" spans="3:4" ht="12.95" customHeight="1" x14ac:dyDescent="0.2">
      <c r="C1155" s="67"/>
      <c r="D1155" s="67"/>
    </row>
    <row r="1156" spans="3:4" ht="12.95" customHeight="1" x14ac:dyDescent="0.2">
      <c r="C1156" s="67"/>
      <c r="D1156" s="67"/>
    </row>
    <row r="1157" spans="3:4" ht="12.95" customHeight="1" x14ac:dyDescent="0.2">
      <c r="C1157" s="67"/>
      <c r="D1157" s="67"/>
    </row>
    <row r="1158" spans="3:4" ht="12.95" customHeight="1" x14ac:dyDescent="0.2">
      <c r="C1158" s="67"/>
      <c r="D1158" s="67"/>
    </row>
    <row r="1159" spans="3:4" ht="12.95" customHeight="1" x14ac:dyDescent="0.2">
      <c r="C1159" s="67"/>
      <c r="D1159" s="67"/>
    </row>
    <row r="1160" spans="3:4" ht="12.95" customHeight="1" x14ac:dyDescent="0.2">
      <c r="C1160" s="67"/>
      <c r="D1160" s="67"/>
    </row>
    <row r="1161" spans="3:4" ht="12.95" customHeight="1" x14ac:dyDescent="0.2">
      <c r="C1161" s="67"/>
      <c r="D1161" s="67"/>
    </row>
    <row r="1162" spans="3:4" ht="12.95" customHeight="1" x14ac:dyDescent="0.2">
      <c r="C1162" s="67"/>
      <c r="D1162" s="67"/>
    </row>
    <row r="1163" spans="3:4" ht="12.95" customHeight="1" x14ac:dyDescent="0.2">
      <c r="C1163" s="67"/>
      <c r="D1163" s="67"/>
    </row>
    <row r="1164" spans="3:4" ht="12.95" customHeight="1" x14ac:dyDescent="0.2">
      <c r="C1164" s="67"/>
      <c r="D1164" s="67"/>
    </row>
    <row r="1165" spans="3:4" ht="12.95" customHeight="1" x14ac:dyDescent="0.2">
      <c r="C1165" s="67"/>
      <c r="D1165" s="67"/>
    </row>
    <row r="1166" spans="3:4" ht="12.95" customHeight="1" x14ac:dyDescent="0.2">
      <c r="C1166" s="67"/>
      <c r="D1166" s="67"/>
    </row>
    <row r="1167" spans="3:4" ht="12.95" customHeight="1" x14ac:dyDescent="0.2">
      <c r="C1167" s="67"/>
      <c r="D1167" s="67"/>
    </row>
    <row r="1168" spans="3:4" ht="12.95" customHeight="1" x14ac:dyDescent="0.2">
      <c r="C1168" s="67"/>
      <c r="D1168" s="67"/>
    </row>
    <row r="1169" spans="3:4" ht="12.95" customHeight="1" x14ac:dyDescent="0.2">
      <c r="C1169" s="67"/>
      <c r="D1169" s="67"/>
    </row>
    <row r="1170" spans="3:4" ht="12.95" customHeight="1" x14ac:dyDescent="0.2">
      <c r="C1170" s="67"/>
      <c r="D1170" s="67"/>
    </row>
    <row r="1171" spans="3:4" ht="12.95" customHeight="1" x14ac:dyDescent="0.2">
      <c r="C1171" s="67"/>
      <c r="D1171" s="67"/>
    </row>
    <row r="1172" spans="3:4" ht="12.95" customHeight="1" x14ac:dyDescent="0.2">
      <c r="C1172" s="67"/>
      <c r="D1172" s="67"/>
    </row>
    <row r="1173" spans="3:4" ht="12.95" customHeight="1" x14ac:dyDescent="0.2">
      <c r="C1173" s="67"/>
      <c r="D1173" s="67"/>
    </row>
    <row r="1174" spans="3:4" ht="12.95" customHeight="1" x14ac:dyDescent="0.2">
      <c r="C1174" s="67"/>
      <c r="D1174" s="67"/>
    </row>
    <row r="1175" spans="3:4" ht="12.95" customHeight="1" x14ac:dyDescent="0.2">
      <c r="C1175" s="67"/>
      <c r="D1175" s="67"/>
    </row>
    <row r="1176" spans="3:4" ht="12.95" customHeight="1" x14ac:dyDescent="0.2">
      <c r="C1176" s="67"/>
      <c r="D1176" s="67"/>
    </row>
    <row r="1177" spans="3:4" ht="12.95" customHeight="1" x14ac:dyDescent="0.2">
      <c r="C1177" s="67"/>
      <c r="D1177" s="67"/>
    </row>
    <row r="1178" spans="3:4" ht="12.95" customHeight="1" x14ac:dyDescent="0.2">
      <c r="C1178" s="67"/>
      <c r="D1178" s="67"/>
    </row>
    <row r="1179" spans="3:4" ht="12.95" customHeight="1" x14ac:dyDescent="0.2">
      <c r="C1179" s="67"/>
      <c r="D1179" s="67"/>
    </row>
    <row r="1180" spans="3:4" ht="12.95" customHeight="1" x14ac:dyDescent="0.2">
      <c r="C1180" s="67"/>
      <c r="D1180" s="67"/>
    </row>
    <row r="1181" spans="3:4" ht="12.95" customHeight="1" x14ac:dyDescent="0.2">
      <c r="C1181" s="67"/>
      <c r="D1181" s="67"/>
    </row>
    <row r="1182" spans="3:4" ht="12.95" customHeight="1" x14ac:dyDescent="0.2">
      <c r="C1182" s="67"/>
      <c r="D1182" s="67"/>
    </row>
    <row r="1183" spans="3:4" ht="12.95" customHeight="1" x14ac:dyDescent="0.2">
      <c r="C1183" s="67"/>
      <c r="D1183" s="67"/>
    </row>
    <row r="1184" spans="3:4" ht="12.95" customHeight="1" x14ac:dyDescent="0.2">
      <c r="C1184" s="67"/>
      <c r="D1184" s="67"/>
    </row>
    <row r="1185" spans="3:4" ht="12.95" customHeight="1" x14ac:dyDescent="0.2">
      <c r="C1185" s="67"/>
      <c r="D1185" s="67"/>
    </row>
    <row r="1186" spans="3:4" ht="12.95" customHeight="1" x14ac:dyDescent="0.2">
      <c r="C1186" s="67"/>
      <c r="D1186" s="67"/>
    </row>
    <row r="1187" spans="3:4" ht="12.95" customHeight="1" x14ac:dyDescent="0.2">
      <c r="C1187" s="67"/>
      <c r="D1187" s="67"/>
    </row>
    <row r="1188" spans="3:4" ht="12.95" customHeight="1" x14ac:dyDescent="0.2">
      <c r="C1188" s="67"/>
      <c r="D1188" s="67"/>
    </row>
    <row r="1189" spans="3:4" ht="12.95" customHeight="1" x14ac:dyDescent="0.2">
      <c r="C1189" s="67"/>
      <c r="D1189" s="67"/>
    </row>
    <row r="1190" spans="3:4" ht="12.95" customHeight="1" x14ac:dyDescent="0.2">
      <c r="C1190" s="67"/>
      <c r="D1190" s="67"/>
    </row>
    <row r="1191" spans="3:4" ht="12.95" customHeight="1" x14ac:dyDescent="0.2">
      <c r="C1191" s="67"/>
      <c r="D1191" s="67"/>
    </row>
    <row r="1192" spans="3:4" ht="12.95" customHeight="1" x14ac:dyDescent="0.2">
      <c r="C1192" s="67"/>
      <c r="D1192" s="67"/>
    </row>
    <row r="1193" spans="3:4" ht="12.95" customHeight="1" x14ac:dyDescent="0.2">
      <c r="C1193" s="67"/>
      <c r="D1193" s="67"/>
    </row>
    <row r="1194" spans="3:4" ht="12.95" customHeight="1" x14ac:dyDescent="0.2">
      <c r="C1194" s="67"/>
      <c r="D1194" s="67"/>
    </row>
    <row r="1195" spans="3:4" ht="12.95" customHeight="1" x14ac:dyDescent="0.2">
      <c r="C1195" s="67"/>
      <c r="D1195" s="67"/>
    </row>
    <row r="1196" spans="3:4" ht="12.95" customHeight="1" x14ac:dyDescent="0.2">
      <c r="C1196" s="67"/>
      <c r="D1196" s="67"/>
    </row>
    <row r="1197" spans="3:4" ht="12.95" customHeight="1" x14ac:dyDescent="0.2">
      <c r="C1197" s="67"/>
      <c r="D1197" s="67"/>
    </row>
    <row r="1198" spans="3:4" ht="12.95" customHeight="1" x14ac:dyDescent="0.2">
      <c r="C1198" s="67"/>
      <c r="D1198" s="67"/>
    </row>
    <row r="1199" spans="3:4" ht="12.95" customHeight="1" x14ac:dyDescent="0.2">
      <c r="C1199" s="67"/>
      <c r="D1199" s="67"/>
    </row>
    <row r="1200" spans="3:4" ht="12.95" customHeight="1" x14ac:dyDescent="0.2">
      <c r="C1200" s="67"/>
      <c r="D1200" s="67"/>
    </row>
    <row r="1201" spans="3:4" ht="12.95" customHeight="1" x14ac:dyDescent="0.2">
      <c r="C1201" s="67"/>
      <c r="D1201" s="67"/>
    </row>
    <row r="1202" spans="3:4" ht="12.95" customHeight="1" x14ac:dyDescent="0.2">
      <c r="C1202" s="67"/>
      <c r="D1202" s="67"/>
    </row>
    <row r="1203" spans="3:4" ht="12.95" customHeight="1" x14ac:dyDescent="0.2">
      <c r="C1203" s="67"/>
      <c r="D1203" s="67"/>
    </row>
    <row r="1204" spans="3:4" ht="12.95" customHeight="1" x14ac:dyDescent="0.2">
      <c r="C1204" s="67"/>
      <c r="D1204" s="67"/>
    </row>
    <row r="1205" spans="3:4" ht="12.95" customHeight="1" x14ac:dyDescent="0.2">
      <c r="C1205" s="67"/>
      <c r="D1205" s="67"/>
    </row>
    <row r="1206" spans="3:4" ht="12.95" customHeight="1" x14ac:dyDescent="0.2">
      <c r="C1206" s="67"/>
      <c r="D1206" s="67"/>
    </row>
    <row r="1207" spans="3:4" ht="12.95" customHeight="1" x14ac:dyDescent="0.2">
      <c r="C1207" s="67"/>
      <c r="D1207" s="67"/>
    </row>
    <row r="1208" spans="3:4" ht="12.95" customHeight="1" x14ac:dyDescent="0.2">
      <c r="C1208" s="67"/>
      <c r="D1208" s="67"/>
    </row>
    <row r="1209" spans="3:4" ht="12.95" customHeight="1" x14ac:dyDescent="0.2">
      <c r="C1209" s="67"/>
      <c r="D1209" s="67"/>
    </row>
    <row r="1210" spans="3:4" ht="12.95" customHeight="1" x14ac:dyDescent="0.2">
      <c r="C1210" s="67"/>
      <c r="D1210" s="67"/>
    </row>
    <row r="1211" spans="3:4" ht="12.95" customHeight="1" x14ac:dyDescent="0.2">
      <c r="C1211" s="67"/>
      <c r="D1211" s="67"/>
    </row>
    <row r="1212" spans="3:4" ht="12.95" customHeight="1" x14ac:dyDescent="0.2">
      <c r="C1212" s="67"/>
      <c r="D1212" s="67"/>
    </row>
    <row r="1213" spans="3:4" ht="12.95" customHeight="1" x14ac:dyDescent="0.2">
      <c r="C1213" s="67"/>
      <c r="D1213" s="67"/>
    </row>
    <row r="1214" spans="3:4" ht="12.95" customHeight="1" x14ac:dyDescent="0.2">
      <c r="C1214" s="67"/>
      <c r="D1214" s="67"/>
    </row>
    <row r="1215" spans="3:4" ht="12.95" customHeight="1" x14ac:dyDescent="0.2">
      <c r="C1215" s="67"/>
      <c r="D1215" s="67"/>
    </row>
    <row r="1216" spans="3:4" ht="12.95" customHeight="1" x14ac:dyDescent="0.2">
      <c r="C1216" s="67"/>
      <c r="D1216" s="67"/>
    </row>
    <row r="1217" spans="3:4" ht="12.95" customHeight="1" x14ac:dyDescent="0.2">
      <c r="C1217" s="67"/>
      <c r="D1217" s="67"/>
    </row>
    <row r="1218" spans="3:4" ht="12.95" customHeight="1" x14ac:dyDescent="0.2">
      <c r="C1218" s="67"/>
      <c r="D1218" s="67"/>
    </row>
    <row r="1219" spans="3:4" ht="12.95" customHeight="1" x14ac:dyDescent="0.2">
      <c r="C1219" s="67"/>
      <c r="D1219" s="67"/>
    </row>
    <row r="1220" spans="3:4" ht="12.95" customHeight="1" x14ac:dyDescent="0.2">
      <c r="C1220" s="67"/>
      <c r="D1220" s="67"/>
    </row>
    <row r="1221" spans="3:4" ht="12.95" customHeight="1" x14ac:dyDescent="0.2">
      <c r="C1221" s="67"/>
      <c r="D1221" s="67"/>
    </row>
    <row r="1222" spans="3:4" ht="12.95" customHeight="1" x14ac:dyDescent="0.2">
      <c r="C1222" s="67"/>
      <c r="D1222" s="67"/>
    </row>
    <row r="1223" spans="3:4" ht="12.95" customHeight="1" x14ac:dyDescent="0.2">
      <c r="C1223" s="67"/>
      <c r="D1223" s="67"/>
    </row>
    <row r="1224" spans="3:4" ht="12.95" customHeight="1" x14ac:dyDescent="0.2">
      <c r="C1224" s="67"/>
      <c r="D1224" s="67"/>
    </row>
    <row r="1225" spans="3:4" ht="12.95" customHeight="1" x14ac:dyDescent="0.2">
      <c r="C1225" s="67"/>
      <c r="D1225" s="67"/>
    </row>
    <row r="1226" spans="3:4" ht="12.95" customHeight="1" x14ac:dyDescent="0.2">
      <c r="C1226" s="67"/>
      <c r="D1226" s="67"/>
    </row>
    <row r="1227" spans="3:4" ht="12.95" customHeight="1" x14ac:dyDescent="0.2">
      <c r="C1227" s="67"/>
      <c r="D1227" s="67"/>
    </row>
    <row r="1228" spans="3:4" ht="12.95" customHeight="1" x14ac:dyDescent="0.2">
      <c r="C1228" s="67"/>
      <c r="D1228" s="67"/>
    </row>
    <row r="1229" spans="3:4" ht="12.95" customHeight="1" x14ac:dyDescent="0.2">
      <c r="C1229" s="67"/>
      <c r="D1229" s="67"/>
    </row>
    <row r="1230" spans="3:4" ht="12.95" customHeight="1" x14ac:dyDescent="0.2">
      <c r="C1230" s="67"/>
      <c r="D1230" s="67"/>
    </row>
    <row r="1231" spans="3:4" ht="12.95" customHeight="1" x14ac:dyDescent="0.2">
      <c r="C1231" s="67"/>
      <c r="D1231" s="67"/>
    </row>
    <row r="1232" spans="3:4" ht="12.95" customHeight="1" x14ac:dyDescent="0.2">
      <c r="C1232" s="67"/>
      <c r="D1232" s="67"/>
    </row>
    <row r="1233" spans="3:4" ht="12.95" customHeight="1" x14ac:dyDescent="0.2">
      <c r="C1233" s="67"/>
      <c r="D1233" s="67"/>
    </row>
    <row r="1234" spans="3:4" ht="12.95" customHeight="1" x14ac:dyDescent="0.2">
      <c r="C1234" s="67"/>
      <c r="D1234" s="67"/>
    </row>
    <row r="1235" spans="3:4" ht="12.95" customHeight="1" x14ac:dyDescent="0.2">
      <c r="C1235" s="67"/>
      <c r="D1235" s="67"/>
    </row>
    <row r="1236" spans="3:4" ht="12.95" customHeight="1" x14ac:dyDescent="0.2">
      <c r="C1236" s="67"/>
      <c r="D1236" s="67"/>
    </row>
    <row r="1237" spans="3:4" ht="12.95" customHeight="1" x14ac:dyDescent="0.2">
      <c r="C1237" s="67"/>
      <c r="D1237" s="67"/>
    </row>
    <row r="1238" spans="3:4" ht="12.95" customHeight="1" x14ac:dyDescent="0.2">
      <c r="C1238" s="67"/>
      <c r="D1238" s="67"/>
    </row>
    <row r="1239" spans="3:4" ht="12.95" customHeight="1" x14ac:dyDescent="0.2">
      <c r="C1239" s="67"/>
      <c r="D1239" s="67"/>
    </row>
    <row r="1240" spans="3:4" ht="12.95" customHeight="1" x14ac:dyDescent="0.2">
      <c r="C1240" s="67"/>
      <c r="D1240" s="67"/>
    </row>
    <row r="1241" spans="3:4" ht="12.95" customHeight="1" x14ac:dyDescent="0.2">
      <c r="C1241" s="67"/>
      <c r="D1241" s="67"/>
    </row>
    <row r="1242" spans="3:4" ht="12.95" customHeight="1" x14ac:dyDescent="0.2">
      <c r="C1242" s="67"/>
      <c r="D1242" s="67"/>
    </row>
    <row r="1243" spans="3:4" ht="12.95" customHeight="1" x14ac:dyDescent="0.2">
      <c r="C1243" s="67"/>
      <c r="D1243" s="67"/>
    </row>
    <row r="1244" spans="3:4" ht="12.95" customHeight="1" x14ac:dyDescent="0.2">
      <c r="C1244" s="67"/>
      <c r="D1244" s="67"/>
    </row>
    <row r="1245" spans="3:4" ht="12.95" customHeight="1" x14ac:dyDescent="0.2">
      <c r="C1245" s="67"/>
      <c r="D1245" s="67"/>
    </row>
    <row r="1246" spans="3:4" ht="12.95" customHeight="1" x14ac:dyDescent="0.2">
      <c r="C1246" s="67"/>
      <c r="D1246" s="67"/>
    </row>
    <row r="1247" spans="3:4" ht="12.95" customHeight="1" x14ac:dyDescent="0.2">
      <c r="C1247" s="67"/>
      <c r="D1247" s="67"/>
    </row>
    <row r="1248" spans="3:4" ht="12.95" customHeight="1" x14ac:dyDescent="0.2">
      <c r="C1248" s="67"/>
      <c r="D1248" s="67"/>
    </row>
    <row r="1249" spans="3:4" ht="12.95" customHeight="1" x14ac:dyDescent="0.2">
      <c r="C1249" s="67"/>
      <c r="D1249" s="67"/>
    </row>
    <row r="1250" spans="3:4" ht="12.95" customHeight="1" x14ac:dyDescent="0.2">
      <c r="C1250" s="67"/>
      <c r="D1250" s="67"/>
    </row>
    <row r="1251" spans="3:4" ht="12.95" customHeight="1" x14ac:dyDescent="0.2">
      <c r="C1251" s="67"/>
      <c r="D1251" s="67"/>
    </row>
    <row r="1252" spans="3:4" ht="12.95" customHeight="1" x14ac:dyDescent="0.2">
      <c r="C1252" s="67"/>
      <c r="D1252" s="67"/>
    </row>
    <row r="1253" spans="3:4" ht="12.95" customHeight="1" x14ac:dyDescent="0.2">
      <c r="C1253" s="67"/>
      <c r="D1253" s="67"/>
    </row>
    <row r="1254" spans="3:4" ht="12.95" customHeight="1" x14ac:dyDescent="0.2">
      <c r="C1254" s="67"/>
      <c r="D1254" s="67"/>
    </row>
    <row r="1255" spans="3:4" ht="12.95" customHeight="1" x14ac:dyDescent="0.2">
      <c r="C1255" s="67"/>
      <c r="D1255" s="67"/>
    </row>
    <row r="1256" spans="3:4" ht="12.95" customHeight="1" x14ac:dyDescent="0.2">
      <c r="C1256" s="67"/>
      <c r="D1256" s="67"/>
    </row>
    <row r="1257" spans="3:4" ht="12.95" customHeight="1" x14ac:dyDescent="0.2">
      <c r="C1257" s="67"/>
      <c r="D1257" s="67"/>
    </row>
    <row r="1258" spans="3:4" ht="12.95" customHeight="1" x14ac:dyDescent="0.2">
      <c r="C1258" s="67"/>
      <c r="D1258" s="67"/>
    </row>
    <row r="1259" spans="3:4" ht="12.95" customHeight="1" x14ac:dyDescent="0.2">
      <c r="C1259" s="67"/>
      <c r="D1259" s="67"/>
    </row>
    <row r="1260" spans="3:4" ht="12.95" customHeight="1" x14ac:dyDescent="0.2">
      <c r="C1260" s="67"/>
      <c r="D1260" s="67"/>
    </row>
    <row r="1261" spans="3:4" ht="12.95" customHeight="1" x14ac:dyDescent="0.2">
      <c r="C1261" s="67"/>
      <c r="D1261" s="67"/>
    </row>
    <row r="1262" spans="3:4" ht="12.95" customHeight="1" x14ac:dyDescent="0.2">
      <c r="C1262" s="67"/>
      <c r="D1262" s="67"/>
    </row>
    <row r="1263" spans="3:4" ht="12.95" customHeight="1" x14ac:dyDescent="0.2">
      <c r="C1263" s="67"/>
      <c r="D1263" s="67"/>
    </row>
    <row r="1264" spans="3:4" ht="12.95" customHeight="1" x14ac:dyDescent="0.2">
      <c r="C1264" s="67"/>
      <c r="D1264" s="67"/>
    </row>
    <row r="1265" spans="3:4" ht="12.95" customHeight="1" x14ac:dyDescent="0.2">
      <c r="C1265" s="67"/>
      <c r="D1265" s="67"/>
    </row>
    <row r="1266" spans="3:4" ht="12.95" customHeight="1" x14ac:dyDescent="0.2">
      <c r="C1266" s="67"/>
      <c r="D1266" s="67"/>
    </row>
    <row r="1267" spans="3:4" ht="12.95" customHeight="1" x14ac:dyDescent="0.2">
      <c r="C1267" s="67"/>
      <c r="D1267" s="67"/>
    </row>
    <row r="1268" spans="3:4" ht="12.95" customHeight="1" x14ac:dyDescent="0.2">
      <c r="C1268" s="67"/>
      <c r="D1268" s="67"/>
    </row>
    <row r="1269" spans="3:4" ht="12.95" customHeight="1" x14ac:dyDescent="0.2">
      <c r="C1269" s="67"/>
      <c r="D1269" s="67"/>
    </row>
    <row r="1270" spans="3:4" ht="12.95" customHeight="1" x14ac:dyDescent="0.2">
      <c r="C1270" s="67"/>
      <c r="D1270" s="67"/>
    </row>
    <row r="1271" spans="3:4" ht="12.95" customHeight="1" x14ac:dyDescent="0.2">
      <c r="C1271" s="67"/>
      <c r="D1271" s="67"/>
    </row>
    <row r="1272" spans="3:4" ht="12.95" customHeight="1" x14ac:dyDescent="0.2">
      <c r="C1272" s="67"/>
      <c r="D1272" s="67"/>
    </row>
    <row r="1273" spans="3:4" ht="12.95" customHeight="1" x14ac:dyDescent="0.2">
      <c r="C1273" s="67"/>
      <c r="D1273" s="67"/>
    </row>
    <row r="1274" spans="3:4" ht="12.95" customHeight="1" x14ac:dyDescent="0.2">
      <c r="C1274" s="67"/>
      <c r="D1274" s="67"/>
    </row>
    <row r="1275" spans="3:4" ht="12.95" customHeight="1" x14ac:dyDescent="0.2">
      <c r="C1275" s="67"/>
      <c r="D1275" s="67"/>
    </row>
    <row r="1276" spans="3:4" ht="12.95" customHeight="1" x14ac:dyDescent="0.2">
      <c r="C1276" s="67"/>
      <c r="D1276" s="67"/>
    </row>
    <row r="1277" spans="3:4" ht="12.95" customHeight="1" x14ac:dyDescent="0.2">
      <c r="C1277" s="67"/>
      <c r="D1277" s="67"/>
    </row>
    <row r="1278" spans="3:4" ht="12.95" customHeight="1" x14ac:dyDescent="0.2">
      <c r="C1278" s="67"/>
      <c r="D1278" s="67"/>
    </row>
    <row r="1279" spans="3:4" ht="12.95" customHeight="1" x14ac:dyDescent="0.2">
      <c r="C1279" s="67"/>
      <c r="D1279" s="67"/>
    </row>
    <row r="1280" spans="3:4" ht="12.95" customHeight="1" x14ac:dyDescent="0.2">
      <c r="C1280" s="67"/>
      <c r="D1280" s="67"/>
    </row>
    <row r="1281" spans="3:4" ht="12.95" customHeight="1" x14ac:dyDescent="0.2">
      <c r="C1281" s="67"/>
      <c r="D1281" s="67"/>
    </row>
    <row r="1282" spans="3:4" ht="12.95" customHeight="1" x14ac:dyDescent="0.2">
      <c r="C1282" s="67"/>
      <c r="D1282" s="67"/>
    </row>
    <row r="1283" spans="3:4" ht="12.95" customHeight="1" x14ac:dyDescent="0.2">
      <c r="C1283" s="67"/>
      <c r="D1283" s="67"/>
    </row>
    <row r="1284" spans="3:4" ht="12.95" customHeight="1" x14ac:dyDescent="0.2">
      <c r="C1284" s="67"/>
      <c r="D1284" s="67"/>
    </row>
    <row r="1285" spans="3:4" ht="12.95" customHeight="1" x14ac:dyDescent="0.2">
      <c r="C1285" s="67"/>
      <c r="D1285" s="67"/>
    </row>
    <row r="1286" spans="3:4" ht="12.95" customHeight="1" x14ac:dyDescent="0.2">
      <c r="C1286" s="67"/>
      <c r="D1286" s="67"/>
    </row>
    <row r="1287" spans="3:4" ht="12.95" customHeight="1" x14ac:dyDescent="0.2">
      <c r="C1287" s="67"/>
      <c r="D1287" s="67"/>
    </row>
    <row r="1288" spans="3:4" ht="12.95" customHeight="1" x14ac:dyDescent="0.2">
      <c r="C1288" s="67"/>
      <c r="D1288" s="67"/>
    </row>
    <row r="1289" spans="3:4" ht="12.95" customHeight="1" x14ac:dyDescent="0.2">
      <c r="C1289" s="67"/>
      <c r="D1289" s="67"/>
    </row>
    <row r="1290" spans="3:4" ht="12.95" customHeight="1" x14ac:dyDescent="0.2">
      <c r="C1290" s="67"/>
      <c r="D1290" s="67"/>
    </row>
    <row r="1291" spans="3:4" ht="12.95" customHeight="1" x14ac:dyDescent="0.2">
      <c r="C1291" s="67"/>
      <c r="D1291" s="67"/>
    </row>
    <row r="1292" spans="3:4" ht="12.95" customHeight="1" x14ac:dyDescent="0.2">
      <c r="C1292" s="67"/>
      <c r="D1292" s="67"/>
    </row>
    <row r="1293" spans="3:4" ht="12.95" customHeight="1" x14ac:dyDescent="0.2">
      <c r="C1293" s="67"/>
      <c r="D1293" s="67"/>
    </row>
    <row r="1294" spans="3:4" ht="12.95" customHeight="1" x14ac:dyDescent="0.2">
      <c r="C1294" s="67"/>
      <c r="D1294" s="67"/>
    </row>
    <row r="1295" spans="3:4" ht="12.95" customHeight="1" x14ac:dyDescent="0.2">
      <c r="C1295" s="67"/>
      <c r="D1295" s="67"/>
    </row>
    <row r="1296" spans="3:4" ht="12.95" customHeight="1" x14ac:dyDescent="0.2">
      <c r="C1296" s="67"/>
      <c r="D1296" s="67"/>
    </row>
    <row r="1297" spans="3:4" ht="12.95" customHeight="1" x14ac:dyDescent="0.2">
      <c r="C1297" s="67"/>
      <c r="D1297" s="67"/>
    </row>
    <row r="1298" spans="3:4" ht="12.95" customHeight="1" x14ac:dyDescent="0.2">
      <c r="C1298" s="67"/>
      <c r="D1298" s="67"/>
    </row>
    <row r="1299" spans="3:4" ht="12.95" customHeight="1" x14ac:dyDescent="0.2">
      <c r="C1299" s="67"/>
      <c r="D1299" s="67"/>
    </row>
    <row r="1300" spans="3:4" ht="12.95" customHeight="1" x14ac:dyDescent="0.2">
      <c r="C1300" s="67"/>
      <c r="D1300" s="67"/>
    </row>
    <row r="1301" spans="3:4" ht="12.95" customHeight="1" x14ac:dyDescent="0.2">
      <c r="C1301" s="67"/>
      <c r="D1301" s="67"/>
    </row>
    <row r="1302" spans="3:4" ht="12.95" customHeight="1" x14ac:dyDescent="0.2">
      <c r="C1302" s="67"/>
      <c r="D1302" s="67"/>
    </row>
    <row r="1303" spans="3:4" ht="12.95" customHeight="1" x14ac:dyDescent="0.2">
      <c r="C1303" s="67"/>
      <c r="D1303" s="67"/>
    </row>
    <row r="1304" spans="3:4" ht="12.95" customHeight="1" x14ac:dyDescent="0.2">
      <c r="C1304" s="67"/>
      <c r="D1304" s="67"/>
    </row>
    <row r="1305" spans="3:4" ht="12.95" customHeight="1" x14ac:dyDescent="0.2">
      <c r="C1305" s="67"/>
      <c r="D1305" s="67"/>
    </row>
    <row r="1306" spans="3:4" ht="12.95" customHeight="1" x14ac:dyDescent="0.2">
      <c r="C1306" s="67"/>
      <c r="D1306" s="67"/>
    </row>
    <row r="1307" spans="3:4" ht="12.95" customHeight="1" x14ac:dyDescent="0.2">
      <c r="C1307" s="67"/>
      <c r="D1307" s="67"/>
    </row>
    <row r="1308" spans="3:4" ht="12.95" customHeight="1" x14ac:dyDescent="0.2">
      <c r="C1308" s="67"/>
      <c r="D1308" s="67"/>
    </row>
    <row r="1309" spans="3:4" ht="12.95" customHeight="1" x14ac:dyDescent="0.2">
      <c r="C1309" s="67"/>
      <c r="D1309" s="67"/>
    </row>
    <row r="1310" spans="3:4" ht="12.95" customHeight="1" x14ac:dyDescent="0.2">
      <c r="C1310" s="67"/>
      <c r="D1310" s="67"/>
    </row>
    <row r="1311" spans="3:4" ht="12.95" customHeight="1" x14ac:dyDescent="0.2">
      <c r="C1311" s="67"/>
      <c r="D1311" s="67"/>
    </row>
    <row r="1312" spans="3:4" ht="12.95" customHeight="1" x14ac:dyDescent="0.2">
      <c r="C1312" s="67"/>
      <c r="D1312" s="67"/>
    </row>
    <row r="1313" spans="3:4" ht="12.95" customHeight="1" x14ac:dyDescent="0.2">
      <c r="C1313" s="67"/>
      <c r="D1313" s="67"/>
    </row>
    <row r="1314" spans="3:4" ht="12.95" customHeight="1" x14ac:dyDescent="0.2">
      <c r="C1314" s="67"/>
      <c r="D1314" s="67"/>
    </row>
    <row r="1315" spans="3:4" ht="12.95" customHeight="1" x14ac:dyDescent="0.2">
      <c r="C1315" s="67"/>
      <c r="D1315" s="67"/>
    </row>
    <row r="1316" spans="3:4" ht="12.95" customHeight="1" x14ac:dyDescent="0.2">
      <c r="C1316" s="67"/>
      <c r="D1316" s="67"/>
    </row>
    <row r="1317" spans="3:4" ht="12.95" customHeight="1" x14ac:dyDescent="0.2">
      <c r="C1317" s="67"/>
      <c r="D1317" s="67"/>
    </row>
    <row r="1318" spans="3:4" ht="12.95" customHeight="1" x14ac:dyDescent="0.2">
      <c r="C1318" s="67"/>
      <c r="D1318" s="67"/>
    </row>
    <row r="1319" spans="3:4" ht="12.95" customHeight="1" x14ac:dyDescent="0.2">
      <c r="C1319" s="67"/>
      <c r="D1319" s="67"/>
    </row>
    <row r="1320" spans="3:4" ht="12.95" customHeight="1" x14ac:dyDescent="0.2">
      <c r="C1320" s="67"/>
      <c r="D1320" s="67"/>
    </row>
    <row r="1321" spans="3:4" ht="12.95" customHeight="1" x14ac:dyDescent="0.2">
      <c r="C1321" s="67"/>
      <c r="D1321" s="67"/>
    </row>
    <row r="1322" spans="3:4" ht="12.95" customHeight="1" x14ac:dyDescent="0.2">
      <c r="C1322" s="67"/>
      <c r="D1322" s="67"/>
    </row>
    <row r="1323" spans="3:4" ht="12.95" customHeight="1" x14ac:dyDescent="0.2">
      <c r="C1323" s="67"/>
      <c r="D1323" s="67"/>
    </row>
    <row r="1324" spans="3:4" ht="12.95" customHeight="1" x14ac:dyDescent="0.2">
      <c r="C1324" s="67"/>
      <c r="D1324" s="67"/>
    </row>
    <row r="1325" spans="3:4" ht="12.95" customHeight="1" x14ac:dyDescent="0.2">
      <c r="C1325" s="67"/>
      <c r="D1325" s="67"/>
    </row>
    <row r="1326" spans="3:4" ht="12.95" customHeight="1" x14ac:dyDescent="0.2">
      <c r="C1326" s="67"/>
      <c r="D1326" s="67"/>
    </row>
    <row r="1327" spans="3:4" ht="12.95" customHeight="1" x14ac:dyDescent="0.2">
      <c r="C1327" s="67"/>
      <c r="D1327" s="67"/>
    </row>
    <row r="1328" spans="3:4" ht="12.95" customHeight="1" x14ac:dyDescent="0.2">
      <c r="C1328" s="67"/>
      <c r="D1328" s="67"/>
    </row>
    <row r="1329" spans="3:4" ht="12.95" customHeight="1" x14ac:dyDescent="0.2">
      <c r="C1329" s="67"/>
      <c r="D1329" s="67"/>
    </row>
    <row r="1330" spans="3:4" ht="12.95" customHeight="1" x14ac:dyDescent="0.2">
      <c r="C1330" s="67"/>
      <c r="D1330" s="67"/>
    </row>
    <row r="1331" spans="3:4" ht="12.95" customHeight="1" x14ac:dyDescent="0.2">
      <c r="C1331" s="67"/>
      <c r="D1331" s="67"/>
    </row>
    <row r="1332" spans="3:4" ht="12.95" customHeight="1" x14ac:dyDescent="0.2">
      <c r="C1332" s="67"/>
      <c r="D1332" s="67"/>
    </row>
    <row r="1333" spans="3:4" ht="12.95" customHeight="1" x14ac:dyDescent="0.2">
      <c r="C1333" s="67"/>
      <c r="D1333" s="67"/>
    </row>
    <row r="1334" spans="3:4" ht="12.95" customHeight="1" x14ac:dyDescent="0.2">
      <c r="C1334" s="67"/>
      <c r="D1334" s="67"/>
    </row>
    <row r="1335" spans="3:4" ht="12.95" customHeight="1" x14ac:dyDescent="0.2">
      <c r="C1335" s="67"/>
      <c r="D1335" s="67"/>
    </row>
    <row r="1336" spans="3:4" ht="12.95" customHeight="1" x14ac:dyDescent="0.2">
      <c r="C1336" s="67"/>
      <c r="D1336" s="67"/>
    </row>
    <row r="1337" spans="3:4" ht="12.95" customHeight="1" x14ac:dyDescent="0.2">
      <c r="C1337" s="67"/>
      <c r="D1337" s="67"/>
    </row>
    <row r="1338" spans="3:4" ht="12.95" customHeight="1" x14ac:dyDescent="0.2">
      <c r="C1338" s="67"/>
      <c r="D1338" s="67"/>
    </row>
    <row r="1339" spans="3:4" ht="12.95" customHeight="1" x14ac:dyDescent="0.2">
      <c r="C1339" s="67"/>
      <c r="D1339" s="67"/>
    </row>
    <row r="1340" spans="3:4" ht="12.95" customHeight="1" x14ac:dyDescent="0.2">
      <c r="C1340" s="67"/>
      <c r="D1340" s="67"/>
    </row>
    <row r="1341" spans="3:4" ht="12.95" customHeight="1" x14ac:dyDescent="0.2">
      <c r="C1341" s="67"/>
      <c r="D1341" s="67"/>
    </row>
    <row r="1342" spans="3:4" ht="12.95" customHeight="1" x14ac:dyDescent="0.2">
      <c r="C1342" s="67"/>
      <c r="D1342" s="67"/>
    </row>
    <row r="1343" spans="3:4" ht="12.95" customHeight="1" x14ac:dyDescent="0.2">
      <c r="C1343" s="67"/>
      <c r="D1343" s="67"/>
    </row>
    <row r="1344" spans="3:4" ht="12.95" customHeight="1" x14ac:dyDescent="0.2">
      <c r="C1344" s="67"/>
      <c r="D1344" s="67"/>
    </row>
    <row r="1345" spans="3:4" ht="12.95" customHeight="1" x14ac:dyDescent="0.2">
      <c r="C1345" s="67"/>
      <c r="D1345" s="67"/>
    </row>
    <row r="1346" spans="3:4" ht="12.95" customHeight="1" x14ac:dyDescent="0.2">
      <c r="C1346" s="67"/>
      <c r="D1346" s="67"/>
    </row>
    <row r="1347" spans="3:4" ht="12.95" customHeight="1" x14ac:dyDescent="0.2">
      <c r="C1347" s="67"/>
      <c r="D1347" s="67"/>
    </row>
    <row r="1348" spans="3:4" ht="12.95" customHeight="1" x14ac:dyDescent="0.2">
      <c r="C1348" s="67"/>
      <c r="D1348" s="67"/>
    </row>
    <row r="1349" spans="3:4" ht="12.95" customHeight="1" x14ac:dyDescent="0.2">
      <c r="C1349" s="67"/>
      <c r="D1349" s="67"/>
    </row>
    <row r="1350" spans="3:4" ht="12.95" customHeight="1" x14ac:dyDescent="0.2">
      <c r="C1350" s="67"/>
      <c r="D1350" s="67"/>
    </row>
    <row r="1351" spans="3:4" ht="12.95" customHeight="1" x14ac:dyDescent="0.2">
      <c r="C1351" s="67"/>
      <c r="D1351" s="67"/>
    </row>
    <row r="1352" spans="3:4" ht="12.95" customHeight="1" x14ac:dyDescent="0.2">
      <c r="C1352" s="67"/>
      <c r="D1352" s="67"/>
    </row>
    <row r="1353" spans="3:4" ht="12.95" customHeight="1" x14ac:dyDescent="0.2">
      <c r="C1353" s="67"/>
      <c r="D1353" s="67"/>
    </row>
    <row r="1354" spans="3:4" ht="12.95" customHeight="1" x14ac:dyDescent="0.2">
      <c r="C1354" s="67"/>
      <c r="D1354" s="67"/>
    </row>
    <row r="1355" spans="3:4" ht="12.95" customHeight="1" x14ac:dyDescent="0.2">
      <c r="C1355" s="67"/>
      <c r="D1355" s="67"/>
    </row>
    <row r="1356" spans="3:4" ht="12.95" customHeight="1" x14ac:dyDescent="0.2">
      <c r="C1356" s="67"/>
      <c r="D1356" s="67"/>
    </row>
    <row r="1357" spans="3:4" ht="12.95" customHeight="1" x14ac:dyDescent="0.2">
      <c r="C1357" s="67"/>
      <c r="D1357" s="67"/>
    </row>
    <row r="1358" spans="3:4" ht="12.95" customHeight="1" x14ac:dyDescent="0.2">
      <c r="C1358" s="67"/>
      <c r="D1358" s="67"/>
    </row>
    <row r="1359" spans="3:4" ht="12.95" customHeight="1" x14ac:dyDescent="0.2">
      <c r="C1359" s="67"/>
      <c r="D1359" s="67"/>
    </row>
    <row r="1360" spans="3:4" ht="12.95" customHeight="1" x14ac:dyDescent="0.2">
      <c r="C1360" s="67"/>
      <c r="D1360" s="67"/>
    </row>
    <row r="1361" spans="3:4" ht="12.95" customHeight="1" x14ac:dyDescent="0.2">
      <c r="C1361" s="67"/>
      <c r="D1361" s="67"/>
    </row>
    <row r="1362" spans="3:4" ht="12.95" customHeight="1" x14ac:dyDescent="0.2">
      <c r="C1362" s="67"/>
      <c r="D1362" s="67"/>
    </row>
    <row r="1363" spans="3:4" ht="12.95" customHeight="1" x14ac:dyDescent="0.2">
      <c r="C1363" s="67"/>
      <c r="D1363" s="67"/>
    </row>
    <row r="1364" spans="3:4" ht="12.95" customHeight="1" x14ac:dyDescent="0.2">
      <c r="C1364" s="67"/>
      <c r="D1364" s="67"/>
    </row>
    <row r="1365" spans="3:4" ht="12.95" customHeight="1" x14ac:dyDescent="0.2">
      <c r="C1365" s="67"/>
      <c r="D1365" s="67"/>
    </row>
    <row r="1366" spans="3:4" ht="12.95" customHeight="1" x14ac:dyDescent="0.2">
      <c r="C1366" s="67"/>
      <c r="D1366" s="67"/>
    </row>
    <row r="1367" spans="3:4" ht="12.95" customHeight="1" x14ac:dyDescent="0.2">
      <c r="C1367" s="67"/>
      <c r="D1367" s="67"/>
    </row>
    <row r="1368" spans="3:4" ht="12.95" customHeight="1" x14ac:dyDescent="0.2">
      <c r="C1368" s="67"/>
      <c r="D1368" s="67"/>
    </row>
    <row r="1369" spans="3:4" ht="12.95" customHeight="1" x14ac:dyDescent="0.2">
      <c r="C1369" s="67"/>
      <c r="D1369" s="67"/>
    </row>
    <row r="1370" spans="3:4" ht="12.95" customHeight="1" x14ac:dyDescent="0.2">
      <c r="C1370" s="67"/>
      <c r="D1370" s="67"/>
    </row>
    <row r="1371" spans="3:4" ht="12.95" customHeight="1" x14ac:dyDescent="0.2">
      <c r="C1371" s="67"/>
      <c r="D1371" s="67"/>
    </row>
    <row r="1372" spans="3:4" ht="12.95" customHeight="1" x14ac:dyDescent="0.2">
      <c r="C1372" s="67"/>
      <c r="D1372" s="67"/>
    </row>
    <row r="1373" spans="3:4" ht="12.95" customHeight="1" x14ac:dyDescent="0.2">
      <c r="C1373" s="67"/>
      <c r="D1373" s="67"/>
    </row>
    <row r="1374" spans="3:4" ht="12.95" customHeight="1" x14ac:dyDescent="0.2">
      <c r="C1374" s="67"/>
      <c r="D1374" s="67"/>
    </row>
    <row r="1375" spans="3:4" ht="12.95" customHeight="1" x14ac:dyDescent="0.2">
      <c r="C1375" s="67"/>
      <c r="D1375" s="67"/>
    </row>
    <row r="1376" spans="3:4" ht="12.95" customHeight="1" x14ac:dyDescent="0.2">
      <c r="C1376" s="67"/>
      <c r="D1376" s="67"/>
    </row>
    <row r="1377" spans="3:4" ht="12.95" customHeight="1" x14ac:dyDescent="0.2">
      <c r="C1377" s="67"/>
      <c r="D1377" s="67"/>
    </row>
    <row r="1378" spans="3:4" ht="12.95" customHeight="1" x14ac:dyDescent="0.2">
      <c r="C1378" s="67"/>
      <c r="D1378" s="67"/>
    </row>
    <row r="1379" spans="3:4" ht="12.95" customHeight="1" x14ac:dyDescent="0.2">
      <c r="C1379" s="67"/>
      <c r="D1379" s="67"/>
    </row>
    <row r="1380" spans="3:4" ht="12.95" customHeight="1" x14ac:dyDescent="0.2">
      <c r="C1380" s="67"/>
      <c r="D1380" s="67"/>
    </row>
    <row r="1381" spans="3:4" ht="12.95" customHeight="1" x14ac:dyDescent="0.2">
      <c r="C1381" s="67"/>
      <c r="D1381" s="67"/>
    </row>
    <row r="1382" spans="3:4" ht="12.95" customHeight="1" x14ac:dyDescent="0.2">
      <c r="C1382" s="67"/>
      <c r="D1382" s="67"/>
    </row>
    <row r="1383" spans="3:4" ht="12.95" customHeight="1" x14ac:dyDescent="0.2">
      <c r="C1383" s="67"/>
      <c r="D1383" s="67"/>
    </row>
    <row r="1384" spans="3:4" ht="12.95" customHeight="1" x14ac:dyDescent="0.2">
      <c r="C1384" s="67"/>
      <c r="D1384" s="67"/>
    </row>
    <row r="1385" spans="3:4" ht="12.95" customHeight="1" x14ac:dyDescent="0.2">
      <c r="C1385" s="67"/>
      <c r="D1385" s="67"/>
    </row>
    <row r="1386" spans="3:4" ht="12.95" customHeight="1" x14ac:dyDescent="0.2">
      <c r="C1386" s="67"/>
      <c r="D1386" s="67"/>
    </row>
    <row r="1387" spans="3:4" ht="12.95" customHeight="1" x14ac:dyDescent="0.2">
      <c r="C1387" s="67"/>
      <c r="D1387" s="67"/>
    </row>
    <row r="1388" spans="3:4" ht="12.95" customHeight="1" x14ac:dyDescent="0.2">
      <c r="C1388" s="67"/>
      <c r="D1388" s="67"/>
    </row>
    <row r="1389" spans="3:4" ht="12.95" customHeight="1" x14ac:dyDescent="0.2">
      <c r="C1389" s="67"/>
      <c r="D1389" s="67"/>
    </row>
    <row r="1390" spans="3:4" ht="12.95" customHeight="1" x14ac:dyDescent="0.2">
      <c r="C1390" s="67"/>
      <c r="D1390" s="67"/>
    </row>
    <row r="1391" spans="3:4" ht="12.95" customHeight="1" x14ac:dyDescent="0.2">
      <c r="C1391" s="67"/>
      <c r="D1391" s="67"/>
    </row>
    <row r="1392" spans="3:4" ht="12.95" customHeight="1" x14ac:dyDescent="0.2">
      <c r="C1392" s="67"/>
      <c r="D1392" s="67"/>
    </row>
    <row r="1393" spans="3:4" ht="12.95" customHeight="1" x14ac:dyDescent="0.2">
      <c r="C1393" s="67"/>
      <c r="D1393" s="67"/>
    </row>
    <row r="1394" spans="3:4" ht="12.95" customHeight="1" x14ac:dyDescent="0.2">
      <c r="C1394" s="67"/>
      <c r="D1394" s="67"/>
    </row>
    <row r="1395" spans="3:4" ht="12.95" customHeight="1" x14ac:dyDescent="0.2">
      <c r="C1395" s="67"/>
      <c r="D1395" s="67"/>
    </row>
    <row r="1396" spans="3:4" ht="12.95" customHeight="1" x14ac:dyDescent="0.2">
      <c r="C1396" s="67"/>
      <c r="D1396" s="67"/>
    </row>
    <row r="1397" spans="3:4" ht="12.95" customHeight="1" x14ac:dyDescent="0.2">
      <c r="C1397" s="67"/>
      <c r="D1397" s="67"/>
    </row>
    <row r="1398" spans="3:4" ht="12.95" customHeight="1" x14ac:dyDescent="0.2">
      <c r="C1398" s="67"/>
      <c r="D1398" s="67"/>
    </row>
    <row r="1399" spans="3:4" ht="12.95" customHeight="1" x14ac:dyDescent="0.2">
      <c r="C1399" s="67"/>
      <c r="D1399" s="67"/>
    </row>
    <row r="1400" spans="3:4" ht="12.95" customHeight="1" x14ac:dyDescent="0.2">
      <c r="C1400" s="67"/>
      <c r="D1400" s="67"/>
    </row>
    <row r="1401" spans="3:4" ht="12.95" customHeight="1" x14ac:dyDescent="0.2">
      <c r="C1401" s="67"/>
      <c r="D1401" s="67"/>
    </row>
    <row r="1402" spans="3:4" ht="12.95" customHeight="1" x14ac:dyDescent="0.2">
      <c r="C1402" s="67"/>
      <c r="D1402" s="67"/>
    </row>
    <row r="1403" spans="3:4" ht="12.95" customHeight="1" x14ac:dyDescent="0.2">
      <c r="C1403" s="67"/>
      <c r="D1403" s="67"/>
    </row>
    <row r="1404" spans="3:4" ht="12.95" customHeight="1" x14ac:dyDescent="0.2">
      <c r="C1404" s="67"/>
      <c r="D1404" s="67"/>
    </row>
    <row r="1405" spans="3:4" ht="12.95" customHeight="1" x14ac:dyDescent="0.2">
      <c r="C1405" s="67"/>
      <c r="D1405" s="67"/>
    </row>
    <row r="1406" spans="3:4" ht="12.95" customHeight="1" x14ac:dyDescent="0.2">
      <c r="C1406" s="67"/>
      <c r="D1406" s="67"/>
    </row>
    <row r="1407" spans="3:4" ht="12.95" customHeight="1" x14ac:dyDescent="0.2">
      <c r="C1407" s="67"/>
      <c r="D1407" s="67"/>
    </row>
    <row r="1408" spans="3:4" ht="12.95" customHeight="1" x14ac:dyDescent="0.2">
      <c r="C1408" s="67"/>
      <c r="D1408" s="67"/>
    </row>
    <row r="1409" spans="3:4" ht="12.95" customHeight="1" x14ac:dyDescent="0.2">
      <c r="C1409" s="67"/>
      <c r="D1409" s="67"/>
    </row>
    <row r="1410" spans="3:4" ht="12.95" customHeight="1" x14ac:dyDescent="0.2">
      <c r="C1410" s="67"/>
      <c r="D1410" s="67"/>
    </row>
    <row r="1411" spans="3:4" ht="12.95" customHeight="1" x14ac:dyDescent="0.2">
      <c r="C1411" s="67"/>
      <c r="D1411" s="67"/>
    </row>
    <row r="1412" spans="3:4" ht="12.95" customHeight="1" x14ac:dyDescent="0.2">
      <c r="C1412" s="67"/>
      <c r="D1412" s="67"/>
    </row>
    <row r="1413" spans="3:4" ht="12.95" customHeight="1" x14ac:dyDescent="0.2">
      <c r="C1413" s="67"/>
      <c r="D1413" s="67"/>
    </row>
    <row r="1414" spans="3:4" ht="12.95" customHeight="1" x14ac:dyDescent="0.2">
      <c r="C1414" s="67"/>
      <c r="D1414" s="67"/>
    </row>
    <row r="1415" spans="3:4" ht="12.95" customHeight="1" x14ac:dyDescent="0.2">
      <c r="C1415" s="67"/>
      <c r="D1415" s="67"/>
    </row>
    <row r="1416" spans="3:4" ht="12.95" customHeight="1" x14ac:dyDescent="0.2">
      <c r="C1416" s="67"/>
      <c r="D1416" s="67"/>
    </row>
    <row r="1417" spans="3:4" ht="12.95" customHeight="1" x14ac:dyDescent="0.2">
      <c r="C1417" s="67"/>
      <c r="D1417" s="67"/>
    </row>
    <row r="1418" spans="3:4" ht="12.95" customHeight="1" x14ac:dyDescent="0.2">
      <c r="C1418" s="67"/>
      <c r="D1418" s="67"/>
    </row>
    <row r="1419" spans="3:4" ht="12.95" customHeight="1" x14ac:dyDescent="0.2">
      <c r="C1419" s="67"/>
      <c r="D1419" s="67"/>
    </row>
    <row r="1420" spans="3:4" ht="12.95" customHeight="1" x14ac:dyDescent="0.2">
      <c r="C1420" s="67"/>
      <c r="D1420" s="67"/>
    </row>
    <row r="1421" spans="3:4" ht="12.95" customHeight="1" x14ac:dyDescent="0.2">
      <c r="C1421" s="67"/>
      <c r="D1421" s="67"/>
    </row>
    <row r="1422" spans="3:4" ht="12.95" customHeight="1" x14ac:dyDescent="0.2">
      <c r="C1422" s="67"/>
      <c r="D1422" s="67"/>
    </row>
    <row r="1423" spans="3:4" ht="12.95" customHeight="1" x14ac:dyDescent="0.2">
      <c r="C1423" s="67"/>
      <c r="D1423" s="67"/>
    </row>
    <row r="1424" spans="3:4" ht="12.95" customHeight="1" x14ac:dyDescent="0.2">
      <c r="C1424" s="67"/>
      <c r="D1424" s="67"/>
    </row>
    <row r="1425" spans="3:4" ht="12.95" customHeight="1" x14ac:dyDescent="0.2">
      <c r="C1425" s="67"/>
      <c r="D1425" s="67"/>
    </row>
    <row r="1426" spans="3:4" ht="12.95" customHeight="1" x14ac:dyDescent="0.2">
      <c r="C1426" s="67"/>
      <c r="D1426" s="67"/>
    </row>
    <row r="1427" spans="3:4" ht="12.95" customHeight="1" x14ac:dyDescent="0.2">
      <c r="C1427" s="67"/>
      <c r="D1427" s="67"/>
    </row>
    <row r="1428" spans="3:4" ht="12.95" customHeight="1" x14ac:dyDescent="0.2">
      <c r="C1428" s="67"/>
      <c r="D1428" s="67"/>
    </row>
    <row r="1429" spans="3:4" ht="12.95" customHeight="1" x14ac:dyDescent="0.2">
      <c r="C1429" s="67"/>
      <c r="D1429" s="67"/>
    </row>
    <row r="1430" spans="3:4" ht="12.95" customHeight="1" x14ac:dyDescent="0.2">
      <c r="C1430" s="67"/>
      <c r="D1430" s="67"/>
    </row>
    <row r="1431" spans="3:4" ht="12.95" customHeight="1" x14ac:dyDescent="0.2">
      <c r="C1431" s="67"/>
      <c r="D1431" s="67"/>
    </row>
    <row r="1432" spans="3:4" ht="12.95" customHeight="1" x14ac:dyDescent="0.2">
      <c r="C1432" s="67"/>
      <c r="D1432" s="67"/>
    </row>
    <row r="1433" spans="3:4" ht="12.95" customHeight="1" x14ac:dyDescent="0.2">
      <c r="C1433" s="67"/>
      <c r="D1433" s="67"/>
    </row>
    <row r="1434" spans="3:4" ht="12.95" customHeight="1" x14ac:dyDescent="0.2">
      <c r="C1434" s="67"/>
      <c r="D1434" s="67"/>
    </row>
    <row r="1435" spans="3:4" ht="12.95" customHeight="1" x14ac:dyDescent="0.2">
      <c r="C1435" s="67"/>
      <c r="D1435" s="67"/>
    </row>
    <row r="1436" spans="3:4" ht="12.95" customHeight="1" x14ac:dyDescent="0.2">
      <c r="C1436" s="67"/>
      <c r="D1436" s="67"/>
    </row>
    <row r="1437" spans="3:4" ht="12.95" customHeight="1" x14ac:dyDescent="0.2">
      <c r="C1437" s="67"/>
      <c r="D1437" s="67"/>
    </row>
    <row r="1438" spans="3:4" ht="12.95" customHeight="1" x14ac:dyDescent="0.2">
      <c r="C1438" s="67"/>
      <c r="D1438" s="67"/>
    </row>
    <row r="1439" spans="3:4" ht="12.95" customHeight="1" x14ac:dyDescent="0.2">
      <c r="C1439" s="67"/>
      <c r="D1439" s="67"/>
    </row>
    <row r="1440" spans="3:4" ht="12.95" customHeight="1" x14ac:dyDescent="0.2">
      <c r="C1440" s="67"/>
      <c r="D1440" s="67"/>
    </row>
    <row r="1441" spans="3:4" ht="12.95" customHeight="1" x14ac:dyDescent="0.2">
      <c r="C1441" s="67"/>
      <c r="D1441" s="67"/>
    </row>
    <row r="1442" spans="3:4" ht="12.95" customHeight="1" x14ac:dyDescent="0.2">
      <c r="C1442" s="67"/>
      <c r="D1442" s="67"/>
    </row>
    <row r="1443" spans="3:4" ht="12.95" customHeight="1" x14ac:dyDescent="0.2">
      <c r="C1443" s="67"/>
      <c r="D1443" s="67"/>
    </row>
    <row r="1444" spans="3:4" ht="12.95" customHeight="1" x14ac:dyDescent="0.2">
      <c r="C1444" s="67"/>
      <c r="D1444" s="67"/>
    </row>
    <row r="1445" spans="3:4" ht="12.95" customHeight="1" x14ac:dyDescent="0.2">
      <c r="C1445" s="67"/>
      <c r="D1445" s="67"/>
    </row>
    <row r="1446" spans="3:4" ht="12.95" customHeight="1" x14ac:dyDescent="0.2">
      <c r="C1446" s="67"/>
      <c r="D1446" s="67"/>
    </row>
    <row r="1447" spans="3:4" ht="12.95" customHeight="1" x14ac:dyDescent="0.2">
      <c r="C1447" s="67"/>
      <c r="D1447" s="67"/>
    </row>
    <row r="1448" spans="3:4" ht="12.95" customHeight="1" x14ac:dyDescent="0.2">
      <c r="C1448" s="67"/>
      <c r="D1448" s="67"/>
    </row>
    <row r="1449" spans="3:4" ht="12.95" customHeight="1" x14ac:dyDescent="0.2">
      <c r="C1449" s="67"/>
      <c r="D1449" s="67"/>
    </row>
    <row r="1450" spans="3:4" ht="12.95" customHeight="1" x14ac:dyDescent="0.2">
      <c r="C1450" s="67"/>
      <c r="D1450" s="67"/>
    </row>
    <row r="1451" spans="3:4" ht="12.95" customHeight="1" x14ac:dyDescent="0.2">
      <c r="C1451" s="67"/>
      <c r="D1451" s="67"/>
    </row>
    <row r="1452" spans="3:4" ht="12.95" customHeight="1" x14ac:dyDescent="0.2">
      <c r="C1452" s="67"/>
      <c r="D1452" s="67"/>
    </row>
    <row r="1453" spans="3:4" ht="12.95" customHeight="1" x14ac:dyDescent="0.2">
      <c r="C1453" s="67"/>
      <c r="D1453" s="67"/>
    </row>
    <row r="1454" spans="3:4" ht="12.95" customHeight="1" x14ac:dyDescent="0.2">
      <c r="C1454" s="67"/>
      <c r="D1454" s="67"/>
    </row>
    <row r="1455" spans="3:4" ht="12.95" customHeight="1" x14ac:dyDescent="0.2">
      <c r="C1455" s="67"/>
      <c r="D1455" s="67"/>
    </row>
    <row r="1456" spans="3:4" ht="12.95" customHeight="1" x14ac:dyDescent="0.2">
      <c r="C1456" s="67"/>
      <c r="D1456" s="67"/>
    </row>
    <row r="1457" spans="3:4" ht="12.95" customHeight="1" x14ac:dyDescent="0.2">
      <c r="C1457" s="67"/>
      <c r="D1457" s="67"/>
    </row>
    <row r="1458" spans="3:4" ht="12.95" customHeight="1" x14ac:dyDescent="0.2">
      <c r="C1458" s="67"/>
      <c r="D1458" s="67"/>
    </row>
    <row r="1459" spans="3:4" ht="12.95" customHeight="1" x14ac:dyDescent="0.2">
      <c r="C1459" s="67"/>
      <c r="D1459" s="67"/>
    </row>
    <row r="1460" spans="3:4" ht="12.95" customHeight="1" x14ac:dyDescent="0.2">
      <c r="C1460" s="67"/>
      <c r="D1460" s="67"/>
    </row>
    <row r="1461" spans="3:4" ht="12.95" customHeight="1" x14ac:dyDescent="0.2">
      <c r="C1461" s="67"/>
      <c r="D1461" s="67"/>
    </row>
    <row r="1462" spans="3:4" ht="12.95" customHeight="1" x14ac:dyDescent="0.2">
      <c r="C1462" s="67"/>
      <c r="D1462" s="67"/>
    </row>
    <row r="1463" spans="3:4" ht="12.95" customHeight="1" x14ac:dyDescent="0.2">
      <c r="C1463" s="67"/>
      <c r="D1463" s="67"/>
    </row>
    <row r="1464" spans="3:4" ht="12.95" customHeight="1" x14ac:dyDescent="0.2">
      <c r="C1464" s="67"/>
      <c r="D1464" s="67"/>
    </row>
    <row r="1465" spans="3:4" ht="12.95" customHeight="1" x14ac:dyDescent="0.2">
      <c r="C1465" s="67"/>
      <c r="D1465" s="67"/>
    </row>
    <row r="1466" spans="3:4" ht="12.95" customHeight="1" x14ac:dyDescent="0.2">
      <c r="C1466" s="67"/>
      <c r="D1466" s="67"/>
    </row>
    <row r="1467" spans="3:4" ht="12.95" customHeight="1" x14ac:dyDescent="0.2">
      <c r="C1467" s="67"/>
      <c r="D1467" s="67"/>
    </row>
    <row r="1468" spans="3:4" ht="12.95" customHeight="1" x14ac:dyDescent="0.2">
      <c r="C1468" s="67"/>
      <c r="D1468" s="67"/>
    </row>
    <row r="1469" spans="3:4" ht="12.95" customHeight="1" x14ac:dyDescent="0.2">
      <c r="C1469" s="67"/>
      <c r="D1469" s="67"/>
    </row>
    <row r="1470" spans="3:4" ht="12.95" customHeight="1" x14ac:dyDescent="0.2">
      <c r="C1470" s="67"/>
      <c r="D1470" s="67"/>
    </row>
    <row r="1471" spans="3:4" ht="12.95" customHeight="1" x14ac:dyDescent="0.2">
      <c r="C1471" s="67"/>
      <c r="D1471" s="67"/>
    </row>
    <row r="1472" spans="3:4" ht="12.95" customHeight="1" x14ac:dyDescent="0.2">
      <c r="C1472" s="67"/>
      <c r="D1472" s="67"/>
    </row>
    <row r="1473" spans="3:4" ht="12.95" customHeight="1" x14ac:dyDescent="0.2">
      <c r="C1473" s="67"/>
      <c r="D1473" s="67"/>
    </row>
    <row r="1474" spans="3:4" ht="12.95" customHeight="1" x14ac:dyDescent="0.2">
      <c r="C1474" s="67"/>
      <c r="D1474" s="67"/>
    </row>
    <row r="1475" spans="3:4" ht="12.95" customHeight="1" x14ac:dyDescent="0.2">
      <c r="C1475" s="67"/>
      <c r="D1475" s="67"/>
    </row>
    <row r="1476" spans="3:4" ht="12.95" customHeight="1" x14ac:dyDescent="0.2">
      <c r="C1476" s="67"/>
      <c r="D1476" s="67"/>
    </row>
    <row r="1477" spans="3:4" ht="12.95" customHeight="1" x14ac:dyDescent="0.2">
      <c r="C1477" s="67"/>
      <c r="D1477" s="67"/>
    </row>
    <row r="1478" spans="3:4" ht="12.95" customHeight="1" x14ac:dyDescent="0.2">
      <c r="C1478" s="67"/>
      <c r="D1478" s="67"/>
    </row>
    <row r="1479" spans="3:4" ht="12.95" customHeight="1" x14ac:dyDescent="0.2">
      <c r="C1479" s="67"/>
      <c r="D1479" s="67"/>
    </row>
    <row r="1480" spans="3:4" ht="12.95" customHeight="1" x14ac:dyDescent="0.2">
      <c r="C1480" s="67"/>
      <c r="D1480" s="67"/>
    </row>
    <row r="1481" spans="3:4" ht="12.95" customHeight="1" x14ac:dyDescent="0.2">
      <c r="C1481" s="67"/>
      <c r="D1481" s="67"/>
    </row>
    <row r="1482" spans="3:4" ht="12.95" customHeight="1" x14ac:dyDescent="0.2">
      <c r="C1482" s="67"/>
      <c r="D1482" s="67"/>
    </row>
    <row r="1483" spans="3:4" ht="12.95" customHeight="1" x14ac:dyDescent="0.2">
      <c r="C1483" s="67"/>
      <c r="D1483" s="67"/>
    </row>
    <row r="1484" spans="3:4" ht="12.95" customHeight="1" x14ac:dyDescent="0.2">
      <c r="C1484" s="67"/>
      <c r="D1484" s="67"/>
    </row>
    <row r="1485" spans="3:4" ht="12.95" customHeight="1" x14ac:dyDescent="0.2">
      <c r="C1485" s="67"/>
      <c r="D1485" s="67"/>
    </row>
    <row r="1486" spans="3:4" ht="12.95" customHeight="1" x14ac:dyDescent="0.2">
      <c r="C1486" s="67"/>
      <c r="D1486" s="67"/>
    </row>
    <row r="1487" spans="3:4" ht="12.95" customHeight="1" x14ac:dyDescent="0.2">
      <c r="C1487" s="67"/>
      <c r="D1487" s="67"/>
    </row>
    <row r="1488" spans="3:4" ht="12.95" customHeight="1" x14ac:dyDescent="0.2">
      <c r="C1488" s="67"/>
      <c r="D1488" s="67"/>
    </row>
    <row r="1489" spans="3:4" ht="12.95" customHeight="1" x14ac:dyDescent="0.2">
      <c r="C1489" s="67"/>
      <c r="D1489" s="67"/>
    </row>
    <row r="1490" spans="3:4" ht="12.95" customHeight="1" x14ac:dyDescent="0.2">
      <c r="C1490" s="67"/>
      <c r="D1490" s="67"/>
    </row>
    <row r="1491" spans="3:4" ht="12.95" customHeight="1" x14ac:dyDescent="0.2">
      <c r="C1491" s="67"/>
      <c r="D1491" s="67"/>
    </row>
    <row r="1492" spans="3:4" ht="12.95" customHeight="1" x14ac:dyDescent="0.2">
      <c r="C1492" s="67"/>
      <c r="D1492" s="67"/>
    </row>
    <row r="1493" spans="3:4" ht="12.95" customHeight="1" x14ac:dyDescent="0.2">
      <c r="C1493" s="67"/>
      <c r="D1493" s="67"/>
    </row>
    <row r="1494" spans="3:4" ht="12.95" customHeight="1" x14ac:dyDescent="0.2">
      <c r="C1494" s="67"/>
      <c r="D1494" s="67"/>
    </row>
    <row r="1495" spans="3:4" ht="12.95" customHeight="1" x14ac:dyDescent="0.2">
      <c r="C1495" s="67"/>
      <c r="D1495" s="67"/>
    </row>
    <row r="1496" spans="3:4" ht="12.95" customHeight="1" x14ac:dyDescent="0.2">
      <c r="C1496" s="67"/>
      <c r="D1496" s="67"/>
    </row>
    <row r="1497" spans="3:4" ht="12.95" customHeight="1" x14ac:dyDescent="0.2">
      <c r="C1497" s="67"/>
      <c r="D1497" s="67"/>
    </row>
    <row r="1498" spans="3:4" ht="12.95" customHeight="1" x14ac:dyDescent="0.2">
      <c r="C1498" s="67"/>
      <c r="D1498" s="67"/>
    </row>
    <row r="1499" spans="3:4" ht="12.95" customHeight="1" x14ac:dyDescent="0.2">
      <c r="C1499" s="67"/>
      <c r="D1499" s="67"/>
    </row>
    <row r="1500" spans="3:4" ht="12.95" customHeight="1" x14ac:dyDescent="0.2">
      <c r="C1500" s="67"/>
      <c r="D1500" s="67"/>
    </row>
    <row r="1501" spans="3:4" ht="12.95" customHeight="1" x14ac:dyDescent="0.2">
      <c r="C1501" s="67"/>
      <c r="D1501" s="67"/>
    </row>
    <row r="1502" spans="3:4" ht="12.95" customHeight="1" x14ac:dyDescent="0.2">
      <c r="C1502" s="67"/>
      <c r="D1502" s="67"/>
    </row>
    <row r="1503" spans="3:4" ht="12.95" customHeight="1" x14ac:dyDescent="0.2">
      <c r="C1503" s="67"/>
      <c r="D1503" s="67"/>
    </row>
    <row r="1504" spans="3:4" ht="12.95" customHeight="1" x14ac:dyDescent="0.2">
      <c r="C1504" s="67"/>
      <c r="D1504" s="67"/>
    </row>
    <row r="1505" spans="3:4" ht="12.95" customHeight="1" x14ac:dyDescent="0.2">
      <c r="C1505" s="67"/>
      <c r="D1505" s="67"/>
    </row>
    <row r="1506" spans="3:4" ht="12.95" customHeight="1" x14ac:dyDescent="0.2">
      <c r="C1506" s="67"/>
      <c r="D1506" s="67"/>
    </row>
    <row r="1507" spans="3:4" ht="12.95" customHeight="1" x14ac:dyDescent="0.2">
      <c r="C1507" s="67"/>
      <c r="D1507" s="67"/>
    </row>
    <row r="1508" spans="3:4" ht="12.95" customHeight="1" x14ac:dyDescent="0.2">
      <c r="C1508" s="67"/>
      <c r="D1508" s="67"/>
    </row>
    <row r="1509" spans="3:4" ht="12.95" customHeight="1" x14ac:dyDescent="0.2">
      <c r="C1509" s="67"/>
      <c r="D1509" s="67"/>
    </row>
    <row r="1510" spans="3:4" ht="12.95" customHeight="1" x14ac:dyDescent="0.2">
      <c r="C1510" s="67"/>
      <c r="D1510" s="67"/>
    </row>
    <row r="1511" spans="3:4" ht="12.95" customHeight="1" x14ac:dyDescent="0.2">
      <c r="C1511" s="67"/>
      <c r="D1511" s="67"/>
    </row>
    <row r="1512" spans="3:4" ht="12.95" customHeight="1" x14ac:dyDescent="0.2">
      <c r="C1512" s="67"/>
      <c r="D1512" s="67"/>
    </row>
    <row r="1513" spans="3:4" ht="12.95" customHeight="1" x14ac:dyDescent="0.2">
      <c r="C1513" s="67"/>
      <c r="D1513" s="67"/>
    </row>
    <row r="1514" spans="3:4" ht="12.95" customHeight="1" x14ac:dyDescent="0.2">
      <c r="C1514" s="67"/>
      <c r="D1514" s="67"/>
    </row>
    <row r="1515" spans="3:4" ht="12.95" customHeight="1" x14ac:dyDescent="0.2">
      <c r="C1515" s="67"/>
      <c r="D1515" s="67"/>
    </row>
    <row r="1516" spans="3:4" ht="12.95" customHeight="1" x14ac:dyDescent="0.2">
      <c r="C1516" s="67"/>
      <c r="D1516" s="67"/>
    </row>
    <row r="1517" spans="3:4" ht="12.95" customHeight="1" x14ac:dyDescent="0.2">
      <c r="C1517" s="67"/>
      <c r="D1517" s="67"/>
    </row>
    <row r="1518" spans="3:4" ht="12.95" customHeight="1" x14ac:dyDescent="0.2">
      <c r="C1518" s="67"/>
      <c r="D1518" s="67"/>
    </row>
    <row r="1519" spans="3:4" ht="12.95" customHeight="1" x14ac:dyDescent="0.2">
      <c r="C1519" s="67"/>
      <c r="D1519" s="67"/>
    </row>
    <row r="1520" spans="3:4" ht="12.95" customHeight="1" x14ac:dyDescent="0.2">
      <c r="C1520" s="67"/>
      <c r="D1520" s="67"/>
    </row>
    <row r="1521" spans="3:4" ht="12.95" customHeight="1" x14ac:dyDescent="0.2">
      <c r="C1521" s="67"/>
      <c r="D1521" s="67"/>
    </row>
    <row r="1522" spans="3:4" ht="12.95" customHeight="1" x14ac:dyDescent="0.2">
      <c r="C1522" s="67"/>
      <c r="D1522" s="67"/>
    </row>
    <row r="1523" spans="3:4" ht="12.95" customHeight="1" x14ac:dyDescent="0.2">
      <c r="C1523" s="67"/>
      <c r="D1523" s="67"/>
    </row>
    <row r="1524" spans="3:4" ht="12.95" customHeight="1" x14ac:dyDescent="0.2">
      <c r="C1524" s="67"/>
      <c r="D1524" s="67"/>
    </row>
    <row r="1525" spans="3:4" ht="12.95" customHeight="1" x14ac:dyDescent="0.2">
      <c r="C1525" s="67"/>
      <c r="D1525" s="67"/>
    </row>
    <row r="1526" spans="3:4" ht="12.95" customHeight="1" x14ac:dyDescent="0.2">
      <c r="C1526" s="67"/>
      <c r="D1526" s="67"/>
    </row>
    <row r="1527" spans="3:4" ht="12.95" customHeight="1" x14ac:dyDescent="0.2">
      <c r="C1527" s="67"/>
      <c r="D1527" s="67"/>
    </row>
    <row r="1528" spans="3:4" ht="12.95" customHeight="1" x14ac:dyDescent="0.2">
      <c r="C1528" s="67"/>
      <c r="D1528" s="67"/>
    </row>
    <row r="1529" spans="3:4" ht="12.95" customHeight="1" x14ac:dyDescent="0.2">
      <c r="C1529" s="67"/>
      <c r="D1529" s="67"/>
    </row>
    <row r="1530" spans="3:4" ht="12.95" customHeight="1" x14ac:dyDescent="0.2">
      <c r="C1530" s="67"/>
      <c r="D1530" s="67"/>
    </row>
    <row r="1531" spans="3:4" ht="12.95" customHeight="1" x14ac:dyDescent="0.2">
      <c r="C1531" s="67"/>
      <c r="D1531" s="67"/>
    </row>
    <row r="1532" spans="3:4" ht="12.95" customHeight="1" x14ac:dyDescent="0.2">
      <c r="C1532" s="67"/>
      <c r="D1532" s="67"/>
    </row>
    <row r="1533" spans="3:4" ht="12.95" customHeight="1" x14ac:dyDescent="0.2">
      <c r="C1533" s="67"/>
      <c r="D1533" s="67"/>
    </row>
    <row r="1534" spans="3:4" ht="12.95" customHeight="1" x14ac:dyDescent="0.2">
      <c r="C1534" s="67"/>
      <c r="D1534" s="67"/>
    </row>
    <row r="1535" spans="3:4" ht="12.95" customHeight="1" x14ac:dyDescent="0.2">
      <c r="C1535" s="67"/>
      <c r="D1535" s="67"/>
    </row>
    <row r="1536" spans="3:4" ht="12.95" customHeight="1" x14ac:dyDescent="0.2">
      <c r="C1536" s="67"/>
      <c r="D1536" s="67"/>
    </row>
    <row r="1537" spans="3:4" ht="12.95" customHeight="1" x14ac:dyDescent="0.2">
      <c r="C1537" s="67"/>
      <c r="D1537" s="67"/>
    </row>
    <row r="1538" spans="3:4" ht="12.95" customHeight="1" x14ac:dyDescent="0.2">
      <c r="C1538" s="67"/>
      <c r="D1538" s="67"/>
    </row>
    <row r="1539" spans="3:4" ht="12.95" customHeight="1" x14ac:dyDescent="0.2">
      <c r="C1539" s="67"/>
      <c r="D1539" s="67"/>
    </row>
    <row r="1540" spans="3:4" ht="12.95" customHeight="1" x14ac:dyDescent="0.2">
      <c r="C1540" s="67"/>
      <c r="D1540" s="67"/>
    </row>
    <row r="1541" spans="3:4" ht="12.95" customHeight="1" x14ac:dyDescent="0.2">
      <c r="C1541" s="67"/>
      <c r="D1541" s="67"/>
    </row>
    <row r="1542" spans="3:4" ht="12.95" customHeight="1" x14ac:dyDescent="0.2">
      <c r="C1542" s="67"/>
      <c r="D1542" s="67"/>
    </row>
    <row r="1543" spans="3:4" ht="12.95" customHeight="1" x14ac:dyDescent="0.2">
      <c r="C1543" s="67"/>
      <c r="D1543" s="67"/>
    </row>
    <row r="1544" spans="3:4" ht="12.95" customHeight="1" x14ac:dyDescent="0.2">
      <c r="C1544" s="67"/>
      <c r="D1544" s="67"/>
    </row>
    <row r="1545" spans="3:4" ht="12.95" customHeight="1" x14ac:dyDescent="0.2">
      <c r="C1545" s="67"/>
      <c r="D1545" s="67"/>
    </row>
    <row r="1546" spans="3:4" ht="12.95" customHeight="1" x14ac:dyDescent="0.2">
      <c r="C1546" s="67"/>
      <c r="D1546" s="67"/>
    </row>
    <row r="1547" spans="3:4" ht="12.95" customHeight="1" x14ac:dyDescent="0.2">
      <c r="C1547" s="67"/>
      <c r="D1547" s="67"/>
    </row>
    <row r="1548" spans="3:4" ht="12.95" customHeight="1" x14ac:dyDescent="0.2">
      <c r="C1548" s="67"/>
      <c r="D1548" s="67"/>
    </row>
    <row r="1549" spans="3:4" ht="12.95" customHeight="1" x14ac:dyDescent="0.2">
      <c r="C1549" s="67"/>
      <c r="D1549" s="67"/>
    </row>
    <row r="1550" spans="3:4" ht="12.95" customHeight="1" x14ac:dyDescent="0.2">
      <c r="C1550" s="67"/>
      <c r="D1550" s="67"/>
    </row>
    <row r="1551" spans="3:4" ht="12.95" customHeight="1" x14ac:dyDescent="0.2">
      <c r="C1551" s="67"/>
      <c r="D1551" s="67"/>
    </row>
    <row r="1552" spans="3:4" ht="12.95" customHeight="1" x14ac:dyDescent="0.2">
      <c r="C1552" s="67"/>
      <c r="D1552" s="67"/>
    </row>
    <row r="1553" spans="3:4" ht="12.95" customHeight="1" x14ac:dyDescent="0.2">
      <c r="C1553" s="67"/>
      <c r="D1553" s="67"/>
    </row>
    <row r="1554" spans="3:4" ht="12.95" customHeight="1" x14ac:dyDescent="0.2">
      <c r="C1554" s="67"/>
      <c r="D1554" s="67"/>
    </row>
    <row r="1555" spans="3:4" ht="12.95" customHeight="1" x14ac:dyDescent="0.2">
      <c r="C1555" s="67"/>
      <c r="D1555" s="67"/>
    </row>
    <row r="1556" spans="3:4" ht="12.95" customHeight="1" x14ac:dyDescent="0.2">
      <c r="C1556" s="67"/>
      <c r="D1556" s="67"/>
    </row>
    <row r="1557" spans="3:4" ht="12.95" customHeight="1" x14ac:dyDescent="0.2">
      <c r="C1557" s="67"/>
      <c r="D1557" s="67"/>
    </row>
    <row r="1558" spans="3:4" ht="12.95" customHeight="1" x14ac:dyDescent="0.2">
      <c r="C1558" s="67"/>
      <c r="D1558" s="67"/>
    </row>
    <row r="1559" spans="3:4" ht="12.95" customHeight="1" x14ac:dyDescent="0.2">
      <c r="C1559" s="67"/>
      <c r="D1559" s="67"/>
    </row>
    <row r="1560" spans="3:4" ht="12.95" customHeight="1" x14ac:dyDescent="0.2">
      <c r="C1560" s="67"/>
      <c r="D1560" s="67"/>
    </row>
    <row r="1561" spans="3:4" ht="12.95" customHeight="1" x14ac:dyDescent="0.2">
      <c r="C1561" s="67"/>
      <c r="D1561" s="67"/>
    </row>
    <row r="1562" spans="3:4" ht="12.95" customHeight="1" x14ac:dyDescent="0.2">
      <c r="C1562" s="67"/>
      <c r="D1562" s="67"/>
    </row>
    <row r="1563" spans="3:4" ht="12.95" customHeight="1" x14ac:dyDescent="0.2">
      <c r="C1563" s="67"/>
      <c r="D1563" s="67"/>
    </row>
    <row r="1564" spans="3:4" ht="12.95" customHeight="1" x14ac:dyDescent="0.2">
      <c r="C1564" s="67"/>
      <c r="D1564" s="67"/>
    </row>
    <row r="1565" spans="3:4" ht="12.95" customHeight="1" x14ac:dyDescent="0.2">
      <c r="C1565" s="67"/>
      <c r="D1565" s="67"/>
    </row>
    <row r="1566" spans="3:4" ht="12.95" customHeight="1" x14ac:dyDescent="0.2">
      <c r="C1566" s="67"/>
      <c r="D1566" s="67"/>
    </row>
    <row r="1567" spans="3:4" ht="12.95" customHeight="1" x14ac:dyDescent="0.2">
      <c r="C1567" s="67"/>
      <c r="D1567" s="67"/>
    </row>
    <row r="1568" spans="3:4" ht="12.95" customHeight="1" x14ac:dyDescent="0.2">
      <c r="C1568" s="67"/>
      <c r="D1568" s="67"/>
    </row>
    <row r="1569" spans="3:4" ht="12.95" customHeight="1" x14ac:dyDescent="0.2">
      <c r="C1569" s="67"/>
      <c r="D1569" s="67"/>
    </row>
    <row r="1570" spans="3:4" ht="12.95" customHeight="1" x14ac:dyDescent="0.2">
      <c r="C1570" s="67"/>
      <c r="D1570" s="67"/>
    </row>
    <row r="1571" spans="3:4" ht="12.95" customHeight="1" x14ac:dyDescent="0.2">
      <c r="C1571" s="67"/>
      <c r="D1571" s="67"/>
    </row>
    <row r="1572" spans="3:4" ht="12.95" customHeight="1" x14ac:dyDescent="0.2">
      <c r="C1572" s="67"/>
      <c r="D1572" s="67"/>
    </row>
    <row r="1573" spans="3:4" ht="12.95" customHeight="1" x14ac:dyDescent="0.2">
      <c r="C1573" s="67"/>
      <c r="D1573" s="67"/>
    </row>
    <row r="1574" spans="3:4" ht="12.95" customHeight="1" x14ac:dyDescent="0.2">
      <c r="C1574" s="67"/>
      <c r="D1574" s="67"/>
    </row>
    <row r="1575" spans="3:4" ht="12.95" customHeight="1" x14ac:dyDescent="0.2">
      <c r="C1575" s="67"/>
      <c r="D1575" s="67"/>
    </row>
    <row r="1576" spans="3:4" ht="12.95" customHeight="1" x14ac:dyDescent="0.2">
      <c r="C1576" s="67"/>
      <c r="D1576" s="67"/>
    </row>
    <row r="1577" spans="3:4" ht="12.95" customHeight="1" x14ac:dyDescent="0.2">
      <c r="C1577" s="67"/>
      <c r="D1577" s="67"/>
    </row>
    <row r="1578" spans="3:4" ht="12.95" customHeight="1" x14ac:dyDescent="0.2">
      <c r="C1578" s="67"/>
      <c r="D1578" s="67"/>
    </row>
    <row r="1579" spans="3:4" ht="12.95" customHeight="1" x14ac:dyDescent="0.2">
      <c r="C1579" s="67"/>
      <c r="D1579" s="67"/>
    </row>
    <row r="1580" spans="3:4" ht="12.95" customHeight="1" x14ac:dyDescent="0.2">
      <c r="C1580" s="67"/>
      <c r="D1580" s="67"/>
    </row>
    <row r="1581" spans="3:4" ht="12.95" customHeight="1" x14ac:dyDescent="0.2">
      <c r="C1581" s="67"/>
      <c r="D1581" s="67"/>
    </row>
    <row r="1582" spans="3:4" ht="12.95" customHeight="1" x14ac:dyDescent="0.2">
      <c r="C1582" s="67"/>
      <c r="D1582" s="67"/>
    </row>
    <row r="1583" spans="3:4" ht="12.95" customHeight="1" x14ac:dyDescent="0.2">
      <c r="C1583" s="67"/>
      <c r="D1583" s="67"/>
    </row>
    <row r="1584" spans="3:4" ht="12.95" customHeight="1" x14ac:dyDescent="0.2">
      <c r="C1584" s="67"/>
      <c r="D1584" s="67"/>
    </row>
    <row r="1585" spans="3:4" ht="12.95" customHeight="1" x14ac:dyDescent="0.2">
      <c r="C1585" s="67"/>
      <c r="D1585" s="67"/>
    </row>
    <row r="1586" spans="3:4" ht="12.95" customHeight="1" x14ac:dyDescent="0.2">
      <c r="C1586" s="67"/>
      <c r="D1586" s="67"/>
    </row>
    <row r="1587" spans="3:4" ht="12.95" customHeight="1" x14ac:dyDescent="0.2">
      <c r="C1587" s="67"/>
      <c r="D1587" s="67"/>
    </row>
    <row r="1588" spans="3:4" ht="12.95" customHeight="1" x14ac:dyDescent="0.2">
      <c r="C1588" s="67"/>
      <c r="D1588" s="67"/>
    </row>
    <row r="1589" spans="3:4" ht="12.95" customHeight="1" x14ac:dyDescent="0.2">
      <c r="C1589" s="67"/>
      <c r="D1589" s="67"/>
    </row>
    <row r="1590" spans="3:4" ht="12.95" customHeight="1" x14ac:dyDescent="0.2">
      <c r="C1590" s="67"/>
      <c r="D1590" s="67"/>
    </row>
    <row r="1591" spans="3:4" ht="12.95" customHeight="1" x14ac:dyDescent="0.2">
      <c r="C1591" s="67"/>
      <c r="D1591" s="67"/>
    </row>
    <row r="1592" spans="3:4" ht="12.95" customHeight="1" x14ac:dyDescent="0.2">
      <c r="C1592" s="67"/>
      <c r="D1592" s="67"/>
    </row>
    <row r="1593" spans="3:4" ht="12.95" customHeight="1" x14ac:dyDescent="0.2">
      <c r="C1593" s="67"/>
      <c r="D1593" s="67"/>
    </row>
    <row r="1594" spans="3:4" ht="12.95" customHeight="1" x14ac:dyDescent="0.2">
      <c r="C1594" s="67"/>
      <c r="D1594" s="67"/>
    </row>
    <row r="1595" spans="3:4" ht="12.95" customHeight="1" x14ac:dyDescent="0.2">
      <c r="C1595" s="67"/>
      <c r="D1595" s="67"/>
    </row>
    <row r="1596" spans="3:4" ht="12.95" customHeight="1" x14ac:dyDescent="0.2">
      <c r="C1596" s="67"/>
      <c r="D1596" s="67"/>
    </row>
    <row r="1597" spans="3:4" ht="12.95" customHeight="1" x14ac:dyDescent="0.2">
      <c r="C1597" s="67"/>
      <c r="D1597" s="67"/>
    </row>
    <row r="1598" spans="3:4" ht="12.95" customHeight="1" x14ac:dyDescent="0.2">
      <c r="C1598" s="67"/>
      <c r="D1598" s="67"/>
    </row>
    <row r="1599" spans="3:4" ht="12.95" customHeight="1" x14ac:dyDescent="0.2">
      <c r="C1599" s="67"/>
      <c r="D1599" s="67"/>
    </row>
    <row r="1600" spans="3:4" ht="12.95" customHeight="1" x14ac:dyDescent="0.2">
      <c r="C1600" s="67"/>
      <c r="D1600" s="67"/>
    </row>
    <row r="1601" spans="3:4" ht="12.95" customHeight="1" x14ac:dyDescent="0.2">
      <c r="C1601" s="67"/>
      <c r="D1601" s="67"/>
    </row>
    <row r="1602" spans="3:4" ht="12.95" customHeight="1" x14ac:dyDescent="0.2">
      <c r="C1602" s="67"/>
      <c r="D1602" s="67"/>
    </row>
    <row r="1603" spans="3:4" ht="12.95" customHeight="1" x14ac:dyDescent="0.2">
      <c r="C1603" s="67"/>
      <c r="D1603" s="67"/>
    </row>
    <row r="1604" spans="3:4" ht="12.95" customHeight="1" x14ac:dyDescent="0.2">
      <c r="C1604" s="67"/>
      <c r="D1604" s="67"/>
    </row>
    <row r="1605" spans="3:4" ht="12.95" customHeight="1" x14ac:dyDescent="0.2">
      <c r="C1605" s="67"/>
      <c r="D1605" s="67"/>
    </row>
    <row r="1606" spans="3:4" ht="12.95" customHeight="1" x14ac:dyDescent="0.2">
      <c r="C1606" s="67"/>
      <c r="D1606" s="67"/>
    </row>
    <row r="1607" spans="3:4" ht="12.95" customHeight="1" x14ac:dyDescent="0.2">
      <c r="C1607" s="67"/>
      <c r="D1607" s="67"/>
    </row>
    <row r="1608" spans="3:4" ht="12.95" customHeight="1" x14ac:dyDescent="0.2">
      <c r="C1608" s="67"/>
      <c r="D1608" s="67"/>
    </row>
    <row r="1609" spans="3:4" ht="12.95" customHeight="1" x14ac:dyDescent="0.2">
      <c r="C1609" s="67"/>
      <c r="D1609" s="67"/>
    </row>
    <row r="1610" spans="3:4" ht="12.95" customHeight="1" x14ac:dyDescent="0.2">
      <c r="C1610" s="67"/>
      <c r="D1610" s="67"/>
    </row>
    <row r="1611" spans="3:4" ht="12.95" customHeight="1" x14ac:dyDescent="0.2">
      <c r="C1611" s="67"/>
      <c r="D1611" s="67"/>
    </row>
    <row r="1612" spans="3:4" ht="12.95" customHeight="1" x14ac:dyDescent="0.2">
      <c r="C1612" s="67"/>
      <c r="D1612" s="67"/>
    </row>
    <row r="1613" spans="3:4" ht="12.95" customHeight="1" x14ac:dyDescent="0.2">
      <c r="C1613" s="67"/>
      <c r="D1613" s="67"/>
    </row>
    <row r="1614" spans="3:4" ht="12.95" customHeight="1" x14ac:dyDescent="0.2">
      <c r="C1614" s="67"/>
      <c r="D1614" s="67"/>
    </row>
    <row r="1615" spans="3:4" ht="12.95" customHeight="1" x14ac:dyDescent="0.2">
      <c r="C1615" s="67"/>
      <c r="D1615" s="67"/>
    </row>
    <row r="1616" spans="3:4" ht="12.95" customHeight="1" x14ac:dyDescent="0.2">
      <c r="C1616" s="67"/>
      <c r="D1616" s="67"/>
    </row>
    <row r="1617" spans="3:4" ht="12.95" customHeight="1" x14ac:dyDescent="0.2">
      <c r="C1617" s="67"/>
      <c r="D1617" s="67"/>
    </row>
    <row r="1618" spans="3:4" ht="12.95" customHeight="1" x14ac:dyDescent="0.2">
      <c r="C1618" s="67"/>
      <c r="D1618" s="67"/>
    </row>
    <row r="1619" spans="3:4" ht="12.95" customHeight="1" x14ac:dyDescent="0.2">
      <c r="C1619" s="67"/>
      <c r="D1619" s="67"/>
    </row>
    <row r="1620" spans="3:4" ht="12.95" customHeight="1" x14ac:dyDescent="0.2">
      <c r="C1620" s="67"/>
      <c r="D1620" s="67"/>
    </row>
    <row r="1621" spans="3:4" ht="12.95" customHeight="1" x14ac:dyDescent="0.2">
      <c r="C1621" s="67"/>
      <c r="D1621" s="67"/>
    </row>
    <row r="1622" spans="3:4" ht="12.95" customHeight="1" x14ac:dyDescent="0.2">
      <c r="C1622" s="67"/>
      <c r="D1622" s="67"/>
    </row>
    <row r="1623" spans="3:4" ht="12.95" customHeight="1" x14ac:dyDescent="0.2">
      <c r="C1623" s="67"/>
      <c r="D1623" s="67"/>
    </row>
    <row r="1624" spans="3:4" ht="12.95" customHeight="1" x14ac:dyDescent="0.2">
      <c r="C1624" s="67"/>
      <c r="D1624" s="67"/>
    </row>
    <row r="1625" spans="3:4" ht="12.95" customHeight="1" x14ac:dyDescent="0.2">
      <c r="C1625" s="67"/>
      <c r="D1625" s="67"/>
    </row>
    <row r="1626" spans="3:4" ht="12.95" customHeight="1" x14ac:dyDescent="0.2">
      <c r="C1626" s="67"/>
      <c r="D1626" s="67"/>
    </row>
    <row r="1627" spans="3:4" ht="12.95" customHeight="1" x14ac:dyDescent="0.2">
      <c r="C1627" s="67"/>
      <c r="D1627" s="67"/>
    </row>
    <row r="1628" spans="3:4" ht="12.95" customHeight="1" x14ac:dyDescent="0.2">
      <c r="C1628" s="67"/>
      <c r="D1628" s="67"/>
    </row>
    <row r="1629" spans="3:4" ht="12.95" customHeight="1" x14ac:dyDescent="0.2">
      <c r="C1629" s="67"/>
      <c r="D1629" s="67"/>
    </row>
    <row r="1630" spans="3:4" ht="12.95" customHeight="1" x14ac:dyDescent="0.2">
      <c r="C1630" s="67"/>
      <c r="D1630" s="67"/>
    </row>
    <row r="1631" spans="3:4" ht="12.95" customHeight="1" x14ac:dyDescent="0.2">
      <c r="C1631" s="67"/>
      <c r="D1631" s="67"/>
    </row>
    <row r="1632" spans="3:4" ht="12.95" customHeight="1" x14ac:dyDescent="0.2">
      <c r="C1632" s="67"/>
      <c r="D1632" s="67"/>
    </row>
    <row r="1633" spans="3:4" ht="12.95" customHeight="1" x14ac:dyDescent="0.2">
      <c r="C1633" s="67"/>
      <c r="D1633" s="67"/>
    </row>
    <row r="1634" spans="3:4" ht="12.95" customHeight="1" x14ac:dyDescent="0.2">
      <c r="C1634" s="67"/>
      <c r="D1634" s="67"/>
    </row>
    <row r="1635" spans="3:4" ht="12.95" customHeight="1" x14ac:dyDescent="0.2">
      <c r="C1635" s="67"/>
      <c r="D1635" s="67"/>
    </row>
    <row r="1636" spans="3:4" ht="12.95" customHeight="1" x14ac:dyDescent="0.2">
      <c r="C1636" s="67"/>
      <c r="D1636" s="67"/>
    </row>
    <row r="1637" spans="3:4" ht="12.95" customHeight="1" x14ac:dyDescent="0.2">
      <c r="C1637" s="67"/>
      <c r="D1637" s="67"/>
    </row>
    <row r="1638" spans="3:4" ht="12.95" customHeight="1" x14ac:dyDescent="0.2">
      <c r="C1638" s="67"/>
      <c r="D1638" s="67"/>
    </row>
    <row r="1639" spans="3:4" ht="12.95" customHeight="1" x14ac:dyDescent="0.2">
      <c r="C1639" s="67"/>
      <c r="D1639" s="67"/>
    </row>
    <row r="1640" spans="3:4" ht="12.95" customHeight="1" x14ac:dyDescent="0.2">
      <c r="C1640" s="67"/>
      <c r="D1640" s="67"/>
    </row>
    <row r="1641" spans="3:4" ht="12.95" customHeight="1" x14ac:dyDescent="0.2">
      <c r="C1641" s="67"/>
      <c r="D1641" s="67"/>
    </row>
    <row r="1642" spans="3:4" ht="12.95" customHeight="1" x14ac:dyDescent="0.2">
      <c r="C1642" s="67"/>
      <c r="D1642" s="67"/>
    </row>
    <row r="1643" spans="3:4" ht="12.95" customHeight="1" x14ac:dyDescent="0.2">
      <c r="C1643" s="67"/>
      <c r="D1643" s="67"/>
    </row>
    <row r="1644" spans="3:4" ht="12.95" customHeight="1" x14ac:dyDescent="0.2">
      <c r="C1644" s="67"/>
      <c r="D1644" s="67"/>
    </row>
    <row r="1645" spans="3:4" ht="12.95" customHeight="1" x14ac:dyDescent="0.2">
      <c r="C1645" s="67"/>
      <c r="D1645" s="67"/>
    </row>
    <row r="1646" spans="3:4" ht="12.95" customHeight="1" x14ac:dyDescent="0.2">
      <c r="C1646" s="67"/>
      <c r="D1646" s="67"/>
    </row>
    <row r="1647" spans="3:4" ht="12.95" customHeight="1" x14ac:dyDescent="0.2">
      <c r="C1647" s="67"/>
      <c r="D1647" s="67"/>
    </row>
    <row r="1648" spans="3:4" ht="12.95" customHeight="1" x14ac:dyDescent="0.2">
      <c r="C1648" s="67"/>
      <c r="D1648" s="67"/>
    </row>
    <row r="1649" spans="3:4" ht="12.95" customHeight="1" x14ac:dyDescent="0.2">
      <c r="C1649" s="67"/>
      <c r="D1649" s="67"/>
    </row>
    <row r="1650" spans="3:4" ht="12.95" customHeight="1" x14ac:dyDescent="0.2">
      <c r="C1650" s="67"/>
      <c r="D1650" s="67"/>
    </row>
    <row r="1651" spans="3:4" ht="12.95" customHeight="1" x14ac:dyDescent="0.2">
      <c r="C1651" s="67"/>
      <c r="D1651" s="67"/>
    </row>
    <row r="1652" spans="3:4" ht="12.95" customHeight="1" x14ac:dyDescent="0.2">
      <c r="C1652" s="67"/>
      <c r="D1652" s="67"/>
    </row>
    <row r="1653" spans="3:4" ht="12.95" customHeight="1" x14ac:dyDescent="0.2">
      <c r="C1653" s="67"/>
      <c r="D1653" s="67"/>
    </row>
    <row r="1654" spans="3:4" ht="12.95" customHeight="1" x14ac:dyDescent="0.2">
      <c r="C1654" s="67"/>
      <c r="D1654" s="67"/>
    </row>
    <row r="1655" spans="3:4" ht="12.95" customHeight="1" x14ac:dyDescent="0.2">
      <c r="C1655" s="67"/>
      <c r="D1655" s="67"/>
    </row>
    <row r="1656" spans="3:4" ht="12.95" customHeight="1" x14ac:dyDescent="0.2">
      <c r="C1656" s="67"/>
      <c r="D1656" s="67"/>
    </row>
    <row r="1657" spans="3:4" ht="12.95" customHeight="1" x14ac:dyDescent="0.2">
      <c r="C1657" s="67"/>
      <c r="D1657" s="67"/>
    </row>
    <row r="1658" spans="3:4" ht="12.95" customHeight="1" x14ac:dyDescent="0.2">
      <c r="C1658" s="67"/>
      <c r="D1658" s="67"/>
    </row>
    <row r="1659" spans="3:4" ht="12.95" customHeight="1" x14ac:dyDescent="0.2">
      <c r="C1659" s="67"/>
      <c r="D1659" s="67"/>
    </row>
    <row r="1660" spans="3:4" ht="12.95" customHeight="1" x14ac:dyDescent="0.2">
      <c r="C1660" s="67"/>
      <c r="D1660" s="67"/>
    </row>
    <row r="1661" spans="3:4" ht="12.95" customHeight="1" x14ac:dyDescent="0.2">
      <c r="C1661" s="67"/>
      <c r="D1661" s="67"/>
    </row>
    <row r="1662" spans="3:4" ht="12.95" customHeight="1" x14ac:dyDescent="0.2">
      <c r="C1662" s="67"/>
      <c r="D1662" s="67"/>
    </row>
    <row r="1663" spans="3:4" ht="12.95" customHeight="1" x14ac:dyDescent="0.2">
      <c r="C1663" s="67"/>
      <c r="D1663" s="67"/>
    </row>
    <row r="1664" spans="3:4" ht="12.95" customHeight="1" x14ac:dyDescent="0.2">
      <c r="C1664" s="67"/>
      <c r="D1664" s="67"/>
    </row>
    <row r="1665" spans="3:4" ht="12.95" customHeight="1" x14ac:dyDescent="0.2">
      <c r="C1665" s="67"/>
      <c r="D1665" s="67"/>
    </row>
    <row r="1666" spans="3:4" ht="12.95" customHeight="1" x14ac:dyDescent="0.2">
      <c r="C1666" s="67"/>
      <c r="D1666" s="67"/>
    </row>
    <row r="1667" spans="3:4" ht="12.95" customHeight="1" x14ac:dyDescent="0.2">
      <c r="C1667" s="67"/>
      <c r="D1667" s="67"/>
    </row>
    <row r="1668" spans="3:4" ht="12.95" customHeight="1" x14ac:dyDescent="0.2">
      <c r="C1668" s="67"/>
      <c r="D1668" s="67"/>
    </row>
    <row r="1669" spans="3:4" ht="12.95" customHeight="1" x14ac:dyDescent="0.2">
      <c r="C1669" s="67"/>
      <c r="D1669" s="67"/>
    </row>
    <row r="1670" spans="3:4" ht="12.95" customHeight="1" x14ac:dyDescent="0.2">
      <c r="C1670" s="67"/>
      <c r="D1670" s="67"/>
    </row>
    <row r="1671" spans="3:4" ht="12.95" customHeight="1" x14ac:dyDescent="0.2">
      <c r="C1671" s="67"/>
      <c r="D1671" s="67"/>
    </row>
    <row r="1672" spans="3:4" ht="12.95" customHeight="1" x14ac:dyDescent="0.2">
      <c r="C1672" s="67"/>
      <c r="D1672" s="67"/>
    </row>
    <row r="1673" spans="3:4" ht="12.95" customHeight="1" x14ac:dyDescent="0.2">
      <c r="C1673" s="67"/>
      <c r="D1673" s="67"/>
    </row>
    <row r="1674" spans="3:4" ht="12.95" customHeight="1" x14ac:dyDescent="0.2">
      <c r="C1674" s="67"/>
      <c r="D1674" s="67"/>
    </row>
    <row r="1675" spans="3:4" ht="12.95" customHeight="1" x14ac:dyDescent="0.2">
      <c r="C1675" s="67"/>
      <c r="D1675" s="67"/>
    </row>
    <row r="1676" spans="3:4" ht="12.95" customHeight="1" x14ac:dyDescent="0.2">
      <c r="C1676" s="67"/>
      <c r="D1676" s="67"/>
    </row>
    <row r="1677" spans="3:4" ht="12.95" customHeight="1" x14ac:dyDescent="0.2">
      <c r="C1677" s="67"/>
      <c r="D1677" s="67"/>
    </row>
    <row r="1678" spans="3:4" ht="12.95" customHeight="1" x14ac:dyDescent="0.2">
      <c r="C1678" s="67"/>
      <c r="D1678" s="67"/>
    </row>
    <row r="1679" spans="3:4" ht="12.95" customHeight="1" x14ac:dyDescent="0.2">
      <c r="C1679" s="67"/>
      <c r="D1679" s="67"/>
    </row>
    <row r="1680" spans="3:4" ht="12.95" customHeight="1" x14ac:dyDescent="0.2">
      <c r="C1680" s="67"/>
      <c r="D1680" s="67"/>
    </row>
    <row r="1681" spans="3:4" ht="12.95" customHeight="1" x14ac:dyDescent="0.2">
      <c r="C1681" s="67"/>
      <c r="D1681" s="67"/>
    </row>
    <row r="1682" spans="3:4" ht="12.95" customHeight="1" x14ac:dyDescent="0.2">
      <c r="C1682" s="67"/>
      <c r="D1682" s="67"/>
    </row>
    <row r="1683" spans="3:4" ht="12.95" customHeight="1" x14ac:dyDescent="0.2">
      <c r="C1683" s="67"/>
      <c r="D1683" s="67"/>
    </row>
    <row r="1684" spans="3:4" ht="12.95" customHeight="1" x14ac:dyDescent="0.2">
      <c r="C1684" s="67"/>
      <c r="D1684" s="67"/>
    </row>
    <row r="1685" spans="3:4" ht="12.95" customHeight="1" x14ac:dyDescent="0.2">
      <c r="C1685" s="67"/>
      <c r="D1685" s="67"/>
    </row>
    <row r="1686" spans="3:4" ht="12.95" customHeight="1" x14ac:dyDescent="0.2">
      <c r="C1686" s="67"/>
      <c r="D1686" s="67"/>
    </row>
    <row r="1687" spans="3:4" ht="12.95" customHeight="1" x14ac:dyDescent="0.2">
      <c r="C1687" s="67"/>
      <c r="D1687" s="67"/>
    </row>
    <row r="1688" spans="3:4" ht="12.95" customHeight="1" x14ac:dyDescent="0.2">
      <c r="C1688" s="67"/>
      <c r="D1688" s="67"/>
    </row>
    <row r="1689" spans="3:4" ht="12.95" customHeight="1" x14ac:dyDescent="0.2">
      <c r="C1689" s="67"/>
      <c r="D1689" s="67"/>
    </row>
    <row r="1690" spans="3:4" ht="12.95" customHeight="1" x14ac:dyDescent="0.2">
      <c r="C1690" s="67"/>
      <c r="D1690" s="67"/>
    </row>
    <row r="1691" spans="3:4" ht="12.95" customHeight="1" x14ac:dyDescent="0.2">
      <c r="C1691" s="67"/>
      <c r="D1691" s="67"/>
    </row>
    <row r="1692" spans="3:4" ht="12.95" customHeight="1" x14ac:dyDescent="0.2">
      <c r="C1692" s="67"/>
      <c r="D1692" s="67"/>
    </row>
    <row r="1693" spans="3:4" ht="12.95" customHeight="1" x14ac:dyDescent="0.2">
      <c r="C1693" s="67"/>
      <c r="D1693" s="67"/>
    </row>
    <row r="1694" spans="3:4" ht="12.95" customHeight="1" x14ac:dyDescent="0.2">
      <c r="C1694" s="67"/>
      <c r="D1694" s="67"/>
    </row>
    <row r="1695" spans="3:4" ht="12.95" customHeight="1" x14ac:dyDescent="0.2">
      <c r="C1695" s="67"/>
      <c r="D1695" s="67"/>
    </row>
    <row r="1696" spans="3:4" ht="12.95" customHeight="1" x14ac:dyDescent="0.2">
      <c r="C1696" s="67"/>
      <c r="D1696" s="67"/>
    </row>
    <row r="1697" spans="3:4" ht="12.95" customHeight="1" x14ac:dyDescent="0.2">
      <c r="C1697" s="67"/>
      <c r="D1697" s="67"/>
    </row>
    <row r="1698" spans="3:4" ht="12.95" customHeight="1" x14ac:dyDescent="0.2">
      <c r="C1698" s="67"/>
      <c r="D1698" s="67"/>
    </row>
    <row r="1699" spans="3:4" ht="12.95" customHeight="1" x14ac:dyDescent="0.2">
      <c r="C1699" s="67"/>
      <c r="D1699" s="67"/>
    </row>
    <row r="1700" spans="3:4" ht="12.95" customHeight="1" x14ac:dyDescent="0.2">
      <c r="C1700" s="67"/>
      <c r="D1700" s="67"/>
    </row>
    <row r="1701" spans="3:4" ht="12.95" customHeight="1" x14ac:dyDescent="0.2">
      <c r="C1701" s="67"/>
      <c r="D1701" s="67"/>
    </row>
    <row r="1702" spans="3:4" ht="12.95" customHeight="1" x14ac:dyDescent="0.2">
      <c r="C1702" s="67"/>
      <c r="D1702" s="67"/>
    </row>
    <row r="1703" spans="3:4" ht="12.95" customHeight="1" x14ac:dyDescent="0.2">
      <c r="C1703" s="67"/>
      <c r="D1703" s="67"/>
    </row>
    <row r="1704" spans="3:4" ht="12.95" customHeight="1" x14ac:dyDescent="0.2">
      <c r="C1704" s="67"/>
      <c r="D1704" s="67"/>
    </row>
    <row r="1705" spans="3:4" ht="12.95" customHeight="1" x14ac:dyDescent="0.2">
      <c r="C1705" s="67"/>
      <c r="D1705" s="67"/>
    </row>
    <row r="1706" spans="3:4" ht="12.95" customHeight="1" x14ac:dyDescent="0.2">
      <c r="C1706" s="67"/>
      <c r="D1706" s="67"/>
    </row>
    <row r="1707" spans="3:4" ht="12.95" customHeight="1" x14ac:dyDescent="0.2">
      <c r="C1707" s="67"/>
      <c r="D1707" s="67"/>
    </row>
    <row r="1708" spans="3:4" ht="12.95" customHeight="1" x14ac:dyDescent="0.2">
      <c r="C1708" s="67"/>
      <c r="D1708" s="67"/>
    </row>
    <row r="1709" spans="3:4" ht="12.95" customHeight="1" x14ac:dyDescent="0.2">
      <c r="C1709" s="67"/>
      <c r="D1709" s="67"/>
    </row>
    <row r="1710" spans="3:4" ht="12.95" customHeight="1" x14ac:dyDescent="0.2">
      <c r="C1710" s="67"/>
      <c r="D1710" s="67"/>
    </row>
    <row r="1711" spans="3:4" ht="12.95" customHeight="1" x14ac:dyDescent="0.2">
      <c r="C1711" s="67"/>
      <c r="D1711" s="67"/>
    </row>
    <row r="1712" spans="3:4" ht="12.95" customHeight="1" x14ac:dyDescent="0.2">
      <c r="C1712" s="67"/>
      <c r="D1712" s="67"/>
    </row>
    <row r="1713" spans="3:4" ht="12.95" customHeight="1" x14ac:dyDescent="0.2">
      <c r="C1713" s="67"/>
      <c r="D1713" s="67"/>
    </row>
    <row r="1714" spans="3:4" ht="12.95" customHeight="1" x14ac:dyDescent="0.2">
      <c r="C1714" s="67"/>
      <c r="D1714" s="67"/>
    </row>
    <row r="1715" spans="3:4" ht="12.95" customHeight="1" x14ac:dyDescent="0.2">
      <c r="C1715" s="67"/>
      <c r="D1715" s="67"/>
    </row>
    <row r="1716" spans="3:4" ht="12.95" customHeight="1" x14ac:dyDescent="0.2">
      <c r="C1716" s="67"/>
      <c r="D1716" s="67"/>
    </row>
    <row r="1717" spans="3:4" ht="12.95" customHeight="1" x14ac:dyDescent="0.2">
      <c r="C1717" s="67"/>
      <c r="D1717" s="67"/>
    </row>
    <row r="1718" spans="3:4" ht="12.95" customHeight="1" x14ac:dyDescent="0.2">
      <c r="C1718" s="67"/>
      <c r="D1718" s="67"/>
    </row>
    <row r="1719" spans="3:4" ht="12.95" customHeight="1" x14ac:dyDescent="0.2">
      <c r="C1719" s="67"/>
      <c r="D1719" s="67"/>
    </row>
    <row r="1720" spans="3:4" ht="12.95" customHeight="1" x14ac:dyDescent="0.2">
      <c r="C1720" s="67"/>
      <c r="D1720" s="67"/>
    </row>
    <row r="1721" spans="3:4" ht="12.95" customHeight="1" x14ac:dyDescent="0.2">
      <c r="C1721" s="67"/>
      <c r="D1721" s="67"/>
    </row>
    <row r="1722" spans="3:4" ht="12.95" customHeight="1" x14ac:dyDescent="0.2">
      <c r="C1722" s="67"/>
      <c r="D1722" s="67"/>
    </row>
    <row r="1723" spans="3:4" ht="12.95" customHeight="1" x14ac:dyDescent="0.2">
      <c r="C1723" s="67"/>
      <c r="D1723" s="67"/>
    </row>
    <row r="1724" spans="3:4" ht="12.95" customHeight="1" x14ac:dyDescent="0.2">
      <c r="C1724" s="67"/>
      <c r="D1724" s="67"/>
    </row>
    <row r="1725" spans="3:4" ht="12.95" customHeight="1" x14ac:dyDescent="0.2">
      <c r="C1725" s="67"/>
      <c r="D1725" s="67"/>
    </row>
    <row r="1726" spans="3:4" ht="12.95" customHeight="1" x14ac:dyDescent="0.2">
      <c r="C1726" s="67"/>
      <c r="D1726" s="67"/>
    </row>
    <row r="1727" spans="3:4" ht="12.95" customHeight="1" x14ac:dyDescent="0.2">
      <c r="C1727" s="67"/>
      <c r="D1727" s="67"/>
    </row>
    <row r="1728" spans="3:4" ht="12.95" customHeight="1" x14ac:dyDescent="0.2">
      <c r="C1728" s="67"/>
      <c r="D1728" s="67"/>
    </row>
    <row r="1729" spans="3:4" ht="12.95" customHeight="1" x14ac:dyDescent="0.2">
      <c r="C1729" s="67"/>
      <c r="D1729" s="67"/>
    </row>
    <row r="1730" spans="3:4" ht="12.95" customHeight="1" x14ac:dyDescent="0.2">
      <c r="C1730" s="67"/>
      <c r="D1730" s="67"/>
    </row>
    <row r="1731" spans="3:4" ht="12.95" customHeight="1" x14ac:dyDescent="0.2">
      <c r="C1731" s="67"/>
      <c r="D1731" s="67"/>
    </row>
    <row r="1732" spans="3:4" ht="12.95" customHeight="1" x14ac:dyDescent="0.2">
      <c r="C1732" s="67"/>
      <c r="D1732" s="67"/>
    </row>
    <row r="1733" spans="3:4" ht="12.95" customHeight="1" x14ac:dyDescent="0.2">
      <c r="C1733" s="67"/>
      <c r="D1733" s="67"/>
    </row>
    <row r="1734" spans="3:4" ht="12.95" customHeight="1" x14ac:dyDescent="0.2">
      <c r="C1734" s="67"/>
      <c r="D1734" s="67"/>
    </row>
    <row r="1735" spans="3:4" ht="12.95" customHeight="1" x14ac:dyDescent="0.2">
      <c r="C1735" s="67"/>
      <c r="D1735" s="67"/>
    </row>
    <row r="1736" spans="3:4" ht="12.95" customHeight="1" x14ac:dyDescent="0.2">
      <c r="C1736" s="67"/>
      <c r="D1736" s="67"/>
    </row>
    <row r="1737" spans="3:4" ht="12.95" customHeight="1" x14ac:dyDescent="0.2">
      <c r="C1737" s="67"/>
      <c r="D1737" s="67"/>
    </row>
    <row r="1738" spans="3:4" ht="12.95" customHeight="1" x14ac:dyDescent="0.2">
      <c r="C1738" s="67"/>
      <c r="D1738" s="67"/>
    </row>
    <row r="1739" spans="3:4" ht="12.95" customHeight="1" x14ac:dyDescent="0.2">
      <c r="C1739" s="67"/>
      <c r="D1739" s="67"/>
    </row>
    <row r="1740" spans="3:4" ht="12.95" customHeight="1" x14ac:dyDescent="0.2">
      <c r="C1740" s="67"/>
      <c r="D1740" s="67"/>
    </row>
    <row r="1741" spans="3:4" ht="12.95" customHeight="1" x14ac:dyDescent="0.2">
      <c r="C1741" s="67"/>
      <c r="D1741" s="67"/>
    </row>
    <row r="1742" spans="3:4" ht="12.95" customHeight="1" x14ac:dyDescent="0.2">
      <c r="C1742" s="67"/>
      <c r="D1742" s="67"/>
    </row>
    <row r="1743" spans="3:4" ht="12.95" customHeight="1" x14ac:dyDescent="0.2">
      <c r="C1743" s="67"/>
      <c r="D1743" s="67"/>
    </row>
    <row r="1744" spans="3:4" ht="12.95" customHeight="1" x14ac:dyDescent="0.2">
      <c r="C1744" s="67"/>
      <c r="D1744" s="67"/>
    </row>
    <row r="1745" spans="3:4" ht="12.95" customHeight="1" x14ac:dyDescent="0.2">
      <c r="C1745" s="67"/>
      <c r="D1745" s="67"/>
    </row>
    <row r="1746" spans="3:4" ht="12.95" customHeight="1" x14ac:dyDescent="0.2">
      <c r="C1746" s="67"/>
      <c r="D1746" s="67"/>
    </row>
    <row r="1747" spans="3:4" ht="12.95" customHeight="1" x14ac:dyDescent="0.2">
      <c r="C1747" s="67"/>
      <c r="D1747" s="67"/>
    </row>
    <row r="1748" spans="3:4" ht="12.95" customHeight="1" x14ac:dyDescent="0.2">
      <c r="C1748" s="67"/>
      <c r="D1748" s="67"/>
    </row>
    <row r="1749" spans="3:4" ht="12.95" customHeight="1" x14ac:dyDescent="0.2">
      <c r="C1749" s="67"/>
      <c r="D1749" s="67"/>
    </row>
    <row r="1750" spans="3:4" ht="12.95" customHeight="1" x14ac:dyDescent="0.2">
      <c r="C1750" s="67"/>
      <c r="D1750" s="67"/>
    </row>
    <row r="1751" spans="3:4" ht="12.95" customHeight="1" x14ac:dyDescent="0.2">
      <c r="C1751" s="67"/>
      <c r="D1751" s="67"/>
    </row>
    <row r="1752" spans="3:4" ht="12.95" customHeight="1" x14ac:dyDescent="0.2">
      <c r="C1752" s="67"/>
      <c r="D1752" s="67"/>
    </row>
    <row r="1753" spans="3:4" ht="12.95" customHeight="1" x14ac:dyDescent="0.2">
      <c r="C1753" s="67"/>
      <c r="D1753" s="67"/>
    </row>
    <row r="1754" spans="3:4" ht="12.95" customHeight="1" x14ac:dyDescent="0.2">
      <c r="C1754" s="67"/>
      <c r="D1754" s="67"/>
    </row>
    <row r="1755" spans="3:4" ht="12.95" customHeight="1" x14ac:dyDescent="0.2">
      <c r="C1755" s="67"/>
      <c r="D1755" s="67"/>
    </row>
    <row r="1756" spans="3:4" ht="12.95" customHeight="1" x14ac:dyDescent="0.2">
      <c r="C1756" s="67"/>
      <c r="D1756" s="67"/>
    </row>
    <row r="1757" spans="3:4" ht="12.95" customHeight="1" x14ac:dyDescent="0.2">
      <c r="C1757" s="67"/>
      <c r="D1757" s="67"/>
    </row>
    <row r="1758" spans="3:4" ht="12.95" customHeight="1" x14ac:dyDescent="0.2">
      <c r="C1758" s="67"/>
      <c r="D1758" s="67"/>
    </row>
    <row r="1759" spans="3:4" ht="12.95" customHeight="1" x14ac:dyDescent="0.2">
      <c r="C1759" s="67"/>
      <c r="D1759" s="67"/>
    </row>
    <row r="1760" spans="3:4" ht="12.95" customHeight="1" x14ac:dyDescent="0.2">
      <c r="C1760" s="67"/>
      <c r="D1760" s="67"/>
    </row>
    <row r="1761" spans="3:4" ht="12.95" customHeight="1" x14ac:dyDescent="0.2">
      <c r="C1761" s="67"/>
      <c r="D1761" s="67"/>
    </row>
    <row r="1762" spans="3:4" ht="12.95" customHeight="1" x14ac:dyDescent="0.2">
      <c r="C1762" s="67"/>
      <c r="D1762" s="67"/>
    </row>
    <row r="1763" spans="3:4" ht="12.95" customHeight="1" x14ac:dyDescent="0.2">
      <c r="C1763" s="67"/>
      <c r="D1763" s="67"/>
    </row>
    <row r="1764" spans="3:4" ht="12.95" customHeight="1" x14ac:dyDescent="0.2">
      <c r="C1764" s="67"/>
      <c r="D1764" s="67"/>
    </row>
    <row r="1765" spans="3:4" ht="12.95" customHeight="1" x14ac:dyDescent="0.2">
      <c r="C1765" s="67"/>
      <c r="D1765" s="67"/>
    </row>
    <row r="1766" spans="3:4" ht="12.95" customHeight="1" x14ac:dyDescent="0.2">
      <c r="C1766" s="67"/>
      <c r="D1766" s="67"/>
    </row>
    <row r="1767" spans="3:4" ht="12.95" customHeight="1" x14ac:dyDescent="0.2">
      <c r="C1767" s="67"/>
      <c r="D1767" s="67"/>
    </row>
    <row r="1768" spans="3:4" ht="12.95" customHeight="1" x14ac:dyDescent="0.2">
      <c r="C1768" s="67"/>
      <c r="D1768" s="67"/>
    </row>
    <row r="1769" spans="3:4" ht="12.95" customHeight="1" x14ac:dyDescent="0.2">
      <c r="C1769" s="67"/>
      <c r="D1769" s="67"/>
    </row>
    <row r="1770" spans="3:4" ht="12.95" customHeight="1" x14ac:dyDescent="0.2">
      <c r="C1770" s="67"/>
      <c r="D1770" s="67"/>
    </row>
    <row r="1771" spans="3:4" ht="12.95" customHeight="1" x14ac:dyDescent="0.2">
      <c r="C1771" s="67"/>
      <c r="D1771" s="67"/>
    </row>
    <row r="1772" spans="3:4" ht="12.95" customHeight="1" x14ac:dyDescent="0.2">
      <c r="C1772" s="67"/>
      <c r="D1772" s="67"/>
    </row>
    <row r="1773" spans="3:4" ht="12.95" customHeight="1" x14ac:dyDescent="0.2">
      <c r="C1773" s="67"/>
      <c r="D1773" s="67"/>
    </row>
    <row r="1774" spans="3:4" ht="12.95" customHeight="1" x14ac:dyDescent="0.2">
      <c r="C1774" s="67"/>
      <c r="D1774" s="67"/>
    </row>
    <row r="1775" spans="3:4" ht="12.95" customHeight="1" x14ac:dyDescent="0.2">
      <c r="C1775" s="67"/>
      <c r="D1775" s="67"/>
    </row>
    <row r="1776" spans="3:4" ht="12.95" customHeight="1" x14ac:dyDescent="0.2">
      <c r="C1776" s="67"/>
      <c r="D1776" s="67"/>
    </row>
    <row r="1777" spans="3:4" ht="12.95" customHeight="1" x14ac:dyDescent="0.2">
      <c r="C1777" s="67"/>
      <c r="D1777" s="67"/>
    </row>
    <row r="1778" spans="3:4" ht="12.95" customHeight="1" x14ac:dyDescent="0.2">
      <c r="C1778" s="67"/>
      <c r="D1778" s="67"/>
    </row>
    <row r="1779" spans="3:4" ht="12.95" customHeight="1" x14ac:dyDescent="0.2">
      <c r="C1779" s="67"/>
      <c r="D1779" s="67"/>
    </row>
    <row r="1780" spans="3:4" ht="12.95" customHeight="1" x14ac:dyDescent="0.2">
      <c r="C1780" s="67"/>
      <c r="D1780" s="67"/>
    </row>
    <row r="1781" spans="3:4" ht="12.95" customHeight="1" x14ac:dyDescent="0.2">
      <c r="C1781" s="67"/>
      <c r="D1781" s="67"/>
    </row>
    <row r="1782" spans="3:4" ht="12.95" customHeight="1" x14ac:dyDescent="0.2">
      <c r="C1782" s="67"/>
      <c r="D1782" s="67"/>
    </row>
    <row r="1783" spans="3:4" ht="12.95" customHeight="1" x14ac:dyDescent="0.2">
      <c r="C1783" s="67"/>
      <c r="D1783" s="67"/>
    </row>
    <row r="1784" spans="3:4" ht="12.95" customHeight="1" x14ac:dyDescent="0.2">
      <c r="C1784" s="67"/>
      <c r="D1784" s="67"/>
    </row>
    <row r="1785" spans="3:4" ht="12.95" customHeight="1" x14ac:dyDescent="0.2">
      <c r="C1785" s="67"/>
      <c r="D1785" s="67"/>
    </row>
    <row r="1786" spans="3:4" ht="12.95" customHeight="1" x14ac:dyDescent="0.2">
      <c r="C1786" s="67"/>
      <c r="D1786" s="67"/>
    </row>
    <row r="1787" spans="3:4" ht="12.95" customHeight="1" x14ac:dyDescent="0.2">
      <c r="C1787" s="67"/>
      <c r="D1787" s="67"/>
    </row>
    <row r="1788" spans="3:4" ht="12.95" customHeight="1" x14ac:dyDescent="0.2">
      <c r="C1788" s="67"/>
      <c r="D1788" s="67"/>
    </row>
    <row r="1789" spans="3:4" ht="12.95" customHeight="1" x14ac:dyDescent="0.2">
      <c r="C1789" s="67"/>
      <c r="D1789" s="67"/>
    </row>
    <row r="1790" spans="3:4" ht="12.95" customHeight="1" x14ac:dyDescent="0.2">
      <c r="C1790" s="67"/>
      <c r="D1790" s="67"/>
    </row>
    <row r="1791" spans="3:4" ht="12.95" customHeight="1" x14ac:dyDescent="0.2">
      <c r="C1791" s="67"/>
      <c r="D1791" s="67"/>
    </row>
    <row r="1792" spans="3:4" ht="12.95" customHeight="1" x14ac:dyDescent="0.2">
      <c r="C1792" s="67"/>
      <c r="D1792" s="67"/>
    </row>
    <row r="1793" spans="3:4" ht="12.95" customHeight="1" x14ac:dyDescent="0.2">
      <c r="C1793" s="67"/>
      <c r="D1793" s="67"/>
    </row>
    <row r="1794" spans="3:4" ht="12.95" customHeight="1" x14ac:dyDescent="0.2">
      <c r="C1794" s="67"/>
      <c r="D1794" s="67"/>
    </row>
    <row r="1795" spans="3:4" ht="12.95" customHeight="1" x14ac:dyDescent="0.2">
      <c r="C1795" s="67"/>
      <c r="D1795" s="67"/>
    </row>
    <row r="1796" spans="3:4" ht="12.95" customHeight="1" x14ac:dyDescent="0.2">
      <c r="C1796" s="67"/>
      <c r="D1796" s="67"/>
    </row>
    <row r="1797" spans="3:4" ht="12.95" customHeight="1" x14ac:dyDescent="0.2">
      <c r="C1797" s="67"/>
      <c r="D1797" s="67"/>
    </row>
    <row r="1798" spans="3:4" ht="12.95" customHeight="1" x14ac:dyDescent="0.2">
      <c r="C1798" s="67"/>
      <c r="D1798" s="67"/>
    </row>
    <row r="1799" spans="3:4" ht="12.95" customHeight="1" x14ac:dyDescent="0.2">
      <c r="C1799" s="67"/>
      <c r="D1799" s="67"/>
    </row>
    <row r="1800" spans="3:4" ht="12.95" customHeight="1" x14ac:dyDescent="0.2">
      <c r="C1800" s="67"/>
      <c r="D1800" s="67"/>
    </row>
    <row r="1801" spans="3:4" ht="12.95" customHeight="1" x14ac:dyDescent="0.2">
      <c r="C1801" s="67"/>
      <c r="D1801" s="67"/>
    </row>
    <row r="1802" spans="3:4" ht="12.95" customHeight="1" x14ac:dyDescent="0.2">
      <c r="C1802" s="67"/>
      <c r="D1802" s="67"/>
    </row>
    <row r="1803" spans="3:4" ht="12.95" customHeight="1" x14ac:dyDescent="0.2">
      <c r="C1803" s="67"/>
      <c r="D1803" s="67"/>
    </row>
    <row r="1804" spans="3:4" ht="12.95" customHeight="1" x14ac:dyDescent="0.2">
      <c r="C1804" s="67"/>
      <c r="D1804" s="67"/>
    </row>
    <row r="1805" spans="3:4" ht="12.95" customHeight="1" x14ac:dyDescent="0.2">
      <c r="C1805" s="67"/>
      <c r="D1805" s="67"/>
    </row>
    <row r="1806" spans="3:4" ht="12.95" customHeight="1" x14ac:dyDescent="0.2">
      <c r="C1806" s="67"/>
      <c r="D1806" s="67"/>
    </row>
    <row r="1807" spans="3:4" ht="12.95" customHeight="1" x14ac:dyDescent="0.2">
      <c r="C1807" s="67"/>
      <c r="D1807" s="67"/>
    </row>
    <row r="1808" spans="3:4" ht="12.95" customHeight="1" x14ac:dyDescent="0.2">
      <c r="C1808" s="67"/>
      <c r="D1808" s="67"/>
    </row>
    <row r="1809" spans="3:4" ht="12.95" customHeight="1" x14ac:dyDescent="0.2">
      <c r="C1809" s="67"/>
      <c r="D1809" s="67"/>
    </row>
    <row r="1810" spans="3:4" ht="12.95" customHeight="1" x14ac:dyDescent="0.2">
      <c r="C1810" s="67"/>
      <c r="D1810" s="67"/>
    </row>
    <row r="1811" spans="3:4" ht="12.95" customHeight="1" x14ac:dyDescent="0.2">
      <c r="C1811" s="67"/>
      <c r="D1811" s="67"/>
    </row>
    <row r="1812" spans="3:4" ht="12.95" customHeight="1" x14ac:dyDescent="0.2">
      <c r="C1812" s="67"/>
      <c r="D1812" s="67"/>
    </row>
    <row r="1813" spans="3:4" ht="12.95" customHeight="1" x14ac:dyDescent="0.2">
      <c r="C1813" s="67"/>
      <c r="D1813" s="67"/>
    </row>
    <row r="1814" spans="3:4" ht="12.95" customHeight="1" x14ac:dyDescent="0.2">
      <c r="C1814" s="67"/>
      <c r="D1814" s="67"/>
    </row>
    <row r="1815" spans="3:4" ht="12.95" customHeight="1" x14ac:dyDescent="0.2">
      <c r="C1815" s="67"/>
      <c r="D1815" s="67"/>
    </row>
    <row r="1816" spans="3:4" ht="12.95" customHeight="1" x14ac:dyDescent="0.2">
      <c r="C1816" s="67"/>
      <c r="D1816" s="67"/>
    </row>
    <row r="1817" spans="3:4" ht="12.95" customHeight="1" x14ac:dyDescent="0.2">
      <c r="C1817" s="67"/>
      <c r="D1817" s="67"/>
    </row>
    <row r="1818" spans="3:4" ht="12.95" customHeight="1" x14ac:dyDescent="0.2">
      <c r="C1818" s="67"/>
      <c r="D1818" s="67"/>
    </row>
    <row r="1819" spans="3:4" ht="12.95" customHeight="1" x14ac:dyDescent="0.2">
      <c r="C1819" s="67"/>
      <c r="D1819" s="67"/>
    </row>
    <row r="1820" spans="3:4" ht="12.95" customHeight="1" x14ac:dyDescent="0.2">
      <c r="C1820" s="67"/>
      <c r="D1820" s="67"/>
    </row>
    <row r="1821" spans="3:4" ht="12.95" customHeight="1" x14ac:dyDescent="0.2">
      <c r="C1821" s="67"/>
      <c r="D1821" s="67"/>
    </row>
    <row r="1822" spans="3:4" ht="12.95" customHeight="1" x14ac:dyDescent="0.2">
      <c r="C1822" s="67"/>
      <c r="D1822" s="67"/>
    </row>
    <row r="1823" spans="3:4" ht="12.95" customHeight="1" x14ac:dyDescent="0.2">
      <c r="C1823" s="67"/>
      <c r="D1823" s="67"/>
    </row>
    <row r="1824" spans="3:4" ht="12.95" customHeight="1" x14ac:dyDescent="0.2">
      <c r="C1824" s="67"/>
      <c r="D1824" s="67"/>
    </row>
    <row r="1825" spans="3:4" ht="12.95" customHeight="1" x14ac:dyDescent="0.2">
      <c r="C1825" s="67"/>
      <c r="D1825" s="67"/>
    </row>
    <row r="1826" spans="3:4" ht="12.95" customHeight="1" x14ac:dyDescent="0.2">
      <c r="C1826" s="67"/>
      <c r="D1826" s="67"/>
    </row>
    <row r="1827" spans="3:4" ht="12.95" customHeight="1" x14ac:dyDescent="0.2">
      <c r="C1827" s="67"/>
      <c r="D1827" s="67"/>
    </row>
    <row r="1828" spans="3:4" ht="12.95" customHeight="1" x14ac:dyDescent="0.2">
      <c r="C1828" s="67"/>
      <c r="D1828" s="67"/>
    </row>
    <row r="1829" spans="3:4" ht="12.95" customHeight="1" x14ac:dyDescent="0.2">
      <c r="C1829" s="67"/>
      <c r="D1829" s="67"/>
    </row>
    <row r="1830" spans="3:4" ht="12.95" customHeight="1" x14ac:dyDescent="0.2">
      <c r="C1830" s="67"/>
      <c r="D1830" s="67"/>
    </row>
    <row r="1831" spans="3:4" ht="12.95" customHeight="1" x14ac:dyDescent="0.2">
      <c r="C1831" s="67"/>
      <c r="D1831" s="67"/>
    </row>
    <row r="1832" spans="3:4" ht="12.95" customHeight="1" x14ac:dyDescent="0.2">
      <c r="C1832" s="67"/>
      <c r="D1832" s="67"/>
    </row>
    <row r="1833" spans="3:4" ht="12.95" customHeight="1" x14ac:dyDescent="0.2">
      <c r="C1833" s="67"/>
      <c r="D1833" s="67"/>
    </row>
    <row r="1834" spans="3:4" ht="12.95" customHeight="1" x14ac:dyDescent="0.2">
      <c r="C1834" s="67"/>
      <c r="D1834" s="67"/>
    </row>
    <row r="1835" spans="3:4" ht="12.95" customHeight="1" x14ac:dyDescent="0.2">
      <c r="C1835" s="67"/>
      <c r="D1835" s="67"/>
    </row>
    <row r="1836" spans="3:4" ht="12.95" customHeight="1" x14ac:dyDescent="0.2">
      <c r="C1836" s="67"/>
      <c r="D1836" s="67"/>
    </row>
    <row r="1837" spans="3:4" ht="12.95" customHeight="1" x14ac:dyDescent="0.2">
      <c r="C1837" s="67"/>
      <c r="D1837" s="67"/>
    </row>
    <row r="1838" spans="3:4" ht="12.95" customHeight="1" x14ac:dyDescent="0.2">
      <c r="C1838" s="67"/>
      <c r="D1838" s="67"/>
    </row>
    <row r="1839" spans="3:4" ht="12.95" customHeight="1" x14ac:dyDescent="0.2">
      <c r="C1839" s="67"/>
      <c r="D1839" s="67"/>
    </row>
    <row r="1840" spans="3:4" ht="12.95" customHeight="1" x14ac:dyDescent="0.2">
      <c r="C1840" s="67"/>
      <c r="D1840" s="67"/>
    </row>
    <row r="1841" spans="3:4" ht="12.95" customHeight="1" x14ac:dyDescent="0.2">
      <c r="C1841" s="67"/>
      <c r="D1841" s="67"/>
    </row>
    <row r="1842" spans="3:4" ht="12.95" customHeight="1" x14ac:dyDescent="0.2">
      <c r="C1842" s="67"/>
      <c r="D1842" s="67"/>
    </row>
    <row r="1843" spans="3:4" ht="12.95" customHeight="1" x14ac:dyDescent="0.2">
      <c r="C1843" s="67"/>
      <c r="D1843" s="67"/>
    </row>
    <row r="1844" spans="3:4" ht="12.95" customHeight="1" x14ac:dyDescent="0.2">
      <c r="C1844" s="67"/>
      <c r="D1844" s="67"/>
    </row>
    <row r="1845" spans="3:4" ht="12.95" customHeight="1" x14ac:dyDescent="0.2">
      <c r="C1845" s="67"/>
      <c r="D1845" s="67"/>
    </row>
    <row r="1846" spans="3:4" ht="12.95" customHeight="1" x14ac:dyDescent="0.2">
      <c r="C1846" s="67"/>
      <c r="D1846" s="67"/>
    </row>
    <row r="1847" spans="3:4" ht="12.95" customHeight="1" x14ac:dyDescent="0.2">
      <c r="C1847" s="67"/>
      <c r="D1847" s="67"/>
    </row>
    <row r="1848" spans="3:4" ht="12.95" customHeight="1" x14ac:dyDescent="0.2">
      <c r="C1848" s="67"/>
      <c r="D1848" s="67"/>
    </row>
    <row r="1849" spans="3:4" ht="12.95" customHeight="1" x14ac:dyDescent="0.2">
      <c r="C1849" s="67"/>
      <c r="D1849" s="67"/>
    </row>
    <row r="1850" spans="3:4" ht="12.95" customHeight="1" x14ac:dyDescent="0.2">
      <c r="C1850" s="67"/>
      <c r="D1850" s="67"/>
    </row>
    <row r="1851" spans="3:4" ht="12.95" customHeight="1" x14ac:dyDescent="0.2">
      <c r="C1851" s="67"/>
      <c r="D1851" s="67"/>
    </row>
    <row r="1852" spans="3:4" ht="12.95" customHeight="1" x14ac:dyDescent="0.2">
      <c r="C1852" s="67"/>
      <c r="D1852" s="67"/>
    </row>
    <row r="1853" spans="3:4" ht="12.95" customHeight="1" x14ac:dyDescent="0.2">
      <c r="C1853" s="67"/>
      <c r="D1853" s="67"/>
    </row>
    <row r="1854" spans="3:4" ht="12.95" customHeight="1" x14ac:dyDescent="0.2">
      <c r="C1854" s="67"/>
      <c r="D1854" s="67"/>
    </row>
    <row r="1855" spans="3:4" ht="12.95" customHeight="1" x14ac:dyDescent="0.2">
      <c r="C1855" s="67"/>
      <c r="D1855" s="67"/>
    </row>
    <row r="1856" spans="3:4" ht="12.95" customHeight="1" x14ac:dyDescent="0.2">
      <c r="C1856" s="67"/>
      <c r="D1856" s="67"/>
    </row>
    <row r="1857" spans="3:4" ht="12.95" customHeight="1" x14ac:dyDescent="0.2">
      <c r="C1857" s="67"/>
      <c r="D1857" s="67"/>
    </row>
    <row r="1858" spans="3:4" ht="12.95" customHeight="1" x14ac:dyDescent="0.2">
      <c r="C1858" s="67"/>
      <c r="D1858" s="67"/>
    </row>
    <row r="1859" spans="3:4" ht="12.95" customHeight="1" x14ac:dyDescent="0.2">
      <c r="C1859" s="67"/>
      <c r="D1859" s="67"/>
    </row>
    <row r="1860" spans="3:4" ht="12.95" customHeight="1" x14ac:dyDescent="0.2">
      <c r="C1860" s="67"/>
      <c r="D1860" s="67"/>
    </row>
    <row r="1861" spans="3:4" ht="12.95" customHeight="1" x14ac:dyDescent="0.2">
      <c r="C1861" s="67"/>
      <c r="D1861" s="67"/>
    </row>
    <row r="1862" spans="3:4" ht="12.95" customHeight="1" x14ac:dyDescent="0.2">
      <c r="C1862" s="67"/>
      <c r="D1862" s="67"/>
    </row>
    <row r="1863" spans="3:4" ht="12.95" customHeight="1" x14ac:dyDescent="0.2">
      <c r="C1863" s="67"/>
      <c r="D1863" s="67"/>
    </row>
    <row r="1864" spans="3:4" ht="12.95" customHeight="1" x14ac:dyDescent="0.2">
      <c r="C1864" s="67"/>
      <c r="D1864" s="67"/>
    </row>
    <row r="1865" spans="3:4" ht="12.95" customHeight="1" x14ac:dyDescent="0.2">
      <c r="C1865" s="67"/>
      <c r="D1865" s="67"/>
    </row>
    <row r="1866" spans="3:4" ht="12.95" customHeight="1" x14ac:dyDescent="0.2">
      <c r="C1866" s="67"/>
      <c r="D1866" s="67"/>
    </row>
    <row r="1867" spans="3:4" ht="12.95" customHeight="1" x14ac:dyDescent="0.2">
      <c r="C1867" s="67"/>
      <c r="D1867" s="67"/>
    </row>
    <row r="1868" spans="3:4" ht="12.95" customHeight="1" x14ac:dyDescent="0.2">
      <c r="C1868" s="67"/>
      <c r="D1868" s="67"/>
    </row>
    <row r="1869" spans="3:4" ht="12.95" customHeight="1" x14ac:dyDescent="0.2">
      <c r="C1869" s="67"/>
      <c r="D1869" s="67"/>
    </row>
    <row r="1870" spans="3:4" ht="12.95" customHeight="1" x14ac:dyDescent="0.2">
      <c r="C1870" s="67"/>
      <c r="D1870" s="67"/>
    </row>
    <row r="1871" spans="3:4" ht="12.95" customHeight="1" x14ac:dyDescent="0.2">
      <c r="C1871" s="67"/>
      <c r="D1871" s="67"/>
    </row>
    <row r="1872" spans="3:4" ht="12.95" customHeight="1" x14ac:dyDescent="0.2">
      <c r="C1872" s="67"/>
      <c r="D1872" s="67"/>
    </row>
    <row r="1873" spans="3:4" ht="12.95" customHeight="1" x14ac:dyDescent="0.2">
      <c r="C1873" s="67"/>
      <c r="D1873" s="67"/>
    </row>
    <row r="1874" spans="3:4" ht="12.95" customHeight="1" x14ac:dyDescent="0.2">
      <c r="C1874" s="67"/>
      <c r="D1874" s="67"/>
    </row>
    <row r="1875" spans="3:4" ht="12.95" customHeight="1" x14ac:dyDescent="0.2">
      <c r="C1875" s="67"/>
      <c r="D1875" s="67"/>
    </row>
    <row r="1876" spans="3:4" ht="12.95" customHeight="1" x14ac:dyDescent="0.2">
      <c r="C1876" s="67"/>
      <c r="D1876" s="67"/>
    </row>
    <row r="1877" spans="3:4" ht="12.95" customHeight="1" x14ac:dyDescent="0.2">
      <c r="C1877" s="67"/>
      <c r="D1877" s="67"/>
    </row>
    <row r="1878" spans="3:4" ht="12.95" customHeight="1" x14ac:dyDescent="0.2">
      <c r="C1878" s="67"/>
      <c r="D1878" s="67"/>
    </row>
    <row r="1879" spans="3:4" ht="12.95" customHeight="1" x14ac:dyDescent="0.2">
      <c r="C1879" s="67"/>
      <c r="D1879" s="67"/>
    </row>
    <row r="1880" spans="3:4" ht="12.95" customHeight="1" x14ac:dyDescent="0.2">
      <c r="C1880" s="67"/>
      <c r="D1880" s="67"/>
    </row>
    <row r="1881" spans="3:4" ht="12.95" customHeight="1" x14ac:dyDescent="0.2">
      <c r="C1881" s="67"/>
      <c r="D1881" s="67"/>
    </row>
    <row r="1882" spans="3:4" ht="12.95" customHeight="1" x14ac:dyDescent="0.2">
      <c r="C1882" s="67"/>
      <c r="D1882" s="67"/>
    </row>
    <row r="1883" spans="3:4" ht="12.95" customHeight="1" x14ac:dyDescent="0.2">
      <c r="C1883" s="67"/>
      <c r="D1883" s="67"/>
    </row>
    <row r="1884" spans="3:4" ht="12.95" customHeight="1" x14ac:dyDescent="0.2">
      <c r="C1884" s="67"/>
      <c r="D1884" s="67"/>
    </row>
    <row r="1885" spans="3:4" ht="12.95" customHeight="1" x14ac:dyDescent="0.2">
      <c r="C1885" s="67"/>
      <c r="D1885" s="67"/>
    </row>
    <row r="1886" spans="3:4" ht="12.95" customHeight="1" x14ac:dyDescent="0.2">
      <c r="C1886" s="67"/>
      <c r="D1886" s="67"/>
    </row>
    <row r="1887" spans="3:4" ht="12.95" customHeight="1" x14ac:dyDescent="0.2">
      <c r="C1887" s="67"/>
      <c r="D1887" s="67"/>
    </row>
    <row r="1888" spans="3:4" ht="12.95" customHeight="1" x14ac:dyDescent="0.2">
      <c r="C1888" s="67"/>
      <c r="D1888" s="67"/>
    </row>
    <row r="1889" spans="3:4" ht="12.95" customHeight="1" x14ac:dyDescent="0.2">
      <c r="C1889" s="67"/>
      <c r="D1889" s="67"/>
    </row>
    <row r="1890" spans="3:4" ht="12.95" customHeight="1" x14ac:dyDescent="0.2">
      <c r="C1890" s="67"/>
      <c r="D1890" s="67"/>
    </row>
    <row r="1891" spans="3:4" ht="12.95" customHeight="1" x14ac:dyDescent="0.2">
      <c r="C1891" s="67"/>
      <c r="D1891" s="67"/>
    </row>
    <row r="1892" spans="3:4" ht="12.95" customHeight="1" x14ac:dyDescent="0.2">
      <c r="C1892" s="67"/>
      <c r="D1892" s="67"/>
    </row>
    <row r="1893" spans="3:4" ht="12.95" customHeight="1" x14ac:dyDescent="0.2">
      <c r="C1893" s="67"/>
      <c r="D1893" s="67"/>
    </row>
    <row r="1894" spans="3:4" ht="12.95" customHeight="1" x14ac:dyDescent="0.2">
      <c r="C1894" s="67"/>
      <c r="D1894" s="67"/>
    </row>
    <row r="1895" spans="3:4" ht="12.95" customHeight="1" x14ac:dyDescent="0.2">
      <c r="C1895" s="67"/>
      <c r="D1895" s="67"/>
    </row>
    <row r="1896" spans="3:4" ht="12.95" customHeight="1" x14ac:dyDescent="0.2">
      <c r="C1896" s="67"/>
      <c r="D1896" s="67"/>
    </row>
    <row r="1897" spans="3:4" ht="12.95" customHeight="1" x14ac:dyDescent="0.2">
      <c r="C1897" s="67"/>
      <c r="D1897" s="67"/>
    </row>
    <row r="1898" spans="3:4" ht="12.95" customHeight="1" x14ac:dyDescent="0.2">
      <c r="C1898" s="67"/>
      <c r="D1898" s="67"/>
    </row>
    <row r="1899" spans="3:4" ht="12.95" customHeight="1" x14ac:dyDescent="0.2">
      <c r="C1899" s="67"/>
      <c r="D1899" s="67"/>
    </row>
    <row r="1900" spans="3:4" ht="12.95" customHeight="1" x14ac:dyDescent="0.2">
      <c r="C1900" s="67"/>
      <c r="D1900" s="67"/>
    </row>
    <row r="1901" spans="3:4" ht="12.95" customHeight="1" x14ac:dyDescent="0.2">
      <c r="C1901" s="67"/>
      <c r="D1901" s="67"/>
    </row>
    <row r="1902" spans="3:4" ht="12.95" customHeight="1" x14ac:dyDescent="0.2">
      <c r="C1902" s="67"/>
      <c r="D1902" s="67"/>
    </row>
    <row r="1903" spans="3:4" ht="12.95" customHeight="1" x14ac:dyDescent="0.2">
      <c r="C1903" s="67"/>
      <c r="D1903" s="67"/>
    </row>
    <row r="1904" spans="3:4" ht="12.95" customHeight="1" x14ac:dyDescent="0.2">
      <c r="C1904" s="67"/>
      <c r="D1904" s="67"/>
    </row>
    <row r="1905" spans="3:4" ht="12.95" customHeight="1" x14ac:dyDescent="0.2">
      <c r="C1905" s="67"/>
      <c r="D1905" s="67"/>
    </row>
    <row r="1906" spans="3:4" ht="12.95" customHeight="1" x14ac:dyDescent="0.2">
      <c r="C1906" s="67"/>
      <c r="D1906" s="67"/>
    </row>
    <row r="1907" spans="3:4" ht="12.95" customHeight="1" x14ac:dyDescent="0.2">
      <c r="C1907" s="67"/>
      <c r="D1907" s="67"/>
    </row>
    <row r="1908" spans="3:4" ht="12.95" customHeight="1" x14ac:dyDescent="0.2">
      <c r="C1908" s="67"/>
      <c r="D1908" s="67"/>
    </row>
    <row r="1909" spans="3:4" ht="12.95" customHeight="1" x14ac:dyDescent="0.2">
      <c r="C1909" s="67"/>
      <c r="D1909" s="67"/>
    </row>
    <row r="1910" spans="3:4" ht="12.95" customHeight="1" x14ac:dyDescent="0.2">
      <c r="C1910" s="67"/>
      <c r="D1910" s="67"/>
    </row>
    <row r="1911" spans="3:4" ht="12.95" customHeight="1" x14ac:dyDescent="0.2">
      <c r="C1911" s="67"/>
      <c r="D1911" s="67"/>
    </row>
    <row r="1912" spans="3:4" ht="12.95" customHeight="1" x14ac:dyDescent="0.2">
      <c r="C1912" s="67"/>
      <c r="D1912" s="67"/>
    </row>
    <row r="1913" spans="3:4" ht="12.95" customHeight="1" x14ac:dyDescent="0.2">
      <c r="C1913" s="67"/>
      <c r="D1913" s="67"/>
    </row>
    <row r="1914" spans="3:4" ht="12.95" customHeight="1" x14ac:dyDescent="0.2">
      <c r="C1914" s="67"/>
      <c r="D1914" s="67"/>
    </row>
    <row r="1915" spans="3:4" ht="12.95" customHeight="1" x14ac:dyDescent="0.2">
      <c r="C1915" s="67"/>
      <c r="D1915" s="67"/>
    </row>
    <row r="1916" spans="3:4" ht="12.95" customHeight="1" x14ac:dyDescent="0.2">
      <c r="C1916" s="67"/>
      <c r="D1916" s="67"/>
    </row>
    <row r="1917" spans="3:4" ht="12.95" customHeight="1" x14ac:dyDescent="0.2">
      <c r="C1917" s="67"/>
      <c r="D1917" s="67"/>
    </row>
    <row r="1918" spans="3:4" ht="12.95" customHeight="1" x14ac:dyDescent="0.2">
      <c r="C1918" s="67"/>
      <c r="D1918" s="67"/>
    </row>
    <row r="1919" spans="3:4" ht="12.95" customHeight="1" x14ac:dyDescent="0.2">
      <c r="C1919" s="67"/>
      <c r="D1919" s="67"/>
    </row>
    <row r="1920" spans="3:4" ht="12.95" customHeight="1" x14ac:dyDescent="0.2">
      <c r="C1920" s="67"/>
      <c r="D1920" s="67"/>
    </row>
    <row r="1921" spans="3:4" ht="12.95" customHeight="1" x14ac:dyDescent="0.2">
      <c r="C1921" s="67"/>
      <c r="D1921" s="67"/>
    </row>
    <row r="1922" spans="3:4" ht="12.95" customHeight="1" x14ac:dyDescent="0.2">
      <c r="C1922" s="67"/>
      <c r="D1922" s="67"/>
    </row>
    <row r="1923" spans="3:4" ht="12.95" customHeight="1" x14ac:dyDescent="0.2">
      <c r="C1923" s="67"/>
      <c r="D1923" s="67"/>
    </row>
    <row r="1924" spans="3:4" ht="12.95" customHeight="1" x14ac:dyDescent="0.2">
      <c r="C1924" s="67"/>
      <c r="D1924" s="67"/>
    </row>
    <row r="1925" spans="3:4" ht="12.95" customHeight="1" x14ac:dyDescent="0.2">
      <c r="C1925" s="67"/>
      <c r="D1925" s="67"/>
    </row>
    <row r="1926" spans="3:4" ht="12.95" customHeight="1" x14ac:dyDescent="0.2">
      <c r="C1926" s="67"/>
      <c r="D1926" s="67"/>
    </row>
    <row r="1927" spans="3:4" ht="12.95" customHeight="1" x14ac:dyDescent="0.2">
      <c r="C1927" s="67"/>
      <c r="D1927" s="67"/>
    </row>
    <row r="1928" spans="3:4" ht="12.95" customHeight="1" x14ac:dyDescent="0.2">
      <c r="C1928" s="67"/>
      <c r="D1928" s="67"/>
    </row>
    <row r="1929" spans="3:4" ht="12.95" customHeight="1" x14ac:dyDescent="0.2">
      <c r="C1929" s="67"/>
      <c r="D1929" s="67"/>
    </row>
    <row r="1930" spans="3:4" ht="12.95" customHeight="1" x14ac:dyDescent="0.2">
      <c r="C1930" s="67"/>
      <c r="D1930" s="67"/>
    </row>
    <row r="1931" spans="3:4" ht="12.95" customHeight="1" x14ac:dyDescent="0.2">
      <c r="C1931" s="67"/>
      <c r="D1931" s="67"/>
    </row>
    <row r="1932" spans="3:4" ht="12.95" customHeight="1" x14ac:dyDescent="0.2">
      <c r="C1932" s="67"/>
      <c r="D1932" s="67"/>
    </row>
    <row r="1933" spans="3:4" ht="12.95" customHeight="1" x14ac:dyDescent="0.2">
      <c r="C1933" s="67"/>
      <c r="D1933" s="67"/>
    </row>
    <row r="1934" spans="3:4" ht="12.95" customHeight="1" x14ac:dyDescent="0.2">
      <c r="C1934" s="67"/>
      <c r="D1934" s="67"/>
    </row>
    <row r="1935" spans="3:4" ht="12.95" customHeight="1" x14ac:dyDescent="0.2">
      <c r="C1935" s="67"/>
      <c r="D1935" s="67"/>
    </row>
    <row r="1936" spans="3:4" ht="12.95" customHeight="1" x14ac:dyDescent="0.2">
      <c r="C1936" s="67"/>
      <c r="D1936" s="67"/>
    </row>
    <row r="1937" spans="3:4" ht="12.95" customHeight="1" x14ac:dyDescent="0.2">
      <c r="C1937" s="67"/>
      <c r="D1937" s="67"/>
    </row>
    <row r="1938" spans="3:4" ht="12.95" customHeight="1" x14ac:dyDescent="0.2">
      <c r="C1938" s="67"/>
      <c r="D1938" s="67"/>
    </row>
    <row r="1939" spans="3:4" ht="12.95" customHeight="1" x14ac:dyDescent="0.2">
      <c r="C1939" s="67"/>
      <c r="D1939" s="67"/>
    </row>
    <row r="1940" spans="3:4" ht="12.95" customHeight="1" x14ac:dyDescent="0.2">
      <c r="C1940" s="67"/>
      <c r="D1940" s="67"/>
    </row>
    <row r="1941" spans="3:4" ht="12.95" customHeight="1" x14ac:dyDescent="0.2">
      <c r="C1941" s="67"/>
      <c r="D1941" s="67"/>
    </row>
    <row r="1942" spans="3:4" ht="12.95" customHeight="1" x14ac:dyDescent="0.2">
      <c r="C1942" s="67"/>
      <c r="D1942" s="67"/>
    </row>
    <row r="1943" spans="3:4" ht="12.95" customHeight="1" x14ac:dyDescent="0.2">
      <c r="C1943" s="67"/>
      <c r="D1943" s="67"/>
    </row>
    <row r="1944" spans="3:4" ht="12.95" customHeight="1" x14ac:dyDescent="0.2">
      <c r="C1944" s="67"/>
      <c r="D1944" s="67"/>
    </row>
    <row r="1945" spans="3:4" ht="12.95" customHeight="1" x14ac:dyDescent="0.2">
      <c r="C1945" s="67"/>
      <c r="D1945" s="67"/>
    </row>
    <row r="1946" spans="3:4" ht="12.95" customHeight="1" x14ac:dyDescent="0.2">
      <c r="C1946" s="67"/>
      <c r="D1946" s="67"/>
    </row>
    <row r="1947" spans="3:4" ht="12.95" customHeight="1" x14ac:dyDescent="0.2">
      <c r="C1947" s="67"/>
      <c r="D1947" s="67"/>
    </row>
    <row r="1948" spans="3:4" ht="12.95" customHeight="1" x14ac:dyDescent="0.2">
      <c r="C1948" s="67"/>
      <c r="D1948" s="67"/>
    </row>
    <row r="1949" spans="3:4" ht="12.95" customHeight="1" x14ac:dyDescent="0.2">
      <c r="C1949" s="67"/>
      <c r="D1949" s="67"/>
    </row>
    <row r="1950" spans="3:4" ht="12.95" customHeight="1" x14ac:dyDescent="0.2">
      <c r="C1950" s="67"/>
      <c r="D1950" s="67"/>
    </row>
    <row r="1951" spans="3:4" ht="12.95" customHeight="1" x14ac:dyDescent="0.2">
      <c r="C1951" s="67"/>
      <c r="D1951" s="67"/>
    </row>
    <row r="1952" spans="3:4" ht="12.95" customHeight="1" x14ac:dyDescent="0.2">
      <c r="C1952" s="67"/>
      <c r="D1952" s="67"/>
    </row>
    <row r="1953" spans="3:4" ht="12.95" customHeight="1" x14ac:dyDescent="0.2">
      <c r="C1953" s="67"/>
      <c r="D1953" s="67"/>
    </row>
    <row r="1954" spans="3:4" ht="12.95" customHeight="1" x14ac:dyDescent="0.2">
      <c r="C1954" s="67"/>
      <c r="D1954" s="67"/>
    </row>
    <row r="1955" spans="3:4" ht="12.95" customHeight="1" x14ac:dyDescent="0.2">
      <c r="C1955" s="67"/>
      <c r="D1955" s="67"/>
    </row>
    <row r="1956" spans="3:4" ht="12.95" customHeight="1" x14ac:dyDescent="0.2">
      <c r="C1956" s="67"/>
      <c r="D1956" s="67"/>
    </row>
    <row r="1957" spans="3:4" ht="12.95" customHeight="1" x14ac:dyDescent="0.2">
      <c r="C1957" s="67"/>
      <c r="D1957" s="67"/>
    </row>
    <row r="1958" spans="3:4" ht="12.95" customHeight="1" x14ac:dyDescent="0.2">
      <c r="C1958" s="67"/>
      <c r="D1958" s="67"/>
    </row>
    <row r="1959" spans="3:4" ht="12.95" customHeight="1" x14ac:dyDescent="0.2">
      <c r="C1959" s="67"/>
      <c r="D1959" s="67"/>
    </row>
    <row r="1960" spans="3:4" ht="12.95" customHeight="1" x14ac:dyDescent="0.2">
      <c r="C1960" s="67"/>
      <c r="D1960" s="67"/>
    </row>
    <row r="1961" spans="3:4" ht="12.95" customHeight="1" x14ac:dyDescent="0.2">
      <c r="C1961" s="67"/>
      <c r="D1961" s="67"/>
    </row>
    <row r="1962" spans="3:4" ht="12.95" customHeight="1" x14ac:dyDescent="0.2">
      <c r="C1962" s="67"/>
      <c r="D1962" s="67"/>
    </row>
    <row r="1963" spans="3:4" ht="12.95" customHeight="1" x14ac:dyDescent="0.2">
      <c r="C1963" s="67"/>
      <c r="D1963" s="67"/>
    </row>
    <row r="1964" spans="3:4" ht="12.95" customHeight="1" x14ac:dyDescent="0.2">
      <c r="C1964" s="67"/>
      <c r="D1964" s="67"/>
    </row>
    <row r="1965" spans="3:4" ht="12.95" customHeight="1" x14ac:dyDescent="0.2">
      <c r="C1965" s="67"/>
      <c r="D1965" s="67"/>
    </row>
    <row r="1966" spans="3:4" ht="12.95" customHeight="1" x14ac:dyDescent="0.2">
      <c r="C1966" s="67"/>
      <c r="D1966" s="67"/>
    </row>
    <row r="1967" spans="3:4" ht="12.95" customHeight="1" x14ac:dyDescent="0.2">
      <c r="C1967" s="67"/>
      <c r="D1967" s="67"/>
    </row>
    <row r="1968" spans="3:4" ht="12.95" customHeight="1" x14ac:dyDescent="0.2">
      <c r="C1968" s="67"/>
      <c r="D1968" s="67"/>
    </row>
    <row r="1969" spans="3:4" ht="12.95" customHeight="1" x14ac:dyDescent="0.2">
      <c r="C1969" s="67"/>
      <c r="D1969" s="67"/>
    </row>
    <row r="1970" spans="3:4" ht="12.95" customHeight="1" x14ac:dyDescent="0.2">
      <c r="C1970" s="67"/>
      <c r="D1970" s="67"/>
    </row>
    <row r="1971" spans="3:4" ht="12.95" customHeight="1" x14ac:dyDescent="0.2">
      <c r="C1971" s="67"/>
      <c r="D1971" s="67"/>
    </row>
    <row r="1972" spans="3:4" ht="12.95" customHeight="1" x14ac:dyDescent="0.2">
      <c r="C1972" s="67"/>
      <c r="D1972" s="67"/>
    </row>
    <row r="1973" spans="3:4" ht="12.95" customHeight="1" x14ac:dyDescent="0.2">
      <c r="C1973" s="67"/>
      <c r="D1973" s="67"/>
    </row>
    <row r="1974" spans="3:4" ht="12.95" customHeight="1" x14ac:dyDescent="0.2">
      <c r="C1974" s="67"/>
      <c r="D1974" s="67"/>
    </row>
    <row r="1975" spans="3:4" ht="12.95" customHeight="1" x14ac:dyDescent="0.2">
      <c r="C1975" s="67"/>
      <c r="D1975" s="67"/>
    </row>
    <row r="1976" spans="3:4" ht="12.95" customHeight="1" x14ac:dyDescent="0.2">
      <c r="C1976" s="67"/>
      <c r="D1976" s="67"/>
    </row>
    <row r="1977" spans="3:4" ht="12.95" customHeight="1" x14ac:dyDescent="0.2">
      <c r="C1977" s="67"/>
      <c r="D1977" s="67"/>
    </row>
    <row r="1978" spans="3:4" ht="12.95" customHeight="1" x14ac:dyDescent="0.2">
      <c r="C1978" s="67"/>
      <c r="D1978" s="67"/>
    </row>
    <row r="1979" spans="3:4" ht="12.95" customHeight="1" x14ac:dyDescent="0.2">
      <c r="C1979" s="67"/>
      <c r="D1979" s="67"/>
    </row>
    <row r="1980" spans="3:4" ht="12.95" customHeight="1" x14ac:dyDescent="0.2">
      <c r="C1980" s="67"/>
      <c r="D1980" s="67"/>
    </row>
    <row r="1981" spans="3:4" ht="12.95" customHeight="1" x14ac:dyDescent="0.2">
      <c r="C1981" s="67"/>
      <c r="D1981" s="67"/>
    </row>
    <row r="1982" spans="3:4" ht="12.95" customHeight="1" x14ac:dyDescent="0.2">
      <c r="C1982" s="67"/>
      <c r="D1982" s="67"/>
    </row>
    <row r="1983" spans="3:4" ht="12.95" customHeight="1" x14ac:dyDescent="0.2">
      <c r="C1983" s="67"/>
      <c r="D1983" s="67"/>
    </row>
    <row r="1984" spans="3:4" ht="12.95" customHeight="1" x14ac:dyDescent="0.2">
      <c r="C1984" s="67"/>
      <c r="D1984" s="67"/>
    </row>
    <row r="1985" spans="3:4" ht="12.95" customHeight="1" x14ac:dyDescent="0.2">
      <c r="C1985" s="67"/>
      <c r="D1985" s="67"/>
    </row>
    <row r="1986" spans="3:4" ht="12.95" customHeight="1" x14ac:dyDescent="0.2">
      <c r="C1986" s="67"/>
      <c r="D1986" s="67"/>
    </row>
    <row r="1987" spans="3:4" ht="12.95" customHeight="1" x14ac:dyDescent="0.2">
      <c r="C1987" s="67"/>
      <c r="D1987" s="67"/>
    </row>
    <row r="1988" spans="3:4" ht="12.95" customHeight="1" x14ac:dyDescent="0.2">
      <c r="C1988" s="67"/>
      <c r="D1988" s="67"/>
    </row>
    <row r="1989" spans="3:4" ht="12.95" customHeight="1" x14ac:dyDescent="0.2">
      <c r="C1989" s="67"/>
      <c r="D1989" s="67"/>
    </row>
    <row r="1990" spans="3:4" ht="12.95" customHeight="1" x14ac:dyDescent="0.2">
      <c r="C1990" s="67"/>
      <c r="D1990" s="67"/>
    </row>
    <row r="1991" spans="3:4" ht="12.95" customHeight="1" x14ac:dyDescent="0.2">
      <c r="C1991" s="67"/>
      <c r="D1991" s="67"/>
    </row>
    <row r="1992" spans="3:4" ht="12.95" customHeight="1" x14ac:dyDescent="0.2">
      <c r="C1992" s="67"/>
      <c r="D1992" s="67"/>
    </row>
    <row r="1993" spans="3:4" ht="12.95" customHeight="1" x14ac:dyDescent="0.2">
      <c r="C1993" s="67"/>
      <c r="D1993" s="67"/>
    </row>
    <row r="1994" spans="3:4" ht="12.95" customHeight="1" x14ac:dyDescent="0.2">
      <c r="C1994" s="67"/>
      <c r="D1994" s="67"/>
    </row>
    <row r="1995" spans="3:4" ht="12.95" customHeight="1" x14ac:dyDescent="0.2">
      <c r="C1995" s="67"/>
      <c r="D1995" s="67"/>
    </row>
    <row r="1996" spans="3:4" ht="12.95" customHeight="1" x14ac:dyDescent="0.2">
      <c r="C1996" s="67"/>
      <c r="D1996" s="67"/>
    </row>
    <row r="1997" spans="3:4" ht="12.95" customHeight="1" x14ac:dyDescent="0.2">
      <c r="C1997" s="67"/>
      <c r="D1997" s="67"/>
    </row>
    <row r="1998" spans="3:4" ht="12.95" customHeight="1" x14ac:dyDescent="0.2">
      <c r="C1998" s="67"/>
      <c r="D1998" s="67"/>
    </row>
    <row r="1999" spans="3:4" ht="12.95" customHeight="1" x14ac:dyDescent="0.2">
      <c r="C1999" s="67"/>
      <c r="D1999" s="67"/>
    </row>
    <row r="2000" spans="3:4" ht="12.95" customHeight="1" x14ac:dyDescent="0.2">
      <c r="C2000" s="67"/>
      <c r="D2000" s="67"/>
    </row>
    <row r="2001" spans="3:4" ht="12.95" customHeight="1" x14ac:dyDescent="0.2">
      <c r="C2001" s="67"/>
      <c r="D2001" s="67"/>
    </row>
    <row r="2002" spans="3:4" ht="12.95" customHeight="1" x14ac:dyDescent="0.2">
      <c r="C2002" s="67"/>
      <c r="D2002" s="67"/>
    </row>
    <row r="2003" spans="3:4" ht="12.95" customHeight="1" x14ac:dyDescent="0.2">
      <c r="C2003" s="67"/>
      <c r="D2003" s="67"/>
    </row>
    <row r="2004" spans="3:4" ht="12.95" customHeight="1" x14ac:dyDescent="0.2">
      <c r="C2004" s="67"/>
      <c r="D2004" s="67"/>
    </row>
    <row r="2005" spans="3:4" ht="12.95" customHeight="1" x14ac:dyDescent="0.2">
      <c r="C2005" s="67"/>
      <c r="D2005" s="67"/>
    </row>
    <row r="2006" spans="3:4" ht="12.95" customHeight="1" x14ac:dyDescent="0.2">
      <c r="C2006" s="67"/>
      <c r="D2006" s="67"/>
    </row>
    <row r="2007" spans="3:4" ht="12.95" customHeight="1" x14ac:dyDescent="0.2">
      <c r="C2007" s="67"/>
      <c r="D2007" s="67"/>
    </row>
    <row r="2008" spans="3:4" ht="12.95" customHeight="1" x14ac:dyDescent="0.2">
      <c r="C2008" s="67"/>
      <c r="D2008" s="67"/>
    </row>
    <row r="2009" spans="3:4" ht="12.95" customHeight="1" x14ac:dyDescent="0.2">
      <c r="C2009" s="67"/>
      <c r="D2009" s="67"/>
    </row>
    <row r="2010" spans="3:4" ht="12.95" customHeight="1" x14ac:dyDescent="0.2">
      <c r="C2010" s="67"/>
      <c r="D2010" s="67"/>
    </row>
    <row r="2011" spans="3:4" ht="12.95" customHeight="1" x14ac:dyDescent="0.2">
      <c r="C2011" s="67"/>
      <c r="D2011" s="67"/>
    </row>
    <row r="2012" spans="3:4" ht="12.95" customHeight="1" x14ac:dyDescent="0.2">
      <c r="C2012" s="67"/>
      <c r="D2012" s="67"/>
    </row>
    <row r="2013" spans="3:4" ht="12.95" customHeight="1" x14ac:dyDescent="0.2">
      <c r="C2013" s="67"/>
      <c r="D2013" s="67"/>
    </row>
    <row r="2014" spans="3:4" ht="12.95" customHeight="1" x14ac:dyDescent="0.2">
      <c r="C2014" s="67"/>
      <c r="D2014" s="67"/>
    </row>
    <row r="2015" spans="3:4" ht="12.95" customHeight="1" x14ac:dyDescent="0.2">
      <c r="C2015" s="67"/>
      <c r="D2015" s="67"/>
    </row>
    <row r="2016" spans="3:4" ht="12.95" customHeight="1" x14ac:dyDescent="0.2">
      <c r="C2016" s="67"/>
      <c r="D2016" s="67"/>
    </row>
    <row r="2017" spans="3:4" ht="12.95" customHeight="1" x14ac:dyDescent="0.2">
      <c r="C2017" s="67"/>
      <c r="D2017" s="67"/>
    </row>
    <row r="2018" spans="3:4" ht="12.95" customHeight="1" x14ac:dyDescent="0.2">
      <c r="C2018" s="67"/>
      <c r="D2018" s="67"/>
    </row>
    <row r="2019" spans="3:4" ht="12.95" customHeight="1" x14ac:dyDescent="0.2">
      <c r="C2019" s="67"/>
      <c r="D2019" s="67"/>
    </row>
    <row r="2020" spans="3:4" ht="12.95" customHeight="1" x14ac:dyDescent="0.2">
      <c r="C2020" s="67"/>
      <c r="D2020" s="67"/>
    </row>
    <row r="2021" spans="3:4" ht="12.95" customHeight="1" x14ac:dyDescent="0.2">
      <c r="C2021" s="67"/>
      <c r="D2021" s="67"/>
    </row>
    <row r="2022" spans="3:4" ht="12.95" customHeight="1" x14ac:dyDescent="0.2">
      <c r="C2022" s="67"/>
      <c r="D2022" s="67"/>
    </row>
    <row r="2023" spans="3:4" ht="12.95" customHeight="1" x14ac:dyDescent="0.2">
      <c r="C2023" s="67"/>
      <c r="D2023" s="67"/>
    </row>
    <row r="2024" spans="3:4" ht="12.95" customHeight="1" x14ac:dyDescent="0.2">
      <c r="C2024" s="67"/>
      <c r="D2024" s="67"/>
    </row>
    <row r="2025" spans="3:4" ht="12.95" customHeight="1" x14ac:dyDescent="0.2">
      <c r="C2025" s="67"/>
      <c r="D2025" s="67"/>
    </row>
    <row r="2026" spans="3:4" ht="12.95" customHeight="1" x14ac:dyDescent="0.2">
      <c r="C2026" s="67"/>
      <c r="D2026" s="67"/>
    </row>
    <row r="2027" spans="3:4" ht="12.95" customHeight="1" x14ac:dyDescent="0.2">
      <c r="C2027" s="67"/>
      <c r="D2027" s="67"/>
    </row>
    <row r="2028" spans="3:4" ht="12.95" customHeight="1" x14ac:dyDescent="0.2">
      <c r="C2028" s="67"/>
      <c r="D2028" s="67"/>
    </row>
    <row r="2029" spans="3:4" ht="12.95" customHeight="1" x14ac:dyDescent="0.2">
      <c r="C2029" s="67"/>
      <c r="D2029" s="67"/>
    </row>
    <row r="2030" spans="3:4" ht="12.95" customHeight="1" x14ac:dyDescent="0.2">
      <c r="C2030" s="67"/>
      <c r="D2030" s="67"/>
    </row>
    <row r="2031" spans="3:4" ht="12.95" customHeight="1" x14ac:dyDescent="0.2">
      <c r="C2031" s="67"/>
      <c r="D2031" s="67"/>
    </row>
    <row r="2032" spans="3:4" ht="12.95" customHeight="1" x14ac:dyDescent="0.2">
      <c r="C2032" s="67"/>
      <c r="D2032" s="67"/>
    </row>
    <row r="2033" spans="3:4" ht="12.95" customHeight="1" x14ac:dyDescent="0.2">
      <c r="C2033" s="67"/>
      <c r="D2033" s="67"/>
    </row>
    <row r="2034" spans="3:4" ht="12.95" customHeight="1" x14ac:dyDescent="0.2">
      <c r="C2034" s="67"/>
      <c r="D2034" s="67"/>
    </row>
    <row r="2035" spans="3:4" ht="12.95" customHeight="1" x14ac:dyDescent="0.2">
      <c r="C2035" s="67"/>
      <c r="D2035" s="67"/>
    </row>
    <row r="2036" spans="3:4" ht="12.95" customHeight="1" x14ac:dyDescent="0.2">
      <c r="C2036" s="67"/>
      <c r="D2036" s="67"/>
    </row>
    <row r="2037" spans="3:4" ht="12.95" customHeight="1" x14ac:dyDescent="0.2">
      <c r="C2037" s="67"/>
      <c r="D2037" s="67"/>
    </row>
    <row r="2038" spans="3:4" ht="12.95" customHeight="1" x14ac:dyDescent="0.2">
      <c r="C2038" s="67"/>
      <c r="D2038" s="67"/>
    </row>
    <row r="2039" spans="3:4" ht="12.95" customHeight="1" x14ac:dyDescent="0.2">
      <c r="C2039" s="67"/>
      <c r="D2039" s="67"/>
    </row>
    <row r="2040" spans="3:4" ht="12.95" customHeight="1" x14ac:dyDescent="0.2">
      <c r="C2040" s="67"/>
      <c r="D2040" s="67"/>
    </row>
    <row r="2041" spans="3:4" ht="12.95" customHeight="1" x14ac:dyDescent="0.2">
      <c r="C2041" s="67"/>
      <c r="D2041" s="67"/>
    </row>
    <row r="2042" spans="3:4" ht="12.95" customHeight="1" x14ac:dyDescent="0.2">
      <c r="C2042" s="67"/>
      <c r="D2042" s="67"/>
    </row>
    <row r="2043" spans="3:4" ht="12.95" customHeight="1" x14ac:dyDescent="0.2">
      <c r="C2043" s="67"/>
      <c r="D2043" s="67"/>
    </row>
    <row r="2044" spans="3:4" ht="12.95" customHeight="1" x14ac:dyDescent="0.2">
      <c r="C2044" s="67"/>
      <c r="D2044" s="67"/>
    </row>
    <row r="2045" spans="3:4" ht="12.95" customHeight="1" x14ac:dyDescent="0.2">
      <c r="C2045" s="67"/>
      <c r="D2045" s="67"/>
    </row>
    <row r="2046" spans="3:4" ht="12.95" customHeight="1" x14ac:dyDescent="0.2">
      <c r="C2046" s="67"/>
      <c r="D2046" s="67"/>
    </row>
    <row r="2047" spans="3:4" ht="12.95" customHeight="1" x14ac:dyDescent="0.2">
      <c r="C2047" s="67"/>
      <c r="D2047" s="67"/>
    </row>
    <row r="2048" spans="3:4" ht="12.95" customHeight="1" x14ac:dyDescent="0.2">
      <c r="C2048" s="67"/>
      <c r="D2048" s="67"/>
    </row>
    <row r="2049" spans="3:4" ht="12.95" customHeight="1" x14ac:dyDescent="0.2">
      <c r="C2049" s="67"/>
      <c r="D2049" s="67"/>
    </row>
    <row r="2050" spans="3:4" ht="12.95" customHeight="1" x14ac:dyDescent="0.2">
      <c r="C2050" s="67"/>
      <c r="D2050" s="67"/>
    </row>
    <row r="2051" spans="3:4" ht="12.95" customHeight="1" x14ac:dyDescent="0.2">
      <c r="C2051" s="67"/>
      <c r="D2051" s="67"/>
    </row>
    <row r="2052" spans="3:4" ht="12.95" customHeight="1" x14ac:dyDescent="0.2">
      <c r="C2052" s="67"/>
      <c r="D2052" s="67"/>
    </row>
    <row r="2053" spans="3:4" ht="12.95" customHeight="1" x14ac:dyDescent="0.2">
      <c r="C2053" s="67"/>
      <c r="D2053" s="67"/>
    </row>
    <row r="2054" spans="3:4" ht="12.95" customHeight="1" x14ac:dyDescent="0.2">
      <c r="C2054" s="67"/>
      <c r="D2054" s="67"/>
    </row>
    <row r="2055" spans="3:4" ht="12.95" customHeight="1" x14ac:dyDescent="0.2">
      <c r="C2055" s="67"/>
      <c r="D2055" s="67"/>
    </row>
    <row r="2056" spans="3:4" ht="12.95" customHeight="1" x14ac:dyDescent="0.2">
      <c r="C2056" s="67"/>
      <c r="D2056" s="67"/>
    </row>
    <row r="2057" spans="3:4" ht="12.95" customHeight="1" x14ac:dyDescent="0.2">
      <c r="C2057" s="67"/>
      <c r="D2057" s="67"/>
    </row>
    <row r="2058" spans="3:4" ht="12.95" customHeight="1" x14ac:dyDescent="0.2">
      <c r="C2058" s="67"/>
      <c r="D2058" s="67"/>
    </row>
    <row r="2059" spans="3:4" ht="12.95" customHeight="1" x14ac:dyDescent="0.2">
      <c r="C2059" s="67"/>
      <c r="D2059" s="67"/>
    </row>
    <row r="2060" spans="3:4" ht="12.95" customHeight="1" x14ac:dyDescent="0.2">
      <c r="C2060" s="67"/>
      <c r="D2060" s="67"/>
    </row>
    <row r="2061" spans="3:4" ht="12.95" customHeight="1" x14ac:dyDescent="0.2">
      <c r="C2061" s="67"/>
      <c r="D2061" s="67"/>
    </row>
    <row r="2062" spans="3:4" ht="12.95" customHeight="1" x14ac:dyDescent="0.2">
      <c r="C2062" s="67"/>
      <c r="D2062" s="67"/>
    </row>
    <row r="2063" spans="3:4" ht="12.95" customHeight="1" x14ac:dyDescent="0.2">
      <c r="C2063" s="67"/>
      <c r="D2063" s="67"/>
    </row>
    <row r="2064" spans="3:4" ht="12.95" customHeight="1" x14ac:dyDescent="0.2">
      <c r="C2064" s="67"/>
      <c r="D2064" s="67"/>
    </row>
    <row r="2065" spans="3:4" ht="12.95" customHeight="1" x14ac:dyDescent="0.2">
      <c r="C2065" s="67"/>
      <c r="D2065" s="67"/>
    </row>
    <row r="2066" spans="3:4" ht="12.95" customHeight="1" x14ac:dyDescent="0.2">
      <c r="C2066" s="67"/>
      <c r="D2066" s="67"/>
    </row>
    <row r="2067" spans="3:4" ht="12.95" customHeight="1" x14ac:dyDescent="0.2">
      <c r="C2067" s="67"/>
      <c r="D2067" s="67"/>
    </row>
    <row r="2068" spans="3:4" ht="12.95" customHeight="1" x14ac:dyDescent="0.2">
      <c r="C2068" s="67"/>
      <c r="D2068" s="67"/>
    </row>
    <row r="2069" spans="3:4" ht="12.95" customHeight="1" x14ac:dyDescent="0.2">
      <c r="C2069" s="67"/>
      <c r="D2069" s="67"/>
    </row>
    <row r="2070" spans="3:4" ht="12.95" customHeight="1" x14ac:dyDescent="0.2">
      <c r="C2070" s="67"/>
      <c r="D2070" s="67"/>
    </row>
    <row r="2071" spans="3:4" ht="12.95" customHeight="1" x14ac:dyDescent="0.2">
      <c r="C2071" s="67"/>
      <c r="D2071" s="67"/>
    </row>
    <row r="2072" spans="3:4" ht="12.95" customHeight="1" x14ac:dyDescent="0.2">
      <c r="C2072" s="67"/>
      <c r="D2072" s="67"/>
    </row>
    <row r="2073" spans="3:4" ht="12.95" customHeight="1" x14ac:dyDescent="0.2">
      <c r="C2073" s="67"/>
      <c r="D2073" s="67"/>
    </row>
    <row r="2074" spans="3:4" ht="12.95" customHeight="1" x14ac:dyDescent="0.2">
      <c r="C2074" s="67"/>
      <c r="D2074" s="67"/>
    </row>
    <row r="2075" spans="3:4" ht="12.95" customHeight="1" x14ac:dyDescent="0.2">
      <c r="C2075" s="67"/>
      <c r="D2075" s="67"/>
    </row>
    <row r="2076" spans="3:4" ht="12.95" customHeight="1" x14ac:dyDescent="0.2">
      <c r="C2076" s="67"/>
      <c r="D2076" s="67"/>
    </row>
    <row r="2077" spans="3:4" ht="12.95" customHeight="1" x14ac:dyDescent="0.2">
      <c r="C2077" s="67"/>
      <c r="D2077" s="67"/>
    </row>
    <row r="2078" spans="3:4" ht="12.95" customHeight="1" x14ac:dyDescent="0.2">
      <c r="C2078" s="67"/>
      <c r="D2078" s="67"/>
    </row>
    <row r="2079" spans="3:4" ht="12.95" customHeight="1" x14ac:dyDescent="0.2">
      <c r="C2079" s="67"/>
      <c r="D2079" s="67"/>
    </row>
    <row r="2080" spans="3:4" ht="12.95" customHeight="1" x14ac:dyDescent="0.2">
      <c r="C2080" s="67"/>
      <c r="D2080" s="67"/>
    </row>
    <row r="2081" spans="3:4" ht="12.95" customHeight="1" x14ac:dyDescent="0.2">
      <c r="C2081" s="67"/>
      <c r="D2081" s="67"/>
    </row>
    <row r="2082" spans="3:4" ht="12.95" customHeight="1" x14ac:dyDescent="0.2">
      <c r="C2082" s="67"/>
      <c r="D2082" s="67"/>
    </row>
    <row r="2083" spans="3:4" ht="12.95" customHeight="1" x14ac:dyDescent="0.2">
      <c r="C2083" s="67"/>
      <c r="D2083" s="67"/>
    </row>
    <row r="2084" spans="3:4" ht="12.95" customHeight="1" x14ac:dyDescent="0.2">
      <c r="C2084" s="67"/>
      <c r="D2084" s="67"/>
    </row>
    <row r="2085" spans="3:4" ht="12.95" customHeight="1" x14ac:dyDescent="0.2">
      <c r="C2085" s="67"/>
      <c r="D2085" s="67"/>
    </row>
    <row r="2086" spans="3:4" ht="12.95" customHeight="1" x14ac:dyDescent="0.2">
      <c r="C2086" s="67"/>
      <c r="D2086" s="67"/>
    </row>
    <row r="2087" spans="3:4" ht="12.95" customHeight="1" x14ac:dyDescent="0.2">
      <c r="C2087" s="67"/>
      <c r="D2087" s="67"/>
    </row>
    <row r="2088" spans="3:4" ht="12.95" customHeight="1" x14ac:dyDescent="0.2">
      <c r="C2088" s="67"/>
      <c r="D2088" s="67"/>
    </row>
    <row r="2089" spans="3:4" ht="12.95" customHeight="1" x14ac:dyDescent="0.2">
      <c r="C2089" s="67"/>
      <c r="D2089" s="67"/>
    </row>
    <row r="2090" spans="3:4" ht="12.95" customHeight="1" x14ac:dyDescent="0.2">
      <c r="C2090" s="67"/>
      <c r="D2090" s="67"/>
    </row>
    <row r="2091" spans="3:4" ht="12.95" customHeight="1" x14ac:dyDescent="0.2">
      <c r="C2091" s="67"/>
      <c r="D2091" s="67"/>
    </row>
    <row r="2092" spans="3:4" ht="12.95" customHeight="1" x14ac:dyDescent="0.2">
      <c r="C2092" s="67"/>
      <c r="D2092" s="67"/>
    </row>
    <row r="2093" spans="3:4" ht="12.95" customHeight="1" x14ac:dyDescent="0.2">
      <c r="C2093" s="67"/>
      <c r="D2093" s="67"/>
    </row>
    <row r="2094" spans="3:4" ht="12.95" customHeight="1" x14ac:dyDescent="0.2">
      <c r="C2094" s="67"/>
      <c r="D2094" s="67"/>
    </row>
    <row r="2095" spans="3:4" ht="12.95" customHeight="1" x14ac:dyDescent="0.2">
      <c r="C2095" s="67"/>
      <c r="D2095" s="67"/>
    </row>
    <row r="2096" spans="3:4" ht="12.95" customHeight="1" x14ac:dyDescent="0.2">
      <c r="C2096" s="67"/>
      <c r="D2096" s="67"/>
    </row>
    <row r="2097" spans="3:4" ht="12.95" customHeight="1" x14ac:dyDescent="0.2">
      <c r="C2097" s="67"/>
      <c r="D2097" s="67"/>
    </row>
    <row r="2098" spans="3:4" ht="12.95" customHeight="1" x14ac:dyDescent="0.2">
      <c r="C2098" s="67"/>
      <c r="D2098" s="67"/>
    </row>
    <row r="2099" spans="3:4" ht="12.95" customHeight="1" x14ac:dyDescent="0.2">
      <c r="C2099" s="67"/>
      <c r="D2099" s="67"/>
    </row>
    <row r="2100" spans="3:4" ht="12.95" customHeight="1" x14ac:dyDescent="0.2">
      <c r="C2100" s="67"/>
      <c r="D2100" s="67"/>
    </row>
    <row r="2101" spans="3:4" ht="12.95" customHeight="1" x14ac:dyDescent="0.2">
      <c r="C2101" s="67"/>
      <c r="D2101" s="67"/>
    </row>
    <row r="2102" spans="3:4" ht="12.95" customHeight="1" x14ac:dyDescent="0.2">
      <c r="C2102" s="67"/>
      <c r="D2102" s="67"/>
    </row>
    <row r="2103" spans="3:4" ht="12.95" customHeight="1" x14ac:dyDescent="0.2">
      <c r="C2103" s="67"/>
      <c r="D2103" s="67"/>
    </row>
    <row r="2104" spans="3:4" ht="12.95" customHeight="1" x14ac:dyDescent="0.2">
      <c r="C2104" s="67"/>
      <c r="D2104" s="67"/>
    </row>
    <row r="2105" spans="3:4" ht="12.95" customHeight="1" x14ac:dyDescent="0.2">
      <c r="C2105" s="67"/>
      <c r="D2105" s="67"/>
    </row>
    <row r="2106" spans="3:4" ht="12.95" customHeight="1" x14ac:dyDescent="0.2">
      <c r="C2106" s="67"/>
      <c r="D2106" s="67"/>
    </row>
    <row r="2107" spans="3:4" ht="12.95" customHeight="1" x14ac:dyDescent="0.2">
      <c r="C2107" s="67"/>
      <c r="D2107" s="67"/>
    </row>
    <row r="2108" spans="3:4" ht="12.95" customHeight="1" x14ac:dyDescent="0.2">
      <c r="C2108" s="67"/>
      <c r="D2108" s="67"/>
    </row>
    <row r="2109" spans="3:4" ht="12.95" customHeight="1" x14ac:dyDescent="0.2">
      <c r="C2109" s="67"/>
      <c r="D2109" s="67"/>
    </row>
    <row r="2110" spans="3:4" ht="12.95" customHeight="1" x14ac:dyDescent="0.2">
      <c r="C2110" s="67"/>
      <c r="D2110" s="67"/>
    </row>
    <row r="2111" spans="3:4" ht="12.95" customHeight="1" x14ac:dyDescent="0.2">
      <c r="C2111" s="67"/>
      <c r="D2111" s="67"/>
    </row>
    <row r="2112" spans="3:4" ht="12.95" customHeight="1" x14ac:dyDescent="0.2">
      <c r="C2112" s="67"/>
      <c r="D2112" s="67"/>
    </row>
    <row r="2113" spans="3:4" ht="12.95" customHeight="1" x14ac:dyDescent="0.2">
      <c r="C2113" s="67"/>
      <c r="D2113" s="67"/>
    </row>
    <row r="2114" spans="3:4" ht="12.95" customHeight="1" x14ac:dyDescent="0.2">
      <c r="C2114" s="67"/>
      <c r="D2114" s="67"/>
    </row>
    <row r="2115" spans="3:4" ht="12.95" customHeight="1" x14ac:dyDescent="0.2">
      <c r="C2115" s="67"/>
      <c r="D2115" s="67"/>
    </row>
    <row r="2116" spans="3:4" ht="12.95" customHeight="1" x14ac:dyDescent="0.2">
      <c r="C2116" s="67"/>
      <c r="D2116" s="67"/>
    </row>
    <row r="2117" spans="3:4" ht="12.95" customHeight="1" x14ac:dyDescent="0.2">
      <c r="C2117" s="67"/>
      <c r="D2117" s="67"/>
    </row>
    <row r="2118" spans="3:4" ht="12.95" customHeight="1" x14ac:dyDescent="0.2">
      <c r="C2118" s="67"/>
      <c r="D2118" s="67"/>
    </row>
    <row r="2119" spans="3:4" ht="12.95" customHeight="1" x14ac:dyDescent="0.2">
      <c r="C2119" s="67"/>
      <c r="D2119" s="67"/>
    </row>
    <row r="2120" spans="3:4" ht="12.95" customHeight="1" x14ac:dyDescent="0.2">
      <c r="C2120" s="67"/>
      <c r="D2120" s="67"/>
    </row>
    <row r="2121" spans="3:4" ht="12.95" customHeight="1" x14ac:dyDescent="0.2">
      <c r="C2121" s="67"/>
      <c r="D2121" s="67"/>
    </row>
    <row r="2122" spans="3:4" ht="12.95" customHeight="1" x14ac:dyDescent="0.2">
      <c r="C2122" s="67"/>
      <c r="D2122" s="67"/>
    </row>
    <row r="2123" spans="3:4" ht="12.95" customHeight="1" x14ac:dyDescent="0.2">
      <c r="C2123" s="67"/>
      <c r="D2123" s="67"/>
    </row>
    <row r="2124" spans="3:4" ht="12.95" customHeight="1" x14ac:dyDescent="0.2">
      <c r="C2124" s="67"/>
      <c r="D2124" s="67"/>
    </row>
    <row r="2125" spans="3:4" ht="12.95" customHeight="1" x14ac:dyDescent="0.2">
      <c r="C2125" s="67"/>
      <c r="D2125" s="67"/>
    </row>
    <row r="2126" spans="3:4" ht="12.95" customHeight="1" x14ac:dyDescent="0.2">
      <c r="C2126" s="67"/>
      <c r="D2126" s="67"/>
    </row>
    <row r="2127" spans="3:4" ht="12.95" customHeight="1" x14ac:dyDescent="0.2">
      <c r="C2127" s="67"/>
      <c r="D2127" s="67"/>
    </row>
    <row r="2128" spans="3:4" ht="12.95" customHeight="1" x14ac:dyDescent="0.2">
      <c r="C2128" s="67"/>
      <c r="D2128" s="67"/>
    </row>
    <row r="2129" spans="3:4" ht="12.95" customHeight="1" x14ac:dyDescent="0.2">
      <c r="C2129" s="67"/>
      <c r="D2129" s="67"/>
    </row>
    <row r="2130" spans="3:4" ht="12.95" customHeight="1" x14ac:dyDescent="0.2">
      <c r="C2130" s="67"/>
      <c r="D2130" s="67"/>
    </row>
    <row r="2131" spans="3:4" ht="12.95" customHeight="1" x14ac:dyDescent="0.2">
      <c r="C2131" s="67"/>
      <c r="D2131" s="67"/>
    </row>
    <row r="2132" spans="3:4" ht="12.95" customHeight="1" x14ac:dyDescent="0.2">
      <c r="C2132" s="67"/>
      <c r="D2132" s="67"/>
    </row>
    <row r="2133" spans="3:4" ht="12.95" customHeight="1" x14ac:dyDescent="0.2">
      <c r="C2133" s="67"/>
      <c r="D2133" s="67"/>
    </row>
    <row r="2134" spans="3:4" ht="12.95" customHeight="1" x14ac:dyDescent="0.2">
      <c r="C2134" s="67"/>
      <c r="D2134" s="67"/>
    </row>
    <row r="2135" spans="3:4" ht="12.95" customHeight="1" x14ac:dyDescent="0.2">
      <c r="C2135" s="67"/>
      <c r="D2135" s="67"/>
    </row>
    <row r="2136" spans="3:4" ht="12.95" customHeight="1" x14ac:dyDescent="0.2">
      <c r="C2136" s="67"/>
      <c r="D2136" s="67"/>
    </row>
    <row r="2137" spans="3:4" ht="12.95" customHeight="1" x14ac:dyDescent="0.2">
      <c r="C2137" s="67"/>
      <c r="D2137" s="67"/>
    </row>
    <row r="2138" spans="3:4" ht="12.95" customHeight="1" x14ac:dyDescent="0.2">
      <c r="C2138" s="67"/>
      <c r="D2138" s="67"/>
    </row>
    <row r="2139" spans="3:4" ht="12.95" customHeight="1" x14ac:dyDescent="0.2">
      <c r="C2139" s="67"/>
      <c r="D2139" s="67"/>
    </row>
    <row r="2140" spans="3:4" ht="12.95" customHeight="1" x14ac:dyDescent="0.2">
      <c r="C2140" s="67"/>
      <c r="D2140" s="67"/>
    </row>
    <row r="2141" spans="3:4" ht="12.95" customHeight="1" x14ac:dyDescent="0.2">
      <c r="C2141" s="67"/>
      <c r="D2141" s="67"/>
    </row>
    <row r="2142" spans="3:4" ht="12.95" customHeight="1" x14ac:dyDescent="0.2">
      <c r="C2142" s="67"/>
      <c r="D2142" s="67"/>
    </row>
    <row r="2143" spans="3:4" ht="12.95" customHeight="1" x14ac:dyDescent="0.2">
      <c r="C2143" s="67"/>
      <c r="D2143" s="67"/>
    </row>
    <row r="2144" spans="3:4" ht="12.95" customHeight="1" x14ac:dyDescent="0.2">
      <c r="C2144" s="67"/>
      <c r="D2144" s="67"/>
    </row>
    <row r="2145" spans="3:4" ht="12.95" customHeight="1" x14ac:dyDescent="0.2">
      <c r="C2145" s="67"/>
      <c r="D2145" s="67"/>
    </row>
    <row r="2146" spans="3:4" ht="12.95" customHeight="1" x14ac:dyDescent="0.2">
      <c r="C2146" s="67"/>
      <c r="D2146" s="67"/>
    </row>
    <row r="2147" spans="3:4" ht="12.95" customHeight="1" x14ac:dyDescent="0.2">
      <c r="C2147" s="67"/>
      <c r="D2147" s="67"/>
    </row>
    <row r="2148" spans="3:4" ht="12.95" customHeight="1" x14ac:dyDescent="0.2">
      <c r="C2148" s="67"/>
      <c r="D2148" s="67"/>
    </row>
    <row r="2149" spans="3:4" ht="12.95" customHeight="1" x14ac:dyDescent="0.2">
      <c r="C2149" s="67"/>
      <c r="D2149" s="67"/>
    </row>
    <row r="2150" spans="3:4" ht="12.95" customHeight="1" x14ac:dyDescent="0.2">
      <c r="C2150" s="67"/>
      <c r="D2150" s="67"/>
    </row>
    <row r="2151" spans="3:4" ht="12.95" customHeight="1" x14ac:dyDescent="0.2">
      <c r="C2151" s="67"/>
      <c r="D2151" s="67"/>
    </row>
    <row r="2152" spans="3:4" ht="12.95" customHeight="1" x14ac:dyDescent="0.2">
      <c r="C2152" s="67"/>
      <c r="D2152" s="67"/>
    </row>
    <row r="2153" spans="3:4" ht="12.95" customHeight="1" x14ac:dyDescent="0.2">
      <c r="C2153" s="67"/>
      <c r="D2153" s="67"/>
    </row>
    <row r="2154" spans="3:4" ht="12.95" customHeight="1" x14ac:dyDescent="0.2">
      <c r="C2154" s="67"/>
      <c r="D2154" s="67"/>
    </row>
    <row r="2155" spans="3:4" ht="12.95" customHeight="1" x14ac:dyDescent="0.2">
      <c r="C2155" s="67"/>
      <c r="D2155" s="67"/>
    </row>
    <row r="2156" spans="3:4" ht="12.95" customHeight="1" x14ac:dyDescent="0.2">
      <c r="C2156" s="67"/>
      <c r="D2156" s="67"/>
    </row>
    <row r="2157" spans="3:4" ht="12.95" customHeight="1" x14ac:dyDescent="0.2">
      <c r="C2157" s="67"/>
      <c r="D2157" s="67"/>
    </row>
    <row r="2158" spans="3:4" ht="12.95" customHeight="1" x14ac:dyDescent="0.2">
      <c r="C2158" s="67"/>
      <c r="D2158" s="67"/>
    </row>
    <row r="2159" spans="3:4" ht="12.95" customHeight="1" x14ac:dyDescent="0.2">
      <c r="C2159" s="67"/>
      <c r="D2159" s="67"/>
    </row>
    <row r="2160" spans="3:4" ht="12.95" customHeight="1" x14ac:dyDescent="0.2">
      <c r="C2160" s="67"/>
      <c r="D2160" s="67"/>
    </row>
    <row r="2161" spans="3:4" ht="12.95" customHeight="1" x14ac:dyDescent="0.2">
      <c r="C2161" s="67"/>
      <c r="D2161" s="67"/>
    </row>
    <row r="2162" spans="3:4" ht="12.95" customHeight="1" x14ac:dyDescent="0.2">
      <c r="C2162" s="67"/>
      <c r="D2162" s="67"/>
    </row>
    <row r="2163" spans="3:4" ht="12.95" customHeight="1" x14ac:dyDescent="0.2">
      <c r="C2163" s="67"/>
      <c r="D2163" s="67"/>
    </row>
    <row r="2164" spans="3:4" ht="12.95" customHeight="1" x14ac:dyDescent="0.2">
      <c r="C2164" s="67"/>
      <c r="D2164" s="67"/>
    </row>
    <row r="2165" spans="3:4" ht="12.95" customHeight="1" x14ac:dyDescent="0.2">
      <c r="C2165" s="67"/>
      <c r="D2165" s="67"/>
    </row>
    <row r="2166" spans="3:4" ht="12.95" customHeight="1" x14ac:dyDescent="0.2">
      <c r="C2166" s="67"/>
      <c r="D2166" s="67"/>
    </row>
    <row r="2167" spans="3:4" ht="12.95" customHeight="1" x14ac:dyDescent="0.2">
      <c r="C2167" s="67"/>
      <c r="D2167" s="67"/>
    </row>
    <row r="2168" spans="3:4" ht="12.95" customHeight="1" x14ac:dyDescent="0.2">
      <c r="C2168" s="67"/>
      <c r="D2168" s="67"/>
    </row>
    <row r="2169" spans="3:4" ht="12.95" customHeight="1" x14ac:dyDescent="0.2">
      <c r="C2169" s="67"/>
      <c r="D2169" s="67"/>
    </row>
    <row r="2170" spans="3:4" ht="12.95" customHeight="1" x14ac:dyDescent="0.2">
      <c r="C2170" s="67"/>
      <c r="D2170" s="67"/>
    </row>
    <row r="2171" spans="3:4" ht="12.95" customHeight="1" x14ac:dyDescent="0.2">
      <c r="C2171" s="67"/>
      <c r="D2171" s="67"/>
    </row>
    <row r="2172" spans="3:4" ht="12.95" customHeight="1" x14ac:dyDescent="0.2">
      <c r="C2172" s="67"/>
      <c r="D2172" s="67"/>
    </row>
    <row r="2173" spans="3:4" ht="12.95" customHeight="1" x14ac:dyDescent="0.2">
      <c r="C2173" s="67"/>
      <c r="D2173" s="67"/>
    </row>
    <row r="2174" spans="3:4" ht="12.95" customHeight="1" x14ac:dyDescent="0.2">
      <c r="C2174" s="67"/>
      <c r="D2174" s="67"/>
    </row>
    <row r="2175" spans="3:4" ht="12.95" customHeight="1" x14ac:dyDescent="0.2">
      <c r="C2175" s="67"/>
      <c r="D2175" s="67"/>
    </row>
    <row r="2176" spans="3:4" ht="12.95" customHeight="1" x14ac:dyDescent="0.2">
      <c r="C2176" s="67"/>
      <c r="D2176" s="67"/>
    </row>
    <row r="2177" spans="3:4" ht="12.95" customHeight="1" x14ac:dyDescent="0.2">
      <c r="C2177" s="67"/>
      <c r="D2177" s="67"/>
    </row>
    <row r="2178" spans="3:4" ht="12.95" customHeight="1" x14ac:dyDescent="0.2">
      <c r="C2178" s="67"/>
      <c r="D2178" s="67"/>
    </row>
    <row r="2179" spans="3:4" ht="12.95" customHeight="1" x14ac:dyDescent="0.2">
      <c r="C2179" s="67"/>
      <c r="D2179" s="67"/>
    </row>
    <row r="2180" spans="3:4" ht="12.95" customHeight="1" x14ac:dyDescent="0.2">
      <c r="C2180" s="67"/>
      <c r="D2180" s="67"/>
    </row>
    <row r="2181" spans="3:4" ht="12.95" customHeight="1" x14ac:dyDescent="0.2">
      <c r="C2181" s="67"/>
      <c r="D2181" s="67"/>
    </row>
    <row r="2182" spans="3:4" ht="12.95" customHeight="1" x14ac:dyDescent="0.2">
      <c r="C2182" s="67"/>
      <c r="D2182" s="67"/>
    </row>
    <row r="2183" spans="3:4" ht="12.95" customHeight="1" x14ac:dyDescent="0.2">
      <c r="C2183" s="67"/>
      <c r="D2183" s="67"/>
    </row>
    <row r="2184" spans="3:4" ht="12.95" customHeight="1" x14ac:dyDescent="0.2">
      <c r="C2184" s="67"/>
      <c r="D2184" s="67"/>
    </row>
    <row r="2185" spans="3:4" ht="12.95" customHeight="1" x14ac:dyDescent="0.2">
      <c r="C2185" s="67"/>
      <c r="D2185" s="67"/>
    </row>
    <row r="2186" spans="3:4" ht="12.95" customHeight="1" x14ac:dyDescent="0.2">
      <c r="C2186" s="67"/>
      <c r="D2186" s="67"/>
    </row>
    <row r="2187" spans="3:4" ht="12.95" customHeight="1" x14ac:dyDescent="0.2">
      <c r="C2187" s="67"/>
      <c r="D2187" s="67"/>
    </row>
    <row r="2188" spans="3:4" ht="12.95" customHeight="1" x14ac:dyDescent="0.2">
      <c r="C2188" s="67"/>
      <c r="D2188" s="67"/>
    </row>
    <row r="2189" spans="3:4" ht="12.95" customHeight="1" x14ac:dyDescent="0.2">
      <c r="C2189" s="67"/>
      <c r="D2189" s="67"/>
    </row>
    <row r="2190" spans="3:4" ht="12.95" customHeight="1" x14ac:dyDescent="0.2">
      <c r="C2190" s="67"/>
      <c r="D2190" s="67"/>
    </row>
    <row r="2191" spans="3:4" ht="12.95" customHeight="1" x14ac:dyDescent="0.2">
      <c r="C2191" s="67"/>
      <c r="D2191" s="67"/>
    </row>
    <row r="2192" spans="3:4" ht="12.95" customHeight="1" x14ac:dyDescent="0.2">
      <c r="C2192" s="67"/>
      <c r="D2192" s="67"/>
    </row>
    <row r="2193" spans="3:4" ht="12.95" customHeight="1" x14ac:dyDescent="0.2">
      <c r="C2193" s="67"/>
      <c r="D2193" s="67"/>
    </row>
    <row r="2194" spans="3:4" ht="12.95" customHeight="1" x14ac:dyDescent="0.2">
      <c r="C2194" s="67"/>
      <c r="D2194" s="67"/>
    </row>
    <row r="2195" spans="3:4" ht="12.95" customHeight="1" x14ac:dyDescent="0.2">
      <c r="C2195" s="67"/>
      <c r="D2195" s="67"/>
    </row>
    <row r="2196" spans="3:4" ht="12.95" customHeight="1" x14ac:dyDescent="0.2">
      <c r="C2196" s="67"/>
      <c r="D2196" s="67"/>
    </row>
    <row r="2197" spans="3:4" ht="12.95" customHeight="1" x14ac:dyDescent="0.2">
      <c r="C2197" s="67"/>
      <c r="D2197" s="67"/>
    </row>
    <row r="2198" spans="3:4" ht="12.95" customHeight="1" x14ac:dyDescent="0.2">
      <c r="C2198" s="67"/>
      <c r="D2198" s="67"/>
    </row>
    <row r="2199" spans="3:4" ht="12.95" customHeight="1" x14ac:dyDescent="0.2">
      <c r="C2199" s="67"/>
      <c r="D2199" s="67"/>
    </row>
    <row r="2200" spans="3:4" ht="12.95" customHeight="1" x14ac:dyDescent="0.2">
      <c r="C2200" s="67"/>
      <c r="D2200" s="67"/>
    </row>
    <row r="2201" spans="3:4" ht="12.95" customHeight="1" x14ac:dyDescent="0.2">
      <c r="C2201" s="67"/>
      <c r="D2201" s="67"/>
    </row>
    <row r="2202" spans="3:4" ht="12.95" customHeight="1" x14ac:dyDescent="0.2">
      <c r="C2202" s="67"/>
      <c r="D2202" s="67"/>
    </row>
    <row r="2203" spans="3:4" ht="12.95" customHeight="1" x14ac:dyDescent="0.2">
      <c r="C2203" s="67"/>
      <c r="D2203" s="67"/>
    </row>
    <row r="2204" spans="3:4" ht="12.95" customHeight="1" x14ac:dyDescent="0.2">
      <c r="C2204" s="67"/>
      <c r="D2204" s="67"/>
    </row>
    <row r="2205" spans="3:4" ht="12.95" customHeight="1" x14ac:dyDescent="0.2">
      <c r="C2205" s="67"/>
      <c r="D2205" s="67"/>
    </row>
    <row r="2206" spans="3:4" ht="12.95" customHeight="1" x14ac:dyDescent="0.2">
      <c r="C2206" s="67"/>
      <c r="D2206" s="67"/>
    </row>
    <row r="2207" spans="3:4" ht="12.95" customHeight="1" x14ac:dyDescent="0.2">
      <c r="C2207" s="67"/>
      <c r="D2207" s="67"/>
    </row>
    <row r="2208" spans="3:4" ht="12.95" customHeight="1" x14ac:dyDescent="0.2">
      <c r="C2208" s="67"/>
      <c r="D2208" s="67"/>
    </row>
    <row r="2209" spans="3:4" ht="12.95" customHeight="1" x14ac:dyDescent="0.2">
      <c r="C2209" s="67"/>
      <c r="D2209" s="67"/>
    </row>
    <row r="2210" spans="3:4" ht="12.95" customHeight="1" x14ac:dyDescent="0.2">
      <c r="C2210" s="67"/>
      <c r="D2210" s="67"/>
    </row>
    <row r="2211" spans="3:4" ht="12.95" customHeight="1" x14ac:dyDescent="0.2">
      <c r="C2211" s="67"/>
      <c r="D2211" s="67"/>
    </row>
    <row r="2212" spans="3:4" ht="12.95" customHeight="1" x14ac:dyDescent="0.2">
      <c r="C2212" s="67"/>
      <c r="D2212" s="67"/>
    </row>
    <row r="2213" spans="3:4" ht="12.95" customHeight="1" x14ac:dyDescent="0.2">
      <c r="C2213" s="67"/>
      <c r="D2213" s="67"/>
    </row>
    <row r="2214" spans="3:4" ht="12.95" customHeight="1" x14ac:dyDescent="0.2">
      <c r="C2214" s="67"/>
      <c r="D2214" s="67"/>
    </row>
    <row r="2215" spans="3:4" ht="12.95" customHeight="1" x14ac:dyDescent="0.2">
      <c r="C2215" s="67"/>
      <c r="D2215" s="67"/>
    </row>
    <row r="2216" spans="3:4" ht="12.95" customHeight="1" x14ac:dyDescent="0.2">
      <c r="C2216" s="67"/>
      <c r="D2216" s="67"/>
    </row>
    <row r="2217" spans="3:4" ht="12.95" customHeight="1" x14ac:dyDescent="0.2">
      <c r="C2217" s="67"/>
      <c r="D2217" s="67"/>
    </row>
    <row r="2218" spans="3:4" ht="12.95" customHeight="1" x14ac:dyDescent="0.2">
      <c r="C2218" s="67"/>
      <c r="D2218" s="67"/>
    </row>
    <row r="2219" spans="3:4" ht="12.95" customHeight="1" x14ac:dyDescent="0.2">
      <c r="C2219" s="67"/>
      <c r="D2219" s="67"/>
    </row>
    <row r="2220" spans="3:4" ht="12.95" customHeight="1" x14ac:dyDescent="0.2">
      <c r="C2220" s="67"/>
      <c r="D2220" s="67"/>
    </row>
    <row r="2221" spans="3:4" ht="12.95" customHeight="1" x14ac:dyDescent="0.2">
      <c r="C2221" s="67"/>
      <c r="D2221" s="67"/>
    </row>
    <row r="2222" spans="3:4" ht="12.95" customHeight="1" x14ac:dyDescent="0.2">
      <c r="C2222" s="67"/>
      <c r="D2222" s="67"/>
    </row>
    <row r="2223" spans="3:4" ht="12.95" customHeight="1" x14ac:dyDescent="0.2">
      <c r="C2223" s="67"/>
      <c r="D2223" s="67"/>
    </row>
    <row r="2224" spans="3:4" ht="12.95" customHeight="1" x14ac:dyDescent="0.2">
      <c r="C2224" s="67"/>
      <c r="D2224" s="67"/>
    </row>
    <row r="2225" spans="3:4" ht="12.95" customHeight="1" x14ac:dyDescent="0.2">
      <c r="C2225" s="67"/>
      <c r="D2225" s="67"/>
    </row>
    <row r="2226" spans="3:4" ht="12.95" customHeight="1" x14ac:dyDescent="0.2">
      <c r="C2226" s="67"/>
      <c r="D2226" s="67"/>
    </row>
    <row r="2227" spans="3:4" ht="12.95" customHeight="1" x14ac:dyDescent="0.2">
      <c r="C2227" s="67"/>
      <c r="D2227" s="67"/>
    </row>
    <row r="2228" spans="3:4" ht="12.95" customHeight="1" x14ac:dyDescent="0.2">
      <c r="C2228" s="67"/>
      <c r="D2228" s="67"/>
    </row>
    <row r="2229" spans="3:4" ht="12.95" customHeight="1" x14ac:dyDescent="0.2">
      <c r="C2229" s="67"/>
      <c r="D2229" s="67"/>
    </row>
    <row r="2230" spans="3:4" ht="12.95" customHeight="1" x14ac:dyDescent="0.2">
      <c r="C2230" s="67"/>
      <c r="D2230" s="67"/>
    </row>
    <row r="2231" spans="3:4" ht="12.95" customHeight="1" x14ac:dyDescent="0.2">
      <c r="C2231" s="67"/>
      <c r="D2231" s="67"/>
    </row>
    <row r="2232" spans="3:4" ht="12.95" customHeight="1" x14ac:dyDescent="0.2">
      <c r="C2232" s="67"/>
      <c r="D2232" s="67"/>
    </row>
    <row r="2233" spans="3:4" ht="12.95" customHeight="1" x14ac:dyDescent="0.2">
      <c r="C2233" s="67"/>
      <c r="D2233" s="67"/>
    </row>
    <row r="2234" spans="3:4" ht="12.95" customHeight="1" x14ac:dyDescent="0.2">
      <c r="C2234" s="67"/>
      <c r="D2234" s="67"/>
    </row>
    <row r="2235" spans="3:4" ht="12.95" customHeight="1" x14ac:dyDescent="0.2">
      <c r="C2235" s="67"/>
      <c r="D2235" s="67"/>
    </row>
    <row r="2236" spans="3:4" ht="12.95" customHeight="1" x14ac:dyDescent="0.2">
      <c r="C2236" s="67"/>
      <c r="D2236" s="67"/>
    </row>
    <row r="2237" spans="3:4" ht="12.95" customHeight="1" x14ac:dyDescent="0.2">
      <c r="C2237" s="67"/>
      <c r="D2237" s="67"/>
    </row>
    <row r="2238" spans="3:4" ht="12.95" customHeight="1" x14ac:dyDescent="0.2">
      <c r="C2238" s="67"/>
      <c r="D2238" s="67"/>
    </row>
    <row r="2239" spans="3:4" ht="12.95" customHeight="1" x14ac:dyDescent="0.2">
      <c r="C2239" s="67"/>
      <c r="D2239" s="67"/>
    </row>
    <row r="2240" spans="3:4" ht="12.95" customHeight="1" x14ac:dyDescent="0.2">
      <c r="C2240" s="67"/>
      <c r="D2240" s="67"/>
    </row>
    <row r="2241" spans="3:4" ht="12.95" customHeight="1" x14ac:dyDescent="0.2">
      <c r="C2241" s="67"/>
      <c r="D2241" s="67"/>
    </row>
    <row r="2242" spans="3:4" ht="12.95" customHeight="1" x14ac:dyDescent="0.2">
      <c r="C2242" s="67"/>
      <c r="D2242" s="67"/>
    </row>
    <row r="2243" spans="3:4" ht="12.95" customHeight="1" x14ac:dyDescent="0.2">
      <c r="C2243" s="67"/>
      <c r="D2243" s="67"/>
    </row>
    <row r="2244" spans="3:4" ht="12.95" customHeight="1" x14ac:dyDescent="0.2">
      <c r="C2244" s="67"/>
      <c r="D2244" s="67"/>
    </row>
    <row r="2245" spans="3:4" ht="12.95" customHeight="1" x14ac:dyDescent="0.2">
      <c r="C2245" s="67"/>
      <c r="D2245" s="67"/>
    </row>
    <row r="2246" spans="3:4" ht="12.95" customHeight="1" x14ac:dyDescent="0.2">
      <c r="C2246" s="67"/>
      <c r="D2246" s="67"/>
    </row>
    <row r="2247" spans="3:4" ht="12.95" customHeight="1" x14ac:dyDescent="0.2">
      <c r="C2247" s="67"/>
      <c r="D2247" s="67"/>
    </row>
    <row r="2248" spans="3:4" ht="12.95" customHeight="1" x14ac:dyDescent="0.2">
      <c r="C2248" s="67"/>
      <c r="D2248" s="67"/>
    </row>
    <row r="2249" spans="3:4" ht="12.95" customHeight="1" x14ac:dyDescent="0.2">
      <c r="C2249" s="67"/>
      <c r="D2249" s="67"/>
    </row>
    <row r="2250" spans="3:4" ht="12.95" customHeight="1" x14ac:dyDescent="0.2">
      <c r="C2250" s="67"/>
      <c r="D2250" s="67"/>
    </row>
    <row r="2251" spans="3:4" ht="12.95" customHeight="1" x14ac:dyDescent="0.2">
      <c r="C2251" s="67"/>
      <c r="D2251" s="67"/>
    </row>
    <row r="2252" spans="3:4" ht="12.95" customHeight="1" x14ac:dyDescent="0.2">
      <c r="C2252" s="67"/>
      <c r="D2252" s="67"/>
    </row>
    <row r="2253" spans="3:4" ht="12.95" customHeight="1" x14ac:dyDescent="0.2">
      <c r="C2253" s="67"/>
      <c r="D2253" s="67"/>
    </row>
    <row r="2254" spans="3:4" ht="12.95" customHeight="1" x14ac:dyDescent="0.2">
      <c r="C2254" s="67"/>
      <c r="D2254" s="67"/>
    </row>
    <row r="2255" spans="3:4" ht="12.95" customHeight="1" x14ac:dyDescent="0.2">
      <c r="C2255" s="67"/>
      <c r="D2255" s="67"/>
    </row>
    <row r="2256" spans="3:4" ht="12.95" customHeight="1" x14ac:dyDescent="0.2">
      <c r="C2256" s="67"/>
      <c r="D2256" s="67"/>
    </row>
    <row r="2257" spans="3:4" ht="12.95" customHeight="1" x14ac:dyDescent="0.2">
      <c r="C2257" s="67"/>
      <c r="D2257" s="67"/>
    </row>
    <row r="2258" spans="3:4" ht="12.95" customHeight="1" x14ac:dyDescent="0.2">
      <c r="C2258" s="67"/>
      <c r="D2258" s="67"/>
    </row>
    <row r="2259" spans="3:4" ht="12.95" customHeight="1" x14ac:dyDescent="0.2">
      <c r="C2259" s="67"/>
      <c r="D2259" s="67"/>
    </row>
    <row r="2260" spans="3:4" ht="12.95" customHeight="1" x14ac:dyDescent="0.2">
      <c r="C2260" s="67"/>
      <c r="D2260" s="67"/>
    </row>
    <row r="2261" spans="3:4" ht="12.95" customHeight="1" x14ac:dyDescent="0.2">
      <c r="C2261" s="67"/>
      <c r="D2261" s="67"/>
    </row>
    <row r="2262" spans="3:4" ht="12.95" customHeight="1" x14ac:dyDescent="0.2">
      <c r="C2262" s="67"/>
      <c r="D2262" s="67"/>
    </row>
    <row r="2263" spans="3:4" ht="12.95" customHeight="1" x14ac:dyDescent="0.2">
      <c r="C2263" s="67"/>
      <c r="D2263" s="67"/>
    </row>
    <row r="2264" spans="3:4" ht="12.95" customHeight="1" x14ac:dyDescent="0.2">
      <c r="C2264" s="67"/>
      <c r="D2264" s="67"/>
    </row>
    <row r="2265" spans="3:4" ht="12.95" customHeight="1" x14ac:dyDescent="0.2">
      <c r="C2265" s="67"/>
      <c r="D2265" s="67"/>
    </row>
    <row r="2266" spans="3:4" ht="12.95" customHeight="1" x14ac:dyDescent="0.2">
      <c r="C2266" s="67"/>
      <c r="D2266" s="67"/>
    </row>
    <row r="2267" spans="3:4" ht="12.95" customHeight="1" x14ac:dyDescent="0.2">
      <c r="C2267" s="67"/>
      <c r="D2267" s="67"/>
    </row>
    <row r="2268" spans="3:4" ht="12.95" customHeight="1" x14ac:dyDescent="0.2">
      <c r="C2268" s="67"/>
      <c r="D2268" s="67"/>
    </row>
    <row r="2269" spans="3:4" ht="12.95" customHeight="1" x14ac:dyDescent="0.2">
      <c r="C2269" s="67"/>
      <c r="D2269" s="67"/>
    </row>
    <row r="2270" spans="3:4" ht="12.95" customHeight="1" x14ac:dyDescent="0.2">
      <c r="C2270" s="67"/>
      <c r="D2270" s="67"/>
    </row>
    <row r="2271" spans="3:4" ht="12.95" customHeight="1" x14ac:dyDescent="0.2">
      <c r="C2271" s="67"/>
      <c r="D2271" s="67"/>
    </row>
    <row r="2272" spans="3:4" ht="12.95" customHeight="1" x14ac:dyDescent="0.2">
      <c r="C2272" s="67"/>
      <c r="D2272" s="67"/>
    </row>
    <row r="2273" spans="3:4" ht="12.95" customHeight="1" x14ac:dyDescent="0.2">
      <c r="C2273" s="67"/>
      <c r="D2273" s="67"/>
    </row>
    <row r="2274" spans="3:4" ht="12.95" customHeight="1" x14ac:dyDescent="0.2">
      <c r="C2274" s="67"/>
      <c r="D2274" s="67"/>
    </row>
    <row r="2275" spans="3:4" ht="12.95" customHeight="1" x14ac:dyDescent="0.2">
      <c r="C2275" s="67"/>
      <c r="D2275" s="67"/>
    </row>
    <row r="2276" spans="3:4" ht="12.95" customHeight="1" x14ac:dyDescent="0.2">
      <c r="C2276" s="67"/>
      <c r="D2276" s="67"/>
    </row>
    <row r="2277" spans="3:4" ht="12.95" customHeight="1" x14ac:dyDescent="0.2">
      <c r="C2277" s="67"/>
      <c r="D2277" s="67"/>
    </row>
    <row r="2278" spans="3:4" ht="12.95" customHeight="1" x14ac:dyDescent="0.2">
      <c r="C2278" s="67"/>
      <c r="D2278" s="67"/>
    </row>
    <row r="2279" spans="3:4" ht="12.95" customHeight="1" x14ac:dyDescent="0.2">
      <c r="C2279" s="67"/>
      <c r="D2279" s="67"/>
    </row>
    <row r="2280" spans="3:4" ht="12.95" customHeight="1" x14ac:dyDescent="0.2">
      <c r="C2280" s="67"/>
      <c r="D2280" s="67"/>
    </row>
    <row r="2281" spans="3:4" ht="12.95" customHeight="1" x14ac:dyDescent="0.2">
      <c r="C2281" s="67"/>
      <c r="D2281" s="67"/>
    </row>
    <row r="2282" spans="3:4" ht="12.95" customHeight="1" x14ac:dyDescent="0.2">
      <c r="C2282" s="67"/>
      <c r="D2282" s="67"/>
    </row>
    <row r="2283" spans="3:4" ht="12.95" customHeight="1" x14ac:dyDescent="0.2">
      <c r="C2283" s="67"/>
      <c r="D2283" s="67"/>
    </row>
    <row r="2284" spans="3:4" ht="12.95" customHeight="1" x14ac:dyDescent="0.2">
      <c r="C2284" s="67"/>
      <c r="D2284" s="67"/>
    </row>
    <row r="2285" spans="3:4" ht="12.95" customHeight="1" x14ac:dyDescent="0.2">
      <c r="C2285" s="67"/>
      <c r="D2285" s="67"/>
    </row>
    <row r="2286" spans="3:4" ht="12.95" customHeight="1" x14ac:dyDescent="0.2">
      <c r="C2286" s="67"/>
      <c r="D2286" s="67"/>
    </row>
    <row r="2287" spans="3:4" ht="12.95" customHeight="1" x14ac:dyDescent="0.2">
      <c r="C2287" s="67"/>
      <c r="D2287" s="67"/>
    </row>
    <row r="2288" spans="3:4" ht="12.95" customHeight="1" x14ac:dyDescent="0.2">
      <c r="C2288" s="67"/>
      <c r="D2288" s="67"/>
    </row>
    <row r="2289" spans="3:4" ht="12.95" customHeight="1" x14ac:dyDescent="0.2">
      <c r="C2289" s="67"/>
      <c r="D2289" s="67"/>
    </row>
    <row r="2290" spans="3:4" ht="12.95" customHeight="1" x14ac:dyDescent="0.2">
      <c r="C2290" s="67"/>
      <c r="D2290" s="67"/>
    </row>
    <row r="2291" spans="3:4" ht="12.95" customHeight="1" x14ac:dyDescent="0.2">
      <c r="C2291" s="67"/>
      <c r="D2291" s="67"/>
    </row>
    <row r="2292" spans="3:4" ht="12.95" customHeight="1" x14ac:dyDescent="0.2">
      <c r="C2292" s="67"/>
      <c r="D2292" s="67"/>
    </row>
    <row r="2293" spans="3:4" ht="12.95" customHeight="1" x14ac:dyDescent="0.2">
      <c r="C2293" s="67"/>
      <c r="D2293" s="67"/>
    </row>
    <row r="2294" spans="3:4" ht="12.95" customHeight="1" x14ac:dyDescent="0.2">
      <c r="C2294" s="67"/>
      <c r="D2294" s="67"/>
    </row>
    <row r="2295" spans="3:4" ht="12.95" customHeight="1" x14ac:dyDescent="0.2">
      <c r="C2295" s="67"/>
      <c r="D2295" s="67"/>
    </row>
    <row r="2296" spans="3:4" ht="12.95" customHeight="1" x14ac:dyDescent="0.2">
      <c r="C2296" s="67"/>
      <c r="D2296" s="67"/>
    </row>
    <row r="2297" spans="3:4" ht="12.95" customHeight="1" x14ac:dyDescent="0.2">
      <c r="C2297" s="67"/>
      <c r="D2297" s="67"/>
    </row>
    <row r="2298" spans="3:4" ht="12.95" customHeight="1" x14ac:dyDescent="0.2">
      <c r="C2298" s="67"/>
      <c r="D2298" s="67"/>
    </row>
    <row r="2299" spans="3:4" ht="12.95" customHeight="1" x14ac:dyDescent="0.2">
      <c r="C2299" s="67"/>
      <c r="D2299" s="67"/>
    </row>
    <row r="2300" spans="3:4" ht="12.95" customHeight="1" x14ac:dyDescent="0.2">
      <c r="C2300" s="67"/>
      <c r="D2300" s="67"/>
    </row>
    <row r="2301" spans="3:4" ht="12.95" customHeight="1" x14ac:dyDescent="0.2">
      <c r="C2301" s="67"/>
      <c r="D2301" s="67"/>
    </row>
    <row r="2302" spans="3:4" ht="12.95" customHeight="1" x14ac:dyDescent="0.2">
      <c r="C2302" s="67"/>
      <c r="D2302" s="67"/>
    </row>
    <row r="2303" spans="3:4" ht="12.95" customHeight="1" x14ac:dyDescent="0.2">
      <c r="C2303" s="67"/>
      <c r="D2303" s="67"/>
    </row>
    <row r="2304" spans="3:4" ht="12.95" customHeight="1" x14ac:dyDescent="0.2">
      <c r="C2304" s="67"/>
      <c r="D2304" s="67"/>
    </row>
    <row r="2305" spans="3:4" ht="12.95" customHeight="1" x14ac:dyDescent="0.2">
      <c r="C2305" s="67"/>
      <c r="D2305" s="67"/>
    </row>
    <row r="2306" spans="3:4" ht="12.95" customHeight="1" x14ac:dyDescent="0.2">
      <c r="C2306" s="67"/>
      <c r="D2306" s="67"/>
    </row>
    <row r="2307" spans="3:4" ht="12.95" customHeight="1" x14ac:dyDescent="0.2">
      <c r="C2307" s="67"/>
      <c r="D2307" s="67"/>
    </row>
    <row r="2308" spans="3:4" ht="12.95" customHeight="1" x14ac:dyDescent="0.2">
      <c r="C2308" s="67"/>
      <c r="D2308" s="67"/>
    </row>
    <row r="2309" spans="3:4" ht="12.95" customHeight="1" x14ac:dyDescent="0.2">
      <c r="C2309" s="67"/>
      <c r="D2309" s="67"/>
    </row>
    <row r="2310" spans="3:4" ht="12.95" customHeight="1" x14ac:dyDescent="0.2">
      <c r="C2310" s="67"/>
      <c r="D2310" s="67"/>
    </row>
    <row r="2311" spans="3:4" ht="12.95" customHeight="1" x14ac:dyDescent="0.2">
      <c r="C2311" s="67"/>
      <c r="D2311" s="67"/>
    </row>
    <row r="2312" spans="3:4" ht="12.95" customHeight="1" x14ac:dyDescent="0.2">
      <c r="C2312" s="67"/>
      <c r="D2312" s="67"/>
    </row>
    <row r="2313" spans="3:4" ht="12.95" customHeight="1" x14ac:dyDescent="0.2">
      <c r="C2313" s="67"/>
      <c r="D2313" s="67"/>
    </row>
    <row r="2314" spans="3:4" ht="12.95" customHeight="1" x14ac:dyDescent="0.2">
      <c r="C2314" s="67"/>
      <c r="D2314" s="67"/>
    </row>
    <row r="2315" spans="3:4" ht="12.95" customHeight="1" x14ac:dyDescent="0.2">
      <c r="C2315" s="67"/>
      <c r="D2315" s="67"/>
    </row>
    <row r="2316" spans="3:4" ht="12.95" customHeight="1" x14ac:dyDescent="0.2">
      <c r="C2316" s="67"/>
      <c r="D2316" s="67"/>
    </row>
    <row r="2317" spans="3:4" ht="12.95" customHeight="1" x14ac:dyDescent="0.2">
      <c r="C2317" s="67"/>
      <c r="D2317" s="67"/>
    </row>
    <row r="2318" spans="3:4" ht="12.95" customHeight="1" x14ac:dyDescent="0.2">
      <c r="C2318" s="67"/>
      <c r="D2318" s="67"/>
    </row>
    <row r="2319" spans="3:4" ht="12.95" customHeight="1" x14ac:dyDescent="0.2">
      <c r="C2319" s="67"/>
      <c r="D2319" s="67"/>
    </row>
    <row r="2320" spans="3:4" ht="12.95" customHeight="1" x14ac:dyDescent="0.2">
      <c r="C2320" s="67"/>
      <c r="D2320" s="67"/>
    </row>
    <row r="2321" spans="3:4" ht="12.95" customHeight="1" x14ac:dyDescent="0.2">
      <c r="C2321" s="67"/>
      <c r="D2321" s="67"/>
    </row>
    <row r="2322" spans="3:4" ht="12.95" customHeight="1" x14ac:dyDescent="0.2">
      <c r="C2322" s="67"/>
      <c r="D2322" s="67"/>
    </row>
    <row r="2323" spans="3:4" ht="12.95" customHeight="1" x14ac:dyDescent="0.2">
      <c r="C2323" s="67"/>
      <c r="D2323" s="67"/>
    </row>
    <row r="2324" spans="3:4" ht="12.95" customHeight="1" x14ac:dyDescent="0.2">
      <c r="C2324" s="67"/>
      <c r="D2324" s="67"/>
    </row>
    <row r="2325" spans="3:4" ht="12.95" customHeight="1" x14ac:dyDescent="0.2">
      <c r="C2325" s="67"/>
      <c r="D2325" s="67"/>
    </row>
    <row r="2326" spans="3:4" ht="12.95" customHeight="1" x14ac:dyDescent="0.2">
      <c r="C2326" s="67"/>
      <c r="D2326" s="67"/>
    </row>
    <row r="2327" spans="3:4" ht="12.95" customHeight="1" x14ac:dyDescent="0.2">
      <c r="C2327" s="67"/>
      <c r="D2327" s="67"/>
    </row>
    <row r="2328" spans="3:4" ht="12.95" customHeight="1" x14ac:dyDescent="0.2">
      <c r="C2328" s="67"/>
      <c r="D2328" s="67"/>
    </row>
    <row r="2329" spans="3:4" ht="12.95" customHeight="1" x14ac:dyDescent="0.2">
      <c r="C2329" s="67"/>
      <c r="D2329" s="67"/>
    </row>
    <row r="2330" spans="3:4" ht="12.95" customHeight="1" x14ac:dyDescent="0.2">
      <c r="C2330" s="67"/>
      <c r="D2330" s="67"/>
    </row>
    <row r="2331" spans="3:4" ht="12.95" customHeight="1" x14ac:dyDescent="0.2">
      <c r="C2331" s="67"/>
      <c r="D2331" s="67"/>
    </row>
    <row r="2332" spans="3:4" ht="12.95" customHeight="1" x14ac:dyDescent="0.2">
      <c r="C2332" s="67"/>
      <c r="D2332" s="67"/>
    </row>
    <row r="2333" spans="3:4" ht="12.95" customHeight="1" x14ac:dyDescent="0.2">
      <c r="C2333" s="67"/>
      <c r="D2333" s="67"/>
    </row>
    <row r="2334" spans="3:4" ht="12.95" customHeight="1" x14ac:dyDescent="0.2">
      <c r="C2334" s="67"/>
      <c r="D2334" s="67"/>
    </row>
    <row r="2335" spans="3:4" ht="12.95" customHeight="1" x14ac:dyDescent="0.2">
      <c r="C2335" s="67"/>
      <c r="D2335" s="67"/>
    </row>
    <row r="2336" spans="3:4" ht="12.95" customHeight="1" x14ac:dyDescent="0.2">
      <c r="C2336" s="67"/>
      <c r="D2336" s="67"/>
    </row>
    <row r="2337" spans="3:4" ht="12.95" customHeight="1" x14ac:dyDescent="0.2">
      <c r="C2337" s="67"/>
      <c r="D2337" s="67"/>
    </row>
    <row r="2338" spans="3:4" ht="12.95" customHeight="1" x14ac:dyDescent="0.2">
      <c r="C2338" s="67"/>
      <c r="D2338" s="67"/>
    </row>
    <row r="2339" spans="3:4" ht="12.95" customHeight="1" x14ac:dyDescent="0.2">
      <c r="C2339" s="67"/>
      <c r="D2339" s="67"/>
    </row>
    <row r="2340" spans="3:4" ht="12.95" customHeight="1" x14ac:dyDescent="0.2">
      <c r="C2340" s="67"/>
      <c r="D2340" s="67"/>
    </row>
    <row r="2341" spans="3:4" ht="12.95" customHeight="1" x14ac:dyDescent="0.2">
      <c r="C2341" s="67"/>
      <c r="D2341" s="67"/>
    </row>
    <row r="2342" spans="3:4" ht="12.95" customHeight="1" x14ac:dyDescent="0.2">
      <c r="C2342" s="67"/>
      <c r="D2342" s="67"/>
    </row>
    <row r="2343" spans="3:4" ht="12.95" customHeight="1" x14ac:dyDescent="0.2">
      <c r="C2343" s="67"/>
      <c r="D2343" s="67"/>
    </row>
    <row r="2344" spans="3:4" ht="12.95" customHeight="1" x14ac:dyDescent="0.2">
      <c r="C2344" s="67"/>
      <c r="D2344" s="67"/>
    </row>
    <row r="2345" spans="3:4" ht="12.95" customHeight="1" x14ac:dyDescent="0.2">
      <c r="C2345" s="67"/>
      <c r="D2345" s="67"/>
    </row>
    <row r="2346" spans="3:4" ht="12.95" customHeight="1" x14ac:dyDescent="0.2">
      <c r="C2346" s="67"/>
      <c r="D2346" s="67"/>
    </row>
    <row r="2347" spans="3:4" ht="12.95" customHeight="1" x14ac:dyDescent="0.2">
      <c r="C2347" s="67"/>
      <c r="D2347" s="67"/>
    </row>
    <row r="2348" spans="3:4" ht="12.95" customHeight="1" x14ac:dyDescent="0.2">
      <c r="C2348" s="67"/>
      <c r="D2348" s="67"/>
    </row>
    <row r="2349" spans="3:4" ht="12.95" customHeight="1" x14ac:dyDescent="0.2">
      <c r="C2349" s="67"/>
      <c r="D2349" s="67"/>
    </row>
    <row r="2350" spans="3:4" ht="12.95" customHeight="1" x14ac:dyDescent="0.2">
      <c r="C2350" s="67"/>
      <c r="D2350" s="67"/>
    </row>
    <row r="2351" spans="3:4" ht="12.95" customHeight="1" x14ac:dyDescent="0.2">
      <c r="C2351" s="67"/>
      <c r="D2351" s="67"/>
    </row>
    <row r="2352" spans="3:4" ht="12.95" customHeight="1" x14ac:dyDescent="0.2">
      <c r="C2352" s="67"/>
      <c r="D2352" s="67"/>
    </row>
    <row r="2353" spans="3:4" ht="12.95" customHeight="1" x14ac:dyDescent="0.2">
      <c r="C2353" s="67"/>
      <c r="D2353" s="67"/>
    </row>
    <row r="2354" spans="3:4" ht="12.95" customHeight="1" x14ac:dyDescent="0.2">
      <c r="C2354" s="67"/>
      <c r="D2354" s="67"/>
    </row>
    <row r="2355" spans="3:4" ht="12.95" customHeight="1" x14ac:dyDescent="0.2">
      <c r="C2355" s="67"/>
      <c r="D2355" s="67"/>
    </row>
    <row r="2356" spans="3:4" ht="12.95" customHeight="1" x14ac:dyDescent="0.2">
      <c r="C2356" s="67"/>
      <c r="D2356" s="67"/>
    </row>
    <row r="2357" spans="3:4" ht="12.95" customHeight="1" x14ac:dyDescent="0.2">
      <c r="C2357" s="67"/>
      <c r="D2357" s="67"/>
    </row>
    <row r="2358" spans="3:4" ht="12.95" customHeight="1" x14ac:dyDescent="0.2">
      <c r="C2358" s="67"/>
      <c r="D2358" s="67"/>
    </row>
    <row r="2359" spans="3:4" ht="12.95" customHeight="1" x14ac:dyDescent="0.2">
      <c r="C2359" s="67"/>
      <c r="D2359" s="67"/>
    </row>
    <row r="2360" spans="3:4" ht="12.95" customHeight="1" x14ac:dyDescent="0.2">
      <c r="C2360" s="67"/>
      <c r="D2360" s="67"/>
    </row>
    <row r="2361" spans="3:4" ht="12.95" customHeight="1" x14ac:dyDescent="0.2">
      <c r="C2361" s="67"/>
      <c r="D2361" s="67"/>
    </row>
    <row r="2362" spans="3:4" ht="12.95" customHeight="1" x14ac:dyDescent="0.2">
      <c r="C2362" s="67"/>
      <c r="D2362" s="67"/>
    </row>
    <row r="2363" spans="3:4" ht="12.95" customHeight="1" x14ac:dyDescent="0.2">
      <c r="C2363" s="67"/>
      <c r="D2363" s="67"/>
    </row>
    <row r="2364" spans="3:4" ht="12.95" customHeight="1" x14ac:dyDescent="0.2">
      <c r="C2364" s="67"/>
      <c r="D2364" s="67"/>
    </row>
    <row r="2365" spans="3:4" ht="12.95" customHeight="1" x14ac:dyDescent="0.2">
      <c r="C2365" s="67"/>
      <c r="D2365" s="67"/>
    </row>
    <row r="2366" spans="3:4" ht="12.95" customHeight="1" x14ac:dyDescent="0.2">
      <c r="C2366" s="67"/>
      <c r="D2366" s="67"/>
    </row>
    <row r="2367" spans="3:4" ht="12.95" customHeight="1" x14ac:dyDescent="0.2">
      <c r="C2367" s="67"/>
      <c r="D2367" s="67"/>
    </row>
    <row r="2368" spans="3:4" ht="12.95" customHeight="1" x14ac:dyDescent="0.2">
      <c r="C2368" s="67"/>
      <c r="D2368" s="67"/>
    </row>
    <row r="2369" spans="3:4" ht="12.95" customHeight="1" x14ac:dyDescent="0.2">
      <c r="C2369" s="67"/>
      <c r="D2369" s="67"/>
    </row>
    <row r="2370" spans="3:4" ht="12.95" customHeight="1" x14ac:dyDescent="0.2">
      <c r="C2370" s="67"/>
      <c r="D2370" s="67"/>
    </row>
    <row r="2371" spans="3:4" ht="12.95" customHeight="1" x14ac:dyDescent="0.2">
      <c r="C2371" s="67"/>
      <c r="D2371" s="67"/>
    </row>
    <row r="2372" spans="3:4" ht="12.95" customHeight="1" x14ac:dyDescent="0.2">
      <c r="C2372" s="67"/>
      <c r="D2372" s="67"/>
    </row>
    <row r="2373" spans="3:4" ht="12.95" customHeight="1" x14ac:dyDescent="0.2">
      <c r="C2373" s="67"/>
      <c r="D2373" s="67"/>
    </row>
    <row r="2374" spans="3:4" ht="12.95" customHeight="1" x14ac:dyDescent="0.2">
      <c r="C2374" s="67"/>
      <c r="D2374" s="67"/>
    </row>
    <row r="2375" spans="3:4" ht="12.95" customHeight="1" x14ac:dyDescent="0.2">
      <c r="C2375" s="67"/>
      <c r="D2375" s="67"/>
    </row>
    <row r="2376" spans="3:4" ht="12.95" customHeight="1" x14ac:dyDescent="0.2">
      <c r="C2376" s="67"/>
      <c r="D2376" s="67"/>
    </row>
    <row r="2377" spans="3:4" ht="12.95" customHeight="1" x14ac:dyDescent="0.2">
      <c r="C2377" s="67"/>
      <c r="D2377" s="67"/>
    </row>
    <row r="2378" spans="3:4" ht="12.95" customHeight="1" x14ac:dyDescent="0.2">
      <c r="C2378" s="67"/>
      <c r="D2378" s="67"/>
    </row>
    <row r="2379" spans="3:4" ht="12.95" customHeight="1" x14ac:dyDescent="0.2">
      <c r="C2379" s="67"/>
      <c r="D2379" s="67"/>
    </row>
    <row r="2380" spans="3:4" ht="12.95" customHeight="1" x14ac:dyDescent="0.2">
      <c r="C2380" s="67"/>
      <c r="D2380" s="67"/>
    </row>
    <row r="2381" spans="3:4" ht="12.95" customHeight="1" x14ac:dyDescent="0.2">
      <c r="C2381" s="67"/>
      <c r="D2381" s="67"/>
    </row>
    <row r="2382" spans="3:4" ht="12.95" customHeight="1" x14ac:dyDescent="0.2">
      <c r="C2382" s="67"/>
      <c r="D2382" s="67"/>
    </row>
    <row r="2383" spans="3:4" ht="12.95" customHeight="1" x14ac:dyDescent="0.2">
      <c r="C2383" s="67"/>
      <c r="D2383" s="67"/>
    </row>
    <row r="2384" spans="3:4" ht="12.95" customHeight="1" x14ac:dyDescent="0.2">
      <c r="C2384" s="67"/>
      <c r="D2384" s="67"/>
    </row>
    <row r="2385" spans="3:4" ht="12.95" customHeight="1" x14ac:dyDescent="0.2">
      <c r="C2385" s="67"/>
      <c r="D2385" s="67"/>
    </row>
    <row r="2386" spans="3:4" ht="12.95" customHeight="1" x14ac:dyDescent="0.2">
      <c r="C2386" s="67"/>
      <c r="D2386" s="67"/>
    </row>
    <row r="2387" spans="3:4" ht="12.95" customHeight="1" x14ac:dyDescent="0.2">
      <c r="C2387" s="67"/>
      <c r="D2387" s="67"/>
    </row>
    <row r="2388" spans="3:4" ht="12.95" customHeight="1" x14ac:dyDescent="0.2">
      <c r="C2388" s="67"/>
      <c r="D2388" s="67"/>
    </row>
    <row r="2389" spans="3:4" ht="12.95" customHeight="1" x14ac:dyDescent="0.2">
      <c r="C2389" s="67"/>
      <c r="D2389" s="67"/>
    </row>
    <row r="2390" spans="3:4" ht="12.95" customHeight="1" x14ac:dyDescent="0.2">
      <c r="C2390" s="67"/>
      <c r="D2390" s="67"/>
    </row>
    <row r="2391" spans="3:4" ht="12.95" customHeight="1" x14ac:dyDescent="0.2">
      <c r="C2391" s="67"/>
      <c r="D2391" s="67"/>
    </row>
    <row r="2392" spans="3:4" ht="12.95" customHeight="1" x14ac:dyDescent="0.2">
      <c r="C2392" s="67"/>
      <c r="D2392" s="67"/>
    </row>
    <row r="2393" spans="3:4" ht="12.95" customHeight="1" x14ac:dyDescent="0.2">
      <c r="C2393" s="67"/>
      <c r="D2393" s="67"/>
    </row>
    <row r="2394" spans="3:4" ht="12.95" customHeight="1" x14ac:dyDescent="0.2">
      <c r="C2394" s="67"/>
      <c r="D2394" s="67"/>
    </row>
    <row r="2395" spans="3:4" ht="12.95" customHeight="1" x14ac:dyDescent="0.2">
      <c r="C2395" s="67"/>
      <c r="D2395" s="67"/>
    </row>
    <row r="2396" spans="3:4" ht="12.95" customHeight="1" x14ac:dyDescent="0.2">
      <c r="C2396" s="67"/>
      <c r="D2396" s="67"/>
    </row>
    <row r="2397" spans="3:4" ht="12.95" customHeight="1" x14ac:dyDescent="0.2">
      <c r="C2397" s="67"/>
      <c r="D2397" s="67"/>
    </row>
    <row r="2398" spans="3:4" ht="12.95" customHeight="1" x14ac:dyDescent="0.2">
      <c r="C2398" s="67"/>
      <c r="D2398" s="67"/>
    </row>
    <row r="2399" spans="3:4" ht="12.95" customHeight="1" x14ac:dyDescent="0.2">
      <c r="C2399" s="67"/>
      <c r="D2399" s="67"/>
    </row>
    <row r="2400" spans="3:4" ht="12.95" customHeight="1" x14ac:dyDescent="0.2">
      <c r="C2400" s="67"/>
      <c r="D2400" s="67"/>
    </row>
    <row r="2401" spans="3:4" ht="12.95" customHeight="1" x14ac:dyDescent="0.2">
      <c r="C2401" s="67"/>
      <c r="D2401" s="67"/>
    </row>
    <row r="2402" spans="3:4" ht="12.95" customHeight="1" x14ac:dyDescent="0.2">
      <c r="C2402" s="67"/>
      <c r="D2402" s="67"/>
    </row>
    <row r="2403" spans="3:4" ht="12.95" customHeight="1" x14ac:dyDescent="0.2">
      <c r="C2403" s="67"/>
      <c r="D2403" s="67"/>
    </row>
    <row r="2404" spans="3:4" ht="12.95" customHeight="1" x14ac:dyDescent="0.2">
      <c r="C2404" s="67"/>
      <c r="D2404" s="67"/>
    </row>
    <row r="2405" spans="3:4" ht="12.95" customHeight="1" x14ac:dyDescent="0.2">
      <c r="C2405" s="67"/>
      <c r="D2405" s="67"/>
    </row>
    <row r="2406" spans="3:4" ht="12.95" customHeight="1" x14ac:dyDescent="0.2">
      <c r="C2406" s="67"/>
      <c r="D2406" s="67"/>
    </row>
    <row r="2407" spans="3:4" ht="12.95" customHeight="1" x14ac:dyDescent="0.2">
      <c r="C2407" s="67"/>
      <c r="D2407" s="67"/>
    </row>
    <row r="2408" spans="3:4" ht="12.95" customHeight="1" x14ac:dyDescent="0.2">
      <c r="C2408" s="67"/>
      <c r="D2408" s="67"/>
    </row>
    <row r="2409" spans="3:4" ht="12.95" customHeight="1" x14ac:dyDescent="0.2">
      <c r="C2409" s="67"/>
      <c r="D2409" s="67"/>
    </row>
    <row r="2410" spans="3:4" ht="12.95" customHeight="1" x14ac:dyDescent="0.2">
      <c r="C2410" s="67"/>
      <c r="D2410" s="67"/>
    </row>
    <row r="2411" spans="3:4" ht="12.95" customHeight="1" x14ac:dyDescent="0.2">
      <c r="C2411" s="67"/>
      <c r="D2411" s="67"/>
    </row>
    <row r="2412" spans="3:4" ht="12.95" customHeight="1" x14ac:dyDescent="0.2">
      <c r="C2412" s="67"/>
      <c r="D2412" s="67"/>
    </row>
    <row r="2413" spans="3:4" ht="12.95" customHeight="1" x14ac:dyDescent="0.2">
      <c r="C2413" s="67"/>
      <c r="D2413" s="67"/>
    </row>
    <row r="2414" spans="3:4" ht="12.95" customHeight="1" x14ac:dyDescent="0.2">
      <c r="C2414" s="67"/>
      <c r="D2414" s="67"/>
    </row>
    <row r="2415" spans="3:4" ht="12.95" customHeight="1" x14ac:dyDescent="0.2">
      <c r="C2415" s="67"/>
      <c r="D2415" s="67"/>
    </row>
    <row r="2416" spans="3:4" ht="12.95" customHeight="1" x14ac:dyDescent="0.2">
      <c r="C2416" s="67"/>
      <c r="D2416" s="67"/>
    </row>
    <row r="2417" spans="3:4" ht="12.95" customHeight="1" x14ac:dyDescent="0.2">
      <c r="C2417" s="67"/>
      <c r="D2417" s="67"/>
    </row>
    <row r="2418" spans="3:4" ht="12.95" customHeight="1" x14ac:dyDescent="0.2">
      <c r="C2418" s="67"/>
      <c r="D2418" s="67"/>
    </row>
    <row r="2419" spans="3:4" ht="12.95" customHeight="1" x14ac:dyDescent="0.2">
      <c r="C2419" s="67"/>
      <c r="D2419" s="67"/>
    </row>
    <row r="2420" spans="3:4" ht="12.95" customHeight="1" x14ac:dyDescent="0.2">
      <c r="C2420" s="67"/>
      <c r="D2420" s="67"/>
    </row>
    <row r="2421" spans="3:4" ht="12.95" customHeight="1" x14ac:dyDescent="0.2">
      <c r="C2421" s="67"/>
      <c r="D2421" s="67"/>
    </row>
    <row r="2422" spans="3:4" ht="12.95" customHeight="1" x14ac:dyDescent="0.2">
      <c r="C2422" s="67"/>
      <c r="D2422" s="67"/>
    </row>
    <row r="2423" spans="3:4" ht="12.95" customHeight="1" x14ac:dyDescent="0.2">
      <c r="C2423" s="67"/>
      <c r="D2423" s="67"/>
    </row>
    <row r="2424" spans="3:4" ht="12.95" customHeight="1" x14ac:dyDescent="0.2">
      <c r="C2424" s="67"/>
      <c r="D2424" s="67"/>
    </row>
    <row r="2425" spans="3:4" ht="12.95" customHeight="1" x14ac:dyDescent="0.2">
      <c r="C2425" s="67"/>
      <c r="D2425" s="67"/>
    </row>
    <row r="2426" spans="3:4" ht="12.95" customHeight="1" x14ac:dyDescent="0.2">
      <c r="C2426" s="67"/>
      <c r="D2426" s="67"/>
    </row>
    <row r="2427" spans="3:4" ht="12.95" customHeight="1" x14ac:dyDescent="0.2">
      <c r="C2427" s="67"/>
      <c r="D2427" s="67"/>
    </row>
    <row r="2428" spans="3:4" ht="12.95" customHeight="1" x14ac:dyDescent="0.2">
      <c r="C2428" s="67"/>
      <c r="D2428" s="67"/>
    </row>
    <row r="2429" spans="3:4" ht="12.95" customHeight="1" x14ac:dyDescent="0.2">
      <c r="C2429" s="67"/>
      <c r="D2429" s="67"/>
    </row>
    <row r="2430" spans="3:4" ht="12.95" customHeight="1" x14ac:dyDescent="0.2">
      <c r="C2430" s="67"/>
      <c r="D2430" s="67"/>
    </row>
    <row r="2431" spans="3:4" ht="12.95" customHeight="1" x14ac:dyDescent="0.2">
      <c r="C2431" s="67"/>
      <c r="D2431" s="67"/>
    </row>
    <row r="2432" spans="3:4" ht="12.95" customHeight="1" x14ac:dyDescent="0.2">
      <c r="C2432" s="67"/>
      <c r="D2432" s="67"/>
    </row>
    <row r="2433" spans="3:4" ht="12.95" customHeight="1" x14ac:dyDescent="0.2">
      <c r="C2433" s="67"/>
      <c r="D2433" s="67"/>
    </row>
    <row r="2434" spans="3:4" ht="12.95" customHeight="1" x14ac:dyDescent="0.2">
      <c r="C2434" s="67"/>
      <c r="D2434" s="67"/>
    </row>
    <row r="2435" spans="3:4" ht="12.95" customHeight="1" x14ac:dyDescent="0.2">
      <c r="C2435" s="67"/>
      <c r="D2435" s="67"/>
    </row>
    <row r="2436" spans="3:4" ht="12.95" customHeight="1" x14ac:dyDescent="0.2">
      <c r="C2436" s="67"/>
      <c r="D2436" s="67"/>
    </row>
    <row r="2437" spans="3:4" ht="12.95" customHeight="1" x14ac:dyDescent="0.2">
      <c r="C2437" s="67"/>
      <c r="D2437" s="67"/>
    </row>
    <row r="2438" spans="3:4" ht="12.95" customHeight="1" x14ac:dyDescent="0.2">
      <c r="C2438" s="67"/>
      <c r="D2438" s="67"/>
    </row>
    <row r="2439" spans="3:4" ht="12.95" customHeight="1" x14ac:dyDescent="0.2">
      <c r="C2439" s="67"/>
      <c r="D2439" s="67"/>
    </row>
    <row r="2440" spans="3:4" ht="12.95" customHeight="1" x14ac:dyDescent="0.2">
      <c r="C2440" s="67"/>
      <c r="D2440" s="67"/>
    </row>
    <row r="2441" spans="3:4" ht="12.95" customHeight="1" x14ac:dyDescent="0.2">
      <c r="C2441" s="67"/>
      <c r="D2441" s="67"/>
    </row>
    <row r="2442" spans="3:4" ht="12.95" customHeight="1" x14ac:dyDescent="0.2">
      <c r="C2442" s="67"/>
      <c r="D2442" s="67"/>
    </row>
    <row r="2443" spans="3:4" ht="12.95" customHeight="1" x14ac:dyDescent="0.2">
      <c r="C2443" s="67"/>
      <c r="D2443" s="67"/>
    </row>
    <row r="2444" spans="3:4" ht="12.95" customHeight="1" x14ac:dyDescent="0.2">
      <c r="C2444" s="67"/>
      <c r="D2444" s="67"/>
    </row>
    <row r="2445" spans="3:4" ht="12.95" customHeight="1" x14ac:dyDescent="0.2">
      <c r="C2445" s="67"/>
      <c r="D2445" s="67"/>
    </row>
    <row r="2446" spans="3:4" ht="12.95" customHeight="1" x14ac:dyDescent="0.2">
      <c r="C2446" s="67"/>
      <c r="D2446" s="67"/>
    </row>
    <row r="2447" spans="3:4" ht="12.95" customHeight="1" x14ac:dyDescent="0.2">
      <c r="C2447" s="67"/>
      <c r="D2447" s="67"/>
    </row>
    <row r="2448" spans="3:4" ht="12.95" customHeight="1" x14ac:dyDescent="0.2">
      <c r="C2448" s="67"/>
      <c r="D2448" s="67"/>
    </row>
    <row r="2449" spans="3:4" ht="12.95" customHeight="1" x14ac:dyDescent="0.2">
      <c r="C2449" s="67"/>
      <c r="D2449" s="67"/>
    </row>
    <row r="2450" spans="3:4" ht="12.95" customHeight="1" x14ac:dyDescent="0.2">
      <c r="C2450" s="67"/>
      <c r="D2450" s="67"/>
    </row>
    <row r="2451" spans="3:4" ht="12.95" customHeight="1" x14ac:dyDescent="0.2">
      <c r="C2451" s="67"/>
      <c r="D2451" s="67"/>
    </row>
    <row r="2452" spans="3:4" ht="12.95" customHeight="1" x14ac:dyDescent="0.2">
      <c r="C2452" s="67"/>
      <c r="D2452" s="67"/>
    </row>
    <row r="2453" spans="3:4" ht="12.95" customHeight="1" x14ac:dyDescent="0.2">
      <c r="C2453" s="67"/>
      <c r="D2453" s="67"/>
    </row>
    <row r="2454" spans="3:4" ht="12.95" customHeight="1" x14ac:dyDescent="0.2">
      <c r="C2454" s="67"/>
      <c r="D2454" s="67"/>
    </row>
    <row r="2455" spans="3:4" ht="12.95" customHeight="1" x14ac:dyDescent="0.2">
      <c r="C2455" s="67"/>
      <c r="D2455" s="67"/>
    </row>
    <row r="2456" spans="3:4" ht="12.95" customHeight="1" x14ac:dyDescent="0.2">
      <c r="C2456" s="67"/>
      <c r="D2456" s="67"/>
    </row>
    <row r="2457" spans="3:4" ht="12.95" customHeight="1" x14ac:dyDescent="0.2">
      <c r="C2457" s="67"/>
      <c r="D2457" s="67"/>
    </row>
    <row r="2458" spans="3:4" ht="12.95" customHeight="1" x14ac:dyDescent="0.2">
      <c r="C2458" s="67"/>
      <c r="D2458" s="67"/>
    </row>
    <row r="2459" spans="3:4" ht="12.95" customHeight="1" x14ac:dyDescent="0.2">
      <c r="C2459" s="67"/>
      <c r="D2459" s="67"/>
    </row>
    <row r="2460" spans="3:4" ht="12.95" customHeight="1" x14ac:dyDescent="0.2">
      <c r="C2460" s="67"/>
      <c r="D2460" s="67"/>
    </row>
    <row r="2461" spans="3:4" ht="12.95" customHeight="1" x14ac:dyDescent="0.2">
      <c r="C2461" s="67"/>
      <c r="D2461" s="67"/>
    </row>
    <row r="2462" spans="3:4" ht="12.95" customHeight="1" x14ac:dyDescent="0.2">
      <c r="C2462" s="67"/>
      <c r="D2462" s="67"/>
    </row>
    <row r="2463" spans="3:4" ht="12.95" customHeight="1" x14ac:dyDescent="0.2">
      <c r="C2463" s="67"/>
      <c r="D2463" s="67"/>
    </row>
    <row r="2464" spans="3:4" ht="12.95" customHeight="1" x14ac:dyDescent="0.2">
      <c r="C2464" s="67"/>
      <c r="D2464" s="67"/>
    </row>
    <row r="2465" spans="3:4" ht="12.95" customHeight="1" x14ac:dyDescent="0.2">
      <c r="C2465" s="67"/>
      <c r="D2465" s="67"/>
    </row>
    <row r="2466" spans="3:4" ht="12.95" customHeight="1" x14ac:dyDescent="0.2">
      <c r="C2466" s="67"/>
      <c r="D2466" s="67"/>
    </row>
    <row r="2467" spans="3:4" ht="12.95" customHeight="1" x14ac:dyDescent="0.2">
      <c r="C2467" s="67"/>
      <c r="D2467" s="67"/>
    </row>
    <row r="2468" spans="3:4" ht="12.95" customHeight="1" x14ac:dyDescent="0.2">
      <c r="C2468" s="67"/>
      <c r="D2468" s="67"/>
    </row>
    <row r="2469" spans="3:4" ht="12.95" customHeight="1" x14ac:dyDescent="0.2">
      <c r="C2469" s="67"/>
      <c r="D2469" s="67"/>
    </row>
    <row r="2470" spans="3:4" ht="12.95" customHeight="1" x14ac:dyDescent="0.2">
      <c r="C2470" s="67"/>
      <c r="D2470" s="67"/>
    </row>
    <row r="2471" spans="3:4" ht="12.95" customHeight="1" x14ac:dyDescent="0.2">
      <c r="C2471" s="67"/>
      <c r="D2471" s="67"/>
    </row>
    <row r="2472" spans="3:4" ht="12.95" customHeight="1" x14ac:dyDescent="0.2">
      <c r="C2472" s="67"/>
      <c r="D2472" s="67"/>
    </row>
    <row r="2473" spans="3:4" ht="12.95" customHeight="1" x14ac:dyDescent="0.2">
      <c r="C2473" s="67"/>
      <c r="D2473" s="67"/>
    </row>
    <row r="2474" spans="3:4" ht="12.95" customHeight="1" x14ac:dyDescent="0.2">
      <c r="C2474" s="67"/>
      <c r="D2474" s="67"/>
    </row>
    <row r="2475" spans="3:4" ht="12.95" customHeight="1" x14ac:dyDescent="0.2">
      <c r="C2475" s="67"/>
      <c r="D2475" s="67"/>
    </row>
    <row r="2476" spans="3:4" ht="12.95" customHeight="1" x14ac:dyDescent="0.2">
      <c r="C2476" s="67"/>
      <c r="D2476" s="67"/>
    </row>
    <row r="2477" spans="3:4" ht="12.95" customHeight="1" x14ac:dyDescent="0.2">
      <c r="C2477" s="67"/>
      <c r="D2477" s="67"/>
    </row>
    <row r="2478" spans="3:4" ht="12.95" customHeight="1" x14ac:dyDescent="0.2">
      <c r="C2478" s="67"/>
      <c r="D2478" s="67"/>
    </row>
    <row r="2479" spans="3:4" ht="12.95" customHeight="1" x14ac:dyDescent="0.2">
      <c r="C2479" s="67"/>
      <c r="D2479" s="67"/>
    </row>
    <row r="2480" spans="3:4" ht="12.95" customHeight="1" x14ac:dyDescent="0.2">
      <c r="C2480" s="67"/>
      <c r="D2480" s="67"/>
    </row>
    <row r="2481" spans="3:4" ht="12.95" customHeight="1" x14ac:dyDescent="0.2">
      <c r="C2481" s="67"/>
      <c r="D2481" s="67"/>
    </row>
    <row r="2482" spans="3:4" ht="12.95" customHeight="1" x14ac:dyDescent="0.2">
      <c r="C2482" s="67"/>
      <c r="D2482" s="67"/>
    </row>
    <row r="2483" spans="3:4" ht="12.95" customHeight="1" x14ac:dyDescent="0.2">
      <c r="C2483" s="67"/>
      <c r="D2483" s="67"/>
    </row>
    <row r="2484" spans="3:4" ht="12.95" customHeight="1" x14ac:dyDescent="0.2">
      <c r="C2484" s="67"/>
      <c r="D2484" s="67"/>
    </row>
    <row r="2485" spans="3:4" ht="12.95" customHeight="1" x14ac:dyDescent="0.2">
      <c r="C2485" s="67"/>
      <c r="D2485" s="67"/>
    </row>
    <row r="2486" spans="3:4" ht="12.95" customHeight="1" x14ac:dyDescent="0.2">
      <c r="C2486" s="67"/>
      <c r="D2486" s="67"/>
    </row>
    <row r="2487" spans="3:4" ht="12.95" customHeight="1" x14ac:dyDescent="0.2">
      <c r="C2487" s="67"/>
      <c r="D2487" s="67"/>
    </row>
    <row r="2488" spans="3:4" ht="12.95" customHeight="1" x14ac:dyDescent="0.2">
      <c r="C2488" s="67"/>
      <c r="D2488" s="67"/>
    </row>
    <row r="2489" spans="3:4" ht="12.95" customHeight="1" x14ac:dyDescent="0.2">
      <c r="C2489" s="67"/>
      <c r="D2489" s="67"/>
    </row>
    <row r="2490" spans="3:4" ht="12.95" customHeight="1" x14ac:dyDescent="0.2">
      <c r="C2490" s="67"/>
      <c r="D2490" s="67"/>
    </row>
    <row r="2491" spans="3:4" ht="12.95" customHeight="1" x14ac:dyDescent="0.2">
      <c r="C2491" s="67"/>
      <c r="D2491" s="67"/>
    </row>
    <row r="2492" spans="3:4" ht="12.95" customHeight="1" x14ac:dyDescent="0.2">
      <c r="C2492" s="67"/>
      <c r="D2492" s="67"/>
    </row>
    <row r="2493" spans="3:4" ht="12.95" customHeight="1" x14ac:dyDescent="0.2">
      <c r="C2493" s="67"/>
      <c r="D2493" s="67"/>
    </row>
    <row r="2494" spans="3:4" ht="12.95" customHeight="1" x14ac:dyDescent="0.2">
      <c r="C2494" s="67"/>
      <c r="D2494" s="67"/>
    </row>
    <row r="2495" spans="3:4" ht="12.95" customHeight="1" x14ac:dyDescent="0.2">
      <c r="C2495" s="67"/>
      <c r="D2495" s="67"/>
    </row>
    <row r="2496" spans="3:4" ht="12.95" customHeight="1" x14ac:dyDescent="0.2">
      <c r="C2496" s="67"/>
      <c r="D2496" s="67"/>
    </row>
    <row r="2497" spans="3:4" ht="12.95" customHeight="1" x14ac:dyDescent="0.2">
      <c r="C2497" s="67"/>
      <c r="D2497" s="67"/>
    </row>
    <row r="2498" spans="3:4" ht="12.95" customHeight="1" x14ac:dyDescent="0.2">
      <c r="C2498" s="67"/>
      <c r="D2498" s="67"/>
    </row>
    <row r="2499" spans="3:4" ht="12.95" customHeight="1" x14ac:dyDescent="0.2">
      <c r="C2499" s="67"/>
      <c r="D2499" s="67"/>
    </row>
    <row r="2500" spans="3:4" ht="12.95" customHeight="1" x14ac:dyDescent="0.2">
      <c r="C2500" s="67"/>
      <c r="D2500" s="67"/>
    </row>
    <row r="2501" spans="3:4" ht="12.95" customHeight="1" x14ac:dyDescent="0.2">
      <c r="C2501" s="67"/>
      <c r="D2501" s="67"/>
    </row>
    <row r="2502" spans="3:4" ht="12.95" customHeight="1" x14ac:dyDescent="0.2">
      <c r="C2502" s="67"/>
      <c r="D2502" s="67"/>
    </row>
    <row r="2503" spans="3:4" ht="12.95" customHeight="1" x14ac:dyDescent="0.2">
      <c r="C2503" s="67"/>
      <c r="D2503" s="67"/>
    </row>
    <row r="2504" spans="3:4" ht="12.95" customHeight="1" x14ac:dyDescent="0.2">
      <c r="C2504" s="67"/>
      <c r="D2504" s="67"/>
    </row>
    <row r="2505" spans="3:4" ht="12.95" customHeight="1" x14ac:dyDescent="0.2">
      <c r="C2505" s="67"/>
      <c r="D2505" s="67"/>
    </row>
    <row r="2506" spans="3:4" ht="12.95" customHeight="1" x14ac:dyDescent="0.2">
      <c r="C2506" s="67"/>
      <c r="D2506" s="67"/>
    </row>
    <row r="2507" spans="3:4" ht="12.95" customHeight="1" x14ac:dyDescent="0.2">
      <c r="C2507" s="67"/>
      <c r="D2507" s="67"/>
    </row>
    <row r="2508" spans="3:4" ht="12.95" customHeight="1" x14ac:dyDescent="0.2">
      <c r="C2508" s="67"/>
      <c r="D2508" s="67"/>
    </row>
    <row r="2509" spans="3:4" ht="12.95" customHeight="1" x14ac:dyDescent="0.2">
      <c r="C2509" s="67"/>
      <c r="D2509" s="67"/>
    </row>
    <row r="2510" spans="3:4" ht="12.95" customHeight="1" x14ac:dyDescent="0.2">
      <c r="C2510" s="67"/>
      <c r="D2510" s="67"/>
    </row>
    <row r="2511" spans="3:4" ht="12.95" customHeight="1" x14ac:dyDescent="0.2">
      <c r="C2511" s="67"/>
      <c r="D2511" s="67"/>
    </row>
    <row r="2512" spans="3:4" ht="12.95" customHeight="1" x14ac:dyDescent="0.2">
      <c r="C2512" s="67"/>
      <c r="D2512" s="67"/>
    </row>
    <row r="2513" spans="3:4" ht="12.95" customHeight="1" x14ac:dyDescent="0.2">
      <c r="C2513" s="67"/>
      <c r="D2513" s="67"/>
    </row>
    <row r="2514" spans="3:4" ht="12.95" customHeight="1" x14ac:dyDescent="0.2">
      <c r="C2514" s="67"/>
      <c r="D2514" s="67"/>
    </row>
    <row r="2515" spans="3:4" ht="12.95" customHeight="1" x14ac:dyDescent="0.2">
      <c r="C2515" s="67"/>
      <c r="D2515" s="67"/>
    </row>
    <row r="2516" spans="3:4" ht="12.95" customHeight="1" x14ac:dyDescent="0.2">
      <c r="C2516" s="67"/>
      <c r="D2516" s="67"/>
    </row>
    <row r="2517" spans="3:4" ht="12.95" customHeight="1" x14ac:dyDescent="0.2">
      <c r="C2517" s="67"/>
      <c r="D2517" s="67"/>
    </row>
    <row r="2518" spans="3:4" ht="12.95" customHeight="1" x14ac:dyDescent="0.2">
      <c r="C2518" s="67"/>
      <c r="D2518" s="67"/>
    </row>
    <row r="2519" spans="3:4" ht="12.95" customHeight="1" x14ac:dyDescent="0.2">
      <c r="C2519" s="67"/>
      <c r="D2519" s="67"/>
    </row>
    <row r="2520" spans="3:4" ht="12.95" customHeight="1" x14ac:dyDescent="0.2">
      <c r="C2520" s="67"/>
      <c r="D2520" s="67"/>
    </row>
    <row r="2521" spans="3:4" ht="12.95" customHeight="1" x14ac:dyDescent="0.2">
      <c r="C2521" s="67"/>
      <c r="D2521" s="67"/>
    </row>
    <row r="2522" spans="3:4" ht="12.95" customHeight="1" x14ac:dyDescent="0.2">
      <c r="C2522" s="67"/>
      <c r="D2522" s="67"/>
    </row>
    <row r="2523" spans="3:4" ht="12.95" customHeight="1" x14ac:dyDescent="0.2">
      <c r="C2523" s="67"/>
      <c r="D2523" s="67"/>
    </row>
    <row r="2524" spans="3:4" ht="12.95" customHeight="1" x14ac:dyDescent="0.2">
      <c r="C2524" s="67"/>
      <c r="D2524" s="67"/>
    </row>
    <row r="2525" spans="3:4" ht="12.95" customHeight="1" x14ac:dyDescent="0.2">
      <c r="C2525" s="67"/>
      <c r="D2525" s="67"/>
    </row>
    <row r="2526" spans="3:4" ht="12.95" customHeight="1" x14ac:dyDescent="0.2">
      <c r="C2526" s="67"/>
      <c r="D2526" s="67"/>
    </row>
    <row r="2527" spans="3:4" ht="12.95" customHeight="1" x14ac:dyDescent="0.2">
      <c r="C2527" s="67"/>
      <c r="D2527" s="67"/>
    </row>
    <row r="2528" spans="3:4" ht="12.95" customHeight="1" x14ac:dyDescent="0.2">
      <c r="C2528" s="67"/>
      <c r="D2528" s="67"/>
    </row>
    <row r="2529" spans="3:4" ht="12.95" customHeight="1" x14ac:dyDescent="0.2">
      <c r="C2529" s="67"/>
      <c r="D2529" s="67"/>
    </row>
    <row r="2530" spans="3:4" ht="12.95" customHeight="1" x14ac:dyDescent="0.2">
      <c r="C2530" s="67"/>
      <c r="D2530" s="67"/>
    </row>
    <row r="2531" spans="3:4" ht="12.95" customHeight="1" x14ac:dyDescent="0.2">
      <c r="C2531" s="67"/>
      <c r="D2531" s="67"/>
    </row>
    <row r="2532" spans="3:4" ht="12.95" customHeight="1" x14ac:dyDescent="0.2">
      <c r="C2532" s="67"/>
      <c r="D2532" s="67"/>
    </row>
    <row r="2533" spans="3:4" ht="12.95" customHeight="1" x14ac:dyDescent="0.2">
      <c r="C2533" s="67"/>
      <c r="D2533" s="67"/>
    </row>
    <row r="2534" spans="3:4" ht="12.95" customHeight="1" x14ac:dyDescent="0.2">
      <c r="C2534" s="67"/>
      <c r="D2534" s="67"/>
    </row>
    <row r="2535" spans="3:4" ht="12.95" customHeight="1" x14ac:dyDescent="0.2">
      <c r="C2535" s="67"/>
      <c r="D2535" s="67"/>
    </row>
    <row r="2536" spans="3:4" ht="12.95" customHeight="1" x14ac:dyDescent="0.2">
      <c r="C2536" s="67"/>
      <c r="D2536" s="67"/>
    </row>
    <row r="2537" spans="3:4" ht="12.95" customHeight="1" x14ac:dyDescent="0.2">
      <c r="C2537" s="67"/>
      <c r="D2537" s="67"/>
    </row>
    <row r="2538" spans="3:4" ht="12.95" customHeight="1" x14ac:dyDescent="0.2">
      <c r="C2538" s="67"/>
      <c r="D2538" s="67"/>
    </row>
    <row r="2539" spans="3:4" ht="12.95" customHeight="1" x14ac:dyDescent="0.2">
      <c r="C2539" s="67"/>
      <c r="D2539" s="67"/>
    </row>
    <row r="2540" spans="3:4" ht="12.95" customHeight="1" x14ac:dyDescent="0.2">
      <c r="C2540" s="67"/>
      <c r="D2540" s="67"/>
    </row>
    <row r="2541" spans="3:4" ht="12.95" customHeight="1" x14ac:dyDescent="0.2">
      <c r="C2541" s="67"/>
      <c r="D2541" s="67"/>
    </row>
    <row r="2542" spans="3:4" ht="12.95" customHeight="1" x14ac:dyDescent="0.2">
      <c r="C2542" s="67"/>
      <c r="D2542" s="67"/>
    </row>
    <row r="2543" spans="3:4" ht="12.95" customHeight="1" x14ac:dyDescent="0.2">
      <c r="C2543" s="67"/>
      <c r="D2543" s="67"/>
    </row>
    <row r="2544" spans="3:4" ht="12.95" customHeight="1" x14ac:dyDescent="0.2">
      <c r="C2544" s="67"/>
      <c r="D2544" s="67"/>
    </row>
    <row r="2545" spans="3:4" ht="12.95" customHeight="1" x14ac:dyDescent="0.2">
      <c r="C2545" s="67"/>
      <c r="D2545" s="67"/>
    </row>
    <row r="2546" spans="3:4" ht="12.95" customHeight="1" x14ac:dyDescent="0.2">
      <c r="C2546" s="67"/>
      <c r="D2546" s="67"/>
    </row>
    <row r="2547" spans="3:4" ht="12.95" customHeight="1" x14ac:dyDescent="0.2">
      <c r="C2547" s="67"/>
      <c r="D2547" s="67"/>
    </row>
    <row r="2548" spans="3:4" ht="12.95" customHeight="1" x14ac:dyDescent="0.2">
      <c r="C2548" s="67"/>
      <c r="D2548" s="67"/>
    </row>
    <row r="2549" spans="3:4" ht="12.95" customHeight="1" x14ac:dyDescent="0.2">
      <c r="C2549" s="67"/>
      <c r="D2549" s="67"/>
    </row>
    <row r="2550" spans="3:4" ht="12.95" customHeight="1" x14ac:dyDescent="0.2">
      <c r="C2550" s="67"/>
      <c r="D2550" s="67"/>
    </row>
    <row r="2551" spans="3:4" ht="12.95" customHeight="1" x14ac:dyDescent="0.2">
      <c r="C2551" s="67"/>
      <c r="D2551" s="67"/>
    </row>
    <row r="2552" spans="3:4" ht="12.95" customHeight="1" x14ac:dyDescent="0.2">
      <c r="C2552" s="67"/>
      <c r="D2552" s="67"/>
    </row>
    <row r="2553" spans="3:4" ht="12.95" customHeight="1" x14ac:dyDescent="0.2">
      <c r="C2553" s="67"/>
      <c r="D2553" s="67"/>
    </row>
    <row r="2554" spans="3:4" ht="12.95" customHeight="1" x14ac:dyDescent="0.2">
      <c r="C2554" s="67"/>
      <c r="D2554" s="67"/>
    </row>
    <row r="2555" spans="3:4" ht="12.95" customHeight="1" x14ac:dyDescent="0.2">
      <c r="C2555" s="67"/>
      <c r="D2555" s="67"/>
    </row>
    <row r="2556" spans="3:4" ht="12.95" customHeight="1" x14ac:dyDescent="0.2">
      <c r="C2556" s="67"/>
      <c r="D2556" s="67"/>
    </row>
    <row r="2557" spans="3:4" ht="12.95" customHeight="1" x14ac:dyDescent="0.2">
      <c r="C2557" s="67"/>
      <c r="D2557" s="67"/>
    </row>
    <row r="2558" spans="3:4" ht="12.95" customHeight="1" x14ac:dyDescent="0.2">
      <c r="C2558" s="67"/>
      <c r="D2558" s="67"/>
    </row>
    <row r="2559" spans="3:4" ht="12.95" customHeight="1" x14ac:dyDescent="0.2">
      <c r="C2559" s="67"/>
      <c r="D2559" s="67"/>
    </row>
    <row r="2560" spans="3:4" ht="12.95" customHeight="1" x14ac:dyDescent="0.2">
      <c r="C2560" s="67"/>
      <c r="D2560" s="67"/>
    </row>
    <row r="2561" spans="3:4" ht="12.95" customHeight="1" x14ac:dyDescent="0.2">
      <c r="C2561" s="67"/>
      <c r="D2561" s="67"/>
    </row>
    <row r="2562" spans="3:4" ht="12.95" customHeight="1" x14ac:dyDescent="0.2">
      <c r="C2562" s="67"/>
      <c r="D2562" s="67"/>
    </row>
    <row r="2563" spans="3:4" ht="12.95" customHeight="1" x14ac:dyDescent="0.2">
      <c r="C2563" s="67"/>
      <c r="D2563" s="67"/>
    </row>
    <row r="2564" spans="3:4" ht="12.95" customHeight="1" x14ac:dyDescent="0.2">
      <c r="C2564" s="67"/>
      <c r="D2564" s="67"/>
    </row>
    <row r="2565" spans="3:4" ht="12.95" customHeight="1" x14ac:dyDescent="0.2">
      <c r="C2565" s="67"/>
      <c r="D2565" s="67"/>
    </row>
    <row r="2566" spans="3:4" ht="12.95" customHeight="1" x14ac:dyDescent="0.2">
      <c r="C2566" s="67"/>
      <c r="D2566" s="67"/>
    </row>
    <row r="2567" spans="3:4" ht="12.95" customHeight="1" x14ac:dyDescent="0.2">
      <c r="C2567" s="67"/>
      <c r="D2567" s="67"/>
    </row>
    <row r="2568" spans="3:4" ht="12.95" customHeight="1" x14ac:dyDescent="0.2">
      <c r="C2568" s="67"/>
      <c r="D2568" s="67"/>
    </row>
    <row r="2569" spans="3:4" ht="12.95" customHeight="1" x14ac:dyDescent="0.2">
      <c r="C2569" s="67"/>
      <c r="D2569" s="67"/>
    </row>
    <row r="2570" spans="3:4" ht="12.95" customHeight="1" x14ac:dyDescent="0.2">
      <c r="C2570" s="67"/>
      <c r="D2570" s="67"/>
    </row>
    <row r="2571" spans="3:4" ht="12.95" customHeight="1" x14ac:dyDescent="0.2">
      <c r="C2571" s="67"/>
      <c r="D2571" s="67"/>
    </row>
    <row r="2572" spans="3:4" ht="12.95" customHeight="1" x14ac:dyDescent="0.2">
      <c r="C2572" s="67"/>
      <c r="D2572" s="67"/>
    </row>
    <row r="2573" spans="3:4" ht="12.95" customHeight="1" x14ac:dyDescent="0.2">
      <c r="C2573" s="67"/>
      <c r="D2573" s="67"/>
    </row>
    <row r="2574" spans="3:4" ht="12.95" customHeight="1" x14ac:dyDescent="0.2">
      <c r="C2574" s="67"/>
      <c r="D2574" s="67"/>
    </row>
    <row r="2575" spans="3:4" ht="12.95" customHeight="1" x14ac:dyDescent="0.2">
      <c r="C2575" s="67"/>
      <c r="D2575" s="67"/>
    </row>
    <row r="2576" spans="3:4" ht="12.95" customHeight="1" x14ac:dyDescent="0.2">
      <c r="C2576" s="67"/>
      <c r="D2576" s="67"/>
    </row>
    <row r="2577" spans="3:4" ht="12.95" customHeight="1" x14ac:dyDescent="0.2">
      <c r="C2577" s="67"/>
      <c r="D2577" s="67"/>
    </row>
    <row r="2578" spans="3:4" ht="12.95" customHeight="1" x14ac:dyDescent="0.2">
      <c r="C2578" s="67"/>
      <c r="D2578" s="67"/>
    </row>
    <row r="2579" spans="3:4" ht="12.95" customHeight="1" x14ac:dyDescent="0.2">
      <c r="C2579" s="67"/>
      <c r="D2579" s="67"/>
    </row>
    <row r="2580" spans="3:4" ht="12.95" customHeight="1" x14ac:dyDescent="0.2">
      <c r="C2580" s="67"/>
      <c r="D2580" s="67"/>
    </row>
    <row r="2581" spans="3:4" ht="12.95" customHeight="1" x14ac:dyDescent="0.2">
      <c r="C2581" s="67"/>
      <c r="D2581" s="67"/>
    </row>
    <row r="2582" spans="3:4" ht="12.95" customHeight="1" x14ac:dyDescent="0.2">
      <c r="C2582" s="67"/>
      <c r="D2582" s="67"/>
    </row>
    <row r="2583" spans="3:4" ht="12.95" customHeight="1" x14ac:dyDescent="0.2">
      <c r="C2583" s="67"/>
      <c r="D2583" s="67"/>
    </row>
    <row r="2584" spans="3:4" ht="12.95" customHeight="1" x14ac:dyDescent="0.2">
      <c r="C2584" s="67"/>
      <c r="D2584" s="67"/>
    </row>
    <row r="2585" spans="3:4" ht="12.95" customHeight="1" x14ac:dyDescent="0.2">
      <c r="C2585" s="67"/>
      <c r="D2585" s="67"/>
    </row>
    <row r="2586" spans="3:4" ht="12.95" customHeight="1" x14ac:dyDescent="0.2">
      <c r="C2586" s="67"/>
      <c r="D2586" s="67"/>
    </row>
    <row r="2587" spans="3:4" ht="12.95" customHeight="1" x14ac:dyDescent="0.2">
      <c r="C2587" s="67"/>
      <c r="D2587" s="67"/>
    </row>
    <row r="2588" spans="3:4" ht="12.95" customHeight="1" x14ac:dyDescent="0.2">
      <c r="C2588" s="67"/>
      <c r="D2588" s="67"/>
    </row>
    <row r="2589" spans="3:4" ht="12.95" customHeight="1" x14ac:dyDescent="0.2">
      <c r="C2589" s="67"/>
      <c r="D2589" s="67"/>
    </row>
    <row r="2590" spans="3:4" ht="12.95" customHeight="1" x14ac:dyDescent="0.2">
      <c r="C2590" s="67"/>
      <c r="D2590" s="67"/>
    </row>
    <row r="2591" spans="3:4" ht="12.95" customHeight="1" x14ac:dyDescent="0.2">
      <c r="C2591" s="67"/>
      <c r="D2591" s="67"/>
    </row>
    <row r="2592" spans="3:4" ht="12.95" customHeight="1" x14ac:dyDescent="0.2">
      <c r="C2592" s="67"/>
      <c r="D2592" s="67"/>
    </row>
    <row r="2593" spans="3:4" ht="12.95" customHeight="1" x14ac:dyDescent="0.2">
      <c r="C2593" s="67"/>
      <c r="D2593" s="67"/>
    </row>
    <row r="2594" spans="3:4" ht="12.95" customHeight="1" x14ac:dyDescent="0.2">
      <c r="C2594" s="67"/>
      <c r="D2594" s="67"/>
    </row>
    <row r="2595" spans="3:4" ht="12.95" customHeight="1" x14ac:dyDescent="0.2">
      <c r="C2595" s="67"/>
      <c r="D2595" s="67"/>
    </row>
    <row r="2596" spans="3:4" ht="12.95" customHeight="1" x14ac:dyDescent="0.2">
      <c r="C2596" s="67"/>
      <c r="D2596" s="67"/>
    </row>
    <row r="2597" spans="3:4" ht="12.95" customHeight="1" x14ac:dyDescent="0.2">
      <c r="C2597" s="67"/>
      <c r="D2597" s="67"/>
    </row>
    <row r="2598" spans="3:4" ht="12.95" customHeight="1" x14ac:dyDescent="0.2">
      <c r="C2598" s="67"/>
      <c r="D2598" s="67"/>
    </row>
    <row r="2599" spans="3:4" ht="12.95" customHeight="1" x14ac:dyDescent="0.2">
      <c r="C2599" s="67"/>
      <c r="D2599" s="67"/>
    </row>
    <row r="2600" spans="3:4" ht="12.95" customHeight="1" x14ac:dyDescent="0.2">
      <c r="C2600" s="67"/>
      <c r="D2600" s="67"/>
    </row>
    <row r="2601" spans="3:4" ht="12.95" customHeight="1" x14ac:dyDescent="0.2">
      <c r="C2601" s="67"/>
      <c r="D2601" s="67"/>
    </row>
    <row r="2602" spans="3:4" ht="12.95" customHeight="1" x14ac:dyDescent="0.2">
      <c r="C2602" s="67"/>
      <c r="D2602" s="67"/>
    </row>
    <row r="2603" spans="3:4" ht="12.95" customHeight="1" x14ac:dyDescent="0.2">
      <c r="C2603" s="67"/>
      <c r="D2603" s="67"/>
    </row>
    <row r="2604" spans="3:4" ht="12.95" customHeight="1" x14ac:dyDescent="0.2">
      <c r="C2604" s="67"/>
      <c r="D2604" s="67"/>
    </row>
    <row r="2605" spans="3:4" ht="12.95" customHeight="1" x14ac:dyDescent="0.2">
      <c r="C2605" s="67"/>
      <c r="D2605" s="67"/>
    </row>
    <row r="2606" spans="3:4" ht="12.95" customHeight="1" x14ac:dyDescent="0.2">
      <c r="C2606" s="67"/>
      <c r="D2606" s="67"/>
    </row>
    <row r="2607" spans="3:4" ht="12.95" customHeight="1" x14ac:dyDescent="0.2">
      <c r="C2607" s="67"/>
      <c r="D2607" s="67"/>
    </row>
    <row r="2608" spans="3:4" ht="12.95" customHeight="1" x14ac:dyDescent="0.2">
      <c r="C2608" s="67"/>
      <c r="D2608" s="67"/>
    </row>
    <row r="2609" spans="3:4" ht="12.95" customHeight="1" x14ac:dyDescent="0.2">
      <c r="C2609" s="67"/>
      <c r="D2609" s="67"/>
    </row>
    <row r="2610" spans="3:4" ht="12.95" customHeight="1" x14ac:dyDescent="0.2">
      <c r="C2610" s="67"/>
      <c r="D2610" s="67"/>
    </row>
    <row r="2611" spans="3:4" ht="12.95" customHeight="1" x14ac:dyDescent="0.2">
      <c r="C2611" s="67"/>
      <c r="D2611" s="67"/>
    </row>
    <row r="2612" spans="3:4" ht="12.95" customHeight="1" x14ac:dyDescent="0.2">
      <c r="C2612" s="67"/>
      <c r="D2612" s="67"/>
    </row>
    <row r="2613" spans="3:4" ht="12.95" customHeight="1" x14ac:dyDescent="0.2">
      <c r="C2613" s="67"/>
      <c r="D2613" s="67"/>
    </row>
    <row r="2614" spans="3:4" ht="12.95" customHeight="1" x14ac:dyDescent="0.2">
      <c r="C2614" s="67"/>
      <c r="D2614" s="67"/>
    </row>
    <row r="2615" spans="3:4" ht="12.95" customHeight="1" x14ac:dyDescent="0.2">
      <c r="C2615" s="67"/>
      <c r="D2615" s="67"/>
    </row>
    <row r="2616" spans="3:4" ht="12.95" customHeight="1" x14ac:dyDescent="0.2">
      <c r="C2616" s="67"/>
      <c r="D2616" s="67"/>
    </row>
    <row r="2617" spans="3:4" ht="12.95" customHeight="1" x14ac:dyDescent="0.2">
      <c r="C2617" s="67"/>
      <c r="D2617" s="67"/>
    </row>
    <row r="2618" spans="3:4" ht="12.95" customHeight="1" x14ac:dyDescent="0.2">
      <c r="C2618" s="67"/>
      <c r="D2618" s="67"/>
    </row>
    <row r="2619" spans="3:4" ht="12.95" customHeight="1" x14ac:dyDescent="0.2">
      <c r="C2619" s="67"/>
      <c r="D2619" s="67"/>
    </row>
    <row r="2620" spans="3:4" ht="12.95" customHeight="1" x14ac:dyDescent="0.2">
      <c r="C2620" s="67"/>
      <c r="D2620" s="67"/>
    </row>
    <row r="2621" spans="3:4" ht="12.95" customHeight="1" x14ac:dyDescent="0.2">
      <c r="C2621" s="67"/>
      <c r="D2621" s="67"/>
    </row>
    <row r="2622" spans="3:4" ht="12.95" customHeight="1" x14ac:dyDescent="0.2">
      <c r="C2622" s="67"/>
      <c r="D2622" s="67"/>
    </row>
    <row r="2623" spans="3:4" ht="12.95" customHeight="1" x14ac:dyDescent="0.2">
      <c r="C2623" s="67"/>
      <c r="D2623" s="67"/>
    </row>
    <row r="2624" spans="3:4" ht="12.95" customHeight="1" x14ac:dyDescent="0.2">
      <c r="C2624" s="67"/>
      <c r="D2624" s="67"/>
    </row>
    <row r="2625" spans="3:4" ht="12.95" customHeight="1" x14ac:dyDescent="0.2">
      <c r="C2625" s="67"/>
      <c r="D2625" s="67"/>
    </row>
    <row r="2626" spans="3:4" ht="12.95" customHeight="1" x14ac:dyDescent="0.2">
      <c r="C2626" s="67"/>
      <c r="D2626" s="67"/>
    </row>
    <row r="2627" spans="3:4" ht="12.95" customHeight="1" x14ac:dyDescent="0.2">
      <c r="C2627" s="67"/>
      <c r="D2627" s="67"/>
    </row>
    <row r="2628" spans="3:4" ht="12.95" customHeight="1" x14ac:dyDescent="0.2">
      <c r="C2628" s="67"/>
      <c r="D2628" s="67"/>
    </row>
    <row r="2629" spans="3:4" ht="12.95" customHeight="1" x14ac:dyDescent="0.2">
      <c r="C2629" s="67"/>
      <c r="D2629" s="67"/>
    </row>
    <row r="2630" spans="3:4" ht="12.95" customHeight="1" x14ac:dyDescent="0.2">
      <c r="C2630" s="67"/>
      <c r="D2630" s="67"/>
    </row>
    <row r="2631" spans="3:4" ht="12.95" customHeight="1" x14ac:dyDescent="0.2">
      <c r="C2631" s="67"/>
      <c r="D2631" s="67"/>
    </row>
    <row r="2632" spans="3:4" ht="12.95" customHeight="1" x14ac:dyDescent="0.2">
      <c r="C2632" s="67"/>
      <c r="D2632" s="67"/>
    </row>
    <row r="2633" spans="3:4" ht="12.95" customHeight="1" x14ac:dyDescent="0.2">
      <c r="C2633" s="67"/>
      <c r="D2633" s="67"/>
    </row>
    <row r="2634" spans="3:4" ht="12.95" customHeight="1" x14ac:dyDescent="0.2">
      <c r="C2634" s="67"/>
      <c r="D2634" s="67"/>
    </row>
    <row r="2635" spans="3:4" ht="12.95" customHeight="1" x14ac:dyDescent="0.2">
      <c r="C2635" s="67"/>
      <c r="D2635" s="67"/>
    </row>
    <row r="2636" spans="3:4" ht="12.95" customHeight="1" x14ac:dyDescent="0.2">
      <c r="C2636" s="67"/>
      <c r="D2636" s="67"/>
    </row>
    <row r="2637" spans="3:4" ht="12.95" customHeight="1" x14ac:dyDescent="0.2">
      <c r="C2637" s="67"/>
      <c r="D2637" s="67"/>
    </row>
    <row r="2638" spans="3:4" ht="12.95" customHeight="1" x14ac:dyDescent="0.2">
      <c r="C2638" s="67"/>
      <c r="D2638" s="67"/>
    </row>
    <row r="2639" spans="3:4" ht="12.95" customHeight="1" x14ac:dyDescent="0.2">
      <c r="C2639" s="67"/>
      <c r="D2639" s="67"/>
    </row>
    <row r="2640" spans="3:4" ht="12.95" customHeight="1" x14ac:dyDescent="0.2">
      <c r="C2640" s="67"/>
      <c r="D2640" s="67"/>
    </row>
    <row r="2641" spans="3:4" ht="12.95" customHeight="1" x14ac:dyDescent="0.2">
      <c r="C2641" s="67"/>
      <c r="D2641" s="67"/>
    </row>
    <row r="2642" spans="3:4" ht="12.95" customHeight="1" x14ac:dyDescent="0.2">
      <c r="C2642" s="67"/>
      <c r="D2642" s="67"/>
    </row>
    <row r="2643" spans="3:4" ht="12.95" customHeight="1" x14ac:dyDescent="0.2">
      <c r="C2643" s="67"/>
      <c r="D2643" s="67"/>
    </row>
    <row r="2644" spans="3:4" ht="12.95" customHeight="1" x14ac:dyDescent="0.2">
      <c r="C2644" s="67"/>
      <c r="D2644" s="67"/>
    </row>
    <row r="2645" spans="3:4" ht="12.95" customHeight="1" x14ac:dyDescent="0.2">
      <c r="C2645" s="67"/>
      <c r="D2645" s="67"/>
    </row>
    <row r="2646" spans="3:4" ht="12.95" customHeight="1" x14ac:dyDescent="0.2">
      <c r="C2646" s="67"/>
      <c r="D2646" s="67"/>
    </row>
    <row r="2647" spans="3:4" ht="12.95" customHeight="1" x14ac:dyDescent="0.2">
      <c r="C2647" s="67"/>
      <c r="D2647" s="67"/>
    </row>
    <row r="2648" spans="3:4" ht="12.95" customHeight="1" x14ac:dyDescent="0.2">
      <c r="C2648" s="67"/>
      <c r="D2648" s="67"/>
    </row>
    <row r="2649" spans="3:4" ht="12.95" customHeight="1" x14ac:dyDescent="0.2">
      <c r="C2649" s="67"/>
      <c r="D2649" s="67"/>
    </row>
    <row r="2650" spans="3:4" ht="12.95" customHeight="1" x14ac:dyDescent="0.2">
      <c r="C2650" s="67"/>
      <c r="D2650" s="67"/>
    </row>
    <row r="2651" spans="3:4" ht="12.95" customHeight="1" x14ac:dyDescent="0.2">
      <c r="C2651" s="67"/>
      <c r="D2651" s="67"/>
    </row>
    <row r="2652" spans="3:4" ht="12.95" customHeight="1" x14ac:dyDescent="0.2">
      <c r="C2652" s="67"/>
      <c r="D2652" s="67"/>
    </row>
    <row r="2653" spans="3:4" ht="12.95" customHeight="1" x14ac:dyDescent="0.2">
      <c r="C2653" s="67"/>
      <c r="D2653" s="67"/>
    </row>
    <row r="2654" spans="3:4" ht="12.95" customHeight="1" x14ac:dyDescent="0.2">
      <c r="C2654" s="67"/>
      <c r="D2654" s="67"/>
    </row>
    <row r="2655" spans="3:4" ht="12.95" customHeight="1" x14ac:dyDescent="0.2">
      <c r="C2655" s="67"/>
      <c r="D2655" s="67"/>
    </row>
    <row r="2656" spans="3:4" ht="12.95" customHeight="1" x14ac:dyDescent="0.2">
      <c r="C2656" s="67"/>
      <c r="D2656" s="67"/>
    </row>
    <row r="2657" spans="3:4" ht="12.95" customHeight="1" x14ac:dyDescent="0.2">
      <c r="C2657" s="67"/>
      <c r="D2657" s="67"/>
    </row>
    <row r="2658" spans="3:4" ht="12.95" customHeight="1" x14ac:dyDescent="0.2">
      <c r="C2658" s="67"/>
      <c r="D2658" s="67"/>
    </row>
    <row r="2659" spans="3:4" ht="12.95" customHeight="1" x14ac:dyDescent="0.2">
      <c r="C2659" s="67"/>
      <c r="D2659" s="67"/>
    </row>
    <row r="2660" spans="3:4" ht="12.95" customHeight="1" x14ac:dyDescent="0.2">
      <c r="C2660" s="67"/>
      <c r="D2660" s="67"/>
    </row>
    <row r="2661" spans="3:4" ht="12.95" customHeight="1" x14ac:dyDescent="0.2">
      <c r="C2661" s="67"/>
      <c r="D2661" s="67"/>
    </row>
    <row r="2662" spans="3:4" ht="12.95" customHeight="1" x14ac:dyDescent="0.2">
      <c r="C2662" s="67"/>
      <c r="D2662" s="67"/>
    </row>
    <row r="2663" spans="3:4" ht="12.95" customHeight="1" x14ac:dyDescent="0.2">
      <c r="C2663" s="67"/>
      <c r="D2663" s="67"/>
    </row>
    <row r="2664" spans="3:4" ht="12.95" customHeight="1" x14ac:dyDescent="0.2">
      <c r="C2664" s="67"/>
      <c r="D2664" s="67"/>
    </row>
    <row r="2665" spans="3:4" ht="12.95" customHeight="1" x14ac:dyDescent="0.2">
      <c r="C2665" s="67"/>
      <c r="D2665" s="67"/>
    </row>
    <row r="2666" spans="3:4" ht="12.95" customHeight="1" x14ac:dyDescent="0.2">
      <c r="C2666" s="67"/>
      <c r="D2666" s="67"/>
    </row>
    <row r="2667" spans="3:4" ht="12.95" customHeight="1" x14ac:dyDescent="0.2">
      <c r="C2667" s="67"/>
      <c r="D2667" s="67"/>
    </row>
    <row r="2668" spans="3:4" ht="12.95" customHeight="1" x14ac:dyDescent="0.2">
      <c r="C2668" s="67"/>
      <c r="D2668" s="67"/>
    </row>
    <row r="2669" spans="3:4" ht="12.95" customHeight="1" x14ac:dyDescent="0.2">
      <c r="C2669" s="67"/>
      <c r="D2669" s="67"/>
    </row>
    <row r="2670" spans="3:4" ht="12.95" customHeight="1" x14ac:dyDescent="0.2">
      <c r="C2670" s="67"/>
      <c r="D2670" s="67"/>
    </row>
    <row r="2671" spans="3:4" ht="12.95" customHeight="1" x14ac:dyDescent="0.2">
      <c r="C2671" s="67"/>
      <c r="D2671" s="67"/>
    </row>
    <row r="2672" spans="3:4" ht="12.95" customHeight="1" x14ac:dyDescent="0.2">
      <c r="C2672" s="67"/>
      <c r="D2672" s="67"/>
    </row>
    <row r="2673" spans="3:4" ht="12.95" customHeight="1" x14ac:dyDescent="0.2">
      <c r="C2673" s="67"/>
      <c r="D2673" s="67"/>
    </row>
    <row r="2674" spans="3:4" ht="12.95" customHeight="1" x14ac:dyDescent="0.2">
      <c r="C2674" s="67"/>
      <c r="D2674" s="67"/>
    </row>
    <row r="2675" spans="3:4" ht="12.95" customHeight="1" x14ac:dyDescent="0.2">
      <c r="C2675" s="67"/>
      <c r="D2675" s="67"/>
    </row>
    <row r="2676" spans="3:4" ht="12.95" customHeight="1" x14ac:dyDescent="0.2">
      <c r="C2676" s="67"/>
      <c r="D2676" s="67"/>
    </row>
    <row r="2677" spans="3:4" ht="12.95" customHeight="1" x14ac:dyDescent="0.2">
      <c r="C2677" s="67"/>
      <c r="D2677" s="67"/>
    </row>
    <row r="2678" spans="3:4" ht="12.95" customHeight="1" x14ac:dyDescent="0.2">
      <c r="C2678" s="67"/>
      <c r="D2678" s="67"/>
    </row>
    <row r="2679" spans="3:4" ht="12.95" customHeight="1" x14ac:dyDescent="0.2">
      <c r="C2679" s="67"/>
      <c r="D2679" s="67"/>
    </row>
    <row r="2680" spans="3:4" ht="12.95" customHeight="1" x14ac:dyDescent="0.2">
      <c r="C2680" s="67"/>
      <c r="D2680" s="67"/>
    </row>
    <row r="2681" spans="3:4" ht="12.95" customHeight="1" x14ac:dyDescent="0.2">
      <c r="C2681" s="67"/>
      <c r="D2681" s="67"/>
    </row>
    <row r="2682" spans="3:4" ht="12.95" customHeight="1" x14ac:dyDescent="0.2">
      <c r="C2682" s="67"/>
      <c r="D2682" s="67"/>
    </row>
    <row r="2683" spans="3:4" ht="12.95" customHeight="1" x14ac:dyDescent="0.2">
      <c r="C2683" s="67"/>
      <c r="D2683" s="67"/>
    </row>
    <row r="2684" spans="3:4" ht="12.95" customHeight="1" x14ac:dyDescent="0.2">
      <c r="C2684" s="67"/>
      <c r="D2684" s="67"/>
    </row>
    <row r="2685" spans="3:4" ht="12.95" customHeight="1" x14ac:dyDescent="0.2">
      <c r="C2685" s="67"/>
      <c r="D2685" s="67"/>
    </row>
    <row r="2686" spans="3:4" ht="12.95" customHeight="1" x14ac:dyDescent="0.2">
      <c r="C2686" s="67"/>
      <c r="D2686" s="67"/>
    </row>
    <row r="2687" spans="3:4" ht="12.95" customHeight="1" x14ac:dyDescent="0.2">
      <c r="C2687" s="67"/>
      <c r="D2687" s="67"/>
    </row>
    <row r="2688" spans="3:4" ht="12.95" customHeight="1" x14ac:dyDescent="0.2">
      <c r="C2688" s="67"/>
      <c r="D2688" s="67"/>
    </row>
    <row r="2689" spans="3:4" ht="12.95" customHeight="1" x14ac:dyDescent="0.2">
      <c r="C2689" s="67"/>
      <c r="D2689" s="67"/>
    </row>
    <row r="2690" spans="3:4" ht="12.95" customHeight="1" x14ac:dyDescent="0.2">
      <c r="C2690" s="67"/>
      <c r="D2690" s="67"/>
    </row>
    <row r="2691" spans="3:4" ht="12.95" customHeight="1" x14ac:dyDescent="0.2">
      <c r="C2691" s="67"/>
      <c r="D2691" s="67"/>
    </row>
    <row r="2692" spans="3:4" ht="12.95" customHeight="1" x14ac:dyDescent="0.2">
      <c r="C2692" s="67"/>
      <c r="D2692" s="67"/>
    </row>
    <row r="2693" spans="3:4" ht="12.95" customHeight="1" x14ac:dyDescent="0.2">
      <c r="C2693" s="67"/>
      <c r="D2693" s="67"/>
    </row>
    <row r="2694" spans="3:4" ht="12.95" customHeight="1" x14ac:dyDescent="0.2">
      <c r="C2694" s="67"/>
      <c r="D2694" s="67"/>
    </row>
    <row r="2695" spans="3:4" ht="12.95" customHeight="1" x14ac:dyDescent="0.2">
      <c r="C2695" s="67"/>
      <c r="D2695" s="67"/>
    </row>
    <row r="2696" spans="3:4" ht="12.95" customHeight="1" x14ac:dyDescent="0.2">
      <c r="C2696" s="67"/>
      <c r="D2696" s="67"/>
    </row>
    <row r="2697" spans="3:4" ht="12.95" customHeight="1" x14ac:dyDescent="0.2">
      <c r="C2697" s="67"/>
      <c r="D2697" s="67"/>
    </row>
    <row r="2698" spans="3:4" ht="12.95" customHeight="1" x14ac:dyDescent="0.2">
      <c r="C2698" s="67"/>
      <c r="D2698" s="67"/>
    </row>
    <row r="2699" spans="3:4" ht="12.95" customHeight="1" x14ac:dyDescent="0.2">
      <c r="C2699" s="67"/>
      <c r="D2699" s="67"/>
    </row>
    <row r="2700" spans="3:4" ht="12.95" customHeight="1" x14ac:dyDescent="0.2">
      <c r="C2700" s="67"/>
      <c r="D2700" s="67"/>
    </row>
    <row r="2701" spans="3:4" ht="12.95" customHeight="1" x14ac:dyDescent="0.2">
      <c r="C2701" s="67"/>
      <c r="D2701" s="67"/>
    </row>
    <row r="2702" spans="3:4" ht="12.95" customHeight="1" x14ac:dyDescent="0.2">
      <c r="C2702" s="67"/>
      <c r="D2702" s="67"/>
    </row>
    <row r="2703" spans="3:4" ht="12.95" customHeight="1" x14ac:dyDescent="0.2">
      <c r="C2703" s="67"/>
      <c r="D2703" s="67"/>
    </row>
    <row r="2704" spans="3:4" ht="12.95" customHeight="1" x14ac:dyDescent="0.2">
      <c r="C2704" s="67"/>
      <c r="D2704" s="67"/>
    </row>
    <row r="2705" spans="3:4" ht="12.95" customHeight="1" x14ac:dyDescent="0.2">
      <c r="C2705" s="67"/>
      <c r="D2705" s="67"/>
    </row>
    <row r="2706" spans="3:4" ht="12.95" customHeight="1" x14ac:dyDescent="0.2">
      <c r="C2706" s="67"/>
      <c r="D2706" s="67"/>
    </row>
    <row r="2707" spans="3:4" ht="12.95" customHeight="1" x14ac:dyDescent="0.2">
      <c r="C2707" s="67"/>
      <c r="D2707" s="67"/>
    </row>
    <row r="2708" spans="3:4" ht="12.95" customHeight="1" x14ac:dyDescent="0.2">
      <c r="C2708" s="67"/>
      <c r="D2708" s="67"/>
    </row>
    <row r="2709" spans="3:4" ht="12.95" customHeight="1" x14ac:dyDescent="0.2">
      <c r="C2709" s="67"/>
      <c r="D2709" s="67"/>
    </row>
    <row r="2710" spans="3:4" ht="12.95" customHeight="1" x14ac:dyDescent="0.2">
      <c r="C2710" s="67"/>
      <c r="D2710" s="67"/>
    </row>
    <row r="2711" spans="3:4" ht="12.95" customHeight="1" x14ac:dyDescent="0.2">
      <c r="C2711" s="67"/>
      <c r="D2711" s="67"/>
    </row>
    <row r="2712" spans="3:4" ht="12.95" customHeight="1" x14ac:dyDescent="0.2">
      <c r="C2712" s="67"/>
      <c r="D2712" s="67"/>
    </row>
    <row r="2713" spans="3:4" ht="12.95" customHeight="1" x14ac:dyDescent="0.2">
      <c r="C2713" s="67"/>
      <c r="D2713" s="67"/>
    </row>
    <row r="2714" spans="3:4" ht="12.95" customHeight="1" x14ac:dyDescent="0.2">
      <c r="C2714" s="67"/>
      <c r="D2714" s="67"/>
    </row>
    <row r="2715" spans="3:4" ht="12.95" customHeight="1" x14ac:dyDescent="0.2">
      <c r="C2715" s="67"/>
      <c r="D2715" s="67"/>
    </row>
    <row r="2716" spans="3:4" ht="12.95" customHeight="1" x14ac:dyDescent="0.2">
      <c r="C2716" s="67"/>
      <c r="D2716" s="67"/>
    </row>
    <row r="2717" spans="3:4" ht="12.95" customHeight="1" x14ac:dyDescent="0.2">
      <c r="C2717" s="67"/>
      <c r="D2717" s="67"/>
    </row>
    <row r="2718" spans="3:4" ht="12.95" customHeight="1" x14ac:dyDescent="0.2">
      <c r="C2718" s="67"/>
      <c r="D2718" s="67"/>
    </row>
    <row r="2719" spans="3:4" ht="12.95" customHeight="1" x14ac:dyDescent="0.2">
      <c r="C2719" s="67"/>
      <c r="D2719" s="67"/>
    </row>
    <row r="2720" spans="3:4" ht="12.95" customHeight="1" x14ac:dyDescent="0.2">
      <c r="C2720" s="67"/>
      <c r="D2720" s="67"/>
    </row>
    <row r="2721" spans="3:4" ht="12.95" customHeight="1" x14ac:dyDescent="0.2">
      <c r="C2721" s="67"/>
      <c r="D2721" s="67"/>
    </row>
    <row r="2722" spans="3:4" ht="12.95" customHeight="1" x14ac:dyDescent="0.2">
      <c r="C2722" s="67"/>
      <c r="D2722" s="67"/>
    </row>
    <row r="2723" spans="3:4" ht="12.95" customHeight="1" x14ac:dyDescent="0.2">
      <c r="C2723" s="67"/>
      <c r="D2723" s="67"/>
    </row>
    <row r="2724" spans="3:4" ht="12.95" customHeight="1" x14ac:dyDescent="0.2">
      <c r="C2724" s="67"/>
      <c r="D2724" s="67"/>
    </row>
    <row r="2725" spans="3:4" ht="12.95" customHeight="1" x14ac:dyDescent="0.2">
      <c r="C2725" s="67"/>
      <c r="D2725" s="67"/>
    </row>
    <row r="2726" spans="3:4" ht="12.95" customHeight="1" x14ac:dyDescent="0.2">
      <c r="C2726" s="67"/>
      <c r="D2726" s="67"/>
    </row>
    <row r="2727" spans="3:4" ht="12.95" customHeight="1" x14ac:dyDescent="0.2">
      <c r="C2727" s="67"/>
      <c r="D2727" s="67"/>
    </row>
    <row r="2728" spans="3:4" ht="12.95" customHeight="1" x14ac:dyDescent="0.2">
      <c r="C2728" s="67"/>
      <c r="D2728" s="67"/>
    </row>
    <row r="2729" spans="3:4" ht="12.95" customHeight="1" x14ac:dyDescent="0.2">
      <c r="C2729" s="67"/>
      <c r="D2729" s="67"/>
    </row>
    <row r="2730" spans="3:4" ht="12.95" customHeight="1" x14ac:dyDescent="0.2">
      <c r="C2730" s="67"/>
      <c r="D2730" s="67"/>
    </row>
    <row r="2731" spans="3:4" ht="12.95" customHeight="1" x14ac:dyDescent="0.2">
      <c r="C2731" s="67"/>
      <c r="D2731" s="67"/>
    </row>
    <row r="2732" spans="3:4" ht="12.95" customHeight="1" x14ac:dyDescent="0.2">
      <c r="C2732" s="67"/>
      <c r="D2732" s="67"/>
    </row>
    <row r="2733" spans="3:4" ht="12.95" customHeight="1" x14ac:dyDescent="0.2">
      <c r="C2733" s="67"/>
      <c r="D2733" s="67"/>
    </row>
    <row r="2734" spans="3:4" ht="12.95" customHeight="1" x14ac:dyDescent="0.2">
      <c r="C2734" s="67"/>
      <c r="D2734" s="67"/>
    </row>
    <row r="2735" spans="3:4" ht="12.95" customHeight="1" x14ac:dyDescent="0.2">
      <c r="C2735" s="67"/>
      <c r="D2735" s="67"/>
    </row>
    <row r="2736" spans="3:4" ht="12.95" customHeight="1" x14ac:dyDescent="0.2">
      <c r="C2736" s="67"/>
      <c r="D2736" s="67"/>
    </row>
    <row r="2737" spans="3:4" ht="12.95" customHeight="1" x14ac:dyDescent="0.2">
      <c r="C2737" s="67"/>
      <c r="D2737" s="67"/>
    </row>
    <row r="2738" spans="3:4" ht="12.95" customHeight="1" x14ac:dyDescent="0.2">
      <c r="C2738" s="67"/>
      <c r="D2738" s="67"/>
    </row>
    <row r="2739" spans="3:4" ht="12.95" customHeight="1" x14ac:dyDescent="0.2">
      <c r="C2739" s="67"/>
      <c r="D2739" s="67"/>
    </row>
    <row r="2740" spans="3:4" ht="12.95" customHeight="1" x14ac:dyDescent="0.2">
      <c r="C2740" s="67"/>
      <c r="D2740" s="67"/>
    </row>
    <row r="2741" spans="3:4" ht="12.95" customHeight="1" x14ac:dyDescent="0.2">
      <c r="C2741" s="67"/>
      <c r="D2741" s="67"/>
    </row>
    <row r="2742" spans="3:4" ht="12.95" customHeight="1" x14ac:dyDescent="0.2">
      <c r="C2742" s="67"/>
      <c r="D2742" s="67"/>
    </row>
    <row r="2743" spans="3:4" ht="12.95" customHeight="1" x14ac:dyDescent="0.2">
      <c r="C2743" s="67"/>
      <c r="D2743" s="67"/>
    </row>
    <row r="2744" spans="3:4" ht="12.95" customHeight="1" x14ac:dyDescent="0.2">
      <c r="C2744" s="67"/>
      <c r="D2744" s="67"/>
    </row>
    <row r="2745" spans="3:4" ht="12.95" customHeight="1" x14ac:dyDescent="0.2">
      <c r="C2745" s="67"/>
      <c r="D2745" s="67"/>
    </row>
    <row r="2746" spans="3:4" ht="12.95" customHeight="1" x14ac:dyDescent="0.2">
      <c r="C2746" s="67"/>
      <c r="D2746" s="67"/>
    </row>
    <row r="2747" spans="3:4" ht="12.95" customHeight="1" x14ac:dyDescent="0.2">
      <c r="C2747" s="67"/>
      <c r="D2747" s="67"/>
    </row>
    <row r="2748" spans="3:4" ht="12.95" customHeight="1" x14ac:dyDescent="0.2">
      <c r="C2748" s="67"/>
      <c r="D2748" s="67"/>
    </row>
    <row r="2749" spans="3:4" ht="12.95" customHeight="1" x14ac:dyDescent="0.2">
      <c r="C2749" s="67"/>
      <c r="D2749" s="67"/>
    </row>
    <row r="2750" spans="3:4" ht="12.95" customHeight="1" x14ac:dyDescent="0.2">
      <c r="C2750" s="67"/>
      <c r="D2750" s="67"/>
    </row>
    <row r="2751" spans="3:4" ht="12.95" customHeight="1" x14ac:dyDescent="0.2">
      <c r="C2751" s="67"/>
      <c r="D2751" s="67"/>
    </row>
    <row r="2752" spans="3:4" ht="12.95" customHeight="1" x14ac:dyDescent="0.2">
      <c r="C2752" s="67"/>
      <c r="D2752" s="67"/>
    </row>
    <row r="2753" spans="3:4" ht="12.95" customHeight="1" x14ac:dyDescent="0.2">
      <c r="C2753" s="67"/>
      <c r="D2753" s="67"/>
    </row>
    <row r="2754" spans="3:4" ht="12.95" customHeight="1" x14ac:dyDescent="0.2">
      <c r="C2754" s="67"/>
      <c r="D2754" s="67"/>
    </row>
    <row r="2755" spans="3:4" ht="12.95" customHeight="1" x14ac:dyDescent="0.2">
      <c r="C2755" s="67"/>
      <c r="D2755" s="67"/>
    </row>
    <row r="2756" spans="3:4" ht="12.95" customHeight="1" x14ac:dyDescent="0.2">
      <c r="C2756" s="67"/>
      <c r="D2756" s="67"/>
    </row>
    <row r="2757" spans="3:4" ht="12.95" customHeight="1" x14ac:dyDescent="0.2">
      <c r="C2757" s="67"/>
      <c r="D2757" s="67"/>
    </row>
    <row r="2758" spans="3:4" ht="12.95" customHeight="1" x14ac:dyDescent="0.2">
      <c r="C2758" s="67"/>
      <c r="D2758" s="67"/>
    </row>
    <row r="2759" spans="3:4" ht="12.95" customHeight="1" x14ac:dyDescent="0.2">
      <c r="C2759" s="67"/>
      <c r="D2759" s="67"/>
    </row>
    <row r="2760" spans="3:4" ht="12.95" customHeight="1" x14ac:dyDescent="0.2">
      <c r="C2760" s="67"/>
      <c r="D2760" s="67"/>
    </row>
    <row r="2761" spans="3:4" ht="12.95" customHeight="1" x14ac:dyDescent="0.2">
      <c r="C2761" s="67"/>
      <c r="D2761" s="67"/>
    </row>
    <row r="2762" spans="3:4" ht="12.95" customHeight="1" x14ac:dyDescent="0.2">
      <c r="C2762" s="67"/>
      <c r="D2762" s="67"/>
    </row>
    <row r="2763" spans="3:4" ht="12.95" customHeight="1" x14ac:dyDescent="0.2">
      <c r="C2763" s="67"/>
      <c r="D2763" s="67"/>
    </row>
    <row r="2764" spans="3:4" ht="12.95" customHeight="1" x14ac:dyDescent="0.2">
      <c r="C2764" s="67"/>
      <c r="D2764" s="67"/>
    </row>
    <row r="2765" spans="3:4" ht="12.95" customHeight="1" x14ac:dyDescent="0.2">
      <c r="C2765" s="67"/>
      <c r="D2765" s="67"/>
    </row>
    <row r="2766" spans="3:4" ht="12.95" customHeight="1" x14ac:dyDescent="0.2">
      <c r="C2766" s="67"/>
      <c r="D2766" s="67"/>
    </row>
    <row r="2767" spans="3:4" ht="12.95" customHeight="1" x14ac:dyDescent="0.2">
      <c r="C2767" s="67"/>
      <c r="D2767" s="67"/>
    </row>
    <row r="2768" spans="3:4" ht="12.95" customHeight="1" x14ac:dyDescent="0.2">
      <c r="C2768" s="67"/>
      <c r="D2768" s="67"/>
    </row>
    <row r="2769" spans="3:4" ht="12.95" customHeight="1" x14ac:dyDescent="0.2">
      <c r="C2769" s="67"/>
      <c r="D2769" s="67"/>
    </row>
    <row r="2770" spans="3:4" ht="12.95" customHeight="1" x14ac:dyDescent="0.2">
      <c r="C2770" s="67"/>
      <c r="D2770" s="67"/>
    </row>
    <row r="2771" spans="3:4" ht="12.95" customHeight="1" x14ac:dyDescent="0.2">
      <c r="C2771" s="67"/>
      <c r="D2771" s="67"/>
    </row>
    <row r="2772" spans="3:4" ht="12.95" customHeight="1" x14ac:dyDescent="0.2">
      <c r="C2772" s="67"/>
      <c r="D2772" s="67"/>
    </row>
    <row r="2773" spans="3:4" ht="12.95" customHeight="1" x14ac:dyDescent="0.2">
      <c r="C2773" s="67"/>
      <c r="D2773" s="67"/>
    </row>
    <row r="2774" spans="3:4" ht="12.95" customHeight="1" x14ac:dyDescent="0.2">
      <c r="C2774" s="67"/>
      <c r="D2774" s="67"/>
    </row>
    <row r="2775" spans="3:4" ht="12.95" customHeight="1" x14ac:dyDescent="0.2">
      <c r="C2775" s="67"/>
      <c r="D2775" s="67"/>
    </row>
    <row r="2776" spans="3:4" ht="12.95" customHeight="1" x14ac:dyDescent="0.2">
      <c r="C2776" s="67"/>
      <c r="D2776" s="67"/>
    </row>
    <row r="2777" spans="3:4" ht="12.95" customHeight="1" x14ac:dyDescent="0.2">
      <c r="C2777" s="67"/>
      <c r="D2777" s="67"/>
    </row>
    <row r="2778" spans="3:4" ht="12.95" customHeight="1" x14ac:dyDescent="0.2">
      <c r="C2778" s="67"/>
      <c r="D2778" s="67"/>
    </row>
    <row r="2779" spans="3:4" ht="12.95" customHeight="1" x14ac:dyDescent="0.2">
      <c r="C2779" s="67"/>
      <c r="D2779" s="67"/>
    </row>
    <row r="2780" spans="3:4" ht="12.95" customHeight="1" x14ac:dyDescent="0.2">
      <c r="C2780" s="67"/>
      <c r="D2780" s="67"/>
    </row>
    <row r="2781" spans="3:4" ht="12.95" customHeight="1" x14ac:dyDescent="0.2">
      <c r="C2781" s="67"/>
      <c r="D2781" s="67"/>
    </row>
    <row r="2782" spans="3:4" ht="12.95" customHeight="1" x14ac:dyDescent="0.2">
      <c r="C2782" s="67"/>
      <c r="D2782" s="67"/>
    </row>
    <row r="2783" spans="3:4" ht="12.95" customHeight="1" x14ac:dyDescent="0.2">
      <c r="C2783" s="67"/>
      <c r="D2783" s="67"/>
    </row>
    <row r="2784" spans="3:4" ht="12.95" customHeight="1" x14ac:dyDescent="0.2">
      <c r="C2784" s="67"/>
      <c r="D2784" s="67"/>
    </row>
    <row r="2785" spans="3:4" ht="12.95" customHeight="1" x14ac:dyDescent="0.2">
      <c r="C2785" s="67"/>
      <c r="D2785" s="67"/>
    </row>
    <row r="2786" spans="3:4" ht="12.95" customHeight="1" x14ac:dyDescent="0.2">
      <c r="C2786" s="67"/>
      <c r="D2786" s="67"/>
    </row>
    <row r="2787" spans="3:4" ht="12.95" customHeight="1" x14ac:dyDescent="0.2">
      <c r="C2787" s="67"/>
      <c r="D2787" s="67"/>
    </row>
    <row r="2788" spans="3:4" ht="12.95" customHeight="1" x14ac:dyDescent="0.2">
      <c r="C2788" s="67"/>
      <c r="D2788" s="67"/>
    </row>
    <row r="2789" spans="3:4" ht="12.95" customHeight="1" x14ac:dyDescent="0.2">
      <c r="C2789" s="67"/>
      <c r="D2789" s="67"/>
    </row>
    <row r="2790" spans="3:4" ht="12.95" customHeight="1" x14ac:dyDescent="0.2">
      <c r="C2790" s="67"/>
      <c r="D2790" s="67"/>
    </row>
    <row r="2791" spans="3:4" ht="12.95" customHeight="1" x14ac:dyDescent="0.2">
      <c r="C2791" s="67"/>
      <c r="D2791" s="67"/>
    </row>
    <row r="2792" spans="3:4" ht="12.95" customHeight="1" x14ac:dyDescent="0.2">
      <c r="C2792" s="67"/>
      <c r="D2792" s="67"/>
    </row>
    <row r="2793" spans="3:4" ht="12.95" customHeight="1" x14ac:dyDescent="0.2">
      <c r="C2793" s="67"/>
      <c r="D2793" s="67"/>
    </row>
    <row r="2794" spans="3:4" ht="12.95" customHeight="1" x14ac:dyDescent="0.2">
      <c r="C2794" s="67"/>
      <c r="D2794" s="67"/>
    </row>
    <row r="2795" spans="3:4" ht="12.95" customHeight="1" x14ac:dyDescent="0.2">
      <c r="C2795" s="67"/>
      <c r="D2795" s="67"/>
    </row>
    <row r="2796" spans="3:4" ht="12.95" customHeight="1" x14ac:dyDescent="0.2">
      <c r="C2796" s="67"/>
      <c r="D2796" s="67"/>
    </row>
    <row r="2797" spans="3:4" ht="12.95" customHeight="1" x14ac:dyDescent="0.2">
      <c r="C2797" s="67"/>
      <c r="D2797" s="67"/>
    </row>
    <row r="2798" spans="3:4" ht="12.95" customHeight="1" x14ac:dyDescent="0.2">
      <c r="C2798" s="67"/>
      <c r="D2798" s="67"/>
    </row>
    <row r="2799" spans="3:4" ht="12.95" customHeight="1" x14ac:dyDescent="0.2">
      <c r="C2799" s="67"/>
      <c r="D2799" s="67"/>
    </row>
    <row r="2800" spans="3:4" ht="12.95" customHeight="1" x14ac:dyDescent="0.2">
      <c r="C2800" s="67"/>
      <c r="D2800" s="67"/>
    </row>
    <row r="2801" spans="3:4" ht="12.95" customHeight="1" x14ac:dyDescent="0.2">
      <c r="C2801" s="67"/>
      <c r="D2801" s="67"/>
    </row>
    <row r="2802" spans="3:4" ht="12.95" customHeight="1" x14ac:dyDescent="0.2">
      <c r="C2802" s="67"/>
      <c r="D2802" s="67"/>
    </row>
    <row r="2803" spans="3:4" ht="12.95" customHeight="1" x14ac:dyDescent="0.2">
      <c r="C2803" s="67"/>
      <c r="D2803" s="67"/>
    </row>
    <row r="2804" spans="3:4" ht="12.95" customHeight="1" x14ac:dyDescent="0.2">
      <c r="C2804" s="67"/>
      <c r="D2804" s="67"/>
    </row>
    <row r="2805" spans="3:4" ht="12.95" customHeight="1" x14ac:dyDescent="0.2">
      <c r="C2805" s="67"/>
      <c r="D2805" s="67"/>
    </row>
    <row r="2806" spans="3:4" ht="12.95" customHeight="1" x14ac:dyDescent="0.2">
      <c r="C2806" s="67"/>
      <c r="D2806" s="67"/>
    </row>
    <row r="2807" spans="3:4" ht="12.95" customHeight="1" x14ac:dyDescent="0.2">
      <c r="C2807" s="67"/>
      <c r="D2807" s="67"/>
    </row>
    <row r="2808" spans="3:4" ht="12.95" customHeight="1" x14ac:dyDescent="0.2">
      <c r="C2808" s="67"/>
      <c r="D2808" s="67"/>
    </row>
    <row r="2809" spans="3:4" ht="12.95" customHeight="1" x14ac:dyDescent="0.2">
      <c r="C2809" s="67"/>
      <c r="D2809" s="67"/>
    </row>
    <row r="2810" spans="3:4" ht="12.95" customHeight="1" x14ac:dyDescent="0.2">
      <c r="C2810" s="67"/>
      <c r="D2810" s="67"/>
    </row>
    <row r="2811" spans="3:4" ht="12.95" customHeight="1" x14ac:dyDescent="0.2">
      <c r="C2811" s="67"/>
      <c r="D2811" s="67"/>
    </row>
    <row r="2812" spans="3:4" ht="12.95" customHeight="1" x14ac:dyDescent="0.2">
      <c r="C2812" s="67"/>
      <c r="D2812" s="67"/>
    </row>
    <row r="2813" spans="3:4" ht="12.95" customHeight="1" x14ac:dyDescent="0.2">
      <c r="C2813" s="67"/>
      <c r="D2813" s="67"/>
    </row>
    <row r="2814" spans="3:4" ht="12.95" customHeight="1" x14ac:dyDescent="0.2">
      <c r="C2814" s="67"/>
      <c r="D2814" s="67"/>
    </row>
    <row r="2815" spans="3:4" ht="12.95" customHeight="1" x14ac:dyDescent="0.2">
      <c r="C2815" s="67"/>
      <c r="D2815" s="67"/>
    </row>
    <row r="2816" spans="3:4" ht="12.95" customHeight="1" x14ac:dyDescent="0.2">
      <c r="C2816" s="67"/>
      <c r="D2816" s="67"/>
    </row>
    <row r="2817" spans="3:4" ht="12.95" customHeight="1" x14ac:dyDescent="0.2">
      <c r="C2817" s="67"/>
      <c r="D2817" s="67"/>
    </row>
    <row r="2818" spans="3:4" ht="12.95" customHeight="1" x14ac:dyDescent="0.2">
      <c r="C2818" s="67"/>
      <c r="D2818" s="67"/>
    </row>
    <row r="2819" spans="3:4" ht="12.95" customHeight="1" x14ac:dyDescent="0.2">
      <c r="C2819" s="67"/>
      <c r="D2819" s="67"/>
    </row>
    <row r="2820" spans="3:4" ht="12.95" customHeight="1" x14ac:dyDescent="0.2">
      <c r="C2820" s="67"/>
      <c r="D2820" s="67"/>
    </row>
    <row r="2821" spans="3:4" ht="12.95" customHeight="1" x14ac:dyDescent="0.2">
      <c r="C2821" s="67"/>
      <c r="D2821" s="67"/>
    </row>
    <row r="2822" spans="3:4" ht="12.95" customHeight="1" x14ac:dyDescent="0.2">
      <c r="C2822" s="67"/>
      <c r="D2822" s="67"/>
    </row>
    <row r="2823" spans="3:4" ht="12.95" customHeight="1" x14ac:dyDescent="0.2">
      <c r="C2823" s="67"/>
      <c r="D2823" s="67"/>
    </row>
    <row r="2824" spans="3:4" ht="12.95" customHeight="1" x14ac:dyDescent="0.2">
      <c r="C2824" s="67"/>
      <c r="D2824" s="67"/>
    </row>
    <row r="2825" spans="3:4" ht="12.95" customHeight="1" x14ac:dyDescent="0.2">
      <c r="C2825" s="67"/>
      <c r="D2825" s="67"/>
    </row>
    <row r="2826" spans="3:4" ht="12.95" customHeight="1" x14ac:dyDescent="0.2">
      <c r="C2826" s="67"/>
      <c r="D2826" s="67"/>
    </row>
    <row r="2827" spans="3:4" ht="12.95" customHeight="1" x14ac:dyDescent="0.2">
      <c r="C2827" s="67"/>
      <c r="D2827" s="67"/>
    </row>
    <row r="2828" spans="3:4" ht="12.95" customHeight="1" x14ac:dyDescent="0.2">
      <c r="C2828" s="67"/>
      <c r="D2828" s="67"/>
    </row>
    <row r="2829" spans="3:4" ht="12.95" customHeight="1" x14ac:dyDescent="0.2">
      <c r="C2829" s="67"/>
      <c r="D2829" s="67"/>
    </row>
    <row r="2830" spans="3:4" ht="12.95" customHeight="1" x14ac:dyDescent="0.2">
      <c r="C2830" s="67"/>
      <c r="D2830" s="67"/>
    </row>
    <row r="2831" spans="3:4" ht="12.95" customHeight="1" x14ac:dyDescent="0.2">
      <c r="C2831" s="67"/>
      <c r="D2831" s="67"/>
    </row>
    <row r="2832" spans="3:4" ht="12.95" customHeight="1" x14ac:dyDescent="0.2">
      <c r="C2832" s="67"/>
      <c r="D2832" s="67"/>
    </row>
    <row r="2833" spans="3:4" ht="12.95" customHeight="1" x14ac:dyDescent="0.2">
      <c r="C2833" s="67"/>
      <c r="D2833" s="67"/>
    </row>
    <row r="2834" spans="3:4" ht="12.95" customHeight="1" x14ac:dyDescent="0.2">
      <c r="C2834" s="67"/>
      <c r="D2834" s="67"/>
    </row>
    <row r="2835" spans="3:4" ht="12.95" customHeight="1" x14ac:dyDescent="0.2">
      <c r="C2835" s="67"/>
      <c r="D2835" s="67"/>
    </row>
    <row r="2836" spans="3:4" ht="12.95" customHeight="1" x14ac:dyDescent="0.2">
      <c r="C2836" s="67"/>
      <c r="D2836" s="67"/>
    </row>
    <row r="2837" spans="3:4" ht="12.95" customHeight="1" x14ac:dyDescent="0.2">
      <c r="C2837" s="67"/>
      <c r="D2837" s="67"/>
    </row>
    <row r="2838" spans="3:4" ht="12.95" customHeight="1" x14ac:dyDescent="0.2">
      <c r="C2838" s="67"/>
      <c r="D2838" s="67"/>
    </row>
    <row r="2839" spans="3:4" ht="12.95" customHeight="1" x14ac:dyDescent="0.2">
      <c r="C2839" s="67"/>
      <c r="D2839" s="67"/>
    </row>
    <row r="2840" spans="3:4" ht="12.95" customHeight="1" x14ac:dyDescent="0.2">
      <c r="C2840" s="67"/>
      <c r="D2840" s="67"/>
    </row>
    <row r="2841" spans="3:4" ht="12.95" customHeight="1" x14ac:dyDescent="0.2">
      <c r="C2841" s="67"/>
      <c r="D2841" s="67"/>
    </row>
    <row r="2842" spans="3:4" ht="12.95" customHeight="1" x14ac:dyDescent="0.2">
      <c r="C2842" s="67"/>
      <c r="D2842" s="67"/>
    </row>
    <row r="2843" spans="3:4" ht="12.95" customHeight="1" x14ac:dyDescent="0.2">
      <c r="C2843" s="67"/>
      <c r="D2843" s="67"/>
    </row>
    <row r="2844" spans="3:4" ht="12.95" customHeight="1" x14ac:dyDescent="0.2">
      <c r="C2844" s="67"/>
      <c r="D2844" s="67"/>
    </row>
    <row r="2845" spans="3:4" ht="12.95" customHeight="1" x14ac:dyDescent="0.2">
      <c r="C2845" s="67"/>
      <c r="D2845" s="67"/>
    </row>
    <row r="2846" spans="3:4" ht="12.95" customHeight="1" x14ac:dyDescent="0.2">
      <c r="C2846" s="67"/>
      <c r="D2846" s="67"/>
    </row>
    <row r="2847" spans="3:4" ht="12.95" customHeight="1" x14ac:dyDescent="0.2">
      <c r="C2847" s="67"/>
      <c r="D2847" s="67"/>
    </row>
    <row r="2848" spans="3:4" ht="12.95" customHeight="1" x14ac:dyDescent="0.2">
      <c r="C2848" s="67"/>
      <c r="D2848" s="67"/>
    </row>
    <row r="2849" spans="3:4" ht="12.95" customHeight="1" x14ac:dyDescent="0.2">
      <c r="C2849" s="67"/>
      <c r="D2849" s="67"/>
    </row>
    <row r="2850" spans="3:4" ht="12.95" customHeight="1" x14ac:dyDescent="0.2">
      <c r="C2850" s="67"/>
      <c r="D2850" s="67"/>
    </row>
    <row r="2851" spans="3:4" ht="12.95" customHeight="1" x14ac:dyDescent="0.2">
      <c r="C2851" s="67"/>
      <c r="D2851" s="67"/>
    </row>
    <row r="2852" spans="3:4" ht="12.95" customHeight="1" x14ac:dyDescent="0.2">
      <c r="C2852" s="67"/>
      <c r="D2852" s="67"/>
    </row>
    <row r="2853" spans="3:4" ht="12.95" customHeight="1" x14ac:dyDescent="0.2">
      <c r="C2853" s="67"/>
      <c r="D2853" s="67"/>
    </row>
    <row r="2854" spans="3:4" ht="12.95" customHeight="1" x14ac:dyDescent="0.2">
      <c r="C2854" s="67"/>
      <c r="D2854" s="67"/>
    </row>
    <row r="2855" spans="3:4" ht="12.95" customHeight="1" x14ac:dyDescent="0.2">
      <c r="C2855" s="67"/>
      <c r="D2855" s="67"/>
    </row>
    <row r="2856" spans="3:4" ht="12.95" customHeight="1" x14ac:dyDescent="0.2">
      <c r="C2856" s="67"/>
      <c r="D2856" s="67"/>
    </row>
    <row r="2857" spans="3:4" ht="12.95" customHeight="1" x14ac:dyDescent="0.2">
      <c r="C2857" s="67"/>
      <c r="D2857" s="67"/>
    </row>
    <row r="2858" spans="3:4" ht="12.95" customHeight="1" x14ac:dyDescent="0.2">
      <c r="C2858" s="67"/>
      <c r="D2858" s="67"/>
    </row>
    <row r="2859" spans="3:4" ht="12.95" customHeight="1" x14ac:dyDescent="0.2">
      <c r="C2859" s="67"/>
      <c r="D2859" s="67"/>
    </row>
    <row r="2860" spans="3:4" ht="12.95" customHeight="1" x14ac:dyDescent="0.2">
      <c r="C2860" s="67"/>
      <c r="D2860" s="67"/>
    </row>
    <row r="2861" spans="3:4" ht="12.95" customHeight="1" x14ac:dyDescent="0.2">
      <c r="C2861" s="67"/>
      <c r="D2861" s="67"/>
    </row>
    <row r="2862" spans="3:4" ht="12.95" customHeight="1" x14ac:dyDescent="0.2">
      <c r="C2862" s="67"/>
      <c r="D2862" s="67"/>
    </row>
    <row r="2863" spans="3:4" ht="12.95" customHeight="1" x14ac:dyDescent="0.2">
      <c r="C2863" s="67"/>
      <c r="D2863" s="67"/>
    </row>
    <row r="2864" spans="3:4" ht="12.95" customHeight="1" x14ac:dyDescent="0.2">
      <c r="C2864" s="67"/>
      <c r="D2864" s="67"/>
    </row>
    <row r="2865" spans="3:4" ht="12.95" customHeight="1" x14ac:dyDescent="0.2">
      <c r="C2865" s="67"/>
      <c r="D2865" s="67"/>
    </row>
    <row r="2866" spans="3:4" ht="12.95" customHeight="1" x14ac:dyDescent="0.2">
      <c r="C2866" s="67"/>
      <c r="D2866" s="67"/>
    </row>
    <row r="2867" spans="3:4" ht="12.95" customHeight="1" x14ac:dyDescent="0.2">
      <c r="C2867" s="67"/>
      <c r="D2867" s="67"/>
    </row>
    <row r="2868" spans="3:4" ht="12.95" customHeight="1" x14ac:dyDescent="0.2">
      <c r="C2868" s="67"/>
      <c r="D2868" s="67"/>
    </row>
    <row r="2869" spans="3:4" ht="12.95" customHeight="1" x14ac:dyDescent="0.2">
      <c r="C2869" s="67"/>
      <c r="D2869" s="67"/>
    </row>
    <row r="2870" spans="3:4" ht="12.95" customHeight="1" x14ac:dyDescent="0.2">
      <c r="C2870" s="67"/>
      <c r="D2870" s="67"/>
    </row>
    <row r="2871" spans="3:4" ht="12.95" customHeight="1" x14ac:dyDescent="0.2">
      <c r="C2871" s="67"/>
      <c r="D2871" s="67"/>
    </row>
    <row r="2872" spans="3:4" ht="12.95" customHeight="1" x14ac:dyDescent="0.2">
      <c r="C2872" s="67"/>
      <c r="D2872" s="67"/>
    </row>
    <row r="2873" spans="3:4" ht="12.95" customHeight="1" x14ac:dyDescent="0.2">
      <c r="C2873" s="67"/>
      <c r="D2873" s="67"/>
    </row>
    <row r="2874" spans="3:4" ht="12.95" customHeight="1" x14ac:dyDescent="0.2">
      <c r="C2874" s="67"/>
      <c r="D2874" s="67"/>
    </row>
    <row r="2875" spans="3:4" ht="12.95" customHeight="1" x14ac:dyDescent="0.2">
      <c r="C2875" s="67"/>
      <c r="D2875" s="67"/>
    </row>
    <row r="2876" spans="3:4" ht="12.95" customHeight="1" x14ac:dyDescent="0.2">
      <c r="C2876" s="67"/>
      <c r="D2876" s="67"/>
    </row>
    <row r="2877" spans="3:4" ht="12.95" customHeight="1" x14ac:dyDescent="0.2">
      <c r="C2877" s="67"/>
      <c r="D2877" s="67"/>
    </row>
    <row r="2878" spans="3:4" ht="12.95" customHeight="1" x14ac:dyDescent="0.2">
      <c r="C2878" s="67"/>
      <c r="D2878" s="67"/>
    </row>
    <row r="2879" spans="3:4" ht="12.95" customHeight="1" x14ac:dyDescent="0.2">
      <c r="C2879" s="67"/>
      <c r="D2879" s="67"/>
    </row>
    <row r="2880" spans="3:4" ht="12.95" customHeight="1" x14ac:dyDescent="0.2">
      <c r="C2880" s="67"/>
      <c r="D2880" s="67"/>
    </row>
    <row r="2881" spans="3:4" ht="12.95" customHeight="1" x14ac:dyDescent="0.2">
      <c r="C2881" s="67"/>
      <c r="D2881" s="67"/>
    </row>
    <row r="2882" spans="3:4" ht="12.95" customHeight="1" x14ac:dyDescent="0.2">
      <c r="C2882" s="67"/>
      <c r="D2882" s="67"/>
    </row>
    <row r="2883" spans="3:4" ht="12.95" customHeight="1" x14ac:dyDescent="0.2">
      <c r="C2883" s="67"/>
      <c r="D2883" s="67"/>
    </row>
    <row r="2884" spans="3:4" ht="12.95" customHeight="1" x14ac:dyDescent="0.2">
      <c r="C2884" s="67"/>
      <c r="D2884" s="67"/>
    </row>
    <row r="2885" spans="3:4" ht="12.95" customHeight="1" x14ac:dyDescent="0.2">
      <c r="C2885" s="67"/>
      <c r="D2885" s="67"/>
    </row>
    <row r="2886" spans="3:4" ht="12.95" customHeight="1" x14ac:dyDescent="0.2">
      <c r="C2886" s="67"/>
      <c r="D2886" s="67"/>
    </row>
    <row r="2887" spans="3:4" ht="12.95" customHeight="1" x14ac:dyDescent="0.2">
      <c r="C2887" s="67"/>
      <c r="D2887" s="67"/>
    </row>
    <row r="2888" spans="3:4" ht="12.95" customHeight="1" x14ac:dyDescent="0.2">
      <c r="C2888" s="67"/>
      <c r="D2888" s="67"/>
    </row>
    <row r="2889" spans="3:4" ht="12.95" customHeight="1" x14ac:dyDescent="0.2">
      <c r="C2889" s="67"/>
      <c r="D2889" s="67"/>
    </row>
    <row r="2890" spans="3:4" ht="12.95" customHeight="1" x14ac:dyDescent="0.2">
      <c r="C2890" s="67"/>
      <c r="D2890" s="67"/>
    </row>
    <row r="2891" spans="3:4" ht="12.95" customHeight="1" x14ac:dyDescent="0.2">
      <c r="C2891" s="67"/>
      <c r="D2891" s="67"/>
    </row>
    <row r="2892" spans="3:4" ht="12.95" customHeight="1" x14ac:dyDescent="0.2">
      <c r="C2892" s="67"/>
      <c r="D2892" s="67"/>
    </row>
    <row r="2893" spans="3:4" ht="12.95" customHeight="1" x14ac:dyDescent="0.2">
      <c r="C2893" s="67"/>
      <c r="D2893" s="67"/>
    </row>
    <row r="2894" spans="3:4" ht="12.95" customHeight="1" x14ac:dyDescent="0.2">
      <c r="C2894" s="67"/>
      <c r="D2894" s="67"/>
    </row>
    <row r="2895" spans="3:4" ht="12.95" customHeight="1" x14ac:dyDescent="0.2">
      <c r="C2895" s="67"/>
      <c r="D2895" s="67"/>
    </row>
    <row r="2896" spans="3:4" ht="12.95" customHeight="1" x14ac:dyDescent="0.2">
      <c r="C2896" s="67"/>
      <c r="D2896" s="67"/>
    </row>
    <row r="2897" spans="3:4" ht="12.95" customHeight="1" x14ac:dyDescent="0.2">
      <c r="C2897" s="67"/>
      <c r="D2897" s="67"/>
    </row>
    <row r="2898" spans="3:4" ht="12.95" customHeight="1" x14ac:dyDescent="0.2">
      <c r="C2898" s="67"/>
      <c r="D2898" s="67"/>
    </row>
    <row r="2899" spans="3:4" ht="12.95" customHeight="1" x14ac:dyDescent="0.2">
      <c r="C2899" s="67"/>
      <c r="D2899" s="67"/>
    </row>
    <row r="2900" spans="3:4" ht="12.95" customHeight="1" x14ac:dyDescent="0.2">
      <c r="C2900" s="67"/>
      <c r="D2900" s="67"/>
    </row>
    <row r="2901" spans="3:4" ht="12.95" customHeight="1" x14ac:dyDescent="0.2">
      <c r="C2901" s="67"/>
      <c r="D2901" s="67"/>
    </row>
    <row r="2902" spans="3:4" ht="12.95" customHeight="1" x14ac:dyDescent="0.2">
      <c r="C2902" s="67"/>
      <c r="D2902" s="67"/>
    </row>
    <row r="2903" spans="3:4" ht="12.95" customHeight="1" x14ac:dyDescent="0.2">
      <c r="C2903" s="67"/>
      <c r="D2903" s="67"/>
    </row>
    <row r="2904" spans="3:4" ht="12.95" customHeight="1" x14ac:dyDescent="0.2">
      <c r="C2904" s="67"/>
      <c r="D2904" s="67"/>
    </row>
    <row r="2905" spans="3:4" ht="12.95" customHeight="1" x14ac:dyDescent="0.2">
      <c r="C2905" s="67"/>
      <c r="D2905" s="67"/>
    </row>
    <row r="2906" spans="3:4" ht="12.95" customHeight="1" x14ac:dyDescent="0.2">
      <c r="C2906" s="67"/>
      <c r="D2906" s="67"/>
    </row>
    <row r="2907" spans="3:4" ht="12.95" customHeight="1" x14ac:dyDescent="0.2">
      <c r="C2907" s="67"/>
      <c r="D2907" s="67"/>
    </row>
    <row r="2908" spans="3:4" ht="12.95" customHeight="1" x14ac:dyDescent="0.2">
      <c r="C2908" s="67"/>
      <c r="D2908" s="67"/>
    </row>
    <row r="2909" spans="3:4" ht="12.95" customHeight="1" x14ac:dyDescent="0.2">
      <c r="C2909" s="67"/>
      <c r="D2909" s="67"/>
    </row>
    <row r="2910" spans="3:4" ht="12.95" customHeight="1" x14ac:dyDescent="0.2">
      <c r="C2910" s="67"/>
      <c r="D2910" s="67"/>
    </row>
    <row r="2911" spans="3:4" ht="12.95" customHeight="1" x14ac:dyDescent="0.2">
      <c r="C2911" s="67"/>
      <c r="D2911" s="67"/>
    </row>
    <row r="2912" spans="3:4" ht="12.95" customHeight="1" x14ac:dyDescent="0.2">
      <c r="C2912" s="67"/>
      <c r="D2912" s="67"/>
    </row>
    <row r="2913" spans="3:4" ht="12.95" customHeight="1" x14ac:dyDescent="0.2">
      <c r="C2913" s="67"/>
      <c r="D2913" s="67"/>
    </row>
    <row r="2914" spans="3:4" ht="12.95" customHeight="1" x14ac:dyDescent="0.2">
      <c r="C2914" s="67"/>
      <c r="D2914" s="67"/>
    </row>
    <row r="2915" spans="3:4" ht="12.95" customHeight="1" x14ac:dyDescent="0.2">
      <c r="C2915" s="67"/>
      <c r="D2915" s="67"/>
    </row>
    <row r="2916" spans="3:4" ht="12.95" customHeight="1" x14ac:dyDescent="0.2">
      <c r="C2916" s="67"/>
      <c r="D2916" s="67"/>
    </row>
    <row r="2917" spans="3:4" ht="12.95" customHeight="1" x14ac:dyDescent="0.2">
      <c r="C2917" s="67"/>
      <c r="D2917" s="67"/>
    </row>
    <row r="2918" spans="3:4" ht="12.95" customHeight="1" x14ac:dyDescent="0.2">
      <c r="C2918" s="67"/>
      <c r="D2918" s="67"/>
    </row>
    <row r="2919" spans="3:4" ht="12.95" customHeight="1" x14ac:dyDescent="0.2">
      <c r="C2919" s="67"/>
      <c r="D2919" s="67"/>
    </row>
    <row r="2920" spans="3:4" ht="12.95" customHeight="1" x14ac:dyDescent="0.2">
      <c r="C2920" s="67"/>
      <c r="D2920" s="67"/>
    </row>
    <row r="2921" spans="3:4" ht="12.95" customHeight="1" x14ac:dyDescent="0.2">
      <c r="C2921" s="67"/>
      <c r="D2921" s="67"/>
    </row>
    <row r="2922" spans="3:4" ht="12.95" customHeight="1" x14ac:dyDescent="0.2">
      <c r="C2922" s="67"/>
      <c r="D2922" s="67"/>
    </row>
    <row r="2923" spans="3:4" ht="12.95" customHeight="1" x14ac:dyDescent="0.2">
      <c r="C2923" s="67"/>
      <c r="D2923" s="67"/>
    </row>
    <row r="2924" spans="3:4" ht="12.95" customHeight="1" x14ac:dyDescent="0.2">
      <c r="C2924" s="67"/>
      <c r="D2924" s="67"/>
    </row>
    <row r="2925" spans="3:4" ht="12.95" customHeight="1" x14ac:dyDescent="0.2">
      <c r="C2925" s="67"/>
      <c r="D2925" s="67"/>
    </row>
    <row r="2926" spans="3:4" ht="12.95" customHeight="1" x14ac:dyDescent="0.2">
      <c r="C2926" s="67"/>
      <c r="D2926" s="67"/>
    </row>
    <row r="2927" spans="3:4" ht="12.95" customHeight="1" x14ac:dyDescent="0.2">
      <c r="C2927" s="67"/>
      <c r="D2927" s="67"/>
    </row>
    <row r="2928" spans="3:4" ht="12.95" customHeight="1" x14ac:dyDescent="0.2">
      <c r="C2928" s="67"/>
      <c r="D2928" s="67"/>
    </row>
    <row r="2929" spans="3:4" ht="12.95" customHeight="1" x14ac:dyDescent="0.2">
      <c r="C2929" s="67"/>
      <c r="D2929" s="67"/>
    </row>
    <row r="2930" spans="3:4" ht="12.95" customHeight="1" x14ac:dyDescent="0.2">
      <c r="C2930" s="67"/>
      <c r="D2930" s="67"/>
    </row>
    <row r="2931" spans="3:4" ht="12.95" customHeight="1" x14ac:dyDescent="0.2">
      <c r="C2931" s="67"/>
      <c r="D2931" s="67"/>
    </row>
    <row r="2932" spans="3:4" ht="12.95" customHeight="1" x14ac:dyDescent="0.2">
      <c r="C2932" s="67"/>
      <c r="D2932" s="67"/>
    </row>
    <row r="2933" spans="3:4" ht="12.95" customHeight="1" x14ac:dyDescent="0.2">
      <c r="C2933" s="67"/>
      <c r="D2933" s="67"/>
    </row>
    <row r="2934" spans="3:4" ht="12.95" customHeight="1" x14ac:dyDescent="0.2">
      <c r="C2934" s="67"/>
      <c r="D2934" s="67"/>
    </row>
    <row r="2935" spans="3:4" ht="12.95" customHeight="1" x14ac:dyDescent="0.2">
      <c r="C2935" s="67"/>
      <c r="D2935" s="67"/>
    </row>
    <row r="2936" spans="3:4" ht="12.95" customHeight="1" x14ac:dyDescent="0.2">
      <c r="C2936" s="67"/>
      <c r="D2936" s="67"/>
    </row>
    <row r="2937" spans="3:4" ht="12.95" customHeight="1" x14ac:dyDescent="0.2">
      <c r="C2937" s="67"/>
      <c r="D2937" s="67"/>
    </row>
    <row r="2938" spans="3:4" ht="12.95" customHeight="1" x14ac:dyDescent="0.2">
      <c r="C2938" s="67"/>
      <c r="D2938" s="67"/>
    </row>
    <row r="2939" spans="3:4" ht="12.95" customHeight="1" x14ac:dyDescent="0.2">
      <c r="C2939" s="67"/>
      <c r="D2939" s="67"/>
    </row>
    <row r="2940" spans="3:4" ht="12.95" customHeight="1" x14ac:dyDescent="0.2">
      <c r="C2940" s="67"/>
      <c r="D2940" s="67"/>
    </row>
    <row r="2941" spans="3:4" ht="12.95" customHeight="1" x14ac:dyDescent="0.2">
      <c r="C2941" s="67"/>
      <c r="D2941" s="67"/>
    </row>
    <row r="2942" spans="3:4" ht="12.95" customHeight="1" x14ac:dyDescent="0.2">
      <c r="C2942" s="67"/>
      <c r="D2942" s="67"/>
    </row>
    <row r="2943" spans="3:4" ht="12.95" customHeight="1" x14ac:dyDescent="0.2">
      <c r="C2943" s="67"/>
      <c r="D2943" s="67"/>
    </row>
    <row r="2944" spans="3:4" ht="12.95" customHeight="1" x14ac:dyDescent="0.2">
      <c r="C2944" s="67"/>
      <c r="D2944" s="67"/>
    </row>
    <row r="2945" spans="3:4" ht="12.95" customHeight="1" x14ac:dyDescent="0.2">
      <c r="C2945" s="67"/>
      <c r="D2945" s="67"/>
    </row>
    <row r="2946" spans="3:4" ht="12.95" customHeight="1" x14ac:dyDescent="0.2">
      <c r="C2946" s="67"/>
      <c r="D2946" s="67"/>
    </row>
    <row r="2947" spans="3:4" ht="12.95" customHeight="1" x14ac:dyDescent="0.2">
      <c r="C2947" s="67"/>
      <c r="D2947" s="67"/>
    </row>
    <row r="2948" spans="3:4" ht="12.95" customHeight="1" x14ac:dyDescent="0.2">
      <c r="C2948" s="67"/>
      <c r="D2948" s="67"/>
    </row>
    <row r="2949" spans="3:4" ht="12.95" customHeight="1" x14ac:dyDescent="0.2">
      <c r="C2949" s="67"/>
      <c r="D2949" s="67"/>
    </row>
    <row r="2950" spans="3:4" ht="12.95" customHeight="1" x14ac:dyDescent="0.2">
      <c r="C2950" s="67"/>
      <c r="D2950" s="67"/>
    </row>
    <row r="2951" spans="3:4" ht="12.95" customHeight="1" x14ac:dyDescent="0.2">
      <c r="C2951" s="67"/>
      <c r="D2951" s="67"/>
    </row>
    <row r="2952" spans="3:4" ht="12.95" customHeight="1" x14ac:dyDescent="0.2">
      <c r="C2952" s="67"/>
      <c r="D2952" s="67"/>
    </row>
    <row r="2953" spans="3:4" ht="12.95" customHeight="1" x14ac:dyDescent="0.2">
      <c r="C2953" s="67"/>
      <c r="D2953" s="67"/>
    </row>
    <row r="2954" spans="3:4" ht="12.95" customHeight="1" x14ac:dyDescent="0.2">
      <c r="C2954" s="67"/>
      <c r="D2954" s="67"/>
    </row>
    <row r="2955" spans="3:4" ht="12.95" customHeight="1" x14ac:dyDescent="0.2">
      <c r="C2955" s="67"/>
      <c r="D2955" s="67"/>
    </row>
    <row r="2956" spans="3:4" ht="12.95" customHeight="1" x14ac:dyDescent="0.2">
      <c r="C2956" s="67"/>
      <c r="D2956" s="67"/>
    </row>
    <row r="2957" spans="3:4" ht="12.95" customHeight="1" x14ac:dyDescent="0.2">
      <c r="C2957" s="67"/>
      <c r="D2957" s="67"/>
    </row>
    <row r="2958" spans="3:4" ht="12.95" customHeight="1" x14ac:dyDescent="0.2">
      <c r="C2958" s="67"/>
      <c r="D2958" s="67"/>
    </row>
    <row r="2959" spans="3:4" ht="12.95" customHeight="1" x14ac:dyDescent="0.2">
      <c r="C2959" s="67"/>
      <c r="D2959" s="67"/>
    </row>
    <row r="2960" spans="3:4" ht="12.95" customHeight="1" x14ac:dyDescent="0.2">
      <c r="C2960" s="67"/>
      <c r="D2960" s="67"/>
    </row>
    <row r="2961" spans="3:4" ht="12.95" customHeight="1" x14ac:dyDescent="0.2">
      <c r="C2961" s="67"/>
      <c r="D2961" s="67"/>
    </row>
    <row r="2962" spans="3:4" ht="12.95" customHeight="1" x14ac:dyDescent="0.2">
      <c r="C2962" s="67"/>
      <c r="D2962" s="67"/>
    </row>
    <row r="2963" spans="3:4" ht="12.95" customHeight="1" x14ac:dyDescent="0.2">
      <c r="C2963" s="67"/>
      <c r="D2963" s="67"/>
    </row>
    <row r="2964" spans="3:4" ht="12.95" customHeight="1" x14ac:dyDescent="0.2">
      <c r="C2964" s="67"/>
      <c r="D2964" s="67"/>
    </row>
    <row r="2965" spans="3:4" ht="12.95" customHeight="1" x14ac:dyDescent="0.2">
      <c r="C2965" s="67"/>
      <c r="D2965" s="67"/>
    </row>
    <row r="2966" spans="3:4" ht="12.95" customHeight="1" x14ac:dyDescent="0.2">
      <c r="C2966" s="67"/>
      <c r="D2966" s="67"/>
    </row>
    <row r="2967" spans="3:4" ht="12.95" customHeight="1" x14ac:dyDescent="0.2">
      <c r="C2967" s="67"/>
      <c r="D2967" s="67"/>
    </row>
    <row r="2968" spans="3:4" ht="12.95" customHeight="1" x14ac:dyDescent="0.2">
      <c r="C2968" s="67"/>
      <c r="D2968" s="67"/>
    </row>
    <row r="2969" spans="3:4" ht="12.95" customHeight="1" x14ac:dyDescent="0.2">
      <c r="C2969" s="67"/>
      <c r="D2969" s="67"/>
    </row>
    <row r="2970" spans="3:4" ht="12.95" customHeight="1" x14ac:dyDescent="0.2">
      <c r="C2970" s="67"/>
      <c r="D2970" s="67"/>
    </row>
    <row r="2971" spans="3:4" ht="12.95" customHeight="1" x14ac:dyDescent="0.2">
      <c r="C2971" s="67"/>
      <c r="D2971" s="67"/>
    </row>
    <row r="2972" spans="3:4" ht="12.95" customHeight="1" x14ac:dyDescent="0.2">
      <c r="C2972" s="67"/>
      <c r="D2972" s="67"/>
    </row>
    <row r="2973" spans="3:4" ht="12.95" customHeight="1" x14ac:dyDescent="0.2">
      <c r="C2973" s="67"/>
      <c r="D2973" s="67"/>
    </row>
    <row r="2974" spans="3:4" ht="12.95" customHeight="1" x14ac:dyDescent="0.2">
      <c r="C2974" s="67"/>
      <c r="D2974" s="67"/>
    </row>
    <row r="2975" spans="3:4" ht="12.95" customHeight="1" x14ac:dyDescent="0.2">
      <c r="C2975" s="67"/>
      <c r="D2975" s="67"/>
    </row>
    <row r="2976" spans="3:4" ht="12.95" customHeight="1" x14ac:dyDescent="0.2">
      <c r="C2976" s="67"/>
      <c r="D2976" s="67"/>
    </row>
    <row r="2977" spans="3:4" ht="12.95" customHeight="1" x14ac:dyDescent="0.2">
      <c r="C2977" s="67"/>
      <c r="D2977" s="67"/>
    </row>
    <row r="2978" spans="3:4" ht="12.95" customHeight="1" x14ac:dyDescent="0.2">
      <c r="C2978" s="67"/>
      <c r="D2978" s="67"/>
    </row>
    <row r="2979" spans="3:4" ht="12.95" customHeight="1" x14ac:dyDescent="0.2">
      <c r="C2979" s="67"/>
      <c r="D2979" s="67"/>
    </row>
    <row r="2980" spans="3:4" ht="12.95" customHeight="1" x14ac:dyDescent="0.2">
      <c r="C2980" s="67"/>
      <c r="D2980" s="67"/>
    </row>
    <row r="2981" spans="3:4" ht="12.95" customHeight="1" x14ac:dyDescent="0.2">
      <c r="C2981" s="67"/>
      <c r="D2981" s="67"/>
    </row>
    <row r="2982" spans="3:4" ht="12.95" customHeight="1" x14ac:dyDescent="0.2">
      <c r="C2982" s="67"/>
      <c r="D2982" s="67"/>
    </row>
    <row r="2983" spans="3:4" ht="12.95" customHeight="1" x14ac:dyDescent="0.2">
      <c r="C2983" s="67"/>
      <c r="D2983" s="67"/>
    </row>
    <row r="2984" spans="3:4" ht="12.95" customHeight="1" x14ac:dyDescent="0.2">
      <c r="C2984" s="67"/>
      <c r="D2984" s="67"/>
    </row>
    <row r="2985" spans="3:4" ht="12.95" customHeight="1" x14ac:dyDescent="0.2">
      <c r="C2985" s="67"/>
      <c r="D2985" s="67"/>
    </row>
    <row r="2986" spans="3:4" ht="12.95" customHeight="1" x14ac:dyDescent="0.2">
      <c r="C2986" s="67"/>
      <c r="D2986" s="67"/>
    </row>
    <row r="2987" spans="3:4" ht="12.95" customHeight="1" x14ac:dyDescent="0.2">
      <c r="C2987" s="67"/>
      <c r="D2987" s="67"/>
    </row>
    <row r="2988" spans="3:4" ht="12.95" customHeight="1" x14ac:dyDescent="0.2">
      <c r="C2988" s="67"/>
      <c r="D2988" s="67"/>
    </row>
    <row r="2989" spans="3:4" ht="12.95" customHeight="1" x14ac:dyDescent="0.2">
      <c r="C2989" s="67"/>
      <c r="D2989" s="67"/>
    </row>
    <row r="2990" spans="3:4" ht="12.95" customHeight="1" x14ac:dyDescent="0.2">
      <c r="C2990" s="67"/>
      <c r="D2990" s="67"/>
    </row>
    <row r="2991" spans="3:4" ht="12.95" customHeight="1" x14ac:dyDescent="0.2">
      <c r="C2991" s="67"/>
      <c r="D2991" s="67"/>
    </row>
    <row r="2992" spans="3:4" ht="12.95" customHeight="1" x14ac:dyDescent="0.2">
      <c r="C2992" s="67"/>
      <c r="D2992" s="67"/>
    </row>
    <row r="2993" spans="3:4" ht="12.95" customHeight="1" x14ac:dyDescent="0.2">
      <c r="C2993" s="67"/>
      <c r="D2993" s="67"/>
    </row>
    <row r="2994" spans="3:4" ht="12.95" customHeight="1" x14ac:dyDescent="0.2">
      <c r="C2994" s="67"/>
      <c r="D2994" s="67"/>
    </row>
    <row r="2995" spans="3:4" ht="12.95" customHeight="1" x14ac:dyDescent="0.2">
      <c r="C2995" s="67"/>
      <c r="D2995" s="67"/>
    </row>
    <row r="2996" spans="3:4" ht="12.95" customHeight="1" x14ac:dyDescent="0.2">
      <c r="C2996" s="67"/>
      <c r="D2996" s="67"/>
    </row>
    <row r="2997" spans="3:4" ht="12.95" customHeight="1" x14ac:dyDescent="0.2">
      <c r="C2997" s="67"/>
      <c r="D2997" s="67"/>
    </row>
    <row r="2998" spans="3:4" ht="12.95" customHeight="1" x14ac:dyDescent="0.2">
      <c r="C2998" s="67"/>
      <c r="D2998" s="67"/>
    </row>
    <row r="2999" spans="3:4" ht="12.95" customHeight="1" x14ac:dyDescent="0.2">
      <c r="C2999" s="67"/>
      <c r="D2999" s="67"/>
    </row>
    <row r="3000" spans="3:4" ht="12.95" customHeight="1" x14ac:dyDescent="0.2">
      <c r="C3000" s="67"/>
      <c r="D3000" s="67"/>
    </row>
    <row r="3001" spans="3:4" ht="12.95" customHeight="1" x14ac:dyDescent="0.2">
      <c r="C3001" s="67"/>
      <c r="D3001" s="67"/>
    </row>
    <row r="3002" spans="3:4" ht="12.95" customHeight="1" x14ac:dyDescent="0.2">
      <c r="C3002" s="67"/>
      <c r="D3002" s="67"/>
    </row>
    <row r="3003" spans="3:4" ht="12.95" customHeight="1" x14ac:dyDescent="0.2">
      <c r="C3003" s="67"/>
      <c r="D3003" s="67"/>
    </row>
    <row r="3004" spans="3:4" ht="12.95" customHeight="1" x14ac:dyDescent="0.2">
      <c r="C3004" s="67"/>
      <c r="D3004" s="67"/>
    </row>
    <row r="3005" spans="3:4" ht="12.95" customHeight="1" x14ac:dyDescent="0.2">
      <c r="C3005" s="67"/>
      <c r="D3005" s="67"/>
    </row>
    <row r="3006" spans="3:4" ht="12.95" customHeight="1" x14ac:dyDescent="0.2">
      <c r="C3006" s="67"/>
      <c r="D3006" s="67"/>
    </row>
    <row r="3007" spans="3:4" ht="12.95" customHeight="1" x14ac:dyDescent="0.2">
      <c r="C3007" s="67"/>
      <c r="D3007" s="67"/>
    </row>
    <row r="3008" spans="3:4" ht="12.95" customHeight="1" x14ac:dyDescent="0.2">
      <c r="C3008" s="67"/>
      <c r="D3008" s="67"/>
    </row>
    <row r="3009" spans="3:4" ht="12.95" customHeight="1" x14ac:dyDescent="0.2">
      <c r="C3009" s="67"/>
      <c r="D3009" s="67"/>
    </row>
    <row r="3010" spans="3:4" ht="12.95" customHeight="1" x14ac:dyDescent="0.2">
      <c r="C3010" s="67"/>
      <c r="D3010" s="67"/>
    </row>
    <row r="3011" spans="3:4" ht="12.95" customHeight="1" x14ac:dyDescent="0.2">
      <c r="C3011" s="67"/>
      <c r="D3011" s="67"/>
    </row>
    <row r="3012" spans="3:4" ht="12.95" customHeight="1" x14ac:dyDescent="0.2">
      <c r="C3012" s="67"/>
      <c r="D3012" s="67"/>
    </row>
    <row r="3013" spans="3:4" ht="12.95" customHeight="1" x14ac:dyDescent="0.2">
      <c r="C3013" s="67"/>
      <c r="D3013" s="67"/>
    </row>
    <row r="3014" spans="3:4" ht="12.95" customHeight="1" x14ac:dyDescent="0.2">
      <c r="C3014" s="67"/>
      <c r="D3014" s="67"/>
    </row>
    <row r="3015" spans="3:4" ht="12.95" customHeight="1" x14ac:dyDescent="0.2">
      <c r="C3015" s="67"/>
      <c r="D3015" s="67"/>
    </row>
    <row r="3016" spans="3:4" ht="12.95" customHeight="1" x14ac:dyDescent="0.2">
      <c r="C3016" s="67"/>
      <c r="D3016" s="67"/>
    </row>
    <row r="3017" spans="3:4" ht="12.95" customHeight="1" x14ac:dyDescent="0.2">
      <c r="C3017" s="67"/>
      <c r="D3017" s="67"/>
    </row>
    <row r="3018" spans="3:4" ht="12.95" customHeight="1" x14ac:dyDescent="0.2">
      <c r="C3018" s="67"/>
      <c r="D3018" s="67"/>
    </row>
    <row r="3019" spans="3:4" ht="12.95" customHeight="1" x14ac:dyDescent="0.2">
      <c r="C3019" s="67"/>
      <c r="D3019" s="67"/>
    </row>
    <row r="3020" spans="3:4" ht="12.95" customHeight="1" x14ac:dyDescent="0.2">
      <c r="C3020" s="67"/>
      <c r="D3020" s="67"/>
    </row>
    <row r="3021" spans="3:4" ht="12.95" customHeight="1" x14ac:dyDescent="0.2">
      <c r="C3021" s="67"/>
      <c r="D3021" s="67"/>
    </row>
    <row r="3022" spans="3:4" ht="12.95" customHeight="1" x14ac:dyDescent="0.2">
      <c r="C3022" s="67"/>
      <c r="D3022" s="67"/>
    </row>
    <row r="3023" spans="3:4" ht="12.95" customHeight="1" x14ac:dyDescent="0.2">
      <c r="C3023" s="67"/>
      <c r="D3023" s="67"/>
    </row>
    <row r="3024" spans="3:4" ht="12.95" customHeight="1" x14ac:dyDescent="0.2">
      <c r="C3024" s="67"/>
      <c r="D3024" s="67"/>
    </row>
    <row r="3025" spans="3:4" ht="12.95" customHeight="1" x14ac:dyDescent="0.2">
      <c r="C3025" s="67"/>
      <c r="D3025" s="67"/>
    </row>
    <row r="3026" spans="3:4" ht="12.95" customHeight="1" x14ac:dyDescent="0.2">
      <c r="C3026" s="67"/>
      <c r="D3026" s="67"/>
    </row>
    <row r="3027" spans="3:4" ht="12.95" customHeight="1" x14ac:dyDescent="0.2">
      <c r="C3027" s="67"/>
      <c r="D3027" s="67"/>
    </row>
    <row r="3028" spans="3:4" ht="12.95" customHeight="1" x14ac:dyDescent="0.2">
      <c r="C3028" s="67"/>
      <c r="D3028" s="67"/>
    </row>
    <row r="3029" spans="3:4" ht="12.95" customHeight="1" x14ac:dyDescent="0.2">
      <c r="C3029" s="67"/>
      <c r="D3029" s="67"/>
    </row>
    <row r="3030" spans="3:4" ht="12.95" customHeight="1" x14ac:dyDescent="0.2">
      <c r="C3030" s="67"/>
      <c r="D3030" s="67"/>
    </row>
    <row r="3031" spans="3:4" ht="12.95" customHeight="1" x14ac:dyDescent="0.2">
      <c r="C3031" s="67"/>
      <c r="D3031" s="67"/>
    </row>
    <row r="3032" spans="3:4" ht="12.95" customHeight="1" x14ac:dyDescent="0.2">
      <c r="C3032" s="67"/>
      <c r="D3032" s="67"/>
    </row>
    <row r="3033" spans="3:4" ht="12.95" customHeight="1" x14ac:dyDescent="0.2">
      <c r="C3033" s="67"/>
      <c r="D3033" s="67"/>
    </row>
    <row r="3034" spans="3:4" ht="12.95" customHeight="1" x14ac:dyDescent="0.2">
      <c r="C3034" s="67"/>
      <c r="D3034" s="67"/>
    </row>
    <row r="3035" spans="3:4" ht="12.95" customHeight="1" x14ac:dyDescent="0.2">
      <c r="C3035" s="67"/>
      <c r="D3035" s="67"/>
    </row>
    <row r="3036" spans="3:4" ht="12.95" customHeight="1" x14ac:dyDescent="0.2">
      <c r="C3036" s="67"/>
      <c r="D3036" s="67"/>
    </row>
    <row r="3037" spans="3:4" ht="12.95" customHeight="1" x14ac:dyDescent="0.2">
      <c r="C3037" s="67"/>
      <c r="D3037" s="67"/>
    </row>
    <row r="3038" spans="3:4" ht="12.95" customHeight="1" x14ac:dyDescent="0.2">
      <c r="C3038" s="67"/>
      <c r="D3038" s="67"/>
    </row>
    <row r="3039" spans="3:4" ht="12.95" customHeight="1" x14ac:dyDescent="0.2">
      <c r="C3039" s="67"/>
      <c r="D3039" s="67"/>
    </row>
    <row r="3040" spans="3:4" ht="12.95" customHeight="1" x14ac:dyDescent="0.2">
      <c r="C3040" s="67"/>
      <c r="D3040" s="67"/>
    </row>
    <row r="3041" spans="3:4" ht="12.95" customHeight="1" x14ac:dyDescent="0.2">
      <c r="C3041" s="67"/>
      <c r="D3041" s="67"/>
    </row>
    <row r="3042" spans="3:4" ht="12.95" customHeight="1" x14ac:dyDescent="0.2">
      <c r="C3042" s="67"/>
      <c r="D3042" s="67"/>
    </row>
    <row r="3043" spans="3:4" ht="12.95" customHeight="1" x14ac:dyDescent="0.2">
      <c r="C3043" s="67"/>
      <c r="D3043" s="67"/>
    </row>
    <row r="3044" spans="3:4" ht="12.95" customHeight="1" x14ac:dyDescent="0.2">
      <c r="C3044" s="67"/>
      <c r="D3044" s="67"/>
    </row>
    <row r="3045" spans="3:4" ht="12.95" customHeight="1" x14ac:dyDescent="0.2">
      <c r="C3045" s="67"/>
      <c r="D3045" s="67"/>
    </row>
    <row r="3046" spans="3:4" ht="12.95" customHeight="1" x14ac:dyDescent="0.2">
      <c r="C3046" s="67"/>
      <c r="D3046" s="67"/>
    </row>
    <row r="3047" spans="3:4" ht="12.95" customHeight="1" x14ac:dyDescent="0.2">
      <c r="C3047" s="67"/>
      <c r="D3047" s="67"/>
    </row>
    <row r="3048" spans="3:4" ht="12.95" customHeight="1" x14ac:dyDescent="0.2">
      <c r="C3048" s="67"/>
      <c r="D3048" s="67"/>
    </row>
    <row r="3049" spans="3:4" ht="12.95" customHeight="1" x14ac:dyDescent="0.2">
      <c r="C3049" s="67"/>
      <c r="D3049" s="67"/>
    </row>
    <row r="3050" spans="3:4" ht="12.95" customHeight="1" x14ac:dyDescent="0.2">
      <c r="C3050" s="67"/>
      <c r="D3050" s="67"/>
    </row>
    <row r="3051" spans="3:4" ht="12.95" customHeight="1" x14ac:dyDescent="0.2">
      <c r="C3051" s="67"/>
      <c r="D3051" s="67"/>
    </row>
    <row r="3052" spans="3:4" ht="12.95" customHeight="1" x14ac:dyDescent="0.2">
      <c r="C3052" s="67"/>
      <c r="D3052" s="67"/>
    </row>
    <row r="3053" spans="3:4" ht="12.95" customHeight="1" x14ac:dyDescent="0.2">
      <c r="C3053" s="67"/>
      <c r="D3053" s="67"/>
    </row>
    <row r="3054" spans="3:4" ht="12.95" customHeight="1" x14ac:dyDescent="0.2">
      <c r="C3054" s="67"/>
      <c r="D3054" s="67"/>
    </row>
    <row r="3055" spans="3:4" ht="12.95" customHeight="1" x14ac:dyDescent="0.2">
      <c r="C3055" s="67"/>
      <c r="D3055" s="67"/>
    </row>
    <row r="3056" spans="3:4" ht="12.95" customHeight="1" x14ac:dyDescent="0.2">
      <c r="C3056" s="67"/>
      <c r="D3056" s="67"/>
    </row>
    <row r="3057" spans="3:4" ht="12.95" customHeight="1" x14ac:dyDescent="0.2">
      <c r="C3057" s="67"/>
      <c r="D3057" s="67"/>
    </row>
    <row r="3058" spans="3:4" ht="12.95" customHeight="1" x14ac:dyDescent="0.2">
      <c r="C3058" s="67"/>
      <c r="D3058" s="67"/>
    </row>
    <row r="3059" spans="3:4" ht="12.95" customHeight="1" x14ac:dyDescent="0.2">
      <c r="C3059" s="67"/>
      <c r="D3059" s="67"/>
    </row>
    <row r="3060" spans="3:4" ht="12.95" customHeight="1" x14ac:dyDescent="0.2">
      <c r="C3060" s="67"/>
      <c r="D3060" s="67"/>
    </row>
    <row r="3061" spans="3:4" ht="12.95" customHeight="1" x14ac:dyDescent="0.2">
      <c r="C3061" s="67"/>
      <c r="D3061" s="67"/>
    </row>
    <row r="3062" spans="3:4" ht="12.95" customHeight="1" x14ac:dyDescent="0.2">
      <c r="C3062" s="67"/>
      <c r="D3062" s="67"/>
    </row>
    <row r="3063" spans="3:4" ht="12.95" customHeight="1" x14ac:dyDescent="0.2">
      <c r="C3063" s="67"/>
      <c r="D3063" s="67"/>
    </row>
    <row r="3064" spans="3:4" ht="12.95" customHeight="1" x14ac:dyDescent="0.2">
      <c r="C3064" s="67"/>
      <c r="D3064" s="67"/>
    </row>
    <row r="3065" spans="3:4" ht="12.95" customHeight="1" x14ac:dyDescent="0.2">
      <c r="C3065" s="67"/>
      <c r="D3065" s="67"/>
    </row>
    <row r="3066" spans="3:4" ht="12.95" customHeight="1" x14ac:dyDescent="0.2">
      <c r="C3066" s="67"/>
      <c r="D3066" s="67"/>
    </row>
    <row r="3067" spans="3:4" ht="12.95" customHeight="1" x14ac:dyDescent="0.2">
      <c r="C3067" s="67"/>
      <c r="D3067" s="67"/>
    </row>
    <row r="3068" spans="3:4" ht="12.95" customHeight="1" x14ac:dyDescent="0.2">
      <c r="C3068" s="67"/>
      <c r="D3068" s="67"/>
    </row>
    <row r="3069" spans="3:4" ht="12.95" customHeight="1" x14ac:dyDescent="0.2">
      <c r="C3069" s="67"/>
      <c r="D3069" s="67"/>
    </row>
    <row r="3070" spans="3:4" ht="12.95" customHeight="1" x14ac:dyDescent="0.2">
      <c r="C3070" s="67"/>
      <c r="D3070" s="67"/>
    </row>
    <row r="3071" spans="3:4" ht="12.95" customHeight="1" x14ac:dyDescent="0.2">
      <c r="C3071" s="67"/>
      <c r="D3071" s="67"/>
    </row>
    <row r="3072" spans="3:4" ht="12.95" customHeight="1" x14ac:dyDescent="0.2">
      <c r="C3072" s="67"/>
      <c r="D3072" s="67"/>
    </row>
    <row r="3073" spans="3:4" ht="12.95" customHeight="1" x14ac:dyDescent="0.2">
      <c r="C3073" s="67"/>
      <c r="D3073" s="67"/>
    </row>
    <row r="3074" spans="3:4" ht="12.95" customHeight="1" x14ac:dyDescent="0.2">
      <c r="C3074" s="67"/>
      <c r="D3074" s="67"/>
    </row>
    <row r="3075" spans="3:4" ht="12.95" customHeight="1" x14ac:dyDescent="0.2">
      <c r="C3075" s="67"/>
      <c r="D3075" s="67"/>
    </row>
    <row r="3076" spans="3:4" ht="12.95" customHeight="1" x14ac:dyDescent="0.2">
      <c r="C3076" s="67"/>
      <c r="D3076" s="67"/>
    </row>
    <row r="3077" spans="3:4" ht="12.95" customHeight="1" x14ac:dyDescent="0.2">
      <c r="C3077" s="67"/>
      <c r="D3077" s="67"/>
    </row>
    <row r="3078" spans="3:4" ht="12.95" customHeight="1" x14ac:dyDescent="0.2">
      <c r="C3078" s="67"/>
      <c r="D3078" s="67"/>
    </row>
    <row r="3079" spans="3:4" ht="12.95" customHeight="1" x14ac:dyDescent="0.2">
      <c r="C3079" s="67"/>
      <c r="D3079" s="67"/>
    </row>
    <row r="3080" spans="3:4" ht="12.95" customHeight="1" x14ac:dyDescent="0.2">
      <c r="C3080" s="67"/>
      <c r="D3080" s="67"/>
    </row>
    <row r="3081" spans="3:4" ht="12.95" customHeight="1" x14ac:dyDescent="0.2">
      <c r="C3081" s="67"/>
      <c r="D3081" s="67"/>
    </row>
    <row r="3082" spans="3:4" ht="12.95" customHeight="1" x14ac:dyDescent="0.2">
      <c r="C3082" s="67"/>
      <c r="D3082" s="67"/>
    </row>
    <row r="3083" spans="3:4" ht="12.95" customHeight="1" x14ac:dyDescent="0.2">
      <c r="C3083" s="67"/>
      <c r="D3083" s="67"/>
    </row>
    <row r="3084" spans="3:4" ht="12.95" customHeight="1" x14ac:dyDescent="0.2">
      <c r="C3084" s="67"/>
      <c r="D3084" s="67"/>
    </row>
    <row r="3085" spans="3:4" ht="12.95" customHeight="1" x14ac:dyDescent="0.2">
      <c r="C3085" s="67"/>
      <c r="D3085" s="67"/>
    </row>
    <row r="3086" spans="3:4" ht="12.95" customHeight="1" x14ac:dyDescent="0.2">
      <c r="C3086" s="67"/>
      <c r="D3086" s="67"/>
    </row>
    <row r="3087" spans="3:4" ht="12.95" customHeight="1" x14ac:dyDescent="0.2">
      <c r="C3087" s="67"/>
      <c r="D3087" s="67"/>
    </row>
    <row r="3088" spans="3:4" ht="12.95" customHeight="1" x14ac:dyDescent="0.2">
      <c r="C3088" s="67"/>
      <c r="D3088" s="67"/>
    </row>
    <row r="3089" spans="3:4" ht="12.95" customHeight="1" x14ac:dyDescent="0.2">
      <c r="C3089" s="67"/>
      <c r="D3089" s="67"/>
    </row>
    <row r="3090" spans="3:4" ht="12.95" customHeight="1" x14ac:dyDescent="0.2">
      <c r="C3090" s="67"/>
      <c r="D3090" s="67"/>
    </row>
    <row r="3091" spans="3:4" ht="12.95" customHeight="1" x14ac:dyDescent="0.2">
      <c r="C3091" s="67"/>
      <c r="D3091" s="67"/>
    </row>
    <row r="3092" spans="3:4" ht="12.95" customHeight="1" x14ac:dyDescent="0.2">
      <c r="C3092" s="67"/>
      <c r="D3092" s="67"/>
    </row>
    <row r="3093" spans="3:4" ht="12.95" customHeight="1" x14ac:dyDescent="0.2">
      <c r="C3093" s="67"/>
      <c r="D3093" s="67"/>
    </row>
    <row r="3094" spans="3:4" ht="12.95" customHeight="1" x14ac:dyDescent="0.2">
      <c r="C3094" s="67"/>
      <c r="D3094" s="67"/>
    </row>
    <row r="3095" spans="3:4" ht="12.95" customHeight="1" x14ac:dyDescent="0.2">
      <c r="C3095" s="67"/>
      <c r="D3095" s="67"/>
    </row>
    <row r="3096" spans="3:4" ht="12.95" customHeight="1" x14ac:dyDescent="0.2">
      <c r="C3096" s="67"/>
      <c r="D3096" s="67"/>
    </row>
    <row r="3097" spans="3:4" ht="12.95" customHeight="1" x14ac:dyDescent="0.2">
      <c r="C3097" s="67"/>
      <c r="D3097" s="67"/>
    </row>
    <row r="3098" spans="3:4" ht="12.95" customHeight="1" x14ac:dyDescent="0.2">
      <c r="C3098" s="67"/>
      <c r="D3098" s="67"/>
    </row>
    <row r="3099" spans="3:4" ht="12.95" customHeight="1" x14ac:dyDescent="0.2">
      <c r="C3099" s="67"/>
      <c r="D3099" s="67"/>
    </row>
    <row r="3100" spans="3:4" ht="12.95" customHeight="1" x14ac:dyDescent="0.2">
      <c r="C3100" s="67"/>
      <c r="D3100" s="67"/>
    </row>
    <row r="3101" spans="3:4" ht="12.95" customHeight="1" x14ac:dyDescent="0.2">
      <c r="C3101" s="67"/>
      <c r="D3101" s="67"/>
    </row>
    <row r="3102" spans="3:4" ht="12.95" customHeight="1" x14ac:dyDescent="0.2">
      <c r="C3102" s="67"/>
      <c r="D3102" s="67"/>
    </row>
    <row r="3103" spans="3:4" ht="12.95" customHeight="1" x14ac:dyDescent="0.2">
      <c r="C3103" s="67"/>
      <c r="D3103" s="67"/>
    </row>
    <row r="3104" spans="3:4" ht="12.95" customHeight="1" x14ac:dyDescent="0.2">
      <c r="C3104" s="67"/>
      <c r="D3104" s="67"/>
    </row>
    <row r="3105" spans="3:4" ht="12.95" customHeight="1" x14ac:dyDescent="0.2">
      <c r="C3105" s="67"/>
      <c r="D3105" s="67"/>
    </row>
    <row r="3106" spans="3:4" ht="12.95" customHeight="1" x14ac:dyDescent="0.2">
      <c r="C3106" s="67"/>
      <c r="D3106" s="67"/>
    </row>
    <row r="3107" spans="3:4" ht="12.95" customHeight="1" x14ac:dyDescent="0.2">
      <c r="C3107" s="67"/>
      <c r="D3107" s="67"/>
    </row>
    <row r="3108" spans="3:4" ht="12.95" customHeight="1" x14ac:dyDescent="0.2">
      <c r="C3108" s="67"/>
      <c r="D3108" s="67"/>
    </row>
    <row r="3109" spans="3:4" ht="12.95" customHeight="1" x14ac:dyDescent="0.2">
      <c r="C3109" s="67"/>
      <c r="D3109" s="67"/>
    </row>
    <row r="3110" spans="3:4" ht="12.95" customHeight="1" x14ac:dyDescent="0.2">
      <c r="C3110" s="67"/>
      <c r="D3110" s="67"/>
    </row>
    <row r="3111" spans="3:4" ht="12.95" customHeight="1" x14ac:dyDescent="0.2">
      <c r="C3111" s="67"/>
      <c r="D3111" s="67"/>
    </row>
    <row r="3112" spans="3:4" ht="12.95" customHeight="1" x14ac:dyDescent="0.2">
      <c r="C3112" s="67"/>
      <c r="D3112" s="67"/>
    </row>
    <row r="3113" spans="3:4" ht="12.95" customHeight="1" x14ac:dyDescent="0.2">
      <c r="C3113" s="67"/>
      <c r="D3113" s="67"/>
    </row>
    <row r="3114" spans="3:4" ht="12.95" customHeight="1" x14ac:dyDescent="0.2">
      <c r="C3114" s="67"/>
      <c r="D3114" s="67"/>
    </row>
    <row r="3115" spans="3:4" ht="12.95" customHeight="1" x14ac:dyDescent="0.2">
      <c r="C3115" s="67"/>
      <c r="D3115" s="67"/>
    </row>
    <row r="3116" spans="3:4" ht="12.95" customHeight="1" x14ac:dyDescent="0.2">
      <c r="C3116" s="67"/>
      <c r="D3116" s="67"/>
    </row>
    <row r="3117" spans="3:4" ht="12.95" customHeight="1" x14ac:dyDescent="0.2">
      <c r="C3117" s="67"/>
      <c r="D3117" s="67"/>
    </row>
    <row r="3118" spans="3:4" ht="12.95" customHeight="1" x14ac:dyDescent="0.2">
      <c r="C3118" s="67"/>
      <c r="D3118" s="67"/>
    </row>
    <row r="3119" spans="3:4" ht="12.95" customHeight="1" x14ac:dyDescent="0.2">
      <c r="C3119" s="67"/>
      <c r="D3119" s="67"/>
    </row>
    <row r="3120" spans="3:4" ht="12.95" customHeight="1" x14ac:dyDescent="0.2">
      <c r="C3120" s="67"/>
      <c r="D3120" s="67"/>
    </row>
    <row r="3121" spans="3:4" ht="12.95" customHeight="1" x14ac:dyDescent="0.2">
      <c r="C3121" s="67"/>
      <c r="D3121" s="67"/>
    </row>
    <row r="3122" spans="3:4" ht="12.95" customHeight="1" x14ac:dyDescent="0.2">
      <c r="C3122" s="67"/>
      <c r="D3122" s="67"/>
    </row>
    <row r="3123" spans="3:4" ht="12.95" customHeight="1" x14ac:dyDescent="0.2">
      <c r="C3123" s="67"/>
      <c r="D3123" s="67"/>
    </row>
    <row r="3124" spans="3:4" ht="12.95" customHeight="1" x14ac:dyDescent="0.2">
      <c r="C3124" s="67"/>
      <c r="D3124" s="67"/>
    </row>
    <row r="3125" spans="3:4" ht="12.95" customHeight="1" x14ac:dyDescent="0.2">
      <c r="C3125" s="67"/>
      <c r="D3125" s="67"/>
    </row>
    <row r="3126" spans="3:4" ht="12.95" customHeight="1" x14ac:dyDescent="0.2">
      <c r="C3126" s="67"/>
      <c r="D3126" s="67"/>
    </row>
    <row r="3127" spans="3:4" ht="12.95" customHeight="1" x14ac:dyDescent="0.2">
      <c r="C3127" s="67"/>
      <c r="D3127" s="67"/>
    </row>
    <row r="3128" spans="3:4" ht="12.95" customHeight="1" x14ac:dyDescent="0.2">
      <c r="C3128" s="67"/>
      <c r="D3128" s="67"/>
    </row>
    <row r="3129" spans="3:4" ht="12.95" customHeight="1" x14ac:dyDescent="0.2">
      <c r="C3129" s="67"/>
      <c r="D3129" s="67"/>
    </row>
    <row r="3130" spans="3:4" ht="12.95" customHeight="1" x14ac:dyDescent="0.2">
      <c r="C3130" s="67"/>
      <c r="D3130" s="67"/>
    </row>
    <row r="3131" spans="3:4" ht="12.95" customHeight="1" x14ac:dyDescent="0.2">
      <c r="C3131" s="67"/>
      <c r="D3131" s="67"/>
    </row>
    <row r="3132" spans="3:4" ht="12.95" customHeight="1" x14ac:dyDescent="0.2">
      <c r="C3132" s="67"/>
      <c r="D3132" s="67"/>
    </row>
    <row r="3133" spans="3:4" ht="12.95" customHeight="1" x14ac:dyDescent="0.2">
      <c r="C3133" s="67"/>
      <c r="D3133" s="67"/>
    </row>
    <row r="3134" spans="3:4" ht="12.95" customHeight="1" x14ac:dyDescent="0.2">
      <c r="C3134" s="67"/>
      <c r="D3134" s="67"/>
    </row>
    <row r="3135" spans="3:4" ht="12.95" customHeight="1" x14ac:dyDescent="0.2">
      <c r="C3135" s="67"/>
      <c r="D3135" s="67"/>
    </row>
    <row r="3136" spans="3:4" ht="12.95" customHeight="1" x14ac:dyDescent="0.2">
      <c r="C3136" s="67"/>
      <c r="D3136" s="67"/>
    </row>
    <row r="3137" spans="3:4" ht="12.95" customHeight="1" x14ac:dyDescent="0.2">
      <c r="C3137" s="67"/>
      <c r="D3137" s="67"/>
    </row>
    <row r="3138" spans="3:4" ht="12.95" customHeight="1" x14ac:dyDescent="0.2">
      <c r="C3138" s="67"/>
      <c r="D3138" s="67"/>
    </row>
    <row r="3139" spans="3:4" ht="12.95" customHeight="1" x14ac:dyDescent="0.2">
      <c r="C3139" s="67"/>
      <c r="D3139" s="67"/>
    </row>
    <row r="3140" spans="3:4" ht="12.95" customHeight="1" x14ac:dyDescent="0.2">
      <c r="C3140" s="67"/>
      <c r="D3140" s="67"/>
    </row>
    <row r="3141" spans="3:4" ht="12.95" customHeight="1" x14ac:dyDescent="0.2">
      <c r="C3141" s="67"/>
      <c r="D3141" s="67"/>
    </row>
    <row r="3142" spans="3:4" ht="12.95" customHeight="1" x14ac:dyDescent="0.2">
      <c r="C3142" s="67"/>
      <c r="D3142" s="67"/>
    </row>
    <row r="3143" spans="3:4" ht="12.95" customHeight="1" x14ac:dyDescent="0.2">
      <c r="C3143" s="67"/>
      <c r="D3143" s="67"/>
    </row>
    <row r="3144" spans="3:4" ht="12.95" customHeight="1" x14ac:dyDescent="0.2">
      <c r="C3144" s="67"/>
      <c r="D3144" s="67"/>
    </row>
    <row r="3145" spans="3:4" ht="12.95" customHeight="1" x14ac:dyDescent="0.2">
      <c r="C3145" s="67"/>
      <c r="D3145" s="67"/>
    </row>
    <row r="3146" spans="3:4" ht="12.95" customHeight="1" x14ac:dyDescent="0.2">
      <c r="C3146" s="67"/>
      <c r="D3146" s="67"/>
    </row>
    <row r="3147" spans="3:4" ht="12.95" customHeight="1" x14ac:dyDescent="0.2">
      <c r="C3147" s="67"/>
      <c r="D3147" s="67"/>
    </row>
    <row r="3148" spans="3:4" ht="12.95" customHeight="1" x14ac:dyDescent="0.2">
      <c r="C3148" s="67"/>
      <c r="D3148" s="67"/>
    </row>
    <row r="3149" spans="3:4" ht="12.95" customHeight="1" x14ac:dyDescent="0.2">
      <c r="C3149" s="67"/>
      <c r="D3149" s="67"/>
    </row>
    <row r="3150" spans="3:4" ht="12.95" customHeight="1" x14ac:dyDescent="0.2">
      <c r="C3150" s="67"/>
      <c r="D3150" s="67"/>
    </row>
    <row r="3151" spans="3:4" ht="12.95" customHeight="1" x14ac:dyDescent="0.2">
      <c r="C3151" s="67"/>
      <c r="D3151" s="67"/>
    </row>
    <row r="3152" spans="3:4" ht="12.95" customHeight="1" x14ac:dyDescent="0.2">
      <c r="C3152" s="67"/>
      <c r="D3152" s="67"/>
    </row>
    <row r="3153" spans="3:4" ht="12.95" customHeight="1" x14ac:dyDescent="0.2">
      <c r="C3153" s="67"/>
      <c r="D3153" s="67"/>
    </row>
    <row r="3154" spans="3:4" ht="12.95" customHeight="1" x14ac:dyDescent="0.2">
      <c r="C3154" s="67"/>
      <c r="D3154" s="67"/>
    </row>
    <row r="3155" spans="3:4" ht="12.95" customHeight="1" x14ac:dyDescent="0.2">
      <c r="C3155" s="67"/>
      <c r="D3155" s="67"/>
    </row>
    <row r="3156" spans="3:4" ht="12.95" customHeight="1" x14ac:dyDescent="0.2">
      <c r="C3156" s="67"/>
      <c r="D3156" s="67"/>
    </row>
    <row r="3157" spans="3:4" ht="12.95" customHeight="1" x14ac:dyDescent="0.2">
      <c r="C3157" s="67"/>
      <c r="D3157" s="67"/>
    </row>
    <row r="3158" spans="3:4" ht="12.95" customHeight="1" x14ac:dyDescent="0.2">
      <c r="C3158" s="67"/>
      <c r="D3158" s="67"/>
    </row>
    <row r="3159" spans="3:4" ht="12.95" customHeight="1" x14ac:dyDescent="0.2">
      <c r="C3159" s="67"/>
      <c r="D3159" s="67"/>
    </row>
    <row r="3160" spans="3:4" ht="12.95" customHeight="1" x14ac:dyDescent="0.2">
      <c r="C3160" s="67"/>
      <c r="D3160" s="67"/>
    </row>
    <row r="3161" spans="3:4" ht="12.95" customHeight="1" x14ac:dyDescent="0.2">
      <c r="C3161" s="67"/>
      <c r="D3161" s="67"/>
    </row>
    <row r="3162" spans="3:4" ht="12.95" customHeight="1" x14ac:dyDescent="0.2">
      <c r="C3162" s="67"/>
      <c r="D3162" s="67"/>
    </row>
    <row r="3163" spans="3:4" ht="12.95" customHeight="1" x14ac:dyDescent="0.2">
      <c r="C3163" s="67"/>
      <c r="D3163" s="67"/>
    </row>
    <row r="3164" spans="3:4" ht="12.95" customHeight="1" x14ac:dyDescent="0.2">
      <c r="C3164" s="67"/>
      <c r="D3164" s="67"/>
    </row>
    <row r="3165" spans="3:4" ht="12.95" customHeight="1" x14ac:dyDescent="0.2">
      <c r="C3165" s="67"/>
      <c r="D3165" s="67"/>
    </row>
    <row r="3166" spans="3:4" ht="12.95" customHeight="1" x14ac:dyDescent="0.2">
      <c r="C3166" s="67"/>
      <c r="D3166" s="67"/>
    </row>
    <row r="3167" spans="3:4" ht="12.95" customHeight="1" x14ac:dyDescent="0.2">
      <c r="C3167" s="67"/>
      <c r="D3167" s="67"/>
    </row>
    <row r="3168" spans="3:4" ht="12.95" customHeight="1" x14ac:dyDescent="0.2">
      <c r="C3168" s="67"/>
      <c r="D3168" s="67"/>
    </row>
    <row r="3169" spans="3:4" ht="12.95" customHeight="1" x14ac:dyDescent="0.2">
      <c r="C3169" s="67"/>
      <c r="D3169" s="67"/>
    </row>
    <row r="3170" spans="3:4" ht="12.95" customHeight="1" x14ac:dyDescent="0.2">
      <c r="C3170" s="67"/>
      <c r="D3170" s="67"/>
    </row>
    <row r="3171" spans="3:4" ht="12.95" customHeight="1" x14ac:dyDescent="0.2">
      <c r="C3171" s="67"/>
      <c r="D3171" s="67"/>
    </row>
    <row r="3172" spans="3:4" ht="12.95" customHeight="1" x14ac:dyDescent="0.2">
      <c r="C3172" s="67"/>
      <c r="D3172" s="67"/>
    </row>
    <row r="3173" spans="3:4" ht="12.95" customHeight="1" x14ac:dyDescent="0.2">
      <c r="C3173" s="67"/>
      <c r="D3173" s="67"/>
    </row>
    <row r="3174" spans="3:4" ht="12.95" customHeight="1" x14ac:dyDescent="0.2">
      <c r="C3174" s="67"/>
      <c r="D3174" s="67"/>
    </row>
    <row r="3175" spans="3:4" ht="12.95" customHeight="1" x14ac:dyDescent="0.2">
      <c r="C3175" s="67"/>
      <c r="D3175" s="67"/>
    </row>
    <row r="3176" spans="3:4" ht="12.95" customHeight="1" x14ac:dyDescent="0.2">
      <c r="C3176" s="67"/>
      <c r="D3176" s="67"/>
    </row>
    <row r="3177" spans="3:4" ht="12.95" customHeight="1" x14ac:dyDescent="0.2">
      <c r="C3177" s="67"/>
      <c r="D3177" s="67"/>
    </row>
    <row r="3178" spans="3:4" ht="12.95" customHeight="1" x14ac:dyDescent="0.2">
      <c r="C3178" s="67"/>
      <c r="D3178" s="67"/>
    </row>
    <row r="3179" spans="3:4" ht="12.95" customHeight="1" x14ac:dyDescent="0.2">
      <c r="C3179" s="67"/>
      <c r="D3179" s="67"/>
    </row>
    <row r="3180" spans="3:4" ht="12.95" customHeight="1" x14ac:dyDescent="0.2">
      <c r="C3180" s="67"/>
      <c r="D3180" s="67"/>
    </row>
    <row r="3181" spans="3:4" ht="12.95" customHeight="1" x14ac:dyDescent="0.2">
      <c r="C3181" s="67"/>
      <c r="D3181" s="67"/>
    </row>
    <row r="3182" spans="3:4" ht="12.95" customHeight="1" x14ac:dyDescent="0.2">
      <c r="C3182" s="67"/>
      <c r="D3182" s="67"/>
    </row>
    <row r="3183" spans="3:4" ht="12.95" customHeight="1" x14ac:dyDescent="0.2">
      <c r="C3183" s="67"/>
      <c r="D3183" s="67"/>
    </row>
    <row r="3184" spans="3:4" ht="12.95" customHeight="1" x14ac:dyDescent="0.2">
      <c r="C3184" s="67"/>
      <c r="D3184" s="67"/>
    </row>
    <row r="3185" spans="3:4" ht="12.95" customHeight="1" x14ac:dyDescent="0.2">
      <c r="C3185" s="67"/>
      <c r="D3185" s="67"/>
    </row>
    <row r="3186" spans="3:4" ht="12.95" customHeight="1" x14ac:dyDescent="0.2">
      <c r="C3186" s="67"/>
      <c r="D3186" s="67"/>
    </row>
    <row r="3187" spans="3:4" ht="12.95" customHeight="1" x14ac:dyDescent="0.2">
      <c r="C3187" s="67"/>
      <c r="D3187" s="67"/>
    </row>
    <row r="3188" spans="3:4" ht="12.95" customHeight="1" x14ac:dyDescent="0.2">
      <c r="C3188" s="67"/>
      <c r="D3188" s="67"/>
    </row>
    <row r="3189" spans="3:4" ht="12.95" customHeight="1" x14ac:dyDescent="0.2">
      <c r="C3189" s="67"/>
      <c r="D3189" s="67"/>
    </row>
    <row r="3190" spans="3:4" ht="12.95" customHeight="1" x14ac:dyDescent="0.2">
      <c r="C3190" s="67"/>
      <c r="D3190" s="67"/>
    </row>
    <row r="3191" spans="3:4" ht="12.95" customHeight="1" x14ac:dyDescent="0.2">
      <c r="C3191" s="67"/>
      <c r="D3191" s="67"/>
    </row>
    <row r="3192" spans="3:4" ht="12.95" customHeight="1" x14ac:dyDescent="0.2">
      <c r="C3192" s="67"/>
      <c r="D3192" s="67"/>
    </row>
    <row r="3193" spans="3:4" ht="12.95" customHeight="1" x14ac:dyDescent="0.2">
      <c r="C3193" s="67"/>
      <c r="D3193" s="67"/>
    </row>
    <row r="3194" spans="3:4" ht="12.95" customHeight="1" x14ac:dyDescent="0.2">
      <c r="C3194" s="67"/>
      <c r="D3194" s="67"/>
    </row>
    <row r="3195" spans="3:4" ht="12.95" customHeight="1" x14ac:dyDescent="0.2">
      <c r="C3195" s="67"/>
      <c r="D3195" s="67"/>
    </row>
    <row r="3196" spans="3:4" ht="12.95" customHeight="1" x14ac:dyDescent="0.2">
      <c r="C3196" s="67"/>
      <c r="D3196" s="67"/>
    </row>
    <row r="3197" spans="3:4" ht="12.95" customHeight="1" x14ac:dyDescent="0.2">
      <c r="C3197" s="67"/>
      <c r="D3197" s="67"/>
    </row>
    <row r="3198" spans="3:4" ht="12.95" customHeight="1" x14ac:dyDescent="0.2">
      <c r="C3198" s="67"/>
      <c r="D3198" s="67"/>
    </row>
    <row r="3199" spans="3:4" ht="12.95" customHeight="1" x14ac:dyDescent="0.2">
      <c r="C3199" s="67"/>
      <c r="D3199" s="67"/>
    </row>
    <row r="3200" spans="3:4" ht="12.95" customHeight="1" x14ac:dyDescent="0.2">
      <c r="C3200" s="67"/>
      <c r="D3200" s="67"/>
    </row>
    <row r="3201" spans="3:4" ht="12.95" customHeight="1" x14ac:dyDescent="0.2">
      <c r="C3201" s="67"/>
      <c r="D3201" s="67"/>
    </row>
    <row r="3202" spans="3:4" ht="12.95" customHeight="1" x14ac:dyDescent="0.2">
      <c r="C3202" s="67"/>
      <c r="D3202" s="67"/>
    </row>
    <row r="3203" spans="3:4" ht="12.95" customHeight="1" x14ac:dyDescent="0.2">
      <c r="C3203" s="67"/>
      <c r="D3203" s="67"/>
    </row>
    <row r="3204" spans="3:4" ht="12.95" customHeight="1" x14ac:dyDescent="0.2">
      <c r="C3204" s="67"/>
      <c r="D3204" s="67"/>
    </row>
    <row r="3205" spans="3:4" ht="12.95" customHeight="1" x14ac:dyDescent="0.2">
      <c r="C3205" s="67"/>
      <c r="D3205" s="67"/>
    </row>
    <row r="3206" spans="3:4" ht="12.95" customHeight="1" x14ac:dyDescent="0.2">
      <c r="C3206" s="67"/>
      <c r="D3206" s="67"/>
    </row>
    <row r="3207" spans="3:4" ht="12.95" customHeight="1" x14ac:dyDescent="0.2">
      <c r="C3207" s="67"/>
      <c r="D3207" s="67"/>
    </row>
    <row r="3208" spans="3:4" ht="12.95" customHeight="1" x14ac:dyDescent="0.2">
      <c r="C3208" s="67"/>
      <c r="D3208" s="67"/>
    </row>
    <row r="3209" spans="3:4" ht="12.95" customHeight="1" x14ac:dyDescent="0.2">
      <c r="C3209" s="67"/>
      <c r="D3209" s="67"/>
    </row>
    <row r="3210" spans="3:4" ht="12.95" customHeight="1" x14ac:dyDescent="0.2">
      <c r="C3210" s="67"/>
      <c r="D3210" s="67"/>
    </row>
    <row r="3211" spans="3:4" ht="12.95" customHeight="1" x14ac:dyDescent="0.2">
      <c r="C3211" s="67"/>
      <c r="D3211" s="67"/>
    </row>
    <row r="3212" spans="3:4" ht="12.95" customHeight="1" x14ac:dyDescent="0.2">
      <c r="C3212" s="67"/>
      <c r="D3212" s="67"/>
    </row>
    <row r="3213" spans="3:4" ht="12.95" customHeight="1" x14ac:dyDescent="0.2">
      <c r="C3213" s="67"/>
      <c r="D3213" s="67"/>
    </row>
    <row r="3214" spans="3:4" ht="12.95" customHeight="1" x14ac:dyDescent="0.2">
      <c r="C3214" s="67"/>
      <c r="D3214" s="67"/>
    </row>
    <row r="3215" spans="3:4" ht="12.95" customHeight="1" x14ac:dyDescent="0.2">
      <c r="C3215" s="67"/>
      <c r="D3215" s="67"/>
    </row>
    <row r="3216" spans="3:4" ht="12.95" customHeight="1" x14ac:dyDescent="0.2">
      <c r="C3216" s="67"/>
      <c r="D3216" s="67"/>
    </row>
    <row r="3217" spans="3:4" ht="12.95" customHeight="1" x14ac:dyDescent="0.2">
      <c r="C3217" s="67"/>
      <c r="D3217" s="67"/>
    </row>
    <row r="3218" spans="3:4" ht="12.95" customHeight="1" x14ac:dyDescent="0.2">
      <c r="C3218" s="67"/>
      <c r="D3218" s="67"/>
    </row>
    <row r="3219" spans="3:4" ht="12.95" customHeight="1" x14ac:dyDescent="0.2">
      <c r="C3219" s="67"/>
      <c r="D3219" s="67"/>
    </row>
    <row r="3220" spans="3:4" ht="12.95" customHeight="1" x14ac:dyDescent="0.2">
      <c r="C3220" s="67"/>
      <c r="D3220" s="67"/>
    </row>
    <row r="3221" spans="3:4" ht="12.95" customHeight="1" x14ac:dyDescent="0.2">
      <c r="C3221" s="67"/>
      <c r="D3221" s="67"/>
    </row>
    <row r="3222" spans="3:4" ht="12.95" customHeight="1" x14ac:dyDescent="0.2">
      <c r="C3222" s="67"/>
      <c r="D3222" s="67"/>
    </row>
    <row r="3223" spans="3:4" ht="12.95" customHeight="1" x14ac:dyDescent="0.2">
      <c r="C3223" s="67"/>
      <c r="D3223" s="67"/>
    </row>
    <row r="3224" spans="3:4" ht="12.95" customHeight="1" x14ac:dyDescent="0.2">
      <c r="C3224" s="67"/>
      <c r="D3224" s="67"/>
    </row>
    <row r="3225" spans="3:4" ht="12.95" customHeight="1" x14ac:dyDescent="0.2">
      <c r="C3225" s="67"/>
      <c r="D3225" s="67"/>
    </row>
    <row r="3226" spans="3:4" ht="12.95" customHeight="1" x14ac:dyDescent="0.2">
      <c r="C3226" s="67"/>
      <c r="D3226" s="67"/>
    </row>
    <row r="3227" spans="3:4" ht="12.95" customHeight="1" x14ac:dyDescent="0.2">
      <c r="C3227" s="67"/>
      <c r="D3227" s="67"/>
    </row>
    <row r="3228" spans="3:4" ht="12.95" customHeight="1" x14ac:dyDescent="0.2">
      <c r="C3228" s="67"/>
      <c r="D3228" s="67"/>
    </row>
    <row r="3229" spans="3:4" ht="12.95" customHeight="1" x14ac:dyDescent="0.2">
      <c r="C3229" s="67"/>
      <c r="D3229" s="67"/>
    </row>
    <row r="3230" spans="3:4" ht="12.95" customHeight="1" x14ac:dyDescent="0.2">
      <c r="C3230" s="67"/>
      <c r="D3230" s="67"/>
    </row>
    <row r="3231" spans="3:4" ht="12.95" customHeight="1" x14ac:dyDescent="0.2">
      <c r="C3231" s="67"/>
      <c r="D3231" s="67"/>
    </row>
    <row r="3232" spans="3:4" ht="12.95" customHeight="1" x14ac:dyDescent="0.2">
      <c r="C3232" s="67"/>
      <c r="D3232" s="67"/>
    </row>
    <row r="3233" spans="3:4" ht="12.95" customHeight="1" x14ac:dyDescent="0.2">
      <c r="C3233" s="67"/>
      <c r="D3233" s="67"/>
    </row>
    <row r="3234" spans="3:4" ht="12.95" customHeight="1" x14ac:dyDescent="0.2">
      <c r="C3234" s="67"/>
      <c r="D3234" s="67"/>
    </row>
    <row r="3235" spans="3:4" ht="12.95" customHeight="1" x14ac:dyDescent="0.2">
      <c r="C3235" s="67"/>
      <c r="D3235" s="67"/>
    </row>
    <row r="3236" spans="3:4" ht="12.95" customHeight="1" x14ac:dyDescent="0.2">
      <c r="C3236" s="67"/>
      <c r="D3236" s="67"/>
    </row>
    <row r="3237" spans="3:4" ht="12.95" customHeight="1" x14ac:dyDescent="0.2">
      <c r="C3237" s="67"/>
      <c r="D3237" s="67"/>
    </row>
    <row r="3238" spans="3:4" ht="12.95" customHeight="1" x14ac:dyDescent="0.2">
      <c r="C3238" s="67"/>
      <c r="D3238" s="67"/>
    </row>
    <row r="3239" spans="3:4" ht="12.95" customHeight="1" x14ac:dyDescent="0.2">
      <c r="C3239" s="67"/>
      <c r="D3239" s="67"/>
    </row>
    <row r="3240" spans="3:4" ht="12.95" customHeight="1" x14ac:dyDescent="0.2">
      <c r="C3240" s="67"/>
      <c r="D3240" s="67"/>
    </row>
    <row r="3241" spans="3:4" ht="12.95" customHeight="1" x14ac:dyDescent="0.2">
      <c r="C3241" s="67"/>
      <c r="D3241" s="67"/>
    </row>
    <row r="3242" spans="3:4" ht="12.95" customHeight="1" x14ac:dyDescent="0.2">
      <c r="C3242" s="67"/>
      <c r="D3242" s="67"/>
    </row>
    <row r="3243" spans="3:4" ht="12.95" customHeight="1" x14ac:dyDescent="0.2">
      <c r="C3243" s="67"/>
      <c r="D3243" s="67"/>
    </row>
    <row r="3244" spans="3:4" ht="12.95" customHeight="1" x14ac:dyDescent="0.2">
      <c r="C3244" s="67"/>
      <c r="D3244" s="67"/>
    </row>
    <row r="3245" spans="3:4" ht="12.95" customHeight="1" x14ac:dyDescent="0.2">
      <c r="C3245" s="67"/>
      <c r="D3245" s="67"/>
    </row>
    <row r="3246" spans="3:4" ht="12.95" customHeight="1" x14ac:dyDescent="0.2">
      <c r="C3246" s="67"/>
      <c r="D3246" s="67"/>
    </row>
    <row r="3247" spans="3:4" ht="12.95" customHeight="1" x14ac:dyDescent="0.2">
      <c r="C3247" s="67"/>
      <c r="D3247" s="67"/>
    </row>
    <row r="3248" spans="3:4" ht="12.95" customHeight="1" x14ac:dyDescent="0.2">
      <c r="C3248" s="67"/>
      <c r="D3248" s="67"/>
    </row>
    <row r="3249" spans="3:4" ht="12.95" customHeight="1" x14ac:dyDescent="0.2">
      <c r="C3249" s="67"/>
      <c r="D3249" s="67"/>
    </row>
    <row r="3250" spans="3:4" ht="12.95" customHeight="1" x14ac:dyDescent="0.2">
      <c r="C3250" s="67"/>
      <c r="D3250" s="67"/>
    </row>
    <row r="3251" spans="3:4" ht="12.95" customHeight="1" x14ac:dyDescent="0.2">
      <c r="C3251" s="67"/>
      <c r="D3251" s="67"/>
    </row>
    <row r="3252" spans="3:4" ht="12.95" customHeight="1" x14ac:dyDescent="0.2">
      <c r="C3252" s="67"/>
      <c r="D3252" s="67"/>
    </row>
    <row r="3253" spans="3:4" ht="12.95" customHeight="1" x14ac:dyDescent="0.2">
      <c r="C3253" s="67"/>
      <c r="D3253" s="67"/>
    </row>
    <row r="3254" spans="3:4" ht="12.95" customHeight="1" x14ac:dyDescent="0.2">
      <c r="C3254" s="67"/>
      <c r="D3254" s="67"/>
    </row>
    <row r="3255" spans="3:4" ht="12.95" customHeight="1" x14ac:dyDescent="0.2">
      <c r="C3255" s="67"/>
      <c r="D3255" s="67"/>
    </row>
    <row r="3256" spans="3:4" ht="12.95" customHeight="1" x14ac:dyDescent="0.2">
      <c r="C3256" s="67"/>
      <c r="D3256" s="67"/>
    </row>
    <row r="3257" spans="3:4" ht="12.95" customHeight="1" x14ac:dyDescent="0.2">
      <c r="C3257" s="67"/>
      <c r="D3257" s="67"/>
    </row>
    <row r="3258" spans="3:4" ht="12.95" customHeight="1" x14ac:dyDescent="0.2">
      <c r="C3258" s="67"/>
      <c r="D3258" s="67"/>
    </row>
    <row r="3259" spans="3:4" ht="12.95" customHeight="1" x14ac:dyDescent="0.2">
      <c r="C3259" s="67"/>
      <c r="D3259" s="67"/>
    </row>
    <row r="3260" spans="3:4" ht="12.95" customHeight="1" x14ac:dyDescent="0.2">
      <c r="C3260" s="67"/>
      <c r="D3260" s="67"/>
    </row>
    <row r="3261" spans="3:4" ht="12.95" customHeight="1" x14ac:dyDescent="0.2">
      <c r="C3261" s="67"/>
      <c r="D3261" s="67"/>
    </row>
    <row r="3262" spans="3:4" ht="12.95" customHeight="1" x14ac:dyDescent="0.2">
      <c r="C3262" s="67"/>
      <c r="D3262" s="67"/>
    </row>
    <row r="3263" spans="3:4" ht="12.95" customHeight="1" x14ac:dyDescent="0.2">
      <c r="C3263" s="67"/>
      <c r="D3263" s="67"/>
    </row>
    <row r="3264" spans="3:4" ht="12.95" customHeight="1" x14ac:dyDescent="0.2">
      <c r="C3264" s="67"/>
      <c r="D3264" s="67"/>
    </row>
    <row r="3265" spans="3:4" ht="12.95" customHeight="1" x14ac:dyDescent="0.2">
      <c r="C3265" s="67"/>
      <c r="D3265" s="67"/>
    </row>
    <row r="3266" spans="3:4" ht="12.95" customHeight="1" x14ac:dyDescent="0.2">
      <c r="C3266" s="67"/>
      <c r="D3266" s="67"/>
    </row>
    <row r="3267" spans="3:4" ht="12.95" customHeight="1" x14ac:dyDescent="0.2">
      <c r="C3267" s="67"/>
      <c r="D3267" s="67"/>
    </row>
    <row r="3268" spans="3:4" ht="12.95" customHeight="1" x14ac:dyDescent="0.2">
      <c r="C3268" s="67"/>
      <c r="D3268" s="67"/>
    </row>
    <row r="3269" spans="3:4" ht="12.95" customHeight="1" x14ac:dyDescent="0.2">
      <c r="C3269" s="67"/>
      <c r="D3269" s="67"/>
    </row>
    <row r="3270" spans="3:4" ht="12.95" customHeight="1" x14ac:dyDescent="0.2">
      <c r="C3270" s="67"/>
      <c r="D3270" s="67"/>
    </row>
    <row r="3271" spans="3:4" ht="12.95" customHeight="1" x14ac:dyDescent="0.2">
      <c r="C3271" s="67"/>
      <c r="D3271" s="67"/>
    </row>
    <row r="3272" spans="3:4" ht="12.95" customHeight="1" x14ac:dyDescent="0.2">
      <c r="C3272" s="67"/>
      <c r="D3272" s="67"/>
    </row>
    <row r="3273" spans="3:4" ht="12.95" customHeight="1" x14ac:dyDescent="0.2">
      <c r="C3273" s="67"/>
      <c r="D3273" s="67"/>
    </row>
    <row r="3274" spans="3:4" ht="12.95" customHeight="1" x14ac:dyDescent="0.2">
      <c r="C3274" s="67"/>
      <c r="D3274" s="67"/>
    </row>
    <row r="3275" spans="3:4" ht="12.95" customHeight="1" x14ac:dyDescent="0.2">
      <c r="C3275" s="67"/>
      <c r="D3275" s="67"/>
    </row>
    <row r="3276" spans="3:4" ht="12.95" customHeight="1" x14ac:dyDescent="0.2">
      <c r="C3276" s="67"/>
      <c r="D3276" s="67"/>
    </row>
    <row r="3277" spans="3:4" ht="12.95" customHeight="1" x14ac:dyDescent="0.2">
      <c r="C3277" s="67"/>
      <c r="D3277" s="67"/>
    </row>
    <row r="3278" spans="3:4" ht="12.95" customHeight="1" x14ac:dyDescent="0.2">
      <c r="C3278" s="67"/>
      <c r="D3278" s="67"/>
    </row>
    <row r="3279" spans="3:4" ht="12.95" customHeight="1" x14ac:dyDescent="0.2">
      <c r="C3279" s="67"/>
      <c r="D3279" s="67"/>
    </row>
    <row r="3280" spans="3:4" ht="12.95" customHeight="1" x14ac:dyDescent="0.2">
      <c r="C3280" s="67"/>
      <c r="D3280" s="67"/>
    </row>
    <row r="3281" spans="3:4" ht="12.95" customHeight="1" x14ac:dyDescent="0.2">
      <c r="C3281" s="67"/>
      <c r="D3281" s="67"/>
    </row>
    <row r="3282" spans="3:4" ht="12.95" customHeight="1" x14ac:dyDescent="0.2">
      <c r="C3282" s="67"/>
      <c r="D3282" s="67"/>
    </row>
    <row r="3283" spans="3:4" ht="12.95" customHeight="1" x14ac:dyDescent="0.2">
      <c r="C3283" s="67"/>
      <c r="D3283" s="67"/>
    </row>
    <row r="3284" spans="3:4" ht="12.95" customHeight="1" x14ac:dyDescent="0.2">
      <c r="C3284" s="67"/>
      <c r="D3284" s="67"/>
    </row>
    <row r="3285" spans="3:4" ht="12.95" customHeight="1" x14ac:dyDescent="0.2">
      <c r="C3285" s="67"/>
      <c r="D3285" s="67"/>
    </row>
    <row r="3286" spans="3:4" ht="12.95" customHeight="1" x14ac:dyDescent="0.2">
      <c r="C3286" s="67"/>
      <c r="D3286" s="67"/>
    </row>
    <row r="3287" spans="3:4" ht="12.95" customHeight="1" x14ac:dyDescent="0.2">
      <c r="C3287" s="67"/>
      <c r="D3287" s="67"/>
    </row>
    <row r="3288" spans="3:4" ht="12.95" customHeight="1" x14ac:dyDescent="0.2">
      <c r="C3288" s="67"/>
      <c r="D3288" s="67"/>
    </row>
    <row r="3289" spans="3:4" ht="12.95" customHeight="1" x14ac:dyDescent="0.2">
      <c r="C3289" s="67"/>
      <c r="D3289" s="67"/>
    </row>
    <row r="3290" spans="3:4" ht="12.95" customHeight="1" x14ac:dyDescent="0.2">
      <c r="C3290" s="67"/>
      <c r="D3290" s="67"/>
    </row>
    <row r="3291" spans="3:4" ht="12.95" customHeight="1" x14ac:dyDescent="0.2">
      <c r="C3291" s="67"/>
      <c r="D3291" s="67"/>
    </row>
    <row r="3292" spans="3:4" ht="12.95" customHeight="1" x14ac:dyDescent="0.2">
      <c r="C3292" s="67"/>
      <c r="D3292" s="67"/>
    </row>
    <row r="3293" spans="3:4" ht="12.95" customHeight="1" x14ac:dyDescent="0.2">
      <c r="C3293" s="67"/>
      <c r="D3293" s="67"/>
    </row>
    <row r="3294" spans="3:4" ht="12.95" customHeight="1" x14ac:dyDescent="0.2">
      <c r="C3294" s="67"/>
      <c r="D3294" s="67"/>
    </row>
    <row r="3295" spans="3:4" ht="12.95" customHeight="1" x14ac:dyDescent="0.2">
      <c r="C3295" s="67"/>
      <c r="D3295" s="67"/>
    </row>
    <row r="3296" spans="3:4" ht="12.95" customHeight="1" x14ac:dyDescent="0.2">
      <c r="C3296" s="67"/>
      <c r="D3296" s="67"/>
    </row>
    <row r="3297" spans="3:4" ht="12.95" customHeight="1" x14ac:dyDescent="0.2">
      <c r="C3297" s="67"/>
      <c r="D3297" s="67"/>
    </row>
    <row r="3298" spans="3:4" ht="12.95" customHeight="1" x14ac:dyDescent="0.2">
      <c r="C3298" s="67"/>
      <c r="D3298" s="67"/>
    </row>
    <row r="3299" spans="3:4" ht="12.95" customHeight="1" x14ac:dyDescent="0.2">
      <c r="C3299" s="67"/>
      <c r="D3299" s="67"/>
    </row>
    <row r="3300" spans="3:4" ht="12.95" customHeight="1" x14ac:dyDescent="0.2">
      <c r="C3300" s="67"/>
      <c r="D3300" s="67"/>
    </row>
    <row r="3301" spans="3:4" ht="12.95" customHeight="1" x14ac:dyDescent="0.2">
      <c r="C3301" s="67"/>
      <c r="D3301" s="67"/>
    </row>
    <row r="3302" spans="3:4" ht="12.95" customHeight="1" x14ac:dyDescent="0.2">
      <c r="C3302" s="67"/>
      <c r="D3302" s="67"/>
    </row>
    <row r="3303" spans="3:4" ht="12.95" customHeight="1" x14ac:dyDescent="0.2">
      <c r="C3303" s="67"/>
      <c r="D3303" s="67"/>
    </row>
    <row r="3304" spans="3:4" ht="12.95" customHeight="1" x14ac:dyDescent="0.2">
      <c r="C3304" s="67"/>
      <c r="D3304" s="67"/>
    </row>
    <row r="3305" spans="3:4" ht="12.95" customHeight="1" x14ac:dyDescent="0.2">
      <c r="C3305" s="67"/>
      <c r="D3305" s="67"/>
    </row>
    <row r="3306" spans="3:4" ht="12.95" customHeight="1" x14ac:dyDescent="0.2">
      <c r="C3306" s="67"/>
      <c r="D3306" s="67"/>
    </row>
    <row r="3307" spans="3:4" ht="12.95" customHeight="1" x14ac:dyDescent="0.2">
      <c r="C3307" s="67"/>
      <c r="D3307" s="67"/>
    </row>
    <row r="3308" spans="3:4" ht="12.95" customHeight="1" x14ac:dyDescent="0.2">
      <c r="C3308" s="67"/>
      <c r="D3308" s="67"/>
    </row>
    <row r="3309" spans="3:4" ht="12.95" customHeight="1" x14ac:dyDescent="0.2">
      <c r="C3309" s="67"/>
      <c r="D3309" s="67"/>
    </row>
    <row r="3310" spans="3:4" ht="12.95" customHeight="1" x14ac:dyDescent="0.2">
      <c r="C3310" s="67"/>
      <c r="D3310" s="67"/>
    </row>
    <row r="3311" spans="3:4" ht="12.95" customHeight="1" x14ac:dyDescent="0.2">
      <c r="C3311" s="67"/>
      <c r="D3311" s="67"/>
    </row>
    <row r="3312" spans="3:4" ht="12.95" customHeight="1" x14ac:dyDescent="0.2">
      <c r="C3312" s="67"/>
      <c r="D3312" s="67"/>
    </row>
    <row r="3313" spans="3:4" ht="12.95" customHeight="1" x14ac:dyDescent="0.2">
      <c r="C3313" s="67"/>
      <c r="D3313" s="67"/>
    </row>
    <row r="3314" spans="3:4" ht="12.95" customHeight="1" x14ac:dyDescent="0.2">
      <c r="C3314" s="67"/>
      <c r="D3314" s="67"/>
    </row>
    <row r="3315" spans="3:4" ht="12.95" customHeight="1" x14ac:dyDescent="0.2">
      <c r="C3315" s="67"/>
      <c r="D3315" s="67"/>
    </row>
    <row r="3316" spans="3:4" ht="12.95" customHeight="1" x14ac:dyDescent="0.2">
      <c r="C3316" s="67"/>
      <c r="D3316" s="67"/>
    </row>
    <row r="3317" spans="3:4" ht="12.95" customHeight="1" x14ac:dyDescent="0.2">
      <c r="C3317" s="67"/>
      <c r="D3317" s="67"/>
    </row>
    <row r="3318" spans="3:4" ht="12.95" customHeight="1" x14ac:dyDescent="0.2">
      <c r="C3318" s="67"/>
      <c r="D3318" s="67"/>
    </row>
    <row r="3319" spans="3:4" ht="12.95" customHeight="1" x14ac:dyDescent="0.2">
      <c r="C3319" s="67"/>
      <c r="D3319" s="67"/>
    </row>
    <row r="3320" spans="3:4" ht="12.95" customHeight="1" x14ac:dyDescent="0.2">
      <c r="C3320" s="67"/>
      <c r="D3320" s="67"/>
    </row>
    <row r="3321" spans="3:4" ht="12.95" customHeight="1" x14ac:dyDescent="0.2">
      <c r="C3321" s="67"/>
      <c r="D3321" s="67"/>
    </row>
    <row r="3322" spans="3:4" ht="12.95" customHeight="1" x14ac:dyDescent="0.2">
      <c r="C3322" s="67"/>
      <c r="D3322" s="67"/>
    </row>
    <row r="3323" spans="3:4" ht="12.95" customHeight="1" x14ac:dyDescent="0.2">
      <c r="C3323" s="67"/>
      <c r="D3323" s="67"/>
    </row>
    <row r="3324" spans="3:4" ht="12.95" customHeight="1" x14ac:dyDescent="0.2">
      <c r="C3324" s="67"/>
      <c r="D3324" s="67"/>
    </row>
    <row r="3325" spans="3:4" ht="12.95" customHeight="1" x14ac:dyDescent="0.2">
      <c r="C3325" s="67"/>
      <c r="D3325" s="67"/>
    </row>
    <row r="3326" spans="3:4" ht="12.95" customHeight="1" x14ac:dyDescent="0.2">
      <c r="C3326" s="67"/>
      <c r="D3326" s="67"/>
    </row>
    <row r="3327" spans="3:4" ht="12.95" customHeight="1" x14ac:dyDescent="0.2">
      <c r="C3327" s="67"/>
      <c r="D3327" s="67"/>
    </row>
    <row r="3328" spans="3:4" ht="12.95" customHeight="1" x14ac:dyDescent="0.2">
      <c r="C3328" s="67"/>
      <c r="D3328" s="67"/>
    </row>
    <row r="3329" spans="3:4" ht="12.95" customHeight="1" x14ac:dyDescent="0.2">
      <c r="C3329" s="67"/>
      <c r="D3329" s="67"/>
    </row>
    <row r="3330" spans="3:4" ht="12.95" customHeight="1" x14ac:dyDescent="0.2">
      <c r="C3330" s="67"/>
      <c r="D3330" s="67"/>
    </row>
    <row r="3331" spans="3:4" ht="12.95" customHeight="1" x14ac:dyDescent="0.2">
      <c r="C3331" s="67"/>
      <c r="D3331" s="67"/>
    </row>
    <row r="3332" spans="3:4" ht="12.95" customHeight="1" x14ac:dyDescent="0.2">
      <c r="C3332" s="67"/>
      <c r="D3332" s="67"/>
    </row>
    <row r="3333" spans="3:4" ht="12.95" customHeight="1" x14ac:dyDescent="0.2">
      <c r="C3333" s="67"/>
      <c r="D3333" s="67"/>
    </row>
    <row r="3334" spans="3:4" ht="12.95" customHeight="1" x14ac:dyDescent="0.2">
      <c r="C3334" s="67"/>
      <c r="D3334" s="67"/>
    </row>
    <row r="3335" spans="3:4" ht="12.95" customHeight="1" x14ac:dyDescent="0.2">
      <c r="C3335" s="67"/>
      <c r="D3335" s="67"/>
    </row>
    <row r="3336" spans="3:4" ht="12.95" customHeight="1" x14ac:dyDescent="0.2">
      <c r="C3336" s="67"/>
      <c r="D3336" s="67"/>
    </row>
    <row r="3337" spans="3:4" ht="12.95" customHeight="1" x14ac:dyDescent="0.2">
      <c r="C3337" s="67"/>
      <c r="D3337" s="67"/>
    </row>
    <row r="3338" spans="3:4" ht="12.95" customHeight="1" x14ac:dyDescent="0.2">
      <c r="C3338" s="67"/>
      <c r="D3338" s="67"/>
    </row>
    <row r="3339" spans="3:4" ht="12.95" customHeight="1" x14ac:dyDescent="0.2">
      <c r="C3339" s="67"/>
      <c r="D3339" s="67"/>
    </row>
    <row r="3340" spans="3:4" ht="12.95" customHeight="1" x14ac:dyDescent="0.2">
      <c r="C3340" s="67"/>
      <c r="D3340" s="67"/>
    </row>
    <row r="3341" spans="3:4" ht="12.95" customHeight="1" x14ac:dyDescent="0.2">
      <c r="C3341" s="67"/>
      <c r="D3341" s="67"/>
    </row>
    <row r="3342" spans="3:4" ht="12.95" customHeight="1" x14ac:dyDescent="0.2">
      <c r="C3342" s="67"/>
      <c r="D3342" s="67"/>
    </row>
    <row r="3343" spans="3:4" ht="12.95" customHeight="1" x14ac:dyDescent="0.2">
      <c r="C3343" s="67"/>
      <c r="D3343" s="67"/>
    </row>
    <row r="3344" spans="3:4" ht="12.95" customHeight="1" x14ac:dyDescent="0.2">
      <c r="C3344" s="67"/>
      <c r="D3344" s="67"/>
    </row>
    <row r="3345" spans="3:4" ht="12.95" customHeight="1" x14ac:dyDescent="0.2">
      <c r="C3345" s="67"/>
      <c r="D3345" s="67"/>
    </row>
    <row r="3346" spans="3:4" ht="12.95" customHeight="1" x14ac:dyDescent="0.2">
      <c r="C3346" s="67"/>
      <c r="D3346" s="67"/>
    </row>
    <row r="3347" spans="3:4" ht="12.95" customHeight="1" x14ac:dyDescent="0.2">
      <c r="C3347" s="67"/>
      <c r="D3347" s="67"/>
    </row>
    <row r="3348" spans="3:4" ht="12.95" customHeight="1" x14ac:dyDescent="0.2">
      <c r="C3348" s="67"/>
      <c r="D3348" s="67"/>
    </row>
    <row r="3349" spans="3:4" ht="12.95" customHeight="1" x14ac:dyDescent="0.2">
      <c r="C3349" s="67"/>
      <c r="D3349" s="67"/>
    </row>
    <row r="3350" spans="3:4" ht="12.95" customHeight="1" x14ac:dyDescent="0.2">
      <c r="C3350" s="67"/>
      <c r="D3350" s="67"/>
    </row>
    <row r="3351" spans="3:4" ht="12.95" customHeight="1" x14ac:dyDescent="0.2">
      <c r="C3351" s="67"/>
      <c r="D3351" s="67"/>
    </row>
    <row r="3352" spans="3:4" ht="12.95" customHeight="1" x14ac:dyDescent="0.2">
      <c r="C3352" s="67"/>
      <c r="D3352" s="67"/>
    </row>
    <row r="3353" spans="3:4" ht="12.95" customHeight="1" x14ac:dyDescent="0.2">
      <c r="C3353" s="67"/>
      <c r="D3353" s="67"/>
    </row>
    <row r="3354" spans="3:4" ht="12.95" customHeight="1" x14ac:dyDescent="0.2">
      <c r="C3354" s="67"/>
      <c r="D3354" s="67"/>
    </row>
    <row r="3355" spans="3:4" ht="12.95" customHeight="1" x14ac:dyDescent="0.2">
      <c r="C3355" s="67"/>
      <c r="D3355" s="67"/>
    </row>
    <row r="3356" spans="3:4" ht="12.95" customHeight="1" x14ac:dyDescent="0.2">
      <c r="C3356" s="67"/>
      <c r="D3356" s="67"/>
    </row>
    <row r="3357" spans="3:4" ht="12.95" customHeight="1" x14ac:dyDescent="0.2">
      <c r="C3357" s="67"/>
      <c r="D3357" s="67"/>
    </row>
    <row r="3358" spans="3:4" ht="12.95" customHeight="1" x14ac:dyDescent="0.2">
      <c r="C3358" s="67"/>
      <c r="D3358" s="67"/>
    </row>
    <row r="3359" spans="3:4" ht="12.95" customHeight="1" x14ac:dyDescent="0.2">
      <c r="C3359" s="67"/>
      <c r="D3359" s="67"/>
    </row>
    <row r="3360" spans="3:4" ht="12.95" customHeight="1" x14ac:dyDescent="0.2">
      <c r="C3360" s="67"/>
      <c r="D3360" s="67"/>
    </row>
    <row r="3361" spans="3:4" ht="12.95" customHeight="1" x14ac:dyDescent="0.2">
      <c r="C3361" s="67"/>
      <c r="D3361" s="67"/>
    </row>
    <row r="3362" spans="3:4" ht="12.95" customHeight="1" x14ac:dyDescent="0.2">
      <c r="C3362" s="67"/>
      <c r="D3362" s="67"/>
    </row>
    <row r="3363" spans="3:4" ht="12.95" customHeight="1" x14ac:dyDescent="0.2">
      <c r="C3363" s="67"/>
      <c r="D3363" s="67"/>
    </row>
    <row r="3364" spans="3:4" ht="12.95" customHeight="1" x14ac:dyDescent="0.2">
      <c r="C3364" s="67"/>
      <c r="D3364" s="67"/>
    </row>
    <row r="3365" spans="3:4" ht="12.95" customHeight="1" x14ac:dyDescent="0.2">
      <c r="C3365" s="67"/>
      <c r="D3365" s="67"/>
    </row>
    <row r="3366" spans="3:4" ht="12.95" customHeight="1" x14ac:dyDescent="0.2">
      <c r="C3366" s="67"/>
      <c r="D3366" s="67"/>
    </row>
    <row r="3367" spans="3:4" ht="12.95" customHeight="1" x14ac:dyDescent="0.2">
      <c r="C3367" s="67"/>
      <c r="D3367" s="67"/>
    </row>
    <row r="3368" spans="3:4" ht="12.95" customHeight="1" x14ac:dyDescent="0.2">
      <c r="C3368" s="67"/>
      <c r="D3368" s="67"/>
    </row>
    <row r="3369" spans="3:4" ht="12.95" customHeight="1" x14ac:dyDescent="0.2">
      <c r="C3369" s="67"/>
      <c r="D3369" s="67"/>
    </row>
    <row r="3370" spans="3:4" ht="12.95" customHeight="1" x14ac:dyDescent="0.2">
      <c r="C3370" s="67"/>
      <c r="D3370" s="67"/>
    </row>
    <row r="3371" spans="3:4" ht="12.95" customHeight="1" x14ac:dyDescent="0.2">
      <c r="C3371" s="67"/>
      <c r="D3371" s="67"/>
    </row>
    <row r="3372" spans="3:4" ht="12.95" customHeight="1" x14ac:dyDescent="0.2">
      <c r="C3372" s="67"/>
      <c r="D3372" s="67"/>
    </row>
    <row r="3373" spans="3:4" ht="12.95" customHeight="1" x14ac:dyDescent="0.2">
      <c r="C3373" s="67"/>
      <c r="D3373" s="67"/>
    </row>
    <row r="3374" spans="3:4" ht="12.95" customHeight="1" x14ac:dyDescent="0.2">
      <c r="C3374" s="67"/>
      <c r="D3374" s="67"/>
    </row>
    <row r="3375" spans="3:4" ht="12.95" customHeight="1" x14ac:dyDescent="0.2">
      <c r="C3375" s="67"/>
      <c r="D3375" s="67"/>
    </row>
    <row r="3376" spans="3:4" ht="12.95" customHeight="1" x14ac:dyDescent="0.2">
      <c r="C3376" s="67"/>
      <c r="D3376" s="67"/>
    </row>
    <row r="3377" spans="3:4" ht="12.95" customHeight="1" x14ac:dyDescent="0.2">
      <c r="C3377" s="67"/>
      <c r="D3377" s="67"/>
    </row>
    <row r="3378" spans="3:4" ht="12.95" customHeight="1" x14ac:dyDescent="0.2">
      <c r="C3378" s="67"/>
      <c r="D3378" s="67"/>
    </row>
    <row r="3379" spans="3:4" ht="12.95" customHeight="1" x14ac:dyDescent="0.2">
      <c r="C3379" s="67"/>
      <c r="D3379" s="67"/>
    </row>
    <row r="3380" spans="3:4" ht="12.95" customHeight="1" x14ac:dyDescent="0.2">
      <c r="C3380" s="67"/>
      <c r="D3380" s="67"/>
    </row>
    <row r="3381" spans="3:4" ht="12.95" customHeight="1" x14ac:dyDescent="0.2">
      <c r="C3381" s="67"/>
      <c r="D3381" s="67"/>
    </row>
    <row r="3382" spans="3:4" ht="12.95" customHeight="1" x14ac:dyDescent="0.2">
      <c r="C3382" s="67"/>
      <c r="D3382" s="67"/>
    </row>
    <row r="3383" spans="3:4" ht="12.95" customHeight="1" x14ac:dyDescent="0.2">
      <c r="C3383" s="67"/>
      <c r="D3383" s="67"/>
    </row>
    <row r="3384" spans="3:4" ht="12.95" customHeight="1" x14ac:dyDescent="0.2">
      <c r="C3384" s="67"/>
      <c r="D3384" s="67"/>
    </row>
    <row r="3385" spans="3:4" ht="12.95" customHeight="1" x14ac:dyDescent="0.2">
      <c r="C3385" s="67"/>
      <c r="D3385" s="67"/>
    </row>
    <row r="3386" spans="3:4" ht="12.95" customHeight="1" x14ac:dyDescent="0.2">
      <c r="C3386" s="67"/>
      <c r="D3386" s="67"/>
    </row>
    <row r="3387" spans="3:4" ht="12.95" customHeight="1" x14ac:dyDescent="0.2">
      <c r="C3387" s="67"/>
      <c r="D3387" s="67"/>
    </row>
    <row r="3388" spans="3:4" ht="12.95" customHeight="1" x14ac:dyDescent="0.2">
      <c r="C3388" s="67"/>
      <c r="D3388" s="67"/>
    </row>
    <row r="3389" spans="3:4" ht="12.95" customHeight="1" x14ac:dyDescent="0.2">
      <c r="C3389" s="67"/>
      <c r="D3389" s="67"/>
    </row>
    <row r="3390" spans="3:4" ht="12.95" customHeight="1" x14ac:dyDescent="0.2">
      <c r="C3390" s="67"/>
      <c r="D3390" s="67"/>
    </row>
    <row r="3391" spans="3:4" ht="12.95" customHeight="1" x14ac:dyDescent="0.2">
      <c r="C3391" s="67"/>
      <c r="D3391" s="67"/>
    </row>
    <row r="3392" spans="3:4" ht="12.95" customHeight="1" x14ac:dyDescent="0.2">
      <c r="C3392" s="67"/>
      <c r="D3392" s="67"/>
    </row>
    <row r="3393" spans="3:4" ht="12.95" customHeight="1" x14ac:dyDescent="0.2">
      <c r="C3393" s="67"/>
      <c r="D3393" s="67"/>
    </row>
    <row r="3394" spans="3:4" ht="12.95" customHeight="1" x14ac:dyDescent="0.2">
      <c r="C3394" s="67"/>
      <c r="D3394" s="67"/>
    </row>
    <row r="3395" spans="3:4" ht="12.95" customHeight="1" x14ac:dyDescent="0.2">
      <c r="C3395" s="67"/>
      <c r="D3395" s="67"/>
    </row>
    <row r="3396" spans="3:4" ht="12.95" customHeight="1" x14ac:dyDescent="0.2">
      <c r="C3396" s="67"/>
      <c r="D3396" s="67"/>
    </row>
    <row r="3397" spans="3:4" ht="12.95" customHeight="1" x14ac:dyDescent="0.2">
      <c r="C3397" s="67"/>
      <c r="D3397" s="67"/>
    </row>
    <row r="3398" spans="3:4" ht="12.95" customHeight="1" x14ac:dyDescent="0.2">
      <c r="C3398" s="67"/>
      <c r="D3398" s="67"/>
    </row>
    <row r="3399" spans="3:4" ht="12.95" customHeight="1" x14ac:dyDescent="0.2">
      <c r="C3399" s="67"/>
      <c r="D3399" s="67"/>
    </row>
    <row r="3400" spans="3:4" ht="12.95" customHeight="1" x14ac:dyDescent="0.2">
      <c r="C3400" s="67"/>
      <c r="D3400" s="67"/>
    </row>
    <row r="3401" spans="3:4" ht="12.95" customHeight="1" x14ac:dyDescent="0.2">
      <c r="C3401" s="67"/>
      <c r="D3401" s="67"/>
    </row>
    <row r="3402" spans="3:4" ht="12.95" customHeight="1" x14ac:dyDescent="0.2">
      <c r="C3402" s="67"/>
      <c r="D3402" s="67"/>
    </row>
    <row r="3403" spans="3:4" ht="12.95" customHeight="1" x14ac:dyDescent="0.2">
      <c r="C3403" s="67"/>
      <c r="D3403" s="67"/>
    </row>
    <row r="3404" spans="3:4" ht="12.95" customHeight="1" x14ac:dyDescent="0.2">
      <c r="C3404" s="67"/>
      <c r="D3404" s="67"/>
    </row>
    <row r="3405" spans="3:4" ht="12.95" customHeight="1" x14ac:dyDescent="0.2">
      <c r="C3405" s="67"/>
      <c r="D3405" s="67"/>
    </row>
    <row r="3406" spans="3:4" ht="12.95" customHeight="1" x14ac:dyDescent="0.2">
      <c r="C3406" s="67"/>
      <c r="D3406" s="67"/>
    </row>
    <row r="3407" spans="3:4" ht="12.95" customHeight="1" x14ac:dyDescent="0.2">
      <c r="C3407" s="67"/>
      <c r="D3407" s="67"/>
    </row>
    <row r="3408" spans="3:4" ht="12.95" customHeight="1" x14ac:dyDescent="0.2">
      <c r="C3408" s="67"/>
      <c r="D3408" s="67"/>
    </row>
    <row r="3409" spans="3:4" ht="12.95" customHeight="1" x14ac:dyDescent="0.2">
      <c r="C3409" s="67"/>
      <c r="D3409" s="67"/>
    </row>
    <row r="3410" spans="3:4" ht="12.95" customHeight="1" x14ac:dyDescent="0.2">
      <c r="C3410" s="67"/>
      <c r="D3410" s="67"/>
    </row>
    <row r="3411" spans="3:4" ht="12.95" customHeight="1" x14ac:dyDescent="0.2">
      <c r="C3411" s="67"/>
      <c r="D3411" s="67"/>
    </row>
    <row r="3412" spans="3:4" ht="12.95" customHeight="1" x14ac:dyDescent="0.2">
      <c r="C3412" s="67"/>
      <c r="D3412" s="67"/>
    </row>
    <row r="3413" spans="3:4" ht="12.95" customHeight="1" x14ac:dyDescent="0.2">
      <c r="C3413" s="67"/>
      <c r="D3413" s="67"/>
    </row>
    <row r="3414" spans="3:4" ht="12.95" customHeight="1" x14ac:dyDescent="0.2">
      <c r="C3414" s="67"/>
      <c r="D3414" s="67"/>
    </row>
    <row r="3415" spans="3:4" ht="12.95" customHeight="1" x14ac:dyDescent="0.2">
      <c r="C3415" s="67"/>
      <c r="D3415" s="67"/>
    </row>
    <row r="3416" spans="3:4" ht="12.95" customHeight="1" x14ac:dyDescent="0.2">
      <c r="C3416" s="67"/>
      <c r="D3416" s="67"/>
    </row>
    <row r="3417" spans="3:4" ht="12.95" customHeight="1" x14ac:dyDescent="0.2">
      <c r="C3417" s="67"/>
      <c r="D3417" s="67"/>
    </row>
    <row r="3418" spans="3:4" ht="12.95" customHeight="1" x14ac:dyDescent="0.2">
      <c r="C3418" s="67"/>
      <c r="D3418" s="67"/>
    </row>
    <row r="3419" spans="3:4" ht="12.95" customHeight="1" x14ac:dyDescent="0.2">
      <c r="C3419" s="67"/>
      <c r="D3419" s="67"/>
    </row>
    <row r="3420" spans="3:4" ht="12.95" customHeight="1" x14ac:dyDescent="0.2">
      <c r="C3420" s="67"/>
      <c r="D3420" s="67"/>
    </row>
    <row r="3421" spans="3:4" ht="12.95" customHeight="1" x14ac:dyDescent="0.2">
      <c r="C3421" s="67"/>
      <c r="D3421" s="67"/>
    </row>
    <row r="3422" spans="3:4" ht="12.95" customHeight="1" x14ac:dyDescent="0.2">
      <c r="C3422" s="67"/>
      <c r="D3422" s="67"/>
    </row>
    <row r="3423" spans="3:4" ht="12.95" customHeight="1" x14ac:dyDescent="0.2">
      <c r="C3423" s="67"/>
      <c r="D3423" s="67"/>
    </row>
    <row r="3424" spans="3:4" ht="12.95" customHeight="1" x14ac:dyDescent="0.2">
      <c r="C3424" s="67"/>
      <c r="D3424" s="67"/>
    </row>
    <row r="3425" spans="3:4" ht="12.95" customHeight="1" x14ac:dyDescent="0.2">
      <c r="C3425" s="67"/>
      <c r="D3425" s="67"/>
    </row>
    <row r="3426" spans="3:4" ht="12.95" customHeight="1" x14ac:dyDescent="0.2">
      <c r="C3426" s="67"/>
      <c r="D3426" s="67"/>
    </row>
    <row r="3427" spans="3:4" ht="12.95" customHeight="1" x14ac:dyDescent="0.2">
      <c r="C3427" s="67"/>
      <c r="D3427" s="67"/>
    </row>
    <row r="3428" spans="3:4" ht="12.95" customHeight="1" x14ac:dyDescent="0.2">
      <c r="C3428" s="67"/>
      <c r="D3428" s="67"/>
    </row>
    <row r="3429" spans="3:4" ht="12.95" customHeight="1" x14ac:dyDescent="0.2">
      <c r="C3429" s="67"/>
      <c r="D3429" s="67"/>
    </row>
    <row r="3430" spans="3:4" ht="12.95" customHeight="1" x14ac:dyDescent="0.2">
      <c r="C3430" s="67"/>
      <c r="D3430" s="67"/>
    </row>
    <row r="3431" spans="3:4" ht="12.95" customHeight="1" x14ac:dyDescent="0.2">
      <c r="C3431" s="67"/>
      <c r="D3431" s="67"/>
    </row>
    <row r="3432" spans="3:4" ht="12.95" customHeight="1" x14ac:dyDescent="0.2">
      <c r="C3432" s="67"/>
      <c r="D3432" s="67"/>
    </row>
    <row r="3433" spans="3:4" ht="12.95" customHeight="1" x14ac:dyDescent="0.2">
      <c r="C3433" s="67"/>
      <c r="D3433" s="67"/>
    </row>
    <row r="3434" spans="3:4" ht="12.95" customHeight="1" x14ac:dyDescent="0.2">
      <c r="C3434" s="67"/>
      <c r="D3434" s="67"/>
    </row>
    <row r="3435" spans="3:4" ht="12.95" customHeight="1" x14ac:dyDescent="0.2">
      <c r="C3435" s="67"/>
      <c r="D3435" s="67"/>
    </row>
    <row r="3436" spans="3:4" ht="12.95" customHeight="1" x14ac:dyDescent="0.2">
      <c r="C3436" s="67"/>
      <c r="D3436" s="67"/>
    </row>
    <row r="3437" spans="3:4" ht="12.95" customHeight="1" x14ac:dyDescent="0.2">
      <c r="C3437" s="67"/>
      <c r="D3437" s="67"/>
    </row>
    <row r="3438" spans="3:4" ht="12.95" customHeight="1" x14ac:dyDescent="0.2">
      <c r="C3438" s="67"/>
      <c r="D3438" s="67"/>
    </row>
    <row r="3439" spans="3:4" ht="12.95" customHeight="1" x14ac:dyDescent="0.2">
      <c r="C3439" s="67"/>
      <c r="D3439" s="67"/>
    </row>
    <row r="3440" spans="3:4" ht="12.95" customHeight="1" x14ac:dyDescent="0.2">
      <c r="C3440" s="67"/>
      <c r="D3440" s="67"/>
    </row>
    <row r="3441" spans="3:4" ht="12.95" customHeight="1" x14ac:dyDescent="0.2">
      <c r="C3441" s="67"/>
      <c r="D3441" s="67"/>
    </row>
    <row r="3442" spans="3:4" ht="12.95" customHeight="1" x14ac:dyDescent="0.2">
      <c r="C3442" s="67"/>
      <c r="D3442" s="67"/>
    </row>
    <row r="3443" spans="3:4" ht="12.95" customHeight="1" x14ac:dyDescent="0.2">
      <c r="C3443" s="67"/>
      <c r="D3443" s="67"/>
    </row>
    <row r="3444" spans="3:4" ht="12.95" customHeight="1" x14ac:dyDescent="0.2">
      <c r="C3444" s="67"/>
      <c r="D3444" s="67"/>
    </row>
    <row r="3445" spans="3:4" ht="12.95" customHeight="1" x14ac:dyDescent="0.2">
      <c r="C3445" s="67"/>
      <c r="D3445" s="67"/>
    </row>
    <row r="3446" spans="3:4" ht="12.95" customHeight="1" x14ac:dyDescent="0.2">
      <c r="C3446" s="67"/>
      <c r="D3446" s="67"/>
    </row>
    <row r="3447" spans="3:4" ht="12.95" customHeight="1" x14ac:dyDescent="0.2">
      <c r="C3447" s="67"/>
      <c r="D3447" s="67"/>
    </row>
    <row r="3448" spans="3:4" ht="12.95" customHeight="1" x14ac:dyDescent="0.2">
      <c r="C3448" s="67"/>
      <c r="D3448" s="67"/>
    </row>
    <row r="3449" spans="3:4" ht="12.95" customHeight="1" x14ac:dyDescent="0.2">
      <c r="C3449" s="67"/>
      <c r="D3449" s="67"/>
    </row>
    <row r="3450" spans="3:4" ht="12.95" customHeight="1" x14ac:dyDescent="0.2">
      <c r="C3450" s="67"/>
      <c r="D3450" s="67"/>
    </row>
    <row r="3451" spans="3:4" ht="12.95" customHeight="1" x14ac:dyDescent="0.2">
      <c r="C3451" s="67"/>
      <c r="D3451" s="67"/>
    </row>
    <row r="3452" spans="3:4" ht="12.95" customHeight="1" x14ac:dyDescent="0.2">
      <c r="C3452" s="67"/>
      <c r="D3452" s="67"/>
    </row>
    <row r="3453" spans="3:4" ht="12.95" customHeight="1" x14ac:dyDescent="0.2">
      <c r="C3453" s="67"/>
      <c r="D3453" s="67"/>
    </row>
    <row r="3454" spans="3:4" ht="12.95" customHeight="1" x14ac:dyDescent="0.2">
      <c r="C3454" s="67"/>
      <c r="D3454" s="67"/>
    </row>
    <row r="3455" spans="3:4" ht="12.95" customHeight="1" x14ac:dyDescent="0.2">
      <c r="C3455" s="67"/>
      <c r="D3455" s="67"/>
    </row>
    <row r="3456" spans="3:4" ht="12.95" customHeight="1" x14ac:dyDescent="0.2">
      <c r="C3456" s="67"/>
      <c r="D3456" s="67"/>
    </row>
    <row r="3457" spans="3:4" ht="12.95" customHeight="1" x14ac:dyDescent="0.2">
      <c r="C3457" s="67"/>
      <c r="D3457" s="67"/>
    </row>
    <row r="3458" spans="3:4" ht="12.95" customHeight="1" x14ac:dyDescent="0.2">
      <c r="C3458" s="67"/>
      <c r="D3458" s="67"/>
    </row>
    <row r="3459" spans="3:4" ht="12.95" customHeight="1" x14ac:dyDescent="0.2">
      <c r="C3459" s="67"/>
      <c r="D3459" s="67"/>
    </row>
    <row r="3460" spans="3:4" ht="12.95" customHeight="1" x14ac:dyDescent="0.2">
      <c r="C3460" s="67"/>
      <c r="D3460" s="67"/>
    </row>
    <row r="3461" spans="3:4" ht="12.95" customHeight="1" x14ac:dyDescent="0.2">
      <c r="C3461" s="67"/>
      <c r="D3461" s="67"/>
    </row>
    <row r="3462" spans="3:4" ht="12.95" customHeight="1" x14ac:dyDescent="0.2">
      <c r="C3462" s="67"/>
      <c r="D3462" s="67"/>
    </row>
    <row r="3463" spans="3:4" ht="12.95" customHeight="1" x14ac:dyDescent="0.2">
      <c r="C3463" s="67"/>
      <c r="D3463" s="67"/>
    </row>
    <row r="3464" spans="3:4" ht="12.95" customHeight="1" x14ac:dyDescent="0.2">
      <c r="C3464" s="67"/>
      <c r="D3464" s="67"/>
    </row>
    <row r="3465" spans="3:4" ht="12.95" customHeight="1" x14ac:dyDescent="0.2">
      <c r="C3465" s="67"/>
      <c r="D3465" s="67"/>
    </row>
    <row r="3466" spans="3:4" ht="12.95" customHeight="1" x14ac:dyDescent="0.2">
      <c r="C3466" s="67"/>
      <c r="D3466" s="67"/>
    </row>
    <row r="3467" spans="3:4" ht="12.95" customHeight="1" x14ac:dyDescent="0.2">
      <c r="C3467" s="67"/>
      <c r="D3467" s="67"/>
    </row>
    <row r="3468" spans="3:4" ht="12.95" customHeight="1" x14ac:dyDescent="0.2">
      <c r="C3468" s="67"/>
      <c r="D3468" s="67"/>
    </row>
    <row r="3469" spans="3:4" ht="12.95" customHeight="1" x14ac:dyDescent="0.2">
      <c r="C3469" s="67"/>
      <c r="D3469" s="67"/>
    </row>
    <row r="3470" spans="3:4" ht="12.95" customHeight="1" x14ac:dyDescent="0.2">
      <c r="C3470" s="67"/>
      <c r="D3470" s="67"/>
    </row>
    <row r="3471" spans="3:4" ht="12.95" customHeight="1" x14ac:dyDescent="0.2">
      <c r="C3471" s="67"/>
      <c r="D3471" s="67"/>
    </row>
    <row r="3472" spans="3:4" ht="12.95" customHeight="1" x14ac:dyDescent="0.2">
      <c r="C3472" s="67"/>
      <c r="D3472" s="67"/>
    </row>
    <row r="3473" spans="3:4" ht="12.95" customHeight="1" x14ac:dyDescent="0.2">
      <c r="C3473" s="67"/>
      <c r="D3473" s="67"/>
    </row>
    <row r="3474" spans="3:4" ht="12.95" customHeight="1" x14ac:dyDescent="0.2">
      <c r="C3474" s="67"/>
      <c r="D3474" s="67"/>
    </row>
    <row r="3475" spans="3:4" ht="12.95" customHeight="1" x14ac:dyDescent="0.2">
      <c r="C3475" s="67"/>
      <c r="D3475" s="67"/>
    </row>
    <row r="3476" spans="3:4" ht="12.95" customHeight="1" x14ac:dyDescent="0.2">
      <c r="C3476" s="67"/>
      <c r="D3476" s="67"/>
    </row>
    <row r="3477" spans="3:4" ht="12.95" customHeight="1" x14ac:dyDescent="0.2">
      <c r="C3477" s="67"/>
      <c r="D3477" s="67"/>
    </row>
    <row r="3478" spans="3:4" ht="12.95" customHeight="1" x14ac:dyDescent="0.2">
      <c r="C3478" s="67"/>
      <c r="D3478" s="67"/>
    </row>
    <row r="3479" spans="3:4" ht="12.95" customHeight="1" x14ac:dyDescent="0.2">
      <c r="C3479" s="67"/>
      <c r="D3479" s="67"/>
    </row>
    <row r="3480" spans="3:4" ht="12.95" customHeight="1" x14ac:dyDescent="0.2">
      <c r="C3480" s="67"/>
      <c r="D3480" s="67"/>
    </row>
    <row r="3481" spans="3:4" ht="12.95" customHeight="1" x14ac:dyDescent="0.2">
      <c r="C3481" s="67"/>
      <c r="D3481" s="67"/>
    </row>
    <row r="3482" spans="3:4" ht="12.95" customHeight="1" x14ac:dyDescent="0.2">
      <c r="C3482" s="67"/>
      <c r="D3482" s="67"/>
    </row>
    <row r="3483" spans="3:4" ht="12.95" customHeight="1" x14ac:dyDescent="0.2">
      <c r="C3483" s="67"/>
      <c r="D3483" s="67"/>
    </row>
    <row r="3484" spans="3:4" ht="12.95" customHeight="1" x14ac:dyDescent="0.2">
      <c r="C3484" s="67"/>
      <c r="D3484" s="67"/>
    </row>
    <row r="3485" spans="3:4" ht="12.95" customHeight="1" x14ac:dyDescent="0.2">
      <c r="C3485" s="67"/>
      <c r="D3485" s="67"/>
    </row>
    <row r="3486" spans="3:4" ht="12.95" customHeight="1" x14ac:dyDescent="0.2">
      <c r="C3486" s="67"/>
      <c r="D3486" s="67"/>
    </row>
    <row r="3487" spans="3:4" ht="12.95" customHeight="1" x14ac:dyDescent="0.2">
      <c r="C3487" s="67"/>
      <c r="D3487" s="67"/>
    </row>
    <row r="3488" spans="3:4" ht="12.95" customHeight="1" x14ac:dyDescent="0.2">
      <c r="C3488" s="67"/>
      <c r="D3488" s="67"/>
    </row>
    <row r="3489" spans="3:4" ht="12.95" customHeight="1" x14ac:dyDescent="0.2">
      <c r="C3489" s="67"/>
      <c r="D3489" s="67"/>
    </row>
    <row r="3490" spans="3:4" ht="12.95" customHeight="1" x14ac:dyDescent="0.2">
      <c r="C3490" s="67"/>
      <c r="D3490" s="67"/>
    </row>
    <row r="3491" spans="3:4" ht="12.95" customHeight="1" x14ac:dyDescent="0.2">
      <c r="C3491" s="67"/>
      <c r="D3491" s="67"/>
    </row>
    <row r="3492" spans="3:4" ht="12.95" customHeight="1" x14ac:dyDescent="0.2">
      <c r="C3492" s="67"/>
      <c r="D3492" s="67"/>
    </row>
    <row r="3493" spans="3:4" ht="12.95" customHeight="1" x14ac:dyDescent="0.2">
      <c r="C3493" s="67"/>
      <c r="D3493" s="67"/>
    </row>
    <row r="3494" spans="3:4" ht="12.95" customHeight="1" x14ac:dyDescent="0.2">
      <c r="C3494" s="67"/>
      <c r="D3494" s="67"/>
    </row>
    <row r="3495" spans="3:4" ht="12.95" customHeight="1" x14ac:dyDescent="0.2">
      <c r="C3495" s="67"/>
      <c r="D3495" s="67"/>
    </row>
    <row r="3496" spans="3:4" ht="12.95" customHeight="1" x14ac:dyDescent="0.2">
      <c r="C3496" s="67"/>
      <c r="D3496" s="67"/>
    </row>
    <row r="3497" spans="3:4" ht="12.95" customHeight="1" x14ac:dyDescent="0.2">
      <c r="C3497" s="67"/>
      <c r="D3497" s="67"/>
    </row>
    <row r="3498" spans="3:4" ht="12.95" customHeight="1" x14ac:dyDescent="0.2">
      <c r="C3498" s="67"/>
      <c r="D3498" s="67"/>
    </row>
    <row r="3499" spans="3:4" ht="12.95" customHeight="1" x14ac:dyDescent="0.2">
      <c r="C3499" s="67"/>
      <c r="D3499" s="67"/>
    </row>
    <row r="3500" spans="3:4" ht="12.95" customHeight="1" x14ac:dyDescent="0.2">
      <c r="C3500" s="67"/>
      <c r="D3500" s="67"/>
    </row>
    <row r="3501" spans="3:4" ht="12.95" customHeight="1" x14ac:dyDescent="0.2">
      <c r="C3501" s="67"/>
      <c r="D3501" s="67"/>
    </row>
    <row r="3502" spans="3:4" ht="12.95" customHeight="1" x14ac:dyDescent="0.2">
      <c r="C3502" s="67"/>
      <c r="D3502" s="67"/>
    </row>
    <row r="3503" spans="3:4" ht="12.95" customHeight="1" x14ac:dyDescent="0.2">
      <c r="C3503" s="67"/>
      <c r="D3503" s="67"/>
    </row>
    <row r="3504" spans="3:4" ht="12.95" customHeight="1" x14ac:dyDescent="0.2">
      <c r="C3504" s="67"/>
      <c r="D3504" s="67"/>
    </row>
    <row r="3505" spans="3:4" ht="12.95" customHeight="1" x14ac:dyDescent="0.2">
      <c r="C3505" s="67"/>
      <c r="D3505" s="67"/>
    </row>
    <row r="3506" spans="3:4" ht="12.95" customHeight="1" x14ac:dyDescent="0.2">
      <c r="C3506" s="67"/>
      <c r="D3506" s="67"/>
    </row>
    <row r="3507" spans="3:4" ht="12.95" customHeight="1" x14ac:dyDescent="0.2">
      <c r="C3507" s="67"/>
      <c r="D3507" s="67"/>
    </row>
    <row r="3508" spans="3:4" ht="12.95" customHeight="1" x14ac:dyDescent="0.2">
      <c r="C3508" s="67"/>
      <c r="D3508" s="67"/>
    </row>
    <row r="3509" spans="3:4" ht="12.95" customHeight="1" x14ac:dyDescent="0.2">
      <c r="C3509" s="67"/>
      <c r="D3509" s="67"/>
    </row>
    <row r="3510" spans="3:4" ht="12.95" customHeight="1" x14ac:dyDescent="0.2">
      <c r="C3510" s="67"/>
      <c r="D3510" s="67"/>
    </row>
    <row r="3511" spans="3:4" ht="12.95" customHeight="1" x14ac:dyDescent="0.2">
      <c r="C3511" s="67"/>
      <c r="D3511" s="67"/>
    </row>
    <row r="3512" spans="3:4" ht="12.95" customHeight="1" x14ac:dyDescent="0.2">
      <c r="C3512" s="67"/>
      <c r="D3512" s="67"/>
    </row>
    <row r="3513" spans="3:4" ht="12.95" customHeight="1" x14ac:dyDescent="0.2">
      <c r="C3513" s="67"/>
      <c r="D3513" s="67"/>
    </row>
    <row r="3514" spans="3:4" ht="12.95" customHeight="1" x14ac:dyDescent="0.2">
      <c r="C3514" s="67"/>
      <c r="D3514" s="67"/>
    </row>
    <row r="3515" spans="3:4" ht="12.95" customHeight="1" x14ac:dyDescent="0.2">
      <c r="C3515" s="67"/>
      <c r="D3515" s="67"/>
    </row>
    <row r="3516" spans="3:4" ht="12.95" customHeight="1" x14ac:dyDescent="0.2">
      <c r="C3516" s="67"/>
      <c r="D3516" s="67"/>
    </row>
    <row r="3517" spans="3:4" ht="12.95" customHeight="1" x14ac:dyDescent="0.2">
      <c r="C3517" s="67"/>
      <c r="D3517" s="67"/>
    </row>
    <row r="3518" spans="3:4" ht="12.95" customHeight="1" x14ac:dyDescent="0.2">
      <c r="C3518" s="67"/>
      <c r="D3518" s="67"/>
    </row>
    <row r="3519" spans="3:4" ht="12.95" customHeight="1" x14ac:dyDescent="0.2">
      <c r="C3519" s="67"/>
      <c r="D3519" s="67"/>
    </row>
    <row r="3520" spans="3:4" ht="12.95" customHeight="1" x14ac:dyDescent="0.2">
      <c r="C3520" s="67"/>
      <c r="D3520" s="67"/>
    </row>
    <row r="3521" spans="3:4" ht="12.95" customHeight="1" x14ac:dyDescent="0.2">
      <c r="C3521" s="67"/>
      <c r="D3521" s="67"/>
    </row>
    <row r="3522" spans="3:4" ht="12.95" customHeight="1" x14ac:dyDescent="0.2">
      <c r="C3522" s="67"/>
      <c r="D3522" s="67"/>
    </row>
    <row r="3523" spans="3:4" ht="12.95" customHeight="1" x14ac:dyDescent="0.2">
      <c r="C3523" s="67"/>
      <c r="D3523" s="67"/>
    </row>
    <row r="3524" spans="3:4" ht="12.95" customHeight="1" x14ac:dyDescent="0.2">
      <c r="C3524" s="67"/>
      <c r="D3524" s="67"/>
    </row>
    <row r="3525" spans="3:4" ht="12.95" customHeight="1" x14ac:dyDescent="0.2">
      <c r="C3525" s="67"/>
      <c r="D3525" s="67"/>
    </row>
    <row r="3526" spans="3:4" ht="12.95" customHeight="1" x14ac:dyDescent="0.2">
      <c r="C3526" s="67"/>
      <c r="D3526" s="67"/>
    </row>
    <row r="3527" spans="3:4" ht="12.95" customHeight="1" x14ac:dyDescent="0.2">
      <c r="C3527" s="67"/>
      <c r="D3527" s="67"/>
    </row>
    <row r="3528" spans="3:4" ht="12.95" customHeight="1" x14ac:dyDescent="0.2">
      <c r="C3528" s="67"/>
      <c r="D3528" s="67"/>
    </row>
    <row r="3529" spans="3:4" ht="12.95" customHeight="1" x14ac:dyDescent="0.2">
      <c r="C3529" s="67"/>
      <c r="D3529" s="67"/>
    </row>
    <row r="3530" spans="3:4" ht="12.95" customHeight="1" x14ac:dyDescent="0.2">
      <c r="C3530" s="67"/>
      <c r="D3530" s="67"/>
    </row>
    <row r="3531" spans="3:4" ht="12.95" customHeight="1" x14ac:dyDescent="0.2">
      <c r="C3531" s="67"/>
      <c r="D3531" s="67"/>
    </row>
    <row r="3532" spans="3:4" ht="12.95" customHeight="1" x14ac:dyDescent="0.2">
      <c r="C3532" s="67"/>
      <c r="D3532" s="67"/>
    </row>
    <row r="3533" spans="3:4" ht="12.95" customHeight="1" x14ac:dyDescent="0.2">
      <c r="C3533" s="67"/>
      <c r="D3533" s="67"/>
    </row>
    <row r="3534" spans="3:4" ht="12.95" customHeight="1" x14ac:dyDescent="0.2">
      <c r="C3534" s="67"/>
      <c r="D3534" s="67"/>
    </row>
    <row r="3535" spans="3:4" ht="12.95" customHeight="1" x14ac:dyDescent="0.2">
      <c r="C3535" s="67"/>
      <c r="D3535" s="67"/>
    </row>
    <row r="3536" spans="3:4" ht="12.95" customHeight="1" x14ac:dyDescent="0.2">
      <c r="C3536" s="67"/>
      <c r="D3536" s="67"/>
    </row>
    <row r="3537" spans="3:4" ht="12.95" customHeight="1" x14ac:dyDescent="0.2">
      <c r="C3537" s="67"/>
      <c r="D3537" s="67"/>
    </row>
    <row r="3538" spans="3:4" ht="12.95" customHeight="1" x14ac:dyDescent="0.2">
      <c r="C3538" s="67"/>
      <c r="D3538" s="67"/>
    </row>
    <row r="3539" spans="3:4" ht="12.95" customHeight="1" x14ac:dyDescent="0.2">
      <c r="C3539" s="67"/>
      <c r="D3539" s="67"/>
    </row>
    <row r="3540" spans="3:4" ht="12.95" customHeight="1" x14ac:dyDescent="0.2">
      <c r="C3540" s="67"/>
      <c r="D3540" s="67"/>
    </row>
    <row r="3541" spans="3:4" ht="12.95" customHeight="1" x14ac:dyDescent="0.2">
      <c r="C3541" s="67"/>
      <c r="D3541" s="67"/>
    </row>
    <row r="3542" spans="3:4" ht="12.95" customHeight="1" x14ac:dyDescent="0.2">
      <c r="C3542" s="67"/>
      <c r="D3542" s="67"/>
    </row>
    <row r="3543" spans="3:4" ht="12.95" customHeight="1" x14ac:dyDescent="0.2">
      <c r="C3543" s="67"/>
      <c r="D3543" s="67"/>
    </row>
    <row r="3544" spans="3:4" ht="12.95" customHeight="1" x14ac:dyDescent="0.2">
      <c r="C3544" s="67"/>
      <c r="D3544" s="67"/>
    </row>
    <row r="3545" spans="3:4" ht="12.95" customHeight="1" x14ac:dyDescent="0.2">
      <c r="C3545" s="67"/>
      <c r="D3545" s="67"/>
    </row>
    <row r="3546" spans="3:4" ht="12.95" customHeight="1" x14ac:dyDescent="0.2">
      <c r="C3546" s="67"/>
      <c r="D3546" s="67"/>
    </row>
    <row r="3547" spans="3:4" ht="12.95" customHeight="1" x14ac:dyDescent="0.2">
      <c r="C3547" s="67"/>
      <c r="D3547" s="67"/>
    </row>
    <row r="3548" spans="3:4" ht="12.95" customHeight="1" x14ac:dyDescent="0.2">
      <c r="C3548" s="67"/>
      <c r="D3548" s="67"/>
    </row>
    <row r="3549" spans="3:4" ht="12.95" customHeight="1" x14ac:dyDescent="0.2">
      <c r="C3549" s="67"/>
      <c r="D3549" s="67"/>
    </row>
    <row r="3550" spans="3:4" ht="12.95" customHeight="1" x14ac:dyDescent="0.2">
      <c r="C3550" s="67"/>
      <c r="D3550" s="67"/>
    </row>
    <row r="3551" spans="3:4" ht="12.95" customHeight="1" x14ac:dyDescent="0.2">
      <c r="C3551" s="67"/>
      <c r="D3551" s="67"/>
    </row>
    <row r="3552" spans="3:4" ht="12.95" customHeight="1" x14ac:dyDescent="0.2">
      <c r="C3552" s="67"/>
      <c r="D3552" s="67"/>
    </row>
    <row r="3553" spans="3:4" ht="12.95" customHeight="1" x14ac:dyDescent="0.2">
      <c r="C3553" s="67"/>
      <c r="D3553" s="67"/>
    </row>
    <row r="3554" spans="3:4" ht="12.95" customHeight="1" x14ac:dyDescent="0.2">
      <c r="C3554" s="67"/>
      <c r="D3554" s="67"/>
    </row>
    <row r="3555" spans="3:4" ht="12.95" customHeight="1" x14ac:dyDescent="0.2">
      <c r="C3555" s="67"/>
      <c r="D3555" s="67"/>
    </row>
    <row r="3556" spans="3:4" ht="12.95" customHeight="1" x14ac:dyDescent="0.2">
      <c r="C3556" s="67"/>
      <c r="D3556" s="67"/>
    </row>
    <row r="3557" spans="3:4" ht="12.95" customHeight="1" x14ac:dyDescent="0.2">
      <c r="C3557" s="67"/>
      <c r="D3557" s="67"/>
    </row>
    <row r="3558" spans="3:4" ht="12.95" customHeight="1" x14ac:dyDescent="0.2">
      <c r="C3558" s="67"/>
      <c r="D3558" s="67"/>
    </row>
    <row r="3559" spans="3:4" ht="12.95" customHeight="1" x14ac:dyDescent="0.2">
      <c r="C3559" s="67"/>
      <c r="D3559" s="67"/>
    </row>
    <row r="3560" spans="3:4" ht="12.95" customHeight="1" x14ac:dyDescent="0.2">
      <c r="C3560" s="67"/>
      <c r="D3560" s="67"/>
    </row>
    <row r="3561" spans="3:4" ht="12.95" customHeight="1" x14ac:dyDescent="0.2">
      <c r="C3561" s="67"/>
      <c r="D3561" s="67"/>
    </row>
    <row r="3562" spans="3:4" ht="12.95" customHeight="1" x14ac:dyDescent="0.2">
      <c r="C3562" s="67"/>
      <c r="D3562" s="67"/>
    </row>
    <row r="3563" spans="3:4" ht="12.95" customHeight="1" x14ac:dyDescent="0.2">
      <c r="C3563" s="67"/>
      <c r="D3563" s="67"/>
    </row>
    <row r="3564" spans="3:4" ht="12.95" customHeight="1" x14ac:dyDescent="0.2">
      <c r="C3564" s="67"/>
      <c r="D3564" s="67"/>
    </row>
    <row r="3565" spans="3:4" ht="12.95" customHeight="1" x14ac:dyDescent="0.2">
      <c r="C3565" s="67"/>
      <c r="D3565" s="67"/>
    </row>
    <row r="3566" spans="3:4" ht="12.95" customHeight="1" x14ac:dyDescent="0.2">
      <c r="C3566" s="67"/>
      <c r="D3566" s="67"/>
    </row>
    <row r="3567" spans="3:4" ht="12.95" customHeight="1" x14ac:dyDescent="0.2">
      <c r="C3567" s="67"/>
      <c r="D3567" s="67"/>
    </row>
    <row r="3568" spans="3:4" ht="12.95" customHeight="1" x14ac:dyDescent="0.2">
      <c r="C3568" s="67"/>
      <c r="D3568" s="67"/>
    </row>
    <row r="3569" spans="3:4" ht="12.95" customHeight="1" x14ac:dyDescent="0.2">
      <c r="C3569" s="67"/>
      <c r="D3569" s="67"/>
    </row>
    <row r="3570" spans="3:4" ht="12.95" customHeight="1" x14ac:dyDescent="0.2">
      <c r="C3570" s="67"/>
      <c r="D3570" s="67"/>
    </row>
    <row r="3571" spans="3:4" ht="12.95" customHeight="1" x14ac:dyDescent="0.2">
      <c r="C3571" s="67"/>
      <c r="D3571" s="67"/>
    </row>
    <row r="3572" spans="3:4" ht="12.95" customHeight="1" x14ac:dyDescent="0.2">
      <c r="C3572" s="67"/>
      <c r="D3572" s="67"/>
    </row>
    <row r="3573" spans="3:4" ht="12.95" customHeight="1" x14ac:dyDescent="0.2">
      <c r="C3573" s="67"/>
      <c r="D3573" s="67"/>
    </row>
    <row r="3574" spans="3:4" ht="12.95" customHeight="1" x14ac:dyDescent="0.2">
      <c r="C3574" s="67"/>
      <c r="D3574" s="67"/>
    </row>
    <row r="3575" spans="3:4" ht="12.95" customHeight="1" x14ac:dyDescent="0.2">
      <c r="C3575" s="67"/>
      <c r="D3575" s="67"/>
    </row>
    <row r="3576" spans="3:4" ht="12.95" customHeight="1" x14ac:dyDescent="0.2">
      <c r="C3576" s="67"/>
      <c r="D3576" s="67"/>
    </row>
    <row r="3577" spans="3:4" ht="12.95" customHeight="1" x14ac:dyDescent="0.2">
      <c r="C3577" s="67"/>
      <c r="D3577" s="67"/>
    </row>
    <row r="3578" spans="3:4" ht="12.95" customHeight="1" x14ac:dyDescent="0.2">
      <c r="C3578" s="67"/>
      <c r="D3578" s="67"/>
    </row>
    <row r="3579" spans="3:4" ht="12.95" customHeight="1" x14ac:dyDescent="0.2">
      <c r="C3579" s="67"/>
      <c r="D3579" s="67"/>
    </row>
    <row r="3580" spans="3:4" ht="12.95" customHeight="1" x14ac:dyDescent="0.2">
      <c r="C3580" s="67"/>
      <c r="D3580" s="67"/>
    </row>
    <row r="3581" spans="3:4" ht="12.95" customHeight="1" x14ac:dyDescent="0.2">
      <c r="C3581" s="67"/>
      <c r="D3581" s="67"/>
    </row>
    <row r="3582" spans="3:4" ht="12.95" customHeight="1" x14ac:dyDescent="0.2">
      <c r="C3582" s="67"/>
      <c r="D3582" s="67"/>
    </row>
    <row r="3583" spans="3:4" ht="12.95" customHeight="1" x14ac:dyDescent="0.2">
      <c r="C3583" s="67"/>
      <c r="D3583" s="67"/>
    </row>
    <row r="3584" spans="3:4" ht="12.95" customHeight="1" x14ac:dyDescent="0.2">
      <c r="C3584" s="67"/>
      <c r="D3584" s="67"/>
    </row>
    <row r="3585" spans="3:4" ht="12.95" customHeight="1" x14ac:dyDescent="0.2">
      <c r="C3585" s="67"/>
      <c r="D3585" s="67"/>
    </row>
    <row r="3586" spans="3:4" ht="12.95" customHeight="1" x14ac:dyDescent="0.2">
      <c r="C3586" s="67"/>
      <c r="D3586" s="67"/>
    </row>
    <row r="3587" spans="3:4" ht="12.95" customHeight="1" x14ac:dyDescent="0.2">
      <c r="C3587" s="67"/>
      <c r="D3587" s="67"/>
    </row>
    <row r="3588" spans="3:4" ht="12.95" customHeight="1" x14ac:dyDescent="0.2">
      <c r="C3588" s="67"/>
      <c r="D3588" s="67"/>
    </row>
    <row r="3589" spans="3:4" ht="12.95" customHeight="1" x14ac:dyDescent="0.2">
      <c r="C3589" s="67"/>
      <c r="D3589" s="67"/>
    </row>
    <row r="3590" spans="3:4" ht="12.95" customHeight="1" x14ac:dyDescent="0.2">
      <c r="C3590" s="67"/>
      <c r="D3590" s="67"/>
    </row>
    <row r="3591" spans="3:4" ht="12.95" customHeight="1" x14ac:dyDescent="0.2">
      <c r="C3591" s="67"/>
      <c r="D3591" s="67"/>
    </row>
    <row r="3592" spans="3:4" ht="12.95" customHeight="1" x14ac:dyDescent="0.2">
      <c r="C3592" s="67"/>
      <c r="D3592" s="67"/>
    </row>
    <row r="3593" spans="3:4" ht="12.95" customHeight="1" x14ac:dyDescent="0.2">
      <c r="C3593" s="67"/>
      <c r="D3593" s="67"/>
    </row>
    <row r="3594" spans="3:4" ht="12.95" customHeight="1" x14ac:dyDescent="0.2">
      <c r="C3594" s="67"/>
      <c r="D3594" s="67"/>
    </row>
    <row r="3595" spans="3:4" ht="12.95" customHeight="1" x14ac:dyDescent="0.2">
      <c r="C3595" s="67"/>
      <c r="D3595" s="67"/>
    </row>
    <row r="3596" spans="3:4" ht="12.95" customHeight="1" x14ac:dyDescent="0.2">
      <c r="C3596" s="67"/>
      <c r="D3596" s="67"/>
    </row>
    <row r="3597" spans="3:4" ht="12.95" customHeight="1" x14ac:dyDescent="0.2">
      <c r="C3597" s="67"/>
      <c r="D3597" s="67"/>
    </row>
    <row r="3598" spans="3:4" ht="12.95" customHeight="1" x14ac:dyDescent="0.2">
      <c r="C3598" s="67"/>
      <c r="D3598" s="67"/>
    </row>
    <row r="3599" spans="3:4" ht="12.95" customHeight="1" x14ac:dyDescent="0.2">
      <c r="C3599" s="67"/>
      <c r="D3599" s="67"/>
    </row>
    <row r="3600" spans="3:4" ht="12.95" customHeight="1" x14ac:dyDescent="0.2">
      <c r="C3600" s="67"/>
      <c r="D3600" s="67"/>
    </row>
    <row r="3601" spans="3:4" ht="12.95" customHeight="1" x14ac:dyDescent="0.2">
      <c r="C3601" s="67"/>
      <c r="D3601" s="67"/>
    </row>
    <row r="3602" spans="3:4" ht="12.95" customHeight="1" x14ac:dyDescent="0.2">
      <c r="C3602" s="67"/>
      <c r="D3602" s="67"/>
    </row>
    <row r="3603" spans="3:4" ht="12.95" customHeight="1" x14ac:dyDescent="0.2">
      <c r="C3603" s="67"/>
      <c r="D3603" s="67"/>
    </row>
    <row r="3604" spans="3:4" ht="12.95" customHeight="1" x14ac:dyDescent="0.2">
      <c r="C3604" s="67"/>
      <c r="D3604" s="67"/>
    </row>
    <row r="3605" spans="3:4" ht="12.95" customHeight="1" x14ac:dyDescent="0.2">
      <c r="C3605" s="67"/>
      <c r="D3605" s="67"/>
    </row>
    <row r="3606" spans="3:4" ht="12.95" customHeight="1" x14ac:dyDescent="0.2">
      <c r="C3606" s="67"/>
      <c r="D3606" s="67"/>
    </row>
    <row r="3607" spans="3:4" ht="12.95" customHeight="1" x14ac:dyDescent="0.2">
      <c r="C3607" s="67"/>
      <c r="D3607" s="67"/>
    </row>
    <row r="3608" spans="3:4" ht="12.95" customHeight="1" x14ac:dyDescent="0.2">
      <c r="C3608" s="67"/>
      <c r="D3608" s="67"/>
    </row>
    <row r="3609" spans="3:4" ht="12.95" customHeight="1" x14ac:dyDescent="0.2">
      <c r="C3609" s="67"/>
      <c r="D3609" s="67"/>
    </row>
    <row r="3610" spans="3:4" ht="12.95" customHeight="1" x14ac:dyDescent="0.2">
      <c r="C3610" s="67"/>
      <c r="D3610" s="67"/>
    </row>
    <row r="3611" spans="3:4" ht="12.95" customHeight="1" x14ac:dyDescent="0.2">
      <c r="C3611" s="67"/>
      <c r="D3611" s="67"/>
    </row>
    <row r="3612" spans="3:4" ht="12.95" customHeight="1" x14ac:dyDescent="0.2">
      <c r="C3612" s="67"/>
      <c r="D3612" s="67"/>
    </row>
    <row r="3613" spans="3:4" ht="12.95" customHeight="1" x14ac:dyDescent="0.2">
      <c r="C3613" s="67"/>
      <c r="D3613" s="67"/>
    </row>
    <row r="3614" spans="3:4" ht="12.95" customHeight="1" x14ac:dyDescent="0.2">
      <c r="C3614" s="67"/>
      <c r="D3614" s="67"/>
    </row>
    <row r="3615" spans="3:4" ht="12.95" customHeight="1" x14ac:dyDescent="0.2">
      <c r="C3615" s="67"/>
      <c r="D3615" s="67"/>
    </row>
    <row r="3616" spans="3:4" ht="12.95" customHeight="1" x14ac:dyDescent="0.2">
      <c r="C3616" s="67"/>
      <c r="D3616" s="67"/>
    </row>
    <row r="3617" spans="3:4" ht="12.95" customHeight="1" x14ac:dyDescent="0.2">
      <c r="C3617" s="67"/>
      <c r="D3617" s="67"/>
    </row>
    <row r="3618" spans="3:4" ht="12.95" customHeight="1" x14ac:dyDescent="0.2">
      <c r="C3618" s="67"/>
      <c r="D3618" s="67"/>
    </row>
    <row r="3619" spans="3:4" ht="12.95" customHeight="1" x14ac:dyDescent="0.2">
      <c r="C3619" s="67"/>
      <c r="D3619" s="67"/>
    </row>
    <row r="3620" spans="3:4" ht="12.95" customHeight="1" x14ac:dyDescent="0.2">
      <c r="C3620" s="67"/>
      <c r="D3620" s="67"/>
    </row>
    <row r="3621" spans="3:4" ht="12.95" customHeight="1" x14ac:dyDescent="0.2">
      <c r="C3621" s="67"/>
      <c r="D3621" s="67"/>
    </row>
    <row r="3622" spans="3:4" ht="12.95" customHeight="1" x14ac:dyDescent="0.2">
      <c r="C3622" s="67"/>
      <c r="D3622" s="67"/>
    </row>
    <row r="3623" spans="3:4" ht="12.95" customHeight="1" x14ac:dyDescent="0.2">
      <c r="C3623" s="67"/>
      <c r="D3623" s="67"/>
    </row>
    <row r="3624" spans="3:4" ht="12.95" customHeight="1" x14ac:dyDescent="0.2">
      <c r="C3624" s="67"/>
      <c r="D3624" s="67"/>
    </row>
    <row r="3625" spans="3:4" ht="12.95" customHeight="1" x14ac:dyDescent="0.2">
      <c r="C3625" s="67"/>
      <c r="D3625" s="67"/>
    </row>
    <row r="3626" spans="3:4" ht="12.95" customHeight="1" x14ac:dyDescent="0.2">
      <c r="C3626" s="67"/>
      <c r="D3626" s="67"/>
    </row>
    <row r="3627" spans="3:4" ht="12.95" customHeight="1" x14ac:dyDescent="0.2">
      <c r="C3627" s="67"/>
      <c r="D3627" s="67"/>
    </row>
    <row r="3628" spans="3:4" ht="12.95" customHeight="1" x14ac:dyDescent="0.2">
      <c r="C3628" s="67"/>
      <c r="D3628" s="67"/>
    </row>
    <row r="3629" spans="3:4" ht="12.95" customHeight="1" x14ac:dyDescent="0.2">
      <c r="C3629" s="67"/>
      <c r="D3629" s="67"/>
    </row>
    <row r="3630" spans="3:4" ht="12.95" customHeight="1" x14ac:dyDescent="0.2">
      <c r="C3630" s="67"/>
      <c r="D3630" s="67"/>
    </row>
    <row r="3631" spans="3:4" ht="12.95" customHeight="1" x14ac:dyDescent="0.2">
      <c r="C3631" s="67"/>
      <c r="D3631" s="67"/>
    </row>
    <row r="3632" spans="3:4" ht="12.95" customHeight="1" x14ac:dyDescent="0.2">
      <c r="C3632" s="67"/>
      <c r="D3632" s="67"/>
    </row>
    <row r="3633" spans="3:4" ht="12.95" customHeight="1" x14ac:dyDescent="0.2">
      <c r="C3633" s="67"/>
      <c r="D3633" s="67"/>
    </row>
    <row r="3634" spans="3:4" ht="12.95" customHeight="1" x14ac:dyDescent="0.2">
      <c r="C3634" s="67"/>
      <c r="D3634" s="67"/>
    </row>
    <row r="3635" spans="3:4" ht="12.95" customHeight="1" x14ac:dyDescent="0.2">
      <c r="C3635" s="67"/>
      <c r="D3635" s="67"/>
    </row>
    <row r="3636" spans="3:4" ht="12.95" customHeight="1" x14ac:dyDescent="0.2">
      <c r="C3636" s="67"/>
      <c r="D3636" s="67"/>
    </row>
    <row r="3637" spans="3:4" ht="12.95" customHeight="1" x14ac:dyDescent="0.2">
      <c r="C3637" s="67"/>
      <c r="D3637" s="67"/>
    </row>
    <row r="3638" spans="3:4" ht="12.95" customHeight="1" x14ac:dyDescent="0.2">
      <c r="C3638" s="67"/>
      <c r="D3638" s="67"/>
    </row>
    <row r="3639" spans="3:4" ht="12.95" customHeight="1" x14ac:dyDescent="0.2">
      <c r="C3639" s="67"/>
      <c r="D3639" s="67"/>
    </row>
    <row r="3640" spans="3:4" ht="12.95" customHeight="1" x14ac:dyDescent="0.2">
      <c r="C3640" s="67"/>
      <c r="D3640" s="67"/>
    </row>
    <row r="3641" spans="3:4" ht="12.95" customHeight="1" x14ac:dyDescent="0.2">
      <c r="C3641" s="67"/>
      <c r="D3641" s="67"/>
    </row>
    <row r="3642" spans="3:4" ht="12.95" customHeight="1" x14ac:dyDescent="0.2">
      <c r="C3642" s="67"/>
      <c r="D3642" s="67"/>
    </row>
    <row r="3643" spans="3:4" ht="12.95" customHeight="1" x14ac:dyDescent="0.2">
      <c r="C3643" s="67"/>
      <c r="D3643" s="67"/>
    </row>
    <row r="3644" spans="3:4" ht="12.95" customHeight="1" x14ac:dyDescent="0.2">
      <c r="C3644" s="67"/>
      <c r="D3644" s="67"/>
    </row>
    <row r="3645" spans="3:4" ht="12.95" customHeight="1" x14ac:dyDescent="0.2">
      <c r="C3645" s="67"/>
      <c r="D3645" s="67"/>
    </row>
    <row r="3646" spans="3:4" ht="12.95" customHeight="1" x14ac:dyDescent="0.2">
      <c r="C3646" s="67"/>
      <c r="D3646" s="67"/>
    </row>
    <row r="3647" spans="3:4" ht="12.95" customHeight="1" x14ac:dyDescent="0.2">
      <c r="C3647" s="67"/>
      <c r="D3647" s="67"/>
    </row>
    <row r="3648" spans="3:4" ht="12.95" customHeight="1" x14ac:dyDescent="0.2">
      <c r="C3648" s="67"/>
      <c r="D3648" s="67"/>
    </row>
    <row r="3649" spans="3:4" ht="12.95" customHeight="1" x14ac:dyDescent="0.2">
      <c r="C3649" s="67"/>
      <c r="D3649" s="67"/>
    </row>
    <row r="3650" spans="3:4" ht="12.95" customHeight="1" x14ac:dyDescent="0.2">
      <c r="C3650" s="67"/>
      <c r="D3650" s="67"/>
    </row>
    <row r="3651" spans="3:4" ht="12.95" customHeight="1" x14ac:dyDescent="0.2">
      <c r="C3651" s="67"/>
      <c r="D3651" s="67"/>
    </row>
    <row r="3652" spans="3:4" ht="12.95" customHeight="1" x14ac:dyDescent="0.2">
      <c r="C3652" s="67"/>
      <c r="D3652" s="67"/>
    </row>
    <row r="3653" spans="3:4" ht="12.95" customHeight="1" x14ac:dyDescent="0.2">
      <c r="C3653" s="67"/>
      <c r="D3653" s="67"/>
    </row>
    <row r="3654" spans="3:4" ht="12.95" customHeight="1" x14ac:dyDescent="0.2">
      <c r="C3654" s="67"/>
      <c r="D3654" s="67"/>
    </row>
    <row r="3655" spans="3:4" ht="12.95" customHeight="1" x14ac:dyDescent="0.2">
      <c r="C3655" s="67"/>
      <c r="D3655" s="67"/>
    </row>
    <row r="3656" spans="3:4" ht="12.95" customHeight="1" x14ac:dyDescent="0.2">
      <c r="C3656" s="67"/>
      <c r="D3656" s="67"/>
    </row>
    <row r="3657" spans="3:4" ht="12.95" customHeight="1" x14ac:dyDescent="0.2">
      <c r="C3657" s="67"/>
      <c r="D3657" s="67"/>
    </row>
    <row r="3658" spans="3:4" ht="12.95" customHeight="1" x14ac:dyDescent="0.2">
      <c r="C3658" s="67"/>
      <c r="D3658" s="67"/>
    </row>
    <row r="3659" spans="3:4" ht="12.95" customHeight="1" x14ac:dyDescent="0.2">
      <c r="C3659" s="67"/>
      <c r="D3659" s="67"/>
    </row>
    <row r="3660" spans="3:4" ht="12.95" customHeight="1" x14ac:dyDescent="0.2">
      <c r="C3660" s="67"/>
      <c r="D3660" s="67"/>
    </row>
    <row r="3661" spans="3:4" ht="12.95" customHeight="1" x14ac:dyDescent="0.2">
      <c r="C3661" s="67"/>
      <c r="D3661" s="67"/>
    </row>
    <row r="3662" spans="3:4" ht="12.95" customHeight="1" x14ac:dyDescent="0.2">
      <c r="C3662" s="67"/>
      <c r="D3662" s="67"/>
    </row>
    <row r="3663" spans="3:4" ht="12.95" customHeight="1" x14ac:dyDescent="0.2">
      <c r="C3663" s="67"/>
      <c r="D3663" s="67"/>
    </row>
    <row r="3664" spans="3:4" ht="12.95" customHeight="1" x14ac:dyDescent="0.2">
      <c r="C3664" s="67"/>
      <c r="D3664" s="67"/>
    </row>
    <row r="3665" spans="3:4" ht="12.95" customHeight="1" x14ac:dyDescent="0.2">
      <c r="C3665" s="67"/>
      <c r="D3665" s="67"/>
    </row>
    <row r="3666" spans="3:4" ht="12.95" customHeight="1" x14ac:dyDescent="0.2">
      <c r="C3666" s="67"/>
      <c r="D3666" s="67"/>
    </row>
    <row r="3667" spans="3:4" ht="12.95" customHeight="1" x14ac:dyDescent="0.2">
      <c r="C3667" s="67"/>
      <c r="D3667" s="67"/>
    </row>
    <row r="3668" spans="3:4" ht="12.95" customHeight="1" x14ac:dyDescent="0.2">
      <c r="C3668" s="67"/>
      <c r="D3668" s="67"/>
    </row>
    <row r="3669" spans="3:4" ht="12.95" customHeight="1" x14ac:dyDescent="0.2">
      <c r="C3669" s="67"/>
      <c r="D3669" s="67"/>
    </row>
    <row r="3670" spans="3:4" ht="12.95" customHeight="1" x14ac:dyDescent="0.2">
      <c r="C3670" s="67"/>
      <c r="D3670" s="67"/>
    </row>
    <row r="3671" spans="3:4" ht="12.95" customHeight="1" x14ac:dyDescent="0.2">
      <c r="C3671" s="67"/>
      <c r="D3671" s="67"/>
    </row>
    <row r="3672" spans="3:4" ht="12.95" customHeight="1" x14ac:dyDescent="0.2">
      <c r="C3672" s="67"/>
      <c r="D3672" s="67"/>
    </row>
    <row r="3673" spans="3:4" ht="12.95" customHeight="1" x14ac:dyDescent="0.2">
      <c r="C3673" s="67"/>
      <c r="D3673" s="67"/>
    </row>
    <row r="3674" spans="3:4" ht="12.95" customHeight="1" x14ac:dyDescent="0.2">
      <c r="C3674" s="67"/>
      <c r="D3674" s="67"/>
    </row>
    <row r="3675" spans="3:4" ht="12.95" customHeight="1" x14ac:dyDescent="0.2">
      <c r="C3675" s="67"/>
      <c r="D3675" s="67"/>
    </row>
    <row r="3676" spans="3:4" ht="12.95" customHeight="1" x14ac:dyDescent="0.2">
      <c r="C3676" s="67"/>
      <c r="D3676" s="67"/>
    </row>
    <row r="3677" spans="3:4" ht="12.95" customHeight="1" x14ac:dyDescent="0.2">
      <c r="C3677" s="67"/>
      <c r="D3677" s="67"/>
    </row>
    <row r="3678" spans="3:4" ht="12.95" customHeight="1" x14ac:dyDescent="0.2">
      <c r="C3678" s="67"/>
      <c r="D3678" s="67"/>
    </row>
    <row r="3679" spans="3:4" ht="12.95" customHeight="1" x14ac:dyDescent="0.2">
      <c r="C3679" s="67"/>
      <c r="D3679" s="67"/>
    </row>
    <row r="3680" spans="3:4" ht="12.95" customHeight="1" x14ac:dyDescent="0.2">
      <c r="C3680" s="67"/>
      <c r="D3680" s="67"/>
    </row>
    <row r="3681" spans="3:4" ht="12.95" customHeight="1" x14ac:dyDescent="0.2">
      <c r="C3681" s="67"/>
      <c r="D3681" s="67"/>
    </row>
    <row r="3682" spans="3:4" ht="12.95" customHeight="1" x14ac:dyDescent="0.2">
      <c r="C3682" s="67"/>
      <c r="D3682" s="67"/>
    </row>
    <row r="3683" spans="3:4" ht="12.95" customHeight="1" x14ac:dyDescent="0.2">
      <c r="C3683" s="67"/>
      <c r="D3683" s="67"/>
    </row>
    <row r="3684" spans="3:4" ht="12.95" customHeight="1" x14ac:dyDescent="0.2">
      <c r="C3684" s="67"/>
      <c r="D3684" s="67"/>
    </row>
    <row r="3685" spans="3:4" ht="12.95" customHeight="1" x14ac:dyDescent="0.2">
      <c r="C3685" s="67"/>
      <c r="D3685" s="67"/>
    </row>
    <row r="3686" spans="3:4" ht="12.95" customHeight="1" x14ac:dyDescent="0.2">
      <c r="C3686" s="67"/>
      <c r="D3686" s="67"/>
    </row>
    <row r="3687" spans="3:4" ht="12.95" customHeight="1" x14ac:dyDescent="0.2">
      <c r="C3687" s="67"/>
      <c r="D3687" s="67"/>
    </row>
    <row r="3688" spans="3:4" ht="12.95" customHeight="1" x14ac:dyDescent="0.2">
      <c r="C3688" s="67"/>
      <c r="D3688" s="67"/>
    </row>
    <row r="3689" spans="3:4" ht="12.95" customHeight="1" x14ac:dyDescent="0.2">
      <c r="C3689" s="67"/>
      <c r="D3689" s="67"/>
    </row>
    <row r="3690" spans="3:4" ht="12.95" customHeight="1" x14ac:dyDescent="0.2">
      <c r="C3690" s="67"/>
      <c r="D3690" s="67"/>
    </row>
    <row r="3691" spans="3:4" ht="12.95" customHeight="1" x14ac:dyDescent="0.2">
      <c r="C3691" s="67"/>
      <c r="D3691" s="67"/>
    </row>
    <row r="3692" spans="3:4" ht="12.95" customHeight="1" x14ac:dyDescent="0.2">
      <c r="C3692" s="67"/>
      <c r="D3692" s="67"/>
    </row>
    <row r="3693" spans="3:4" ht="12.95" customHeight="1" x14ac:dyDescent="0.2">
      <c r="C3693" s="67"/>
      <c r="D3693" s="67"/>
    </row>
    <row r="3694" spans="3:4" ht="12.95" customHeight="1" x14ac:dyDescent="0.2">
      <c r="C3694" s="67"/>
      <c r="D3694" s="67"/>
    </row>
    <row r="3695" spans="3:4" ht="12.95" customHeight="1" x14ac:dyDescent="0.2">
      <c r="C3695" s="67"/>
      <c r="D3695" s="67"/>
    </row>
    <row r="3696" spans="3:4" ht="12.95" customHeight="1" x14ac:dyDescent="0.2">
      <c r="C3696" s="67"/>
      <c r="D3696" s="67"/>
    </row>
    <row r="3697" spans="3:4" ht="12.95" customHeight="1" x14ac:dyDescent="0.2">
      <c r="C3697" s="67"/>
      <c r="D3697" s="67"/>
    </row>
    <row r="3698" spans="3:4" ht="12.95" customHeight="1" x14ac:dyDescent="0.2">
      <c r="C3698" s="67"/>
      <c r="D3698" s="67"/>
    </row>
    <row r="3699" spans="3:4" ht="12.95" customHeight="1" x14ac:dyDescent="0.2">
      <c r="C3699" s="67"/>
      <c r="D3699" s="67"/>
    </row>
    <row r="3700" spans="3:4" ht="12.95" customHeight="1" x14ac:dyDescent="0.2">
      <c r="C3700" s="67"/>
      <c r="D3700" s="67"/>
    </row>
    <row r="3701" spans="3:4" ht="12.95" customHeight="1" x14ac:dyDescent="0.2">
      <c r="C3701" s="67"/>
      <c r="D3701" s="67"/>
    </row>
    <row r="3702" spans="3:4" ht="12.95" customHeight="1" x14ac:dyDescent="0.2">
      <c r="C3702" s="67"/>
      <c r="D3702" s="67"/>
    </row>
    <row r="3703" spans="3:4" ht="12.95" customHeight="1" x14ac:dyDescent="0.2">
      <c r="C3703" s="67"/>
      <c r="D3703" s="67"/>
    </row>
    <row r="3704" spans="3:4" ht="12.95" customHeight="1" x14ac:dyDescent="0.2">
      <c r="C3704" s="67"/>
      <c r="D3704" s="67"/>
    </row>
    <row r="3705" spans="3:4" ht="12.95" customHeight="1" x14ac:dyDescent="0.2">
      <c r="C3705" s="67"/>
      <c r="D3705" s="67"/>
    </row>
    <row r="3706" spans="3:4" ht="12.95" customHeight="1" x14ac:dyDescent="0.2">
      <c r="C3706" s="67"/>
      <c r="D3706" s="67"/>
    </row>
    <row r="3707" spans="3:4" ht="12.95" customHeight="1" x14ac:dyDescent="0.2">
      <c r="C3707" s="67"/>
      <c r="D3707" s="67"/>
    </row>
    <row r="3708" spans="3:4" ht="12.95" customHeight="1" x14ac:dyDescent="0.2">
      <c r="C3708" s="67"/>
      <c r="D3708" s="67"/>
    </row>
    <row r="3709" spans="3:4" ht="12.95" customHeight="1" x14ac:dyDescent="0.2">
      <c r="C3709" s="67"/>
      <c r="D3709" s="67"/>
    </row>
    <row r="3710" spans="3:4" ht="12.95" customHeight="1" x14ac:dyDescent="0.2">
      <c r="C3710" s="67"/>
      <c r="D3710" s="67"/>
    </row>
    <row r="3711" spans="3:4" ht="12.95" customHeight="1" x14ac:dyDescent="0.2">
      <c r="C3711" s="67"/>
      <c r="D3711" s="67"/>
    </row>
    <row r="3712" spans="3:4" ht="12.95" customHeight="1" x14ac:dyDescent="0.2">
      <c r="C3712" s="67"/>
      <c r="D3712" s="67"/>
    </row>
    <row r="3713" spans="3:4" ht="12.95" customHeight="1" x14ac:dyDescent="0.2">
      <c r="C3713" s="67"/>
      <c r="D3713" s="67"/>
    </row>
    <row r="3714" spans="3:4" ht="12.95" customHeight="1" x14ac:dyDescent="0.2">
      <c r="C3714" s="67"/>
      <c r="D3714" s="67"/>
    </row>
    <row r="3715" spans="3:4" ht="12.95" customHeight="1" x14ac:dyDescent="0.2">
      <c r="C3715" s="67"/>
      <c r="D3715" s="67"/>
    </row>
    <row r="3716" spans="3:4" ht="12.95" customHeight="1" x14ac:dyDescent="0.2">
      <c r="C3716" s="67"/>
      <c r="D3716" s="67"/>
    </row>
    <row r="3717" spans="3:4" ht="12.95" customHeight="1" x14ac:dyDescent="0.2">
      <c r="C3717" s="67"/>
      <c r="D3717" s="67"/>
    </row>
    <row r="3718" spans="3:4" ht="12.95" customHeight="1" x14ac:dyDescent="0.2">
      <c r="C3718" s="67"/>
      <c r="D3718" s="67"/>
    </row>
    <row r="3719" spans="3:4" ht="12.95" customHeight="1" x14ac:dyDescent="0.2">
      <c r="C3719" s="67"/>
      <c r="D3719" s="67"/>
    </row>
    <row r="3720" spans="3:4" ht="12.95" customHeight="1" x14ac:dyDescent="0.2">
      <c r="C3720" s="67"/>
      <c r="D3720" s="67"/>
    </row>
    <row r="3721" spans="3:4" ht="12.95" customHeight="1" x14ac:dyDescent="0.2">
      <c r="C3721" s="67"/>
      <c r="D3721" s="67"/>
    </row>
    <row r="3722" spans="3:4" ht="12.95" customHeight="1" x14ac:dyDescent="0.2">
      <c r="C3722" s="67"/>
      <c r="D3722" s="67"/>
    </row>
    <row r="3723" spans="3:4" ht="12.95" customHeight="1" x14ac:dyDescent="0.2">
      <c r="C3723" s="67"/>
      <c r="D3723" s="67"/>
    </row>
    <row r="3724" spans="3:4" ht="12.95" customHeight="1" x14ac:dyDescent="0.2">
      <c r="C3724" s="67"/>
      <c r="D3724" s="67"/>
    </row>
    <row r="3725" spans="3:4" ht="12.95" customHeight="1" x14ac:dyDescent="0.2">
      <c r="C3725" s="67"/>
      <c r="D3725" s="67"/>
    </row>
    <row r="3726" spans="3:4" ht="12.95" customHeight="1" x14ac:dyDescent="0.2">
      <c r="C3726" s="67"/>
      <c r="D3726" s="67"/>
    </row>
    <row r="3727" spans="3:4" ht="12.95" customHeight="1" x14ac:dyDescent="0.2">
      <c r="C3727" s="67"/>
      <c r="D3727" s="67"/>
    </row>
    <row r="3728" spans="3:4" ht="12.95" customHeight="1" x14ac:dyDescent="0.2">
      <c r="C3728" s="67"/>
      <c r="D3728" s="67"/>
    </row>
    <row r="3729" spans="3:4" ht="12.95" customHeight="1" x14ac:dyDescent="0.2">
      <c r="C3729" s="67"/>
      <c r="D3729" s="67"/>
    </row>
    <row r="3730" spans="3:4" ht="12.95" customHeight="1" x14ac:dyDescent="0.2">
      <c r="C3730" s="67"/>
      <c r="D3730" s="67"/>
    </row>
    <row r="3731" spans="3:4" ht="12.95" customHeight="1" x14ac:dyDescent="0.2">
      <c r="C3731" s="67"/>
      <c r="D3731" s="67"/>
    </row>
    <row r="3732" spans="3:4" ht="12.95" customHeight="1" x14ac:dyDescent="0.2">
      <c r="C3732" s="67"/>
      <c r="D3732" s="67"/>
    </row>
    <row r="3733" spans="3:4" ht="12.95" customHeight="1" x14ac:dyDescent="0.2">
      <c r="C3733" s="67"/>
      <c r="D3733" s="67"/>
    </row>
    <row r="3734" spans="3:4" ht="12.95" customHeight="1" x14ac:dyDescent="0.2">
      <c r="C3734" s="67"/>
      <c r="D3734" s="67"/>
    </row>
    <row r="3735" spans="3:4" ht="12.95" customHeight="1" x14ac:dyDescent="0.2">
      <c r="C3735" s="67"/>
      <c r="D3735" s="67"/>
    </row>
    <row r="3736" spans="3:4" ht="12.95" customHeight="1" x14ac:dyDescent="0.2">
      <c r="C3736" s="67"/>
      <c r="D3736" s="67"/>
    </row>
    <row r="3737" spans="3:4" ht="12.95" customHeight="1" x14ac:dyDescent="0.2">
      <c r="C3737" s="67"/>
      <c r="D3737" s="67"/>
    </row>
    <row r="3738" spans="3:4" ht="12.95" customHeight="1" x14ac:dyDescent="0.2">
      <c r="C3738" s="67"/>
      <c r="D3738" s="67"/>
    </row>
    <row r="3739" spans="3:4" ht="12.95" customHeight="1" x14ac:dyDescent="0.2">
      <c r="C3739" s="67"/>
      <c r="D3739" s="67"/>
    </row>
    <row r="3740" spans="3:4" ht="12.95" customHeight="1" x14ac:dyDescent="0.2">
      <c r="C3740" s="67"/>
      <c r="D3740" s="67"/>
    </row>
    <row r="3741" spans="3:4" ht="12.95" customHeight="1" x14ac:dyDescent="0.2">
      <c r="C3741" s="67"/>
      <c r="D3741" s="67"/>
    </row>
    <row r="3742" spans="3:4" ht="12.95" customHeight="1" x14ac:dyDescent="0.2">
      <c r="C3742" s="67"/>
      <c r="D3742" s="67"/>
    </row>
    <row r="3743" spans="3:4" ht="12.95" customHeight="1" x14ac:dyDescent="0.2">
      <c r="C3743" s="67"/>
      <c r="D3743" s="67"/>
    </row>
    <row r="3744" spans="3:4" ht="12.95" customHeight="1" x14ac:dyDescent="0.2">
      <c r="C3744" s="67"/>
      <c r="D3744" s="67"/>
    </row>
    <row r="3745" spans="3:4" ht="12.95" customHeight="1" x14ac:dyDescent="0.2">
      <c r="C3745" s="67"/>
      <c r="D3745" s="67"/>
    </row>
    <row r="3746" spans="3:4" ht="12.95" customHeight="1" x14ac:dyDescent="0.2">
      <c r="C3746" s="67"/>
      <c r="D3746" s="67"/>
    </row>
    <row r="3747" spans="3:4" ht="12.95" customHeight="1" x14ac:dyDescent="0.2">
      <c r="C3747" s="67"/>
      <c r="D3747" s="67"/>
    </row>
    <row r="3748" spans="3:4" ht="12.95" customHeight="1" x14ac:dyDescent="0.2">
      <c r="C3748" s="67"/>
      <c r="D3748" s="67"/>
    </row>
    <row r="3749" spans="3:4" ht="12.95" customHeight="1" x14ac:dyDescent="0.2">
      <c r="C3749" s="67"/>
      <c r="D3749" s="67"/>
    </row>
    <row r="3750" spans="3:4" ht="12.95" customHeight="1" x14ac:dyDescent="0.2">
      <c r="C3750" s="67"/>
      <c r="D3750" s="67"/>
    </row>
    <row r="3751" spans="3:4" ht="12.95" customHeight="1" x14ac:dyDescent="0.2">
      <c r="C3751" s="67"/>
      <c r="D3751" s="67"/>
    </row>
    <row r="3752" spans="3:4" ht="12.95" customHeight="1" x14ac:dyDescent="0.2">
      <c r="C3752" s="67"/>
      <c r="D3752" s="67"/>
    </row>
    <row r="3753" spans="3:4" ht="12.95" customHeight="1" x14ac:dyDescent="0.2">
      <c r="C3753" s="67"/>
      <c r="D3753" s="67"/>
    </row>
    <row r="3754" spans="3:4" ht="12.95" customHeight="1" x14ac:dyDescent="0.2">
      <c r="C3754" s="67"/>
      <c r="D3754" s="67"/>
    </row>
    <row r="3755" spans="3:4" ht="12.95" customHeight="1" x14ac:dyDescent="0.2">
      <c r="C3755" s="67"/>
      <c r="D3755" s="67"/>
    </row>
    <row r="3756" spans="3:4" ht="12.95" customHeight="1" x14ac:dyDescent="0.2">
      <c r="C3756" s="67"/>
      <c r="D3756" s="67"/>
    </row>
    <row r="3757" spans="3:4" ht="12.95" customHeight="1" x14ac:dyDescent="0.2">
      <c r="C3757" s="67"/>
      <c r="D3757" s="67"/>
    </row>
    <row r="3758" spans="3:4" ht="12.95" customHeight="1" x14ac:dyDescent="0.2">
      <c r="C3758" s="67"/>
      <c r="D3758" s="67"/>
    </row>
    <row r="3759" spans="3:4" ht="12.95" customHeight="1" x14ac:dyDescent="0.2">
      <c r="C3759" s="67"/>
      <c r="D3759" s="67"/>
    </row>
    <row r="3760" spans="3:4" ht="12.95" customHeight="1" x14ac:dyDescent="0.2">
      <c r="C3760" s="67"/>
      <c r="D3760" s="67"/>
    </row>
    <row r="3761" spans="3:4" ht="12.95" customHeight="1" x14ac:dyDescent="0.2">
      <c r="C3761" s="67"/>
      <c r="D3761" s="67"/>
    </row>
    <row r="3762" spans="3:4" ht="12.95" customHeight="1" x14ac:dyDescent="0.2">
      <c r="C3762" s="67"/>
      <c r="D3762" s="67"/>
    </row>
    <row r="3763" spans="3:4" ht="12.95" customHeight="1" x14ac:dyDescent="0.2">
      <c r="C3763" s="67"/>
      <c r="D3763" s="67"/>
    </row>
    <row r="3764" spans="3:4" ht="12.95" customHeight="1" x14ac:dyDescent="0.2">
      <c r="C3764" s="67"/>
      <c r="D3764" s="67"/>
    </row>
    <row r="3765" spans="3:4" ht="12.95" customHeight="1" x14ac:dyDescent="0.2">
      <c r="C3765" s="67"/>
      <c r="D3765" s="67"/>
    </row>
    <row r="3766" spans="3:4" ht="12.95" customHeight="1" x14ac:dyDescent="0.2">
      <c r="C3766" s="67"/>
      <c r="D3766" s="67"/>
    </row>
    <row r="3767" spans="3:4" ht="12.95" customHeight="1" x14ac:dyDescent="0.2">
      <c r="C3767" s="67"/>
      <c r="D3767" s="67"/>
    </row>
    <row r="3768" spans="3:4" ht="12.95" customHeight="1" x14ac:dyDescent="0.2">
      <c r="C3768" s="67"/>
      <c r="D3768" s="67"/>
    </row>
    <row r="3769" spans="3:4" ht="12.95" customHeight="1" x14ac:dyDescent="0.2">
      <c r="C3769" s="67"/>
      <c r="D3769" s="67"/>
    </row>
    <row r="3770" spans="3:4" ht="12.95" customHeight="1" x14ac:dyDescent="0.2">
      <c r="C3770" s="67"/>
      <c r="D3770" s="67"/>
    </row>
    <row r="3771" spans="3:4" ht="12.95" customHeight="1" x14ac:dyDescent="0.2">
      <c r="C3771" s="67"/>
      <c r="D3771" s="67"/>
    </row>
    <row r="3772" spans="3:4" ht="12.95" customHeight="1" x14ac:dyDescent="0.2">
      <c r="C3772" s="67"/>
      <c r="D3772" s="67"/>
    </row>
    <row r="3773" spans="3:4" ht="12.95" customHeight="1" x14ac:dyDescent="0.2">
      <c r="C3773" s="67"/>
      <c r="D3773" s="67"/>
    </row>
    <row r="3774" spans="3:4" ht="12.95" customHeight="1" x14ac:dyDescent="0.2">
      <c r="C3774" s="67"/>
      <c r="D3774" s="67"/>
    </row>
    <row r="3775" spans="3:4" ht="12.95" customHeight="1" x14ac:dyDescent="0.2">
      <c r="C3775" s="67"/>
      <c r="D3775" s="67"/>
    </row>
    <row r="3776" spans="3:4" ht="12.95" customHeight="1" x14ac:dyDescent="0.2">
      <c r="C3776" s="67"/>
      <c r="D3776" s="67"/>
    </row>
    <row r="3777" spans="3:4" ht="12.95" customHeight="1" x14ac:dyDescent="0.2">
      <c r="C3777" s="67"/>
      <c r="D3777" s="67"/>
    </row>
    <row r="3778" spans="3:4" ht="12.95" customHeight="1" x14ac:dyDescent="0.2">
      <c r="C3778" s="67"/>
      <c r="D3778" s="67"/>
    </row>
    <row r="3779" spans="3:4" ht="12.95" customHeight="1" x14ac:dyDescent="0.2">
      <c r="C3779" s="67"/>
      <c r="D3779" s="67"/>
    </row>
    <row r="3780" spans="3:4" ht="12.95" customHeight="1" x14ac:dyDescent="0.2">
      <c r="C3780" s="67"/>
      <c r="D3780" s="67"/>
    </row>
    <row r="3781" spans="3:4" ht="12.95" customHeight="1" x14ac:dyDescent="0.2">
      <c r="C3781" s="67"/>
      <c r="D3781" s="67"/>
    </row>
    <row r="3782" spans="3:4" ht="12.95" customHeight="1" x14ac:dyDescent="0.2">
      <c r="C3782" s="67"/>
      <c r="D3782" s="67"/>
    </row>
    <row r="3783" spans="3:4" ht="12.95" customHeight="1" x14ac:dyDescent="0.2">
      <c r="C3783" s="67"/>
      <c r="D3783" s="67"/>
    </row>
    <row r="3784" spans="3:4" ht="12.95" customHeight="1" x14ac:dyDescent="0.2">
      <c r="C3784" s="67"/>
      <c r="D3784" s="67"/>
    </row>
    <row r="3785" spans="3:4" ht="12.95" customHeight="1" x14ac:dyDescent="0.2">
      <c r="C3785" s="67"/>
      <c r="D3785" s="67"/>
    </row>
    <row r="3786" spans="3:4" ht="12.95" customHeight="1" x14ac:dyDescent="0.2">
      <c r="C3786" s="67"/>
      <c r="D3786" s="67"/>
    </row>
    <row r="3787" spans="3:4" ht="12.95" customHeight="1" x14ac:dyDescent="0.2">
      <c r="C3787" s="67"/>
      <c r="D3787" s="67"/>
    </row>
    <row r="3788" spans="3:4" ht="12.95" customHeight="1" x14ac:dyDescent="0.2">
      <c r="C3788" s="67"/>
      <c r="D3788" s="67"/>
    </row>
    <row r="3789" spans="3:4" ht="12.95" customHeight="1" x14ac:dyDescent="0.2">
      <c r="C3789" s="67"/>
      <c r="D3789" s="67"/>
    </row>
    <row r="3790" spans="3:4" ht="12.95" customHeight="1" x14ac:dyDescent="0.2">
      <c r="C3790" s="67"/>
      <c r="D3790" s="67"/>
    </row>
    <row r="3791" spans="3:4" ht="12.95" customHeight="1" x14ac:dyDescent="0.2">
      <c r="C3791" s="67"/>
      <c r="D3791" s="67"/>
    </row>
    <row r="3792" spans="3:4" ht="12.95" customHeight="1" x14ac:dyDescent="0.2">
      <c r="C3792" s="67"/>
      <c r="D3792" s="67"/>
    </row>
    <row r="3793" spans="3:4" ht="12.95" customHeight="1" x14ac:dyDescent="0.2">
      <c r="C3793" s="67"/>
      <c r="D3793" s="67"/>
    </row>
    <row r="3794" spans="3:4" ht="12.95" customHeight="1" x14ac:dyDescent="0.2">
      <c r="C3794" s="67"/>
      <c r="D3794" s="67"/>
    </row>
    <row r="3795" spans="3:4" ht="12.95" customHeight="1" x14ac:dyDescent="0.2">
      <c r="C3795" s="67"/>
      <c r="D3795" s="67"/>
    </row>
    <row r="3796" spans="3:4" ht="12.95" customHeight="1" x14ac:dyDescent="0.2">
      <c r="C3796" s="67"/>
      <c r="D3796" s="67"/>
    </row>
    <row r="3797" spans="3:4" ht="12.95" customHeight="1" x14ac:dyDescent="0.2">
      <c r="C3797" s="67"/>
      <c r="D3797" s="67"/>
    </row>
    <row r="3798" spans="3:4" ht="12.95" customHeight="1" x14ac:dyDescent="0.2">
      <c r="C3798" s="67"/>
      <c r="D3798" s="67"/>
    </row>
    <row r="3799" spans="3:4" ht="12.95" customHeight="1" x14ac:dyDescent="0.2">
      <c r="C3799" s="67"/>
      <c r="D3799" s="67"/>
    </row>
    <row r="3800" spans="3:4" ht="12.95" customHeight="1" x14ac:dyDescent="0.2">
      <c r="C3800" s="67"/>
      <c r="D3800" s="67"/>
    </row>
    <row r="3801" spans="3:4" ht="12.95" customHeight="1" x14ac:dyDescent="0.2">
      <c r="C3801" s="67"/>
      <c r="D3801" s="67"/>
    </row>
    <row r="3802" spans="3:4" ht="12.95" customHeight="1" x14ac:dyDescent="0.2">
      <c r="C3802" s="67"/>
      <c r="D3802" s="67"/>
    </row>
    <row r="3803" spans="3:4" ht="12.95" customHeight="1" x14ac:dyDescent="0.2">
      <c r="C3803" s="67"/>
      <c r="D3803" s="67"/>
    </row>
    <row r="3804" spans="3:4" ht="12.95" customHeight="1" x14ac:dyDescent="0.2">
      <c r="C3804" s="67"/>
      <c r="D3804" s="67"/>
    </row>
    <row r="3805" spans="3:4" ht="12.95" customHeight="1" x14ac:dyDescent="0.2">
      <c r="C3805" s="67"/>
      <c r="D3805" s="67"/>
    </row>
    <row r="3806" spans="3:4" ht="12.95" customHeight="1" x14ac:dyDescent="0.2">
      <c r="C3806" s="67"/>
      <c r="D3806" s="67"/>
    </row>
    <row r="3807" spans="3:4" ht="12.95" customHeight="1" x14ac:dyDescent="0.2">
      <c r="C3807" s="67"/>
      <c r="D3807" s="67"/>
    </row>
    <row r="3808" spans="3:4" ht="12.95" customHeight="1" x14ac:dyDescent="0.2">
      <c r="C3808" s="67"/>
      <c r="D3808" s="67"/>
    </row>
    <row r="3809" spans="3:4" ht="12.95" customHeight="1" x14ac:dyDescent="0.2">
      <c r="C3809" s="67"/>
      <c r="D3809" s="67"/>
    </row>
    <row r="3810" spans="3:4" ht="12.95" customHeight="1" x14ac:dyDescent="0.2">
      <c r="C3810" s="67"/>
      <c r="D3810" s="67"/>
    </row>
    <row r="3811" spans="3:4" ht="12.95" customHeight="1" x14ac:dyDescent="0.2">
      <c r="C3811" s="67"/>
      <c r="D3811" s="67"/>
    </row>
    <row r="3812" spans="3:4" ht="12.95" customHeight="1" x14ac:dyDescent="0.2">
      <c r="C3812" s="67"/>
      <c r="D3812" s="67"/>
    </row>
    <row r="3813" spans="3:4" ht="12.95" customHeight="1" x14ac:dyDescent="0.2">
      <c r="C3813" s="67"/>
      <c r="D3813" s="67"/>
    </row>
    <row r="3814" spans="3:4" ht="12.95" customHeight="1" x14ac:dyDescent="0.2">
      <c r="C3814" s="67"/>
      <c r="D3814" s="67"/>
    </row>
    <row r="3815" spans="3:4" ht="12.95" customHeight="1" x14ac:dyDescent="0.2">
      <c r="C3815" s="67"/>
      <c r="D3815" s="67"/>
    </row>
    <row r="3816" spans="3:4" ht="12.95" customHeight="1" x14ac:dyDescent="0.2">
      <c r="C3816" s="67"/>
      <c r="D3816" s="67"/>
    </row>
    <row r="3817" spans="3:4" ht="12.95" customHeight="1" x14ac:dyDescent="0.2">
      <c r="C3817" s="67"/>
      <c r="D3817" s="67"/>
    </row>
    <row r="3818" spans="3:4" ht="12.95" customHeight="1" x14ac:dyDescent="0.2">
      <c r="C3818" s="67"/>
      <c r="D3818" s="67"/>
    </row>
    <row r="3819" spans="3:4" ht="12.95" customHeight="1" x14ac:dyDescent="0.2">
      <c r="C3819" s="67"/>
      <c r="D3819" s="67"/>
    </row>
    <row r="3820" spans="3:4" ht="12.95" customHeight="1" x14ac:dyDescent="0.2">
      <c r="C3820" s="67"/>
      <c r="D3820" s="67"/>
    </row>
    <row r="3821" spans="3:4" ht="12.95" customHeight="1" x14ac:dyDescent="0.2">
      <c r="C3821" s="67"/>
      <c r="D3821" s="67"/>
    </row>
    <row r="3822" spans="3:4" ht="12.95" customHeight="1" x14ac:dyDescent="0.2">
      <c r="C3822" s="67"/>
      <c r="D3822" s="67"/>
    </row>
    <row r="3823" spans="3:4" ht="12.95" customHeight="1" x14ac:dyDescent="0.2">
      <c r="C3823" s="67"/>
      <c r="D3823" s="67"/>
    </row>
    <row r="3824" spans="3:4" ht="12.95" customHeight="1" x14ac:dyDescent="0.2">
      <c r="C3824" s="67"/>
      <c r="D3824" s="67"/>
    </row>
    <row r="3825" spans="3:4" ht="12.95" customHeight="1" x14ac:dyDescent="0.2">
      <c r="C3825" s="67"/>
      <c r="D3825" s="67"/>
    </row>
    <row r="3826" spans="3:4" ht="12.95" customHeight="1" x14ac:dyDescent="0.2">
      <c r="C3826" s="67"/>
      <c r="D3826" s="67"/>
    </row>
    <row r="3827" spans="3:4" ht="12.95" customHeight="1" x14ac:dyDescent="0.2">
      <c r="C3827" s="67"/>
      <c r="D3827" s="67"/>
    </row>
    <row r="3828" spans="3:4" ht="12.95" customHeight="1" x14ac:dyDescent="0.2">
      <c r="C3828" s="67"/>
      <c r="D3828" s="67"/>
    </row>
    <row r="3829" spans="3:4" ht="12.95" customHeight="1" x14ac:dyDescent="0.2">
      <c r="C3829" s="67"/>
      <c r="D3829" s="67"/>
    </row>
    <row r="3830" spans="3:4" ht="12.95" customHeight="1" x14ac:dyDescent="0.2">
      <c r="C3830" s="67"/>
      <c r="D3830" s="67"/>
    </row>
    <row r="3831" spans="3:4" ht="12.95" customHeight="1" x14ac:dyDescent="0.2">
      <c r="C3831" s="67"/>
      <c r="D3831" s="67"/>
    </row>
    <row r="3832" spans="3:4" ht="12.95" customHeight="1" x14ac:dyDescent="0.2">
      <c r="C3832" s="67"/>
      <c r="D3832" s="67"/>
    </row>
    <row r="3833" spans="3:4" ht="12.95" customHeight="1" x14ac:dyDescent="0.2">
      <c r="C3833" s="67"/>
      <c r="D3833" s="67"/>
    </row>
    <row r="3834" spans="3:4" ht="12.95" customHeight="1" x14ac:dyDescent="0.2">
      <c r="C3834" s="67"/>
      <c r="D3834" s="67"/>
    </row>
    <row r="3835" spans="3:4" ht="12.95" customHeight="1" x14ac:dyDescent="0.2">
      <c r="C3835" s="67"/>
      <c r="D3835" s="67"/>
    </row>
    <row r="3836" spans="3:4" ht="12.95" customHeight="1" x14ac:dyDescent="0.2">
      <c r="C3836" s="67"/>
      <c r="D3836" s="67"/>
    </row>
    <row r="3837" spans="3:4" ht="12.95" customHeight="1" x14ac:dyDescent="0.2">
      <c r="C3837" s="67"/>
      <c r="D3837" s="67"/>
    </row>
    <row r="3838" spans="3:4" ht="12.95" customHeight="1" x14ac:dyDescent="0.2">
      <c r="C3838" s="67"/>
      <c r="D3838" s="67"/>
    </row>
    <row r="3839" spans="3:4" ht="12.95" customHeight="1" x14ac:dyDescent="0.2">
      <c r="C3839" s="67"/>
      <c r="D3839" s="67"/>
    </row>
    <row r="3840" spans="3:4" ht="12.95" customHeight="1" x14ac:dyDescent="0.2">
      <c r="C3840" s="67"/>
      <c r="D3840" s="67"/>
    </row>
    <row r="3841" spans="3:4" ht="12.95" customHeight="1" x14ac:dyDescent="0.2">
      <c r="C3841" s="67"/>
      <c r="D3841" s="67"/>
    </row>
    <row r="3842" spans="3:4" ht="12.95" customHeight="1" x14ac:dyDescent="0.2">
      <c r="C3842" s="67"/>
      <c r="D3842" s="67"/>
    </row>
    <row r="3843" spans="3:4" ht="12.95" customHeight="1" x14ac:dyDescent="0.2">
      <c r="C3843" s="67"/>
      <c r="D3843" s="67"/>
    </row>
    <row r="3844" spans="3:4" ht="12.95" customHeight="1" x14ac:dyDescent="0.2">
      <c r="C3844" s="67"/>
      <c r="D3844" s="67"/>
    </row>
    <row r="3845" spans="3:4" ht="12.95" customHeight="1" x14ac:dyDescent="0.2">
      <c r="C3845" s="67"/>
      <c r="D3845" s="67"/>
    </row>
    <row r="3846" spans="3:4" ht="12.95" customHeight="1" x14ac:dyDescent="0.2">
      <c r="C3846" s="67"/>
      <c r="D3846" s="67"/>
    </row>
    <row r="3847" spans="3:4" ht="12.95" customHeight="1" x14ac:dyDescent="0.2">
      <c r="C3847" s="67"/>
      <c r="D3847" s="67"/>
    </row>
    <row r="3848" spans="3:4" ht="12.95" customHeight="1" x14ac:dyDescent="0.2">
      <c r="C3848" s="67"/>
      <c r="D3848" s="67"/>
    </row>
    <row r="3849" spans="3:4" ht="12.95" customHeight="1" x14ac:dyDescent="0.2">
      <c r="C3849" s="67"/>
      <c r="D3849" s="67"/>
    </row>
    <row r="3850" spans="3:4" ht="12.95" customHeight="1" x14ac:dyDescent="0.2">
      <c r="C3850" s="67"/>
      <c r="D3850" s="67"/>
    </row>
    <row r="3851" spans="3:4" ht="12.95" customHeight="1" x14ac:dyDescent="0.2">
      <c r="C3851" s="67"/>
      <c r="D3851" s="67"/>
    </row>
    <row r="3852" spans="3:4" ht="12.95" customHeight="1" x14ac:dyDescent="0.2">
      <c r="C3852" s="67"/>
      <c r="D3852" s="67"/>
    </row>
    <row r="3853" spans="3:4" ht="12.95" customHeight="1" x14ac:dyDescent="0.2">
      <c r="C3853" s="67"/>
      <c r="D3853" s="67"/>
    </row>
    <row r="3854" spans="3:4" ht="12.95" customHeight="1" x14ac:dyDescent="0.2">
      <c r="C3854" s="67"/>
      <c r="D3854" s="67"/>
    </row>
    <row r="3855" spans="3:4" ht="12.95" customHeight="1" x14ac:dyDescent="0.2">
      <c r="C3855" s="67"/>
      <c r="D3855" s="67"/>
    </row>
    <row r="3856" spans="3:4" ht="12.95" customHeight="1" x14ac:dyDescent="0.2">
      <c r="C3856" s="67"/>
      <c r="D3856" s="67"/>
    </row>
    <row r="3857" spans="3:4" ht="12.95" customHeight="1" x14ac:dyDescent="0.2">
      <c r="C3857" s="67"/>
      <c r="D3857" s="67"/>
    </row>
    <row r="3858" spans="3:4" ht="12.95" customHeight="1" x14ac:dyDescent="0.2">
      <c r="C3858" s="67"/>
      <c r="D3858" s="67"/>
    </row>
    <row r="3859" spans="3:4" ht="12.95" customHeight="1" x14ac:dyDescent="0.2">
      <c r="C3859" s="67"/>
      <c r="D3859" s="67"/>
    </row>
    <row r="3860" spans="3:4" ht="12.95" customHeight="1" x14ac:dyDescent="0.2">
      <c r="C3860" s="67"/>
      <c r="D3860" s="67"/>
    </row>
    <row r="3861" spans="3:4" ht="12.95" customHeight="1" x14ac:dyDescent="0.2">
      <c r="C3861" s="67"/>
      <c r="D3861" s="67"/>
    </row>
    <row r="3862" spans="3:4" ht="12.95" customHeight="1" x14ac:dyDescent="0.2">
      <c r="C3862" s="67"/>
      <c r="D3862" s="67"/>
    </row>
    <row r="3863" spans="3:4" ht="12.95" customHeight="1" x14ac:dyDescent="0.2">
      <c r="C3863" s="67"/>
      <c r="D3863" s="67"/>
    </row>
    <row r="3864" spans="3:4" ht="12.95" customHeight="1" x14ac:dyDescent="0.2">
      <c r="C3864" s="67"/>
      <c r="D3864" s="67"/>
    </row>
    <row r="3865" spans="3:4" ht="12.95" customHeight="1" x14ac:dyDescent="0.2">
      <c r="C3865" s="67"/>
      <c r="D3865" s="67"/>
    </row>
    <row r="3866" spans="3:4" ht="12.95" customHeight="1" x14ac:dyDescent="0.2">
      <c r="C3866" s="67"/>
      <c r="D3866" s="67"/>
    </row>
    <row r="3867" spans="3:4" ht="12.95" customHeight="1" x14ac:dyDescent="0.2">
      <c r="C3867" s="67"/>
      <c r="D3867" s="67"/>
    </row>
    <row r="3868" spans="3:4" ht="12.95" customHeight="1" x14ac:dyDescent="0.2">
      <c r="C3868" s="67"/>
      <c r="D3868" s="67"/>
    </row>
    <row r="3869" spans="3:4" ht="12.95" customHeight="1" x14ac:dyDescent="0.2">
      <c r="C3869" s="67"/>
      <c r="D3869" s="67"/>
    </row>
    <row r="3870" spans="3:4" ht="12.95" customHeight="1" x14ac:dyDescent="0.2">
      <c r="C3870" s="67"/>
      <c r="D3870" s="67"/>
    </row>
    <row r="3871" spans="3:4" ht="12.95" customHeight="1" x14ac:dyDescent="0.2">
      <c r="C3871" s="67"/>
      <c r="D3871" s="67"/>
    </row>
    <row r="3872" spans="3:4" ht="12.95" customHeight="1" x14ac:dyDescent="0.2">
      <c r="C3872" s="67"/>
      <c r="D3872" s="67"/>
    </row>
    <row r="3873" spans="3:4" ht="12.95" customHeight="1" x14ac:dyDescent="0.2">
      <c r="C3873" s="67"/>
      <c r="D3873" s="67"/>
    </row>
    <row r="3874" spans="3:4" ht="12.95" customHeight="1" x14ac:dyDescent="0.2">
      <c r="C3874" s="67"/>
      <c r="D3874" s="67"/>
    </row>
    <row r="3875" spans="3:4" ht="12.95" customHeight="1" x14ac:dyDescent="0.2">
      <c r="C3875" s="67"/>
      <c r="D3875" s="67"/>
    </row>
    <row r="3876" spans="3:4" ht="12.95" customHeight="1" x14ac:dyDescent="0.2">
      <c r="C3876" s="67"/>
      <c r="D3876" s="67"/>
    </row>
    <row r="3877" spans="3:4" ht="12.95" customHeight="1" x14ac:dyDescent="0.2">
      <c r="C3877" s="67"/>
      <c r="D3877" s="67"/>
    </row>
    <row r="3878" spans="3:4" ht="12.95" customHeight="1" x14ac:dyDescent="0.2">
      <c r="C3878" s="67"/>
      <c r="D3878" s="67"/>
    </row>
    <row r="3879" spans="3:4" ht="12.95" customHeight="1" x14ac:dyDescent="0.2">
      <c r="C3879" s="67"/>
      <c r="D3879" s="67"/>
    </row>
    <row r="3880" spans="3:4" ht="12.95" customHeight="1" x14ac:dyDescent="0.2">
      <c r="C3880" s="67"/>
      <c r="D3880" s="67"/>
    </row>
    <row r="3881" spans="3:4" ht="12.95" customHeight="1" x14ac:dyDescent="0.2">
      <c r="C3881" s="67"/>
      <c r="D3881" s="67"/>
    </row>
    <row r="3882" spans="3:4" ht="12.95" customHeight="1" x14ac:dyDescent="0.2">
      <c r="C3882" s="67"/>
      <c r="D3882" s="67"/>
    </row>
    <row r="3883" spans="3:4" ht="12.95" customHeight="1" x14ac:dyDescent="0.2">
      <c r="C3883" s="67"/>
      <c r="D3883" s="67"/>
    </row>
    <row r="3884" spans="3:4" ht="12.95" customHeight="1" x14ac:dyDescent="0.2">
      <c r="C3884" s="67"/>
      <c r="D3884" s="67"/>
    </row>
    <row r="3885" spans="3:4" ht="12.95" customHeight="1" x14ac:dyDescent="0.2">
      <c r="C3885" s="67"/>
      <c r="D3885" s="67"/>
    </row>
    <row r="3886" spans="3:4" ht="12.95" customHeight="1" x14ac:dyDescent="0.2">
      <c r="C3886" s="67"/>
      <c r="D3886" s="67"/>
    </row>
    <row r="3887" spans="3:4" ht="12.95" customHeight="1" x14ac:dyDescent="0.2">
      <c r="C3887" s="67"/>
      <c r="D3887" s="67"/>
    </row>
    <row r="3888" spans="3:4" ht="12.95" customHeight="1" x14ac:dyDescent="0.2">
      <c r="C3888" s="67"/>
      <c r="D3888" s="67"/>
    </row>
    <row r="3889" spans="3:4" ht="12.95" customHeight="1" x14ac:dyDescent="0.2">
      <c r="C3889" s="67"/>
      <c r="D3889" s="67"/>
    </row>
    <row r="3890" spans="3:4" ht="12.95" customHeight="1" x14ac:dyDescent="0.2">
      <c r="C3890" s="67"/>
      <c r="D3890" s="67"/>
    </row>
    <row r="3891" spans="3:4" ht="12.95" customHeight="1" x14ac:dyDescent="0.2">
      <c r="C3891" s="67"/>
      <c r="D3891" s="67"/>
    </row>
    <row r="3892" spans="3:4" ht="12.95" customHeight="1" x14ac:dyDescent="0.2">
      <c r="C3892" s="67"/>
      <c r="D3892" s="67"/>
    </row>
    <row r="3893" spans="3:4" ht="12.95" customHeight="1" x14ac:dyDescent="0.2">
      <c r="C3893" s="67"/>
      <c r="D3893" s="67"/>
    </row>
    <row r="3894" spans="3:4" ht="12.95" customHeight="1" x14ac:dyDescent="0.2">
      <c r="C3894" s="67"/>
      <c r="D3894" s="67"/>
    </row>
    <row r="3895" spans="3:4" ht="12.95" customHeight="1" x14ac:dyDescent="0.2">
      <c r="C3895" s="67"/>
      <c r="D3895" s="67"/>
    </row>
    <row r="3896" spans="3:4" ht="12.95" customHeight="1" x14ac:dyDescent="0.2">
      <c r="C3896" s="67"/>
      <c r="D3896" s="67"/>
    </row>
    <row r="3897" spans="3:4" ht="12.95" customHeight="1" x14ac:dyDescent="0.2">
      <c r="C3897" s="67"/>
      <c r="D3897" s="67"/>
    </row>
    <row r="3898" spans="3:4" ht="12.95" customHeight="1" x14ac:dyDescent="0.2">
      <c r="C3898" s="67"/>
      <c r="D3898" s="67"/>
    </row>
    <row r="3899" spans="3:4" ht="12.95" customHeight="1" x14ac:dyDescent="0.2">
      <c r="C3899" s="67"/>
      <c r="D3899" s="67"/>
    </row>
    <row r="3900" spans="3:4" ht="12.95" customHeight="1" x14ac:dyDescent="0.2">
      <c r="C3900" s="67"/>
      <c r="D3900" s="67"/>
    </row>
    <row r="3901" spans="3:4" ht="12.95" customHeight="1" x14ac:dyDescent="0.2">
      <c r="C3901" s="67"/>
      <c r="D3901" s="67"/>
    </row>
    <row r="3902" spans="3:4" ht="12.95" customHeight="1" x14ac:dyDescent="0.2">
      <c r="C3902" s="67"/>
      <c r="D3902" s="67"/>
    </row>
    <row r="3903" spans="3:4" ht="12.95" customHeight="1" x14ac:dyDescent="0.2">
      <c r="C3903" s="67"/>
      <c r="D3903" s="67"/>
    </row>
    <row r="3904" spans="3:4" ht="12.95" customHeight="1" x14ac:dyDescent="0.2">
      <c r="C3904" s="67"/>
      <c r="D3904" s="67"/>
    </row>
    <row r="3905" spans="3:4" ht="12.95" customHeight="1" x14ac:dyDescent="0.2">
      <c r="C3905" s="67"/>
      <c r="D3905" s="67"/>
    </row>
    <row r="3906" spans="3:4" ht="12.95" customHeight="1" x14ac:dyDescent="0.2">
      <c r="C3906" s="67"/>
      <c r="D3906" s="67"/>
    </row>
    <row r="3907" spans="3:4" ht="12.95" customHeight="1" x14ac:dyDescent="0.2">
      <c r="C3907" s="67"/>
      <c r="D3907" s="67"/>
    </row>
    <row r="3908" spans="3:4" ht="12.95" customHeight="1" x14ac:dyDescent="0.2">
      <c r="C3908" s="67"/>
      <c r="D3908" s="67"/>
    </row>
    <row r="3909" spans="3:4" ht="12.95" customHeight="1" x14ac:dyDescent="0.2">
      <c r="C3909" s="67"/>
      <c r="D3909" s="67"/>
    </row>
    <row r="3910" spans="3:4" ht="12.95" customHeight="1" x14ac:dyDescent="0.2">
      <c r="C3910" s="67"/>
      <c r="D3910" s="67"/>
    </row>
    <row r="3911" spans="3:4" ht="12.95" customHeight="1" x14ac:dyDescent="0.2">
      <c r="C3911" s="67"/>
      <c r="D3911" s="67"/>
    </row>
    <row r="3912" spans="3:4" ht="12.95" customHeight="1" x14ac:dyDescent="0.2">
      <c r="C3912" s="67"/>
      <c r="D3912" s="67"/>
    </row>
    <row r="3913" spans="3:4" ht="12.95" customHeight="1" x14ac:dyDescent="0.2">
      <c r="C3913" s="67"/>
      <c r="D3913" s="67"/>
    </row>
    <row r="3914" spans="3:4" ht="12.95" customHeight="1" x14ac:dyDescent="0.2">
      <c r="C3914" s="67"/>
      <c r="D3914" s="67"/>
    </row>
    <row r="3915" spans="3:4" ht="12.95" customHeight="1" x14ac:dyDescent="0.2">
      <c r="C3915" s="67"/>
      <c r="D3915" s="67"/>
    </row>
    <row r="3916" spans="3:4" ht="12.95" customHeight="1" x14ac:dyDescent="0.2">
      <c r="C3916" s="67"/>
      <c r="D3916" s="67"/>
    </row>
    <row r="3917" spans="3:4" ht="12.95" customHeight="1" x14ac:dyDescent="0.2">
      <c r="C3917" s="67"/>
      <c r="D3917" s="67"/>
    </row>
    <row r="3918" spans="3:4" ht="12.95" customHeight="1" x14ac:dyDescent="0.2">
      <c r="C3918" s="67"/>
      <c r="D3918" s="67"/>
    </row>
    <row r="3919" spans="3:4" ht="12.95" customHeight="1" x14ac:dyDescent="0.2">
      <c r="C3919" s="67"/>
      <c r="D3919" s="67"/>
    </row>
    <row r="3920" spans="3:4" ht="12.95" customHeight="1" x14ac:dyDescent="0.2">
      <c r="C3920" s="67"/>
      <c r="D3920" s="67"/>
    </row>
    <row r="3921" spans="3:4" ht="12.95" customHeight="1" x14ac:dyDescent="0.2">
      <c r="C3921" s="67"/>
      <c r="D3921" s="67"/>
    </row>
    <row r="3922" spans="3:4" ht="12.95" customHeight="1" x14ac:dyDescent="0.2">
      <c r="C3922" s="67"/>
      <c r="D3922" s="67"/>
    </row>
    <row r="3923" spans="3:4" ht="12.95" customHeight="1" x14ac:dyDescent="0.2">
      <c r="C3923" s="67"/>
      <c r="D3923" s="67"/>
    </row>
    <row r="3924" spans="3:4" ht="12.95" customHeight="1" x14ac:dyDescent="0.2">
      <c r="C3924" s="67"/>
      <c r="D3924" s="67"/>
    </row>
    <row r="3925" spans="3:4" ht="12.95" customHeight="1" x14ac:dyDescent="0.2">
      <c r="C3925" s="67"/>
      <c r="D3925" s="67"/>
    </row>
    <row r="3926" spans="3:4" ht="12.95" customHeight="1" x14ac:dyDescent="0.2">
      <c r="C3926" s="67"/>
      <c r="D3926" s="67"/>
    </row>
    <row r="3927" spans="3:4" ht="12.95" customHeight="1" x14ac:dyDescent="0.2">
      <c r="C3927" s="67"/>
      <c r="D3927" s="67"/>
    </row>
    <row r="3928" spans="3:4" ht="12.95" customHeight="1" x14ac:dyDescent="0.2">
      <c r="C3928" s="67"/>
      <c r="D3928" s="67"/>
    </row>
    <row r="3929" spans="3:4" ht="12.95" customHeight="1" x14ac:dyDescent="0.2">
      <c r="C3929" s="67"/>
      <c r="D3929" s="67"/>
    </row>
    <row r="3930" spans="3:4" ht="12.95" customHeight="1" x14ac:dyDescent="0.2">
      <c r="C3930" s="67"/>
      <c r="D3930" s="67"/>
    </row>
    <row r="3931" spans="3:4" ht="12.95" customHeight="1" x14ac:dyDescent="0.2">
      <c r="C3931" s="67"/>
      <c r="D3931" s="67"/>
    </row>
    <row r="3932" spans="3:4" ht="12.95" customHeight="1" x14ac:dyDescent="0.2">
      <c r="C3932" s="67"/>
      <c r="D3932" s="67"/>
    </row>
    <row r="3933" spans="3:4" ht="12.95" customHeight="1" x14ac:dyDescent="0.2">
      <c r="C3933" s="67"/>
      <c r="D3933" s="67"/>
    </row>
    <row r="3934" spans="3:4" ht="12.95" customHeight="1" x14ac:dyDescent="0.2">
      <c r="C3934" s="67"/>
      <c r="D3934" s="67"/>
    </row>
    <row r="3935" spans="3:4" ht="12.95" customHeight="1" x14ac:dyDescent="0.2">
      <c r="C3935" s="67"/>
      <c r="D3935" s="67"/>
    </row>
    <row r="3936" spans="3:4" ht="12.95" customHeight="1" x14ac:dyDescent="0.2">
      <c r="C3936" s="67"/>
      <c r="D3936" s="67"/>
    </row>
    <row r="3937" spans="3:4" ht="12.95" customHeight="1" x14ac:dyDescent="0.2">
      <c r="C3937" s="67"/>
      <c r="D3937" s="67"/>
    </row>
    <row r="3938" spans="3:4" ht="12.95" customHeight="1" x14ac:dyDescent="0.2">
      <c r="C3938" s="67"/>
      <c r="D3938" s="67"/>
    </row>
    <row r="3939" spans="3:4" ht="12.95" customHeight="1" x14ac:dyDescent="0.2">
      <c r="C3939" s="67"/>
      <c r="D3939" s="67"/>
    </row>
    <row r="3940" spans="3:4" ht="12.95" customHeight="1" x14ac:dyDescent="0.2">
      <c r="C3940" s="67"/>
      <c r="D3940" s="67"/>
    </row>
    <row r="3941" spans="3:4" ht="12.95" customHeight="1" x14ac:dyDescent="0.2">
      <c r="C3941" s="67"/>
      <c r="D3941" s="67"/>
    </row>
    <row r="3942" spans="3:4" ht="12.95" customHeight="1" x14ac:dyDescent="0.2">
      <c r="C3942" s="67"/>
      <c r="D3942" s="67"/>
    </row>
    <row r="3943" spans="3:4" ht="12.95" customHeight="1" x14ac:dyDescent="0.2">
      <c r="C3943" s="67"/>
      <c r="D3943" s="67"/>
    </row>
    <row r="3944" spans="3:4" ht="12.95" customHeight="1" x14ac:dyDescent="0.2">
      <c r="C3944" s="67"/>
      <c r="D3944" s="67"/>
    </row>
    <row r="3945" spans="3:4" ht="12.95" customHeight="1" x14ac:dyDescent="0.2">
      <c r="C3945" s="67"/>
      <c r="D3945" s="67"/>
    </row>
    <row r="3946" spans="3:4" ht="12.95" customHeight="1" x14ac:dyDescent="0.2">
      <c r="C3946" s="67"/>
      <c r="D3946" s="67"/>
    </row>
    <row r="3947" spans="3:4" ht="12.95" customHeight="1" x14ac:dyDescent="0.2">
      <c r="C3947" s="67"/>
      <c r="D3947" s="67"/>
    </row>
    <row r="3948" spans="3:4" ht="12.95" customHeight="1" x14ac:dyDescent="0.2">
      <c r="C3948" s="67"/>
      <c r="D3948" s="67"/>
    </row>
    <row r="3949" spans="3:4" ht="12.95" customHeight="1" x14ac:dyDescent="0.2">
      <c r="C3949" s="67"/>
      <c r="D3949" s="67"/>
    </row>
    <row r="3950" spans="3:4" ht="12.95" customHeight="1" x14ac:dyDescent="0.2">
      <c r="C3950" s="67"/>
      <c r="D3950" s="67"/>
    </row>
    <row r="3951" spans="3:4" ht="12.95" customHeight="1" x14ac:dyDescent="0.2">
      <c r="C3951" s="67"/>
      <c r="D3951" s="67"/>
    </row>
    <row r="3952" spans="3:4" ht="12.95" customHeight="1" x14ac:dyDescent="0.2">
      <c r="C3952" s="67"/>
      <c r="D3952" s="67"/>
    </row>
    <row r="3953" spans="3:4" ht="12.95" customHeight="1" x14ac:dyDescent="0.2">
      <c r="C3953" s="67"/>
      <c r="D3953" s="67"/>
    </row>
    <row r="3954" spans="3:4" ht="12.95" customHeight="1" x14ac:dyDescent="0.2">
      <c r="C3954" s="67"/>
      <c r="D3954" s="67"/>
    </row>
    <row r="3955" spans="3:4" ht="12.95" customHeight="1" x14ac:dyDescent="0.2">
      <c r="C3955" s="67"/>
      <c r="D3955" s="67"/>
    </row>
    <row r="3956" spans="3:4" ht="12.95" customHeight="1" x14ac:dyDescent="0.2">
      <c r="C3956" s="67"/>
      <c r="D3956" s="67"/>
    </row>
    <row r="3957" spans="3:4" ht="12.95" customHeight="1" x14ac:dyDescent="0.2">
      <c r="C3957" s="67"/>
      <c r="D3957" s="67"/>
    </row>
    <row r="3958" spans="3:4" ht="12.95" customHeight="1" x14ac:dyDescent="0.2">
      <c r="C3958" s="67"/>
      <c r="D3958" s="67"/>
    </row>
    <row r="3959" spans="3:4" ht="12.95" customHeight="1" x14ac:dyDescent="0.2">
      <c r="C3959" s="67"/>
      <c r="D3959" s="67"/>
    </row>
    <row r="3960" spans="3:4" ht="12.95" customHeight="1" x14ac:dyDescent="0.2">
      <c r="C3960" s="67"/>
      <c r="D3960" s="67"/>
    </row>
    <row r="3961" spans="3:4" ht="12.95" customHeight="1" x14ac:dyDescent="0.2">
      <c r="C3961" s="67"/>
      <c r="D3961" s="67"/>
    </row>
    <row r="3962" spans="3:4" ht="12.95" customHeight="1" x14ac:dyDescent="0.2">
      <c r="C3962" s="67"/>
      <c r="D3962" s="67"/>
    </row>
    <row r="3963" spans="3:4" ht="12.95" customHeight="1" x14ac:dyDescent="0.2">
      <c r="C3963" s="67"/>
      <c r="D3963" s="67"/>
    </row>
    <row r="3964" spans="3:4" ht="12.95" customHeight="1" x14ac:dyDescent="0.2">
      <c r="C3964" s="67"/>
      <c r="D3964" s="67"/>
    </row>
    <row r="3965" spans="3:4" ht="12.95" customHeight="1" x14ac:dyDescent="0.2">
      <c r="C3965" s="67"/>
      <c r="D3965" s="67"/>
    </row>
    <row r="3966" spans="3:4" ht="12.95" customHeight="1" x14ac:dyDescent="0.2">
      <c r="C3966" s="67"/>
      <c r="D3966" s="67"/>
    </row>
    <row r="3967" spans="3:4" ht="12.95" customHeight="1" x14ac:dyDescent="0.2">
      <c r="C3967" s="67"/>
      <c r="D3967" s="67"/>
    </row>
    <row r="3968" spans="3:4" ht="12.95" customHeight="1" x14ac:dyDescent="0.2">
      <c r="C3968" s="67"/>
      <c r="D3968" s="67"/>
    </row>
    <row r="3969" spans="3:4" ht="12.95" customHeight="1" x14ac:dyDescent="0.2">
      <c r="C3969" s="67"/>
      <c r="D3969" s="67"/>
    </row>
    <row r="3970" spans="3:4" ht="12.95" customHeight="1" x14ac:dyDescent="0.2">
      <c r="C3970" s="67"/>
      <c r="D3970" s="67"/>
    </row>
    <row r="3971" spans="3:4" ht="12.95" customHeight="1" x14ac:dyDescent="0.2">
      <c r="C3971" s="67"/>
      <c r="D3971" s="67"/>
    </row>
    <row r="3972" spans="3:4" ht="12.95" customHeight="1" x14ac:dyDescent="0.2">
      <c r="C3972" s="67"/>
      <c r="D3972" s="67"/>
    </row>
    <row r="3973" spans="3:4" ht="12.95" customHeight="1" x14ac:dyDescent="0.2">
      <c r="C3973" s="67"/>
      <c r="D3973" s="67"/>
    </row>
    <row r="3974" spans="3:4" ht="12.95" customHeight="1" x14ac:dyDescent="0.2">
      <c r="C3974" s="67"/>
      <c r="D3974" s="67"/>
    </row>
    <row r="3975" spans="3:4" ht="12.95" customHeight="1" x14ac:dyDescent="0.2">
      <c r="C3975" s="67"/>
      <c r="D3975" s="67"/>
    </row>
    <row r="3976" spans="3:4" ht="12.95" customHeight="1" x14ac:dyDescent="0.2">
      <c r="C3976" s="67"/>
      <c r="D3976" s="67"/>
    </row>
    <row r="3977" spans="3:4" ht="12.95" customHeight="1" x14ac:dyDescent="0.2">
      <c r="C3977" s="67"/>
      <c r="D3977" s="67"/>
    </row>
    <row r="3978" spans="3:4" ht="12.95" customHeight="1" x14ac:dyDescent="0.2">
      <c r="C3978" s="67"/>
      <c r="D3978" s="67"/>
    </row>
    <row r="3979" spans="3:4" ht="12.95" customHeight="1" x14ac:dyDescent="0.2">
      <c r="C3979" s="67"/>
      <c r="D3979" s="67"/>
    </row>
    <row r="3980" spans="3:4" ht="12.95" customHeight="1" x14ac:dyDescent="0.2">
      <c r="C3980" s="67"/>
      <c r="D3980" s="67"/>
    </row>
    <row r="3981" spans="3:4" ht="12.95" customHeight="1" x14ac:dyDescent="0.2">
      <c r="C3981" s="67"/>
      <c r="D3981" s="67"/>
    </row>
    <row r="3982" spans="3:4" ht="12.95" customHeight="1" x14ac:dyDescent="0.2">
      <c r="C3982" s="67"/>
      <c r="D3982" s="67"/>
    </row>
    <row r="3983" spans="3:4" ht="12.95" customHeight="1" x14ac:dyDescent="0.2">
      <c r="C3983" s="67"/>
      <c r="D3983" s="67"/>
    </row>
    <row r="3984" spans="3:4" ht="12.95" customHeight="1" x14ac:dyDescent="0.2">
      <c r="C3984" s="67"/>
      <c r="D3984" s="67"/>
    </row>
    <row r="3985" spans="3:4" ht="12.95" customHeight="1" x14ac:dyDescent="0.2">
      <c r="C3985" s="67"/>
      <c r="D3985" s="67"/>
    </row>
    <row r="3986" spans="3:4" ht="12.95" customHeight="1" x14ac:dyDescent="0.2">
      <c r="C3986" s="67"/>
      <c r="D3986" s="67"/>
    </row>
    <row r="3987" spans="3:4" ht="12.95" customHeight="1" x14ac:dyDescent="0.2">
      <c r="C3987" s="67"/>
      <c r="D3987" s="67"/>
    </row>
    <row r="3988" spans="3:4" ht="12.95" customHeight="1" x14ac:dyDescent="0.2">
      <c r="C3988" s="67"/>
      <c r="D3988" s="67"/>
    </row>
    <row r="3989" spans="3:4" ht="12.95" customHeight="1" x14ac:dyDescent="0.2">
      <c r="C3989" s="67"/>
      <c r="D3989" s="67"/>
    </row>
    <row r="3990" spans="3:4" ht="12.95" customHeight="1" x14ac:dyDescent="0.2">
      <c r="C3990" s="67"/>
      <c r="D3990" s="67"/>
    </row>
    <row r="3991" spans="3:4" ht="12.95" customHeight="1" x14ac:dyDescent="0.2">
      <c r="C3991" s="67"/>
      <c r="D3991" s="67"/>
    </row>
    <row r="3992" spans="3:4" ht="12.95" customHeight="1" x14ac:dyDescent="0.2">
      <c r="C3992" s="67"/>
      <c r="D3992" s="67"/>
    </row>
    <row r="3993" spans="3:4" ht="12.95" customHeight="1" x14ac:dyDescent="0.2">
      <c r="C3993" s="67"/>
      <c r="D3993" s="67"/>
    </row>
    <row r="3994" spans="3:4" ht="12.95" customHeight="1" x14ac:dyDescent="0.2">
      <c r="C3994" s="67"/>
      <c r="D3994" s="67"/>
    </row>
    <row r="3995" spans="3:4" ht="12.95" customHeight="1" x14ac:dyDescent="0.2">
      <c r="C3995" s="67"/>
      <c r="D3995" s="67"/>
    </row>
    <row r="3996" spans="3:4" ht="12.95" customHeight="1" x14ac:dyDescent="0.2">
      <c r="C3996" s="67"/>
      <c r="D3996" s="67"/>
    </row>
    <row r="3997" spans="3:4" ht="12.95" customHeight="1" x14ac:dyDescent="0.2">
      <c r="C3997" s="67"/>
      <c r="D3997" s="67"/>
    </row>
    <row r="3998" spans="3:4" ht="12.95" customHeight="1" x14ac:dyDescent="0.2">
      <c r="C3998" s="67"/>
      <c r="D3998" s="67"/>
    </row>
    <row r="3999" spans="3:4" ht="12.95" customHeight="1" x14ac:dyDescent="0.2">
      <c r="C3999" s="67"/>
      <c r="D3999" s="67"/>
    </row>
    <row r="4000" spans="3:4" ht="12.95" customHeight="1" x14ac:dyDescent="0.2">
      <c r="C4000" s="67"/>
      <c r="D4000" s="67"/>
    </row>
    <row r="4001" spans="3:4" ht="12.95" customHeight="1" x14ac:dyDescent="0.2">
      <c r="C4001" s="67"/>
      <c r="D4001" s="67"/>
    </row>
    <row r="4002" spans="3:4" ht="12.95" customHeight="1" x14ac:dyDescent="0.2">
      <c r="C4002" s="67"/>
      <c r="D4002" s="67"/>
    </row>
    <row r="4003" spans="3:4" ht="12.95" customHeight="1" x14ac:dyDescent="0.2">
      <c r="C4003" s="67"/>
      <c r="D4003" s="67"/>
    </row>
    <row r="4004" spans="3:4" ht="12.95" customHeight="1" x14ac:dyDescent="0.2">
      <c r="C4004" s="67"/>
      <c r="D4004" s="67"/>
    </row>
    <row r="4005" spans="3:4" ht="12.95" customHeight="1" x14ac:dyDescent="0.2">
      <c r="C4005" s="67"/>
      <c r="D4005" s="67"/>
    </row>
    <row r="4006" spans="3:4" ht="12.95" customHeight="1" x14ac:dyDescent="0.2">
      <c r="C4006" s="67"/>
      <c r="D4006" s="67"/>
    </row>
    <row r="4007" spans="3:4" ht="12.95" customHeight="1" x14ac:dyDescent="0.2">
      <c r="C4007" s="67"/>
      <c r="D4007" s="67"/>
    </row>
    <row r="4008" spans="3:4" ht="12.95" customHeight="1" x14ac:dyDescent="0.2">
      <c r="C4008" s="67"/>
      <c r="D4008" s="67"/>
    </row>
    <row r="4009" spans="3:4" ht="12.95" customHeight="1" x14ac:dyDescent="0.2">
      <c r="C4009" s="67"/>
      <c r="D4009" s="67"/>
    </row>
    <row r="4010" spans="3:4" ht="12.95" customHeight="1" x14ac:dyDescent="0.2">
      <c r="C4010" s="67"/>
      <c r="D4010" s="67"/>
    </row>
    <row r="4011" spans="3:4" ht="12.95" customHeight="1" x14ac:dyDescent="0.2">
      <c r="C4011" s="67"/>
      <c r="D4011" s="67"/>
    </row>
    <row r="4012" spans="3:4" ht="12.95" customHeight="1" x14ac:dyDescent="0.2">
      <c r="C4012" s="67"/>
      <c r="D4012" s="67"/>
    </row>
    <row r="4013" spans="3:4" ht="12.95" customHeight="1" x14ac:dyDescent="0.2">
      <c r="C4013" s="67"/>
      <c r="D4013" s="67"/>
    </row>
    <row r="4014" spans="3:4" ht="12.95" customHeight="1" x14ac:dyDescent="0.2">
      <c r="C4014" s="67"/>
      <c r="D4014" s="67"/>
    </row>
    <row r="4015" spans="3:4" ht="12.95" customHeight="1" x14ac:dyDescent="0.2">
      <c r="C4015" s="67"/>
      <c r="D4015" s="67"/>
    </row>
    <row r="4016" spans="3:4" ht="12.95" customHeight="1" x14ac:dyDescent="0.2">
      <c r="C4016" s="67"/>
      <c r="D4016" s="67"/>
    </row>
    <row r="4017" spans="3:4" ht="12.95" customHeight="1" x14ac:dyDescent="0.2">
      <c r="C4017" s="67"/>
      <c r="D4017" s="67"/>
    </row>
    <row r="4018" spans="3:4" ht="12.95" customHeight="1" x14ac:dyDescent="0.2">
      <c r="C4018" s="67"/>
      <c r="D4018" s="67"/>
    </row>
    <row r="4019" spans="3:4" ht="12.95" customHeight="1" x14ac:dyDescent="0.2">
      <c r="C4019" s="67"/>
      <c r="D4019" s="67"/>
    </row>
    <row r="4020" spans="3:4" ht="12.95" customHeight="1" x14ac:dyDescent="0.2">
      <c r="C4020" s="67"/>
      <c r="D4020" s="67"/>
    </row>
    <row r="4021" spans="3:4" ht="12.95" customHeight="1" x14ac:dyDescent="0.2">
      <c r="C4021" s="67"/>
      <c r="D4021" s="67"/>
    </row>
    <row r="4022" spans="3:4" ht="12.95" customHeight="1" x14ac:dyDescent="0.2">
      <c r="C4022" s="67"/>
      <c r="D4022" s="67"/>
    </row>
    <row r="4023" spans="3:4" ht="12.95" customHeight="1" x14ac:dyDescent="0.2">
      <c r="C4023" s="67"/>
      <c r="D4023" s="67"/>
    </row>
    <row r="4024" spans="3:4" ht="12.95" customHeight="1" x14ac:dyDescent="0.2">
      <c r="C4024" s="67"/>
      <c r="D4024" s="67"/>
    </row>
    <row r="4025" spans="3:4" ht="12.95" customHeight="1" x14ac:dyDescent="0.2">
      <c r="C4025" s="67"/>
      <c r="D4025" s="67"/>
    </row>
    <row r="4026" spans="3:4" ht="12.95" customHeight="1" x14ac:dyDescent="0.2">
      <c r="C4026" s="67"/>
      <c r="D4026" s="67"/>
    </row>
    <row r="4027" spans="3:4" ht="12.95" customHeight="1" x14ac:dyDescent="0.2">
      <c r="C4027" s="67"/>
      <c r="D4027" s="67"/>
    </row>
    <row r="4028" spans="3:4" ht="12.95" customHeight="1" x14ac:dyDescent="0.2">
      <c r="C4028" s="67"/>
      <c r="D4028" s="67"/>
    </row>
    <row r="4029" spans="3:4" ht="12.95" customHeight="1" x14ac:dyDescent="0.2">
      <c r="C4029" s="67"/>
      <c r="D4029" s="67"/>
    </row>
    <row r="4030" spans="3:4" ht="12.95" customHeight="1" x14ac:dyDescent="0.2">
      <c r="C4030" s="67"/>
      <c r="D4030" s="67"/>
    </row>
    <row r="4031" spans="3:4" ht="12.95" customHeight="1" x14ac:dyDescent="0.2">
      <c r="C4031" s="67"/>
      <c r="D4031" s="67"/>
    </row>
    <row r="4032" spans="3:4" ht="12.95" customHeight="1" x14ac:dyDescent="0.2">
      <c r="C4032" s="67"/>
      <c r="D4032" s="67"/>
    </row>
    <row r="4033" spans="3:4" ht="12.95" customHeight="1" x14ac:dyDescent="0.2">
      <c r="C4033" s="67"/>
      <c r="D4033" s="67"/>
    </row>
    <row r="4034" spans="3:4" ht="12.95" customHeight="1" x14ac:dyDescent="0.2">
      <c r="C4034" s="67"/>
      <c r="D4034" s="67"/>
    </row>
    <row r="4035" spans="3:4" ht="12.95" customHeight="1" x14ac:dyDescent="0.2">
      <c r="C4035" s="67"/>
      <c r="D4035" s="67"/>
    </row>
    <row r="4036" spans="3:4" ht="12.95" customHeight="1" x14ac:dyDescent="0.2">
      <c r="C4036" s="67"/>
      <c r="D4036" s="67"/>
    </row>
    <row r="4037" spans="3:4" ht="12.95" customHeight="1" x14ac:dyDescent="0.2">
      <c r="C4037" s="67"/>
      <c r="D4037" s="67"/>
    </row>
    <row r="4038" spans="3:4" ht="12.95" customHeight="1" x14ac:dyDescent="0.2">
      <c r="C4038" s="67"/>
      <c r="D4038" s="67"/>
    </row>
    <row r="4039" spans="3:4" ht="12.95" customHeight="1" x14ac:dyDescent="0.2">
      <c r="C4039" s="67"/>
      <c r="D4039" s="67"/>
    </row>
    <row r="4040" spans="3:4" ht="12.95" customHeight="1" x14ac:dyDescent="0.2">
      <c r="C4040" s="67"/>
      <c r="D4040" s="67"/>
    </row>
    <row r="4041" spans="3:4" ht="12.95" customHeight="1" x14ac:dyDescent="0.2">
      <c r="C4041" s="67"/>
      <c r="D4041" s="67"/>
    </row>
    <row r="4042" spans="3:4" ht="12.95" customHeight="1" x14ac:dyDescent="0.2">
      <c r="C4042" s="67"/>
      <c r="D4042" s="67"/>
    </row>
    <row r="4043" spans="3:4" ht="12.95" customHeight="1" x14ac:dyDescent="0.2">
      <c r="C4043" s="67"/>
      <c r="D4043" s="67"/>
    </row>
    <row r="4044" spans="3:4" ht="12.95" customHeight="1" x14ac:dyDescent="0.2">
      <c r="C4044" s="67"/>
      <c r="D4044" s="67"/>
    </row>
    <row r="4045" spans="3:4" ht="12.95" customHeight="1" x14ac:dyDescent="0.2">
      <c r="C4045" s="67"/>
      <c r="D4045" s="67"/>
    </row>
    <row r="4046" spans="3:4" ht="12.95" customHeight="1" x14ac:dyDescent="0.2">
      <c r="C4046" s="67"/>
      <c r="D4046" s="67"/>
    </row>
    <row r="4047" spans="3:4" ht="12.95" customHeight="1" x14ac:dyDescent="0.2">
      <c r="C4047" s="67"/>
      <c r="D4047" s="67"/>
    </row>
    <row r="4048" spans="3:4" ht="12.95" customHeight="1" x14ac:dyDescent="0.2">
      <c r="C4048" s="67"/>
      <c r="D4048" s="67"/>
    </row>
    <row r="4049" spans="3:4" ht="12.95" customHeight="1" x14ac:dyDescent="0.2">
      <c r="C4049" s="67"/>
      <c r="D4049" s="67"/>
    </row>
    <row r="4050" spans="3:4" ht="12.95" customHeight="1" x14ac:dyDescent="0.2">
      <c r="C4050" s="67"/>
      <c r="D4050" s="67"/>
    </row>
    <row r="4051" spans="3:4" ht="12.95" customHeight="1" x14ac:dyDescent="0.2">
      <c r="C4051" s="67"/>
      <c r="D4051" s="67"/>
    </row>
    <row r="4052" spans="3:4" ht="12.95" customHeight="1" x14ac:dyDescent="0.2">
      <c r="C4052" s="67"/>
      <c r="D4052" s="67"/>
    </row>
    <row r="4053" spans="3:4" ht="12.95" customHeight="1" x14ac:dyDescent="0.2">
      <c r="C4053" s="67"/>
      <c r="D4053" s="67"/>
    </row>
    <row r="4054" spans="3:4" ht="12.95" customHeight="1" x14ac:dyDescent="0.2">
      <c r="C4054" s="67"/>
      <c r="D4054" s="67"/>
    </row>
    <row r="4055" spans="3:4" ht="12.95" customHeight="1" x14ac:dyDescent="0.2">
      <c r="C4055" s="67"/>
      <c r="D4055" s="67"/>
    </row>
    <row r="4056" spans="3:4" ht="12.95" customHeight="1" x14ac:dyDescent="0.2">
      <c r="C4056" s="67"/>
      <c r="D4056" s="67"/>
    </row>
    <row r="4057" spans="3:4" ht="12.95" customHeight="1" x14ac:dyDescent="0.2">
      <c r="C4057" s="67"/>
      <c r="D4057" s="67"/>
    </row>
    <row r="4058" spans="3:4" ht="12.95" customHeight="1" x14ac:dyDescent="0.2">
      <c r="C4058" s="67"/>
      <c r="D4058" s="67"/>
    </row>
    <row r="4059" spans="3:4" ht="12.95" customHeight="1" x14ac:dyDescent="0.2">
      <c r="C4059" s="67"/>
      <c r="D4059" s="67"/>
    </row>
    <row r="4060" spans="3:4" ht="12.95" customHeight="1" x14ac:dyDescent="0.2">
      <c r="C4060" s="67"/>
      <c r="D4060" s="67"/>
    </row>
    <row r="4061" spans="3:4" ht="12.95" customHeight="1" x14ac:dyDescent="0.2">
      <c r="C4061" s="67"/>
      <c r="D4061" s="67"/>
    </row>
    <row r="4062" spans="3:4" ht="12.95" customHeight="1" x14ac:dyDescent="0.2">
      <c r="C4062" s="67"/>
      <c r="D4062" s="67"/>
    </row>
    <row r="4063" spans="3:4" ht="12.95" customHeight="1" x14ac:dyDescent="0.2">
      <c r="C4063" s="67"/>
      <c r="D4063" s="67"/>
    </row>
    <row r="4064" spans="3:4" ht="12.95" customHeight="1" x14ac:dyDescent="0.2">
      <c r="C4064" s="67"/>
      <c r="D4064" s="67"/>
    </row>
    <row r="4065" spans="3:4" ht="12.95" customHeight="1" x14ac:dyDescent="0.2">
      <c r="C4065" s="67"/>
      <c r="D4065" s="67"/>
    </row>
    <row r="4066" spans="3:4" ht="12.95" customHeight="1" x14ac:dyDescent="0.2">
      <c r="C4066" s="67"/>
      <c r="D4066" s="67"/>
    </row>
    <row r="4067" spans="3:4" ht="12.95" customHeight="1" x14ac:dyDescent="0.2">
      <c r="C4067" s="67"/>
      <c r="D4067" s="67"/>
    </row>
    <row r="4068" spans="3:4" ht="12.95" customHeight="1" x14ac:dyDescent="0.2">
      <c r="C4068" s="67"/>
      <c r="D4068" s="67"/>
    </row>
    <row r="4069" spans="3:4" ht="12.95" customHeight="1" x14ac:dyDescent="0.2">
      <c r="C4069" s="67"/>
      <c r="D4069" s="67"/>
    </row>
    <row r="4070" spans="3:4" ht="12.95" customHeight="1" x14ac:dyDescent="0.2">
      <c r="C4070" s="67"/>
      <c r="D4070" s="67"/>
    </row>
    <row r="4071" spans="3:4" ht="12.95" customHeight="1" x14ac:dyDescent="0.2">
      <c r="C4071" s="67"/>
      <c r="D4071" s="67"/>
    </row>
    <row r="4072" spans="3:4" ht="12.95" customHeight="1" x14ac:dyDescent="0.2">
      <c r="C4072" s="67"/>
      <c r="D4072" s="67"/>
    </row>
    <row r="4073" spans="3:4" ht="12.95" customHeight="1" x14ac:dyDescent="0.2">
      <c r="C4073" s="67"/>
      <c r="D4073" s="67"/>
    </row>
    <row r="4074" spans="3:4" ht="12.95" customHeight="1" x14ac:dyDescent="0.2">
      <c r="C4074" s="67"/>
      <c r="D4074" s="67"/>
    </row>
    <row r="4075" spans="3:4" ht="12.95" customHeight="1" x14ac:dyDescent="0.2">
      <c r="C4075" s="67"/>
      <c r="D4075" s="67"/>
    </row>
    <row r="4076" spans="3:4" ht="12.95" customHeight="1" x14ac:dyDescent="0.2">
      <c r="C4076" s="67"/>
      <c r="D4076" s="67"/>
    </row>
    <row r="4077" spans="3:4" ht="12.95" customHeight="1" x14ac:dyDescent="0.2">
      <c r="C4077" s="67"/>
      <c r="D4077" s="67"/>
    </row>
    <row r="4078" spans="3:4" ht="12.95" customHeight="1" x14ac:dyDescent="0.2">
      <c r="C4078" s="67"/>
      <c r="D4078" s="67"/>
    </row>
    <row r="4079" spans="3:4" ht="12.95" customHeight="1" x14ac:dyDescent="0.2">
      <c r="C4079" s="67"/>
      <c r="D4079" s="67"/>
    </row>
    <row r="4080" spans="3:4" ht="12.95" customHeight="1" x14ac:dyDescent="0.2">
      <c r="C4080" s="67"/>
      <c r="D4080" s="67"/>
    </row>
    <row r="4081" spans="3:4" ht="12.95" customHeight="1" x14ac:dyDescent="0.2">
      <c r="C4081" s="67"/>
      <c r="D4081" s="67"/>
    </row>
    <row r="4082" spans="3:4" ht="12.95" customHeight="1" x14ac:dyDescent="0.2">
      <c r="C4082" s="67"/>
      <c r="D4082" s="67"/>
    </row>
    <row r="4083" spans="3:4" ht="12.95" customHeight="1" x14ac:dyDescent="0.2">
      <c r="C4083" s="67"/>
      <c r="D4083" s="67"/>
    </row>
    <row r="4084" spans="3:4" ht="12.95" customHeight="1" x14ac:dyDescent="0.2">
      <c r="C4084" s="67"/>
      <c r="D4084" s="67"/>
    </row>
    <row r="4085" spans="3:4" ht="12.95" customHeight="1" x14ac:dyDescent="0.2">
      <c r="C4085" s="67"/>
      <c r="D4085" s="67"/>
    </row>
    <row r="4086" spans="3:4" ht="12.95" customHeight="1" x14ac:dyDescent="0.2">
      <c r="C4086" s="67"/>
      <c r="D4086" s="67"/>
    </row>
    <row r="4087" spans="3:4" ht="12.95" customHeight="1" x14ac:dyDescent="0.2">
      <c r="C4087" s="67"/>
      <c r="D4087" s="67"/>
    </row>
    <row r="4088" spans="3:4" ht="12.95" customHeight="1" x14ac:dyDescent="0.2">
      <c r="C4088" s="67"/>
      <c r="D4088" s="67"/>
    </row>
    <row r="4089" spans="3:4" ht="12.95" customHeight="1" x14ac:dyDescent="0.2">
      <c r="C4089" s="67"/>
      <c r="D4089" s="67"/>
    </row>
    <row r="4090" spans="3:4" ht="12.95" customHeight="1" x14ac:dyDescent="0.2">
      <c r="C4090" s="67"/>
      <c r="D4090" s="67"/>
    </row>
    <row r="4091" spans="3:4" ht="12.95" customHeight="1" x14ac:dyDescent="0.2">
      <c r="C4091" s="67"/>
      <c r="D4091" s="67"/>
    </row>
    <row r="4092" spans="3:4" ht="12.95" customHeight="1" x14ac:dyDescent="0.2">
      <c r="C4092" s="67"/>
      <c r="D4092" s="67"/>
    </row>
    <row r="4093" spans="3:4" ht="12.95" customHeight="1" x14ac:dyDescent="0.2">
      <c r="C4093" s="67"/>
      <c r="D4093" s="67"/>
    </row>
    <row r="4094" spans="3:4" ht="12.95" customHeight="1" x14ac:dyDescent="0.2">
      <c r="C4094" s="67"/>
      <c r="D4094" s="67"/>
    </row>
    <row r="4095" spans="3:4" ht="12.95" customHeight="1" x14ac:dyDescent="0.2">
      <c r="C4095" s="67"/>
      <c r="D4095" s="67"/>
    </row>
    <row r="4096" spans="3:4" ht="12.95" customHeight="1" x14ac:dyDescent="0.2">
      <c r="C4096" s="67"/>
      <c r="D4096" s="67"/>
    </row>
    <row r="4097" spans="3:4" ht="12.95" customHeight="1" x14ac:dyDescent="0.2">
      <c r="C4097" s="67"/>
      <c r="D4097" s="67"/>
    </row>
    <row r="4098" spans="3:4" ht="12.95" customHeight="1" x14ac:dyDescent="0.2">
      <c r="C4098" s="67"/>
      <c r="D4098" s="67"/>
    </row>
    <row r="4099" spans="3:4" ht="12.95" customHeight="1" x14ac:dyDescent="0.2">
      <c r="C4099" s="67"/>
      <c r="D4099" s="67"/>
    </row>
    <row r="4100" spans="3:4" ht="12.95" customHeight="1" x14ac:dyDescent="0.2">
      <c r="C4100" s="67"/>
      <c r="D4100" s="67"/>
    </row>
    <row r="4101" spans="3:4" ht="12.95" customHeight="1" x14ac:dyDescent="0.2">
      <c r="C4101" s="67"/>
      <c r="D4101" s="67"/>
    </row>
    <row r="4102" spans="3:4" ht="12.95" customHeight="1" x14ac:dyDescent="0.2">
      <c r="C4102" s="67"/>
      <c r="D4102" s="67"/>
    </row>
    <row r="4103" spans="3:4" ht="12.95" customHeight="1" x14ac:dyDescent="0.2">
      <c r="C4103" s="67"/>
      <c r="D4103" s="67"/>
    </row>
    <row r="4104" spans="3:4" ht="12.95" customHeight="1" x14ac:dyDescent="0.2">
      <c r="C4104" s="67"/>
      <c r="D4104" s="67"/>
    </row>
    <row r="4105" spans="3:4" ht="12.95" customHeight="1" x14ac:dyDescent="0.2">
      <c r="C4105" s="67"/>
      <c r="D4105" s="67"/>
    </row>
    <row r="4106" spans="3:4" ht="12.95" customHeight="1" x14ac:dyDescent="0.2">
      <c r="C4106" s="67"/>
      <c r="D4106" s="67"/>
    </row>
    <row r="4107" spans="3:4" ht="12.95" customHeight="1" x14ac:dyDescent="0.2">
      <c r="C4107" s="67"/>
      <c r="D4107" s="67"/>
    </row>
    <row r="4108" spans="3:4" ht="12.95" customHeight="1" x14ac:dyDescent="0.2">
      <c r="C4108" s="67"/>
      <c r="D4108" s="67"/>
    </row>
    <row r="4109" spans="3:4" ht="12.95" customHeight="1" x14ac:dyDescent="0.2">
      <c r="C4109" s="67"/>
      <c r="D4109" s="67"/>
    </row>
    <row r="4110" spans="3:4" ht="12.95" customHeight="1" x14ac:dyDescent="0.2">
      <c r="C4110" s="67"/>
      <c r="D4110" s="67"/>
    </row>
    <row r="4111" spans="3:4" ht="12.95" customHeight="1" x14ac:dyDescent="0.2">
      <c r="C4111" s="67"/>
      <c r="D4111" s="67"/>
    </row>
    <row r="4112" spans="3:4" ht="12.95" customHeight="1" x14ac:dyDescent="0.2">
      <c r="C4112" s="67"/>
      <c r="D4112" s="67"/>
    </row>
    <row r="4113" spans="3:4" ht="12.95" customHeight="1" x14ac:dyDescent="0.2">
      <c r="C4113" s="67"/>
      <c r="D4113" s="67"/>
    </row>
    <row r="4114" spans="3:4" ht="12.95" customHeight="1" x14ac:dyDescent="0.2">
      <c r="C4114" s="67"/>
      <c r="D4114" s="67"/>
    </row>
    <row r="4115" spans="3:4" ht="12.95" customHeight="1" x14ac:dyDescent="0.2">
      <c r="C4115" s="67"/>
      <c r="D4115" s="67"/>
    </row>
    <row r="4116" spans="3:4" ht="12.95" customHeight="1" x14ac:dyDescent="0.2">
      <c r="C4116" s="67"/>
      <c r="D4116" s="67"/>
    </row>
    <row r="4117" spans="3:4" ht="12.95" customHeight="1" x14ac:dyDescent="0.2">
      <c r="C4117" s="67"/>
      <c r="D4117" s="67"/>
    </row>
    <row r="4118" spans="3:4" ht="12.95" customHeight="1" x14ac:dyDescent="0.2">
      <c r="C4118" s="67"/>
      <c r="D4118" s="67"/>
    </row>
    <row r="4119" spans="3:4" ht="12.95" customHeight="1" x14ac:dyDescent="0.2">
      <c r="C4119" s="67"/>
      <c r="D4119" s="67"/>
    </row>
    <row r="4120" spans="3:4" ht="12.95" customHeight="1" x14ac:dyDescent="0.2">
      <c r="C4120" s="67"/>
      <c r="D4120" s="67"/>
    </row>
    <row r="4121" spans="3:4" ht="12.95" customHeight="1" x14ac:dyDescent="0.2">
      <c r="C4121" s="67"/>
      <c r="D4121" s="67"/>
    </row>
    <row r="4122" spans="3:4" ht="12.95" customHeight="1" x14ac:dyDescent="0.2">
      <c r="C4122" s="67"/>
      <c r="D4122" s="67"/>
    </row>
    <row r="4123" spans="3:4" ht="12.95" customHeight="1" x14ac:dyDescent="0.2">
      <c r="C4123" s="67"/>
      <c r="D4123" s="67"/>
    </row>
    <row r="4124" spans="3:4" ht="12.95" customHeight="1" x14ac:dyDescent="0.2">
      <c r="C4124" s="67"/>
      <c r="D4124" s="67"/>
    </row>
    <row r="4125" spans="3:4" ht="12.95" customHeight="1" x14ac:dyDescent="0.2">
      <c r="C4125" s="67"/>
      <c r="D4125" s="67"/>
    </row>
    <row r="4126" spans="3:4" ht="12.95" customHeight="1" x14ac:dyDescent="0.2">
      <c r="C4126" s="67"/>
      <c r="D4126" s="67"/>
    </row>
    <row r="4127" spans="3:4" ht="12.95" customHeight="1" x14ac:dyDescent="0.2">
      <c r="C4127" s="67"/>
      <c r="D4127" s="67"/>
    </row>
    <row r="4128" spans="3:4" ht="12.95" customHeight="1" x14ac:dyDescent="0.2">
      <c r="C4128" s="67"/>
      <c r="D4128" s="67"/>
    </row>
    <row r="4129" spans="3:4" ht="12.95" customHeight="1" x14ac:dyDescent="0.2">
      <c r="C4129" s="67"/>
      <c r="D4129" s="67"/>
    </row>
    <row r="4130" spans="3:4" ht="12.95" customHeight="1" x14ac:dyDescent="0.2">
      <c r="C4130" s="67"/>
      <c r="D4130" s="67"/>
    </row>
    <row r="4131" spans="3:4" ht="12.95" customHeight="1" x14ac:dyDescent="0.2">
      <c r="C4131" s="67"/>
      <c r="D4131" s="67"/>
    </row>
    <row r="4132" spans="3:4" ht="12.95" customHeight="1" x14ac:dyDescent="0.2">
      <c r="C4132" s="67"/>
      <c r="D4132" s="67"/>
    </row>
    <row r="4133" spans="3:4" ht="12.95" customHeight="1" x14ac:dyDescent="0.2">
      <c r="C4133" s="67"/>
      <c r="D4133" s="67"/>
    </row>
    <row r="4134" spans="3:4" ht="12.95" customHeight="1" x14ac:dyDescent="0.2">
      <c r="C4134" s="67"/>
      <c r="D4134" s="67"/>
    </row>
    <row r="4135" spans="3:4" ht="12.95" customHeight="1" x14ac:dyDescent="0.2">
      <c r="C4135" s="67"/>
      <c r="D4135" s="67"/>
    </row>
    <row r="4136" spans="3:4" ht="12.95" customHeight="1" x14ac:dyDescent="0.2">
      <c r="C4136" s="67"/>
      <c r="D4136" s="67"/>
    </row>
    <row r="4137" spans="3:4" ht="12.95" customHeight="1" x14ac:dyDescent="0.2">
      <c r="C4137" s="67"/>
      <c r="D4137" s="67"/>
    </row>
    <row r="4138" spans="3:4" ht="12.95" customHeight="1" x14ac:dyDescent="0.2">
      <c r="C4138" s="67"/>
      <c r="D4138" s="67"/>
    </row>
    <row r="4139" spans="3:4" ht="12.95" customHeight="1" x14ac:dyDescent="0.2">
      <c r="C4139" s="67"/>
      <c r="D4139" s="67"/>
    </row>
    <row r="4140" spans="3:4" ht="12.95" customHeight="1" x14ac:dyDescent="0.2">
      <c r="C4140" s="67"/>
      <c r="D4140" s="67"/>
    </row>
    <row r="4141" spans="3:4" ht="12.95" customHeight="1" x14ac:dyDescent="0.2">
      <c r="C4141" s="67"/>
      <c r="D4141" s="67"/>
    </row>
    <row r="4142" spans="3:4" ht="12.95" customHeight="1" x14ac:dyDescent="0.2">
      <c r="C4142" s="67"/>
      <c r="D4142" s="67"/>
    </row>
    <row r="4143" spans="3:4" ht="12.95" customHeight="1" x14ac:dyDescent="0.2">
      <c r="C4143" s="67"/>
      <c r="D4143" s="67"/>
    </row>
    <row r="4144" spans="3:4" ht="12.95" customHeight="1" x14ac:dyDescent="0.2">
      <c r="C4144" s="67"/>
      <c r="D4144" s="67"/>
    </row>
    <row r="4145" spans="3:4" ht="12.95" customHeight="1" x14ac:dyDescent="0.2">
      <c r="C4145" s="67"/>
      <c r="D4145" s="67"/>
    </row>
    <row r="4146" spans="3:4" ht="12.95" customHeight="1" x14ac:dyDescent="0.2">
      <c r="C4146" s="67"/>
      <c r="D4146" s="67"/>
    </row>
    <row r="4147" spans="3:4" ht="12.95" customHeight="1" x14ac:dyDescent="0.2">
      <c r="C4147" s="67"/>
      <c r="D4147" s="67"/>
    </row>
    <row r="4148" spans="3:4" ht="12.95" customHeight="1" x14ac:dyDescent="0.2">
      <c r="C4148" s="67"/>
      <c r="D4148" s="67"/>
    </row>
    <row r="4149" spans="3:4" ht="12.95" customHeight="1" x14ac:dyDescent="0.2">
      <c r="C4149" s="67"/>
      <c r="D4149" s="67"/>
    </row>
    <row r="4150" spans="3:4" ht="12.95" customHeight="1" x14ac:dyDescent="0.2">
      <c r="C4150" s="67"/>
      <c r="D4150" s="67"/>
    </row>
    <row r="4151" spans="3:4" ht="12.95" customHeight="1" x14ac:dyDescent="0.2">
      <c r="C4151" s="67"/>
      <c r="D4151" s="67"/>
    </row>
    <row r="4152" spans="3:4" ht="12.95" customHeight="1" x14ac:dyDescent="0.2">
      <c r="C4152" s="67"/>
      <c r="D4152" s="67"/>
    </row>
    <row r="4153" spans="3:4" ht="12.95" customHeight="1" x14ac:dyDescent="0.2">
      <c r="C4153" s="67"/>
      <c r="D4153" s="67"/>
    </row>
    <row r="4154" spans="3:4" ht="12.95" customHeight="1" x14ac:dyDescent="0.2">
      <c r="C4154" s="67"/>
      <c r="D4154" s="67"/>
    </row>
    <row r="4155" spans="3:4" ht="12.95" customHeight="1" x14ac:dyDescent="0.2">
      <c r="C4155" s="67"/>
      <c r="D4155" s="67"/>
    </row>
    <row r="4156" spans="3:4" ht="12.95" customHeight="1" x14ac:dyDescent="0.2">
      <c r="C4156" s="67"/>
      <c r="D4156" s="67"/>
    </row>
    <row r="4157" spans="3:4" ht="12.95" customHeight="1" x14ac:dyDescent="0.2">
      <c r="C4157" s="67"/>
      <c r="D4157" s="67"/>
    </row>
    <row r="4158" spans="3:4" ht="12.95" customHeight="1" x14ac:dyDescent="0.2">
      <c r="C4158" s="67"/>
      <c r="D4158" s="67"/>
    </row>
    <row r="4159" spans="3:4" ht="12.95" customHeight="1" x14ac:dyDescent="0.2">
      <c r="C4159" s="67"/>
      <c r="D4159" s="67"/>
    </row>
    <row r="4160" spans="3:4" ht="12.95" customHeight="1" x14ac:dyDescent="0.2">
      <c r="C4160" s="67"/>
      <c r="D4160" s="67"/>
    </row>
    <row r="4161" spans="3:4" ht="12.95" customHeight="1" x14ac:dyDescent="0.2">
      <c r="C4161" s="67"/>
      <c r="D4161" s="67"/>
    </row>
    <row r="4162" spans="3:4" ht="12.95" customHeight="1" x14ac:dyDescent="0.2">
      <c r="C4162" s="67"/>
      <c r="D4162" s="67"/>
    </row>
    <row r="4163" spans="3:4" ht="12.95" customHeight="1" x14ac:dyDescent="0.2">
      <c r="C4163" s="67"/>
      <c r="D4163" s="67"/>
    </row>
    <row r="4164" spans="3:4" ht="12.95" customHeight="1" x14ac:dyDescent="0.2">
      <c r="C4164" s="67"/>
      <c r="D4164" s="67"/>
    </row>
    <row r="4165" spans="3:4" ht="12.95" customHeight="1" x14ac:dyDescent="0.2">
      <c r="C4165" s="67"/>
      <c r="D4165" s="67"/>
    </row>
    <row r="4166" spans="3:4" ht="12.95" customHeight="1" x14ac:dyDescent="0.2">
      <c r="C4166" s="67"/>
      <c r="D4166" s="67"/>
    </row>
    <row r="4167" spans="3:4" ht="12.95" customHeight="1" x14ac:dyDescent="0.2">
      <c r="C4167" s="67"/>
      <c r="D4167" s="67"/>
    </row>
    <row r="4168" spans="3:4" ht="12.95" customHeight="1" x14ac:dyDescent="0.2">
      <c r="C4168" s="67"/>
      <c r="D4168" s="67"/>
    </row>
    <row r="4169" spans="3:4" ht="12.95" customHeight="1" x14ac:dyDescent="0.2">
      <c r="C4169" s="67"/>
      <c r="D4169" s="67"/>
    </row>
    <row r="4170" spans="3:4" ht="12.95" customHeight="1" x14ac:dyDescent="0.2">
      <c r="C4170" s="67"/>
      <c r="D4170" s="67"/>
    </row>
    <row r="4171" spans="3:4" ht="12.95" customHeight="1" x14ac:dyDescent="0.2">
      <c r="C4171" s="67"/>
      <c r="D4171" s="67"/>
    </row>
    <row r="4172" spans="3:4" ht="12.95" customHeight="1" x14ac:dyDescent="0.2">
      <c r="C4172" s="67"/>
      <c r="D4172" s="67"/>
    </row>
    <row r="4173" spans="3:4" ht="12.95" customHeight="1" x14ac:dyDescent="0.2">
      <c r="C4173" s="67"/>
      <c r="D4173" s="67"/>
    </row>
    <row r="4174" spans="3:4" ht="12.95" customHeight="1" x14ac:dyDescent="0.2">
      <c r="C4174" s="67"/>
      <c r="D4174" s="67"/>
    </row>
    <row r="4175" spans="3:4" ht="12.95" customHeight="1" x14ac:dyDescent="0.2">
      <c r="C4175" s="67"/>
      <c r="D4175" s="67"/>
    </row>
    <row r="4176" spans="3:4" ht="12.95" customHeight="1" x14ac:dyDescent="0.2">
      <c r="C4176" s="67"/>
      <c r="D4176" s="67"/>
    </row>
    <row r="4177" spans="3:4" ht="12.95" customHeight="1" x14ac:dyDescent="0.2">
      <c r="C4177" s="67"/>
      <c r="D4177" s="67"/>
    </row>
    <row r="4178" spans="3:4" ht="12.95" customHeight="1" x14ac:dyDescent="0.2">
      <c r="C4178" s="67"/>
      <c r="D4178" s="67"/>
    </row>
    <row r="4179" spans="3:4" ht="12.95" customHeight="1" x14ac:dyDescent="0.2">
      <c r="C4179" s="67"/>
      <c r="D4179" s="67"/>
    </row>
    <row r="4180" spans="3:4" ht="12.95" customHeight="1" x14ac:dyDescent="0.2">
      <c r="C4180" s="67"/>
      <c r="D4180" s="67"/>
    </row>
    <row r="4181" spans="3:4" ht="12.95" customHeight="1" x14ac:dyDescent="0.2">
      <c r="C4181" s="67"/>
      <c r="D4181" s="67"/>
    </row>
    <row r="4182" spans="3:4" ht="12.95" customHeight="1" x14ac:dyDescent="0.2">
      <c r="C4182" s="67"/>
      <c r="D4182" s="67"/>
    </row>
    <row r="4183" spans="3:4" ht="12.95" customHeight="1" x14ac:dyDescent="0.2">
      <c r="C4183" s="67"/>
      <c r="D4183" s="67"/>
    </row>
    <row r="4184" spans="3:4" ht="12.95" customHeight="1" x14ac:dyDescent="0.2">
      <c r="C4184" s="67"/>
      <c r="D4184" s="67"/>
    </row>
    <row r="4185" spans="3:4" ht="12.95" customHeight="1" x14ac:dyDescent="0.2">
      <c r="C4185" s="67"/>
      <c r="D4185" s="67"/>
    </row>
    <row r="4186" spans="3:4" ht="12.95" customHeight="1" x14ac:dyDescent="0.2">
      <c r="C4186" s="67"/>
      <c r="D4186" s="67"/>
    </row>
    <row r="4187" spans="3:4" ht="12.95" customHeight="1" x14ac:dyDescent="0.2">
      <c r="C4187" s="67"/>
      <c r="D4187" s="67"/>
    </row>
    <row r="4188" spans="3:4" ht="12.95" customHeight="1" x14ac:dyDescent="0.2">
      <c r="C4188" s="67"/>
      <c r="D4188" s="67"/>
    </row>
    <row r="4189" spans="3:4" ht="12.95" customHeight="1" x14ac:dyDescent="0.2">
      <c r="C4189" s="67"/>
      <c r="D4189" s="67"/>
    </row>
    <row r="4190" spans="3:4" ht="12.95" customHeight="1" x14ac:dyDescent="0.2">
      <c r="C4190" s="67"/>
      <c r="D4190" s="67"/>
    </row>
    <row r="4191" spans="3:4" ht="12.95" customHeight="1" x14ac:dyDescent="0.2">
      <c r="C4191" s="67"/>
      <c r="D4191" s="67"/>
    </row>
    <row r="4192" spans="3:4" ht="12.95" customHeight="1" x14ac:dyDescent="0.2">
      <c r="C4192" s="67"/>
      <c r="D4192" s="67"/>
    </row>
    <row r="4193" spans="3:4" ht="12.95" customHeight="1" x14ac:dyDescent="0.2">
      <c r="C4193" s="67"/>
      <c r="D4193" s="67"/>
    </row>
    <row r="4194" spans="3:4" ht="12.95" customHeight="1" x14ac:dyDescent="0.2">
      <c r="C4194" s="67"/>
      <c r="D4194" s="67"/>
    </row>
    <row r="4195" spans="3:4" ht="12.95" customHeight="1" x14ac:dyDescent="0.2">
      <c r="C4195" s="67"/>
      <c r="D4195" s="67"/>
    </row>
    <row r="4196" spans="3:4" ht="12.95" customHeight="1" x14ac:dyDescent="0.2">
      <c r="C4196" s="67"/>
      <c r="D4196" s="67"/>
    </row>
    <row r="4197" spans="3:4" ht="12.95" customHeight="1" x14ac:dyDescent="0.2">
      <c r="C4197" s="67"/>
      <c r="D4197" s="67"/>
    </row>
    <row r="4198" spans="3:4" ht="12.95" customHeight="1" x14ac:dyDescent="0.2">
      <c r="C4198" s="67"/>
      <c r="D4198" s="67"/>
    </row>
    <row r="4199" spans="3:4" ht="12.95" customHeight="1" x14ac:dyDescent="0.2">
      <c r="C4199" s="67"/>
      <c r="D4199" s="67"/>
    </row>
    <row r="4200" spans="3:4" ht="12.95" customHeight="1" x14ac:dyDescent="0.2">
      <c r="C4200" s="67"/>
      <c r="D4200" s="67"/>
    </row>
    <row r="4201" spans="3:4" ht="12.95" customHeight="1" x14ac:dyDescent="0.2">
      <c r="C4201" s="67"/>
      <c r="D4201" s="67"/>
    </row>
    <row r="4202" spans="3:4" ht="12.95" customHeight="1" x14ac:dyDescent="0.2">
      <c r="C4202" s="67"/>
      <c r="D4202" s="67"/>
    </row>
    <row r="4203" spans="3:4" ht="12.95" customHeight="1" x14ac:dyDescent="0.2">
      <c r="C4203" s="67"/>
      <c r="D4203" s="67"/>
    </row>
    <row r="4204" spans="3:4" ht="12.95" customHeight="1" x14ac:dyDescent="0.2">
      <c r="C4204" s="67"/>
      <c r="D4204" s="67"/>
    </row>
    <row r="4205" spans="3:4" ht="12.95" customHeight="1" x14ac:dyDescent="0.2">
      <c r="C4205" s="67"/>
      <c r="D4205" s="67"/>
    </row>
    <row r="4206" spans="3:4" ht="12.95" customHeight="1" x14ac:dyDescent="0.2">
      <c r="C4206" s="67"/>
      <c r="D4206" s="67"/>
    </row>
    <row r="4207" spans="3:4" ht="12.95" customHeight="1" x14ac:dyDescent="0.2">
      <c r="C4207" s="67"/>
      <c r="D4207" s="67"/>
    </row>
    <row r="4208" spans="3:4" ht="12.95" customHeight="1" x14ac:dyDescent="0.2">
      <c r="C4208" s="67"/>
      <c r="D4208" s="67"/>
    </row>
    <row r="4209" spans="3:4" ht="12.95" customHeight="1" x14ac:dyDescent="0.2">
      <c r="C4209" s="67"/>
      <c r="D4209" s="67"/>
    </row>
    <row r="4210" spans="3:4" ht="12.95" customHeight="1" x14ac:dyDescent="0.2">
      <c r="C4210" s="67"/>
      <c r="D4210" s="67"/>
    </row>
    <row r="4211" spans="3:4" ht="12.95" customHeight="1" x14ac:dyDescent="0.2">
      <c r="C4211" s="67"/>
      <c r="D4211" s="67"/>
    </row>
    <row r="4212" spans="3:4" ht="12.95" customHeight="1" x14ac:dyDescent="0.2">
      <c r="C4212" s="67"/>
      <c r="D4212" s="67"/>
    </row>
    <row r="4213" spans="3:4" ht="12.95" customHeight="1" x14ac:dyDescent="0.2">
      <c r="C4213" s="67"/>
      <c r="D4213" s="67"/>
    </row>
    <row r="4214" spans="3:4" ht="12.95" customHeight="1" x14ac:dyDescent="0.2">
      <c r="C4214" s="67"/>
      <c r="D4214" s="67"/>
    </row>
    <row r="4215" spans="3:4" ht="12.95" customHeight="1" x14ac:dyDescent="0.2">
      <c r="C4215" s="67"/>
      <c r="D4215" s="67"/>
    </row>
    <row r="4216" spans="3:4" ht="12.95" customHeight="1" x14ac:dyDescent="0.2">
      <c r="C4216" s="67"/>
      <c r="D4216" s="67"/>
    </row>
    <row r="4217" spans="3:4" ht="12.95" customHeight="1" x14ac:dyDescent="0.2">
      <c r="C4217" s="67"/>
      <c r="D4217" s="67"/>
    </row>
    <row r="4218" spans="3:4" ht="12.95" customHeight="1" x14ac:dyDescent="0.2">
      <c r="C4218" s="67"/>
      <c r="D4218" s="67"/>
    </row>
    <row r="4219" spans="3:4" ht="12.95" customHeight="1" x14ac:dyDescent="0.2">
      <c r="C4219" s="67"/>
      <c r="D4219" s="67"/>
    </row>
    <row r="4220" spans="3:4" ht="12.95" customHeight="1" x14ac:dyDescent="0.2">
      <c r="C4220" s="67"/>
      <c r="D4220" s="67"/>
    </row>
    <row r="4221" spans="3:4" ht="12.95" customHeight="1" x14ac:dyDescent="0.2">
      <c r="C4221" s="67"/>
      <c r="D4221" s="67"/>
    </row>
    <row r="4222" spans="3:4" ht="12.95" customHeight="1" x14ac:dyDescent="0.2">
      <c r="C4222" s="67"/>
      <c r="D4222" s="67"/>
    </row>
    <row r="4223" spans="3:4" ht="12.95" customHeight="1" x14ac:dyDescent="0.2">
      <c r="C4223" s="67"/>
      <c r="D4223" s="67"/>
    </row>
    <row r="4224" spans="3:4" ht="12.95" customHeight="1" x14ac:dyDescent="0.2">
      <c r="C4224" s="67"/>
      <c r="D4224" s="67"/>
    </row>
    <row r="4225" spans="3:4" ht="12.95" customHeight="1" x14ac:dyDescent="0.2">
      <c r="C4225" s="67"/>
      <c r="D4225" s="67"/>
    </row>
    <row r="4226" spans="3:4" ht="12.95" customHeight="1" x14ac:dyDescent="0.2">
      <c r="C4226" s="67"/>
      <c r="D4226" s="67"/>
    </row>
    <row r="4227" spans="3:4" ht="12.95" customHeight="1" x14ac:dyDescent="0.2">
      <c r="C4227" s="67"/>
      <c r="D4227" s="67"/>
    </row>
    <row r="4228" spans="3:4" ht="12.95" customHeight="1" x14ac:dyDescent="0.2">
      <c r="C4228" s="67"/>
      <c r="D4228" s="67"/>
    </row>
    <row r="4229" spans="3:4" ht="12.95" customHeight="1" x14ac:dyDescent="0.2">
      <c r="C4229" s="67"/>
      <c r="D4229" s="67"/>
    </row>
    <row r="4230" spans="3:4" ht="12.95" customHeight="1" x14ac:dyDescent="0.2">
      <c r="C4230" s="67"/>
      <c r="D4230" s="67"/>
    </row>
    <row r="4231" spans="3:4" ht="12.95" customHeight="1" x14ac:dyDescent="0.2">
      <c r="C4231" s="67"/>
      <c r="D4231" s="67"/>
    </row>
    <row r="4232" spans="3:4" ht="12.95" customHeight="1" x14ac:dyDescent="0.2">
      <c r="C4232" s="67"/>
      <c r="D4232" s="67"/>
    </row>
    <row r="4233" spans="3:4" ht="12.95" customHeight="1" x14ac:dyDescent="0.2">
      <c r="C4233" s="67"/>
      <c r="D4233" s="67"/>
    </row>
    <row r="4234" spans="3:4" ht="12.95" customHeight="1" x14ac:dyDescent="0.2">
      <c r="C4234" s="67"/>
      <c r="D4234" s="67"/>
    </row>
    <row r="4235" spans="3:4" ht="12.95" customHeight="1" x14ac:dyDescent="0.2">
      <c r="C4235" s="67"/>
      <c r="D4235" s="67"/>
    </row>
    <row r="4236" spans="3:4" ht="12.95" customHeight="1" x14ac:dyDescent="0.2">
      <c r="C4236" s="67"/>
      <c r="D4236" s="67"/>
    </row>
    <row r="4237" spans="3:4" ht="12.95" customHeight="1" x14ac:dyDescent="0.2">
      <c r="C4237" s="67"/>
      <c r="D4237" s="67"/>
    </row>
    <row r="4238" spans="3:4" ht="12.95" customHeight="1" x14ac:dyDescent="0.2">
      <c r="C4238" s="67"/>
      <c r="D4238" s="67"/>
    </row>
    <row r="4239" spans="3:4" ht="12.95" customHeight="1" x14ac:dyDescent="0.2">
      <c r="C4239" s="67"/>
      <c r="D4239" s="67"/>
    </row>
    <row r="4240" spans="3:4" ht="12.95" customHeight="1" x14ac:dyDescent="0.2">
      <c r="C4240" s="67"/>
      <c r="D4240" s="67"/>
    </row>
    <row r="4241" spans="3:4" ht="12.95" customHeight="1" x14ac:dyDescent="0.2">
      <c r="C4241" s="67"/>
      <c r="D4241" s="67"/>
    </row>
    <row r="4242" spans="3:4" ht="12.95" customHeight="1" x14ac:dyDescent="0.2">
      <c r="C4242" s="67"/>
      <c r="D4242" s="67"/>
    </row>
    <row r="4243" spans="3:4" ht="12.95" customHeight="1" x14ac:dyDescent="0.2">
      <c r="C4243" s="67"/>
      <c r="D4243" s="67"/>
    </row>
    <row r="4244" spans="3:4" ht="12.95" customHeight="1" x14ac:dyDescent="0.2">
      <c r="C4244" s="67"/>
      <c r="D4244" s="67"/>
    </row>
    <row r="4245" spans="3:4" ht="12.95" customHeight="1" x14ac:dyDescent="0.2">
      <c r="C4245" s="67"/>
      <c r="D4245" s="67"/>
    </row>
    <row r="4246" spans="3:4" ht="12.95" customHeight="1" x14ac:dyDescent="0.2">
      <c r="C4246" s="67"/>
      <c r="D4246" s="67"/>
    </row>
    <row r="4247" spans="3:4" ht="12.95" customHeight="1" x14ac:dyDescent="0.2">
      <c r="C4247" s="67"/>
      <c r="D4247" s="67"/>
    </row>
    <row r="4248" spans="3:4" ht="12.95" customHeight="1" x14ac:dyDescent="0.2">
      <c r="C4248" s="67"/>
      <c r="D4248" s="67"/>
    </row>
    <row r="4249" spans="3:4" ht="12.95" customHeight="1" x14ac:dyDescent="0.2">
      <c r="C4249" s="67"/>
      <c r="D4249" s="67"/>
    </row>
    <row r="4250" spans="3:4" ht="12.95" customHeight="1" x14ac:dyDescent="0.2">
      <c r="C4250" s="67"/>
      <c r="D4250" s="67"/>
    </row>
    <row r="4251" spans="3:4" ht="12.95" customHeight="1" x14ac:dyDescent="0.2">
      <c r="C4251" s="67"/>
      <c r="D4251" s="67"/>
    </row>
    <row r="4252" spans="3:4" ht="12.95" customHeight="1" x14ac:dyDescent="0.2">
      <c r="C4252" s="67"/>
      <c r="D4252" s="67"/>
    </row>
    <row r="4253" spans="3:4" ht="12.95" customHeight="1" x14ac:dyDescent="0.2">
      <c r="C4253" s="67"/>
      <c r="D4253" s="67"/>
    </row>
    <row r="4254" spans="3:4" ht="12.95" customHeight="1" x14ac:dyDescent="0.2">
      <c r="C4254" s="67"/>
      <c r="D4254" s="67"/>
    </row>
    <row r="4255" spans="3:4" ht="12.95" customHeight="1" x14ac:dyDescent="0.2">
      <c r="C4255" s="67"/>
      <c r="D4255" s="67"/>
    </row>
    <row r="4256" spans="3:4" ht="12.95" customHeight="1" x14ac:dyDescent="0.2">
      <c r="C4256" s="67"/>
      <c r="D4256" s="67"/>
    </row>
    <row r="4257" spans="3:4" ht="12.95" customHeight="1" x14ac:dyDescent="0.2">
      <c r="C4257" s="67"/>
      <c r="D4257" s="67"/>
    </row>
    <row r="4258" spans="3:4" ht="12.95" customHeight="1" x14ac:dyDescent="0.2">
      <c r="C4258" s="67"/>
      <c r="D4258" s="67"/>
    </row>
    <row r="4259" spans="3:4" ht="12.95" customHeight="1" x14ac:dyDescent="0.2">
      <c r="C4259" s="67"/>
      <c r="D4259" s="67"/>
    </row>
    <row r="4260" spans="3:4" ht="12.95" customHeight="1" x14ac:dyDescent="0.2">
      <c r="C4260" s="67"/>
      <c r="D4260" s="67"/>
    </row>
    <row r="4261" spans="3:4" ht="12.95" customHeight="1" x14ac:dyDescent="0.2">
      <c r="C4261" s="67"/>
      <c r="D4261" s="67"/>
    </row>
    <row r="4262" spans="3:4" ht="12.95" customHeight="1" x14ac:dyDescent="0.2">
      <c r="C4262" s="67"/>
      <c r="D4262" s="67"/>
    </row>
    <row r="4263" spans="3:4" ht="12.95" customHeight="1" x14ac:dyDescent="0.2">
      <c r="C4263" s="67"/>
      <c r="D4263" s="67"/>
    </row>
    <row r="4264" spans="3:4" ht="12.95" customHeight="1" x14ac:dyDescent="0.2">
      <c r="C4264" s="67"/>
      <c r="D4264" s="67"/>
    </row>
    <row r="4265" spans="3:4" ht="12.95" customHeight="1" x14ac:dyDescent="0.2">
      <c r="C4265" s="67"/>
      <c r="D4265" s="67"/>
    </row>
    <row r="4266" spans="3:4" ht="12.95" customHeight="1" x14ac:dyDescent="0.2">
      <c r="C4266" s="67"/>
      <c r="D4266" s="67"/>
    </row>
    <row r="4267" spans="3:4" ht="12.95" customHeight="1" x14ac:dyDescent="0.2">
      <c r="C4267" s="67"/>
      <c r="D4267" s="67"/>
    </row>
    <row r="4268" spans="3:4" ht="12.95" customHeight="1" x14ac:dyDescent="0.2">
      <c r="C4268" s="67"/>
      <c r="D4268" s="67"/>
    </row>
    <row r="4269" spans="3:4" ht="12.95" customHeight="1" x14ac:dyDescent="0.2">
      <c r="C4269" s="67"/>
      <c r="D4269" s="67"/>
    </row>
    <row r="4270" spans="3:4" ht="12.95" customHeight="1" x14ac:dyDescent="0.2">
      <c r="C4270" s="67"/>
      <c r="D4270" s="67"/>
    </row>
    <row r="4271" spans="3:4" ht="12.95" customHeight="1" x14ac:dyDescent="0.2">
      <c r="C4271" s="67"/>
      <c r="D4271" s="67"/>
    </row>
    <row r="4272" spans="3:4" ht="12.95" customHeight="1" x14ac:dyDescent="0.2">
      <c r="C4272" s="67"/>
      <c r="D4272" s="67"/>
    </row>
    <row r="4273" spans="3:4" ht="12.95" customHeight="1" x14ac:dyDescent="0.2">
      <c r="C4273" s="67"/>
      <c r="D4273" s="67"/>
    </row>
    <row r="4274" spans="3:4" ht="12.95" customHeight="1" x14ac:dyDescent="0.2">
      <c r="C4274" s="67"/>
      <c r="D4274" s="67"/>
    </row>
    <row r="4275" spans="3:4" ht="12.95" customHeight="1" x14ac:dyDescent="0.2">
      <c r="C4275" s="67"/>
      <c r="D4275" s="67"/>
    </row>
    <row r="4276" spans="3:4" ht="12.95" customHeight="1" x14ac:dyDescent="0.2">
      <c r="C4276" s="67"/>
      <c r="D4276" s="67"/>
    </row>
    <row r="4277" spans="3:4" ht="12.95" customHeight="1" x14ac:dyDescent="0.2">
      <c r="C4277" s="67"/>
      <c r="D4277" s="67"/>
    </row>
    <row r="4278" spans="3:4" ht="12.95" customHeight="1" x14ac:dyDescent="0.2">
      <c r="C4278" s="67"/>
      <c r="D4278" s="67"/>
    </row>
    <row r="4279" spans="3:4" ht="12.95" customHeight="1" x14ac:dyDescent="0.2">
      <c r="C4279" s="67"/>
      <c r="D4279" s="67"/>
    </row>
    <row r="4280" spans="3:4" ht="12.95" customHeight="1" x14ac:dyDescent="0.2">
      <c r="C4280" s="67"/>
      <c r="D4280" s="67"/>
    </row>
    <row r="4281" spans="3:4" ht="12.95" customHeight="1" x14ac:dyDescent="0.2">
      <c r="C4281" s="67"/>
      <c r="D4281" s="67"/>
    </row>
    <row r="4282" spans="3:4" ht="12.95" customHeight="1" x14ac:dyDescent="0.2">
      <c r="C4282" s="67"/>
      <c r="D4282" s="67"/>
    </row>
    <row r="4283" spans="3:4" ht="12.95" customHeight="1" x14ac:dyDescent="0.2">
      <c r="C4283" s="67"/>
      <c r="D4283" s="67"/>
    </row>
    <row r="4284" spans="3:4" ht="12.95" customHeight="1" x14ac:dyDescent="0.2">
      <c r="C4284" s="67"/>
      <c r="D4284" s="67"/>
    </row>
    <row r="4285" spans="3:4" ht="12.95" customHeight="1" x14ac:dyDescent="0.2">
      <c r="C4285" s="67"/>
      <c r="D4285" s="67"/>
    </row>
    <row r="4286" spans="3:4" ht="12.95" customHeight="1" x14ac:dyDescent="0.2">
      <c r="C4286" s="67"/>
      <c r="D4286" s="67"/>
    </row>
    <row r="4287" spans="3:4" ht="12.95" customHeight="1" x14ac:dyDescent="0.2">
      <c r="C4287" s="67"/>
      <c r="D4287" s="67"/>
    </row>
    <row r="4288" spans="3:4" ht="12.95" customHeight="1" x14ac:dyDescent="0.2">
      <c r="C4288" s="67"/>
      <c r="D4288" s="67"/>
    </row>
    <row r="4289" spans="3:4" ht="12.95" customHeight="1" x14ac:dyDescent="0.2">
      <c r="C4289" s="67"/>
      <c r="D4289" s="67"/>
    </row>
    <row r="4290" spans="3:4" ht="12.95" customHeight="1" x14ac:dyDescent="0.2">
      <c r="C4290" s="67"/>
      <c r="D4290" s="67"/>
    </row>
    <row r="4291" spans="3:4" ht="12.95" customHeight="1" x14ac:dyDescent="0.2">
      <c r="C4291" s="67"/>
      <c r="D4291" s="67"/>
    </row>
    <row r="4292" spans="3:4" ht="12.95" customHeight="1" x14ac:dyDescent="0.2">
      <c r="C4292" s="67"/>
      <c r="D4292" s="67"/>
    </row>
    <row r="4293" spans="3:4" ht="12.95" customHeight="1" x14ac:dyDescent="0.2">
      <c r="C4293" s="67"/>
      <c r="D4293" s="67"/>
    </row>
    <row r="4294" spans="3:4" ht="12.95" customHeight="1" x14ac:dyDescent="0.2">
      <c r="C4294" s="67"/>
      <c r="D4294" s="67"/>
    </row>
    <row r="4295" spans="3:4" ht="12.95" customHeight="1" x14ac:dyDescent="0.2">
      <c r="C4295" s="67"/>
      <c r="D4295" s="67"/>
    </row>
    <row r="4296" spans="3:4" ht="12.95" customHeight="1" x14ac:dyDescent="0.2">
      <c r="C4296" s="67"/>
      <c r="D4296" s="67"/>
    </row>
    <row r="4297" spans="3:4" ht="12.95" customHeight="1" x14ac:dyDescent="0.2">
      <c r="C4297" s="67"/>
      <c r="D4297" s="67"/>
    </row>
    <row r="4298" spans="3:4" ht="12.95" customHeight="1" x14ac:dyDescent="0.2">
      <c r="C4298" s="67"/>
      <c r="D4298" s="67"/>
    </row>
    <row r="4299" spans="3:4" ht="12.95" customHeight="1" x14ac:dyDescent="0.2">
      <c r="C4299" s="67"/>
      <c r="D4299" s="67"/>
    </row>
    <row r="4300" spans="3:4" ht="12.95" customHeight="1" x14ac:dyDescent="0.2">
      <c r="C4300" s="67"/>
      <c r="D4300" s="67"/>
    </row>
    <row r="4301" spans="3:4" ht="12.95" customHeight="1" x14ac:dyDescent="0.2">
      <c r="C4301" s="67"/>
      <c r="D4301" s="67"/>
    </row>
    <row r="4302" spans="3:4" ht="12.95" customHeight="1" x14ac:dyDescent="0.2">
      <c r="C4302" s="67"/>
      <c r="D4302" s="67"/>
    </row>
    <row r="4303" spans="3:4" ht="12.95" customHeight="1" x14ac:dyDescent="0.2">
      <c r="C4303" s="67"/>
      <c r="D4303" s="67"/>
    </row>
    <row r="4304" spans="3:4" ht="12.95" customHeight="1" x14ac:dyDescent="0.2">
      <c r="C4304" s="67"/>
      <c r="D4304" s="67"/>
    </row>
    <row r="4305" spans="3:4" ht="12.95" customHeight="1" x14ac:dyDescent="0.2">
      <c r="C4305" s="67"/>
      <c r="D4305" s="67"/>
    </row>
    <row r="4306" spans="3:4" ht="12.95" customHeight="1" x14ac:dyDescent="0.2">
      <c r="C4306" s="67"/>
      <c r="D4306" s="67"/>
    </row>
    <row r="4307" spans="3:4" ht="12.95" customHeight="1" x14ac:dyDescent="0.2">
      <c r="C4307" s="67"/>
      <c r="D4307" s="67"/>
    </row>
    <row r="4308" spans="3:4" ht="12.95" customHeight="1" x14ac:dyDescent="0.2">
      <c r="C4308" s="67"/>
      <c r="D4308" s="67"/>
    </row>
    <row r="4309" spans="3:4" ht="12.95" customHeight="1" x14ac:dyDescent="0.2">
      <c r="C4309" s="67"/>
      <c r="D4309" s="67"/>
    </row>
    <row r="4310" spans="3:4" ht="12.95" customHeight="1" x14ac:dyDescent="0.2">
      <c r="C4310" s="67"/>
      <c r="D4310" s="67"/>
    </row>
    <row r="4311" spans="3:4" ht="12.95" customHeight="1" x14ac:dyDescent="0.2">
      <c r="C4311" s="67"/>
      <c r="D4311" s="67"/>
    </row>
    <row r="4312" spans="3:4" ht="12.95" customHeight="1" x14ac:dyDescent="0.2">
      <c r="C4312" s="67"/>
      <c r="D4312" s="67"/>
    </row>
    <row r="4313" spans="3:4" ht="12.95" customHeight="1" x14ac:dyDescent="0.2">
      <c r="C4313" s="67"/>
      <c r="D4313" s="67"/>
    </row>
    <row r="4314" spans="3:4" ht="12.95" customHeight="1" x14ac:dyDescent="0.2">
      <c r="C4314" s="67"/>
      <c r="D4314" s="67"/>
    </row>
    <row r="4315" spans="3:4" ht="12.95" customHeight="1" x14ac:dyDescent="0.2">
      <c r="C4315" s="67"/>
      <c r="D4315" s="67"/>
    </row>
    <row r="4316" spans="3:4" ht="12.95" customHeight="1" x14ac:dyDescent="0.2">
      <c r="C4316" s="67"/>
      <c r="D4316" s="67"/>
    </row>
    <row r="4317" spans="3:4" ht="12.95" customHeight="1" x14ac:dyDescent="0.2">
      <c r="C4317" s="67"/>
      <c r="D4317" s="67"/>
    </row>
    <row r="4318" spans="3:4" ht="12.95" customHeight="1" x14ac:dyDescent="0.2">
      <c r="C4318" s="67"/>
      <c r="D4318" s="67"/>
    </row>
    <row r="4319" spans="3:4" ht="12.95" customHeight="1" x14ac:dyDescent="0.2">
      <c r="C4319" s="67"/>
      <c r="D4319" s="67"/>
    </row>
    <row r="4320" spans="3:4" ht="12.95" customHeight="1" x14ac:dyDescent="0.2">
      <c r="C4320" s="67"/>
      <c r="D4320" s="67"/>
    </row>
    <row r="4321" spans="3:4" ht="12.95" customHeight="1" x14ac:dyDescent="0.2">
      <c r="C4321" s="67"/>
      <c r="D4321" s="67"/>
    </row>
    <row r="4322" spans="3:4" ht="12.95" customHeight="1" x14ac:dyDescent="0.2">
      <c r="C4322" s="67"/>
      <c r="D4322" s="67"/>
    </row>
    <row r="4323" spans="3:4" ht="12.95" customHeight="1" x14ac:dyDescent="0.2">
      <c r="C4323" s="67"/>
      <c r="D4323" s="67"/>
    </row>
    <row r="4324" spans="3:4" ht="12.95" customHeight="1" x14ac:dyDescent="0.2">
      <c r="C4324" s="67"/>
      <c r="D4324" s="67"/>
    </row>
    <row r="4325" spans="3:4" ht="12.95" customHeight="1" x14ac:dyDescent="0.2">
      <c r="C4325" s="67"/>
      <c r="D4325" s="67"/>
    </row>
    <row r="4326" spans="3:4" ht="12.95" customHeight="1" x14ac:dyDescent="0.2">
      <c r="C4326" s="67"/>
      <c r="D4326" s="67"/>
    </row>
    <row r="4327" spans="3:4" ht="12.95" customHeight="1" x14ac:dyDescent="0.2">
      <c r="C4327" s="67"/>
      <c r="D4327" s="67"/>
    </row>
    <row r="4328" spans="3:4" ht="12.95" customHeight="1" x14ac:dyDescent="0.2">
      <c r="C4328" s="67"/>
      <c r="D4328" s="67"/>
    </row>
    <row r="4329" spans="3:4" ht="12.95" customHeight="1" x14ac:dyDescent="0.2">
      <c r="C4329" s="67"/>
      <c r="D4329" s="67"/>
    </row>
    <row r="4330" spans="3:4" ht="12.95" customHeight="1" x14ac:dyDescent="0.2">
      <c r="C4330" s="67"/>
      <c r="D4330" s="67"/>
    </row>
    <row r="4331" spans="3:4" ht="12.95" customHeight="1" x14ac:dyDescent="0.2">
      <c r="C4331" s="67"/>
      <c r="D4331" s="67"/>
    </row>
    <row r="4332" spans="3:4" ht="12.95" customHeight="1" x14ac:dyDescent="0.2">
      <c r="C4332" s="67"/>
      <c r="D4332" s="67"/>
    </row>
    <row r="4333" spans="3:4" ht="12.95" customHeight="1" x14ac:dyDescent="0.2">
      <c r="C4333" s="67"/>
      <c r="D4333" s="67"/>
    </row>
    <row r="4334" spans="3:4" ht="12.95" customHeight="1" x14ac:dyDescent="0.2">
      <c r="C4334" s="67"/>
      <c r="D4334" s="67"/>
    </row>
    <row r="4335" spans="3:4" ht="12.95" customHeight="1" x14ac:dyDescent="0.2">
      <c r="C4335" s="67"/>
      <c r="D4335" s="67"/>
    </row>
    <row r="4336" spans="3:4" ht="12.95" customHeight="1" x14ac:dyDescent="0.2">
      <c r="C4336" s="67"/>
      <c r="D4336" s="67"/>
    </row>
    <row r="4337" spans="3:4" ht="12.95" customHeight="1" x14ac:dyDescent="0.2">
      <c r="C4337" s="67"/>
      <c r="D4337" s="67"/>
    </row>
    <row r="4338" spans="3:4" ht="12.95" customHeight="1" x14ac:dyDescent="0.2">
      <c r="C4338" s="67"/>
      <c r="D4338" s="67"/>
    </row>
    <row r="4339" spans="3:4" ht="12.95" customHeight="1" x14ac:dyDescent="0.2">
      <c r="C4339" s="67"/>
      <c r="D4339" s="67"/>
    </row>
    <row r="4340" spans="3:4" ht="12.95" customHeight="1" x14ac:dyDescent="0.2">
      <c r="C4340" s="67"/>
      <c r="D4340" s="67"/>
    </row>
    <row r="4341" spans="3:4" ht="12.95" customHeight="1" x14ac:dyDescent="0.2">
      <c r="C4341" s="67"/>
      <c r="D4341" s="67"/>
    </row>
    <row r="4342" spans="3:4" ht="12.95" customHeight="1" x14ac:dyDescent="0.2">
      <c r="C4342" s="67"/>
      <c r="D4342" s="67"/>
    </row>
    <row r="4343" spans="3:4" ht="12.95" customHeight="1" x14ac:dyDescent="0.2">
      <c r="C4343" s="67"/>
      <c r="D4343" s="67"/>
    </row>
    <row r="4344" spans="3:4" ht="12.95" customHeight="1" x14ac:dyDescent="0.2">
      <c r="C4344" s="67"/>
      <c r="D4344" s="67"/>
    </row>
    <row r="4345" spans="3:4" ht="12.95" customHeight="1" x14ac:dyDescent="0.2">
      <c r="C4345" s="67"/>
      <c r="D4345" s="67"/>
    </row>
    <row r="4346" spans="3:4" ht="12.95" customHeight="1" x14ac:dyDescent="0.2">
      <c r="C4346" s="67"/>
      <c r="D4346" s="67"/>
    </row>
    <row r="4347" spans="3:4" ht="12.95" customHeight="1" x14ac:dyDescent="0.2">
      <c r="C4347" s="67"/>
      <c r="D4347" s="67"/>
    </row>
    <row r="4348" spans="3:4" ht="12.95" customHeight="1" x14ac:dyDescent="0.2">
      <c r="C4348" s="67"/>
      <c r="D4348" s="67"/>
    </row>
    <row r="4349" spans="3:4" ht="12.95" customHeight="1" x14ac:dyDescent="0.2">
      <c r="C4349" s="67"/>
      <c r="D4349" s="67"/>
    </row>
    <row r="4350" spans="3:4" ht="12.95" customHeight="1" x14ac:dyDescent="0.2">
      <c r="C4350" s="67"/>
      <c r="D4350" s="67"/>
    </row>
    <row r="4351" spans="3:4" ht="12.95" customHeight="1" x14ac:dyDescent="0.2">
      <c r="C4351" s="67"/>
      <c r="D4351" s="67"/>
    </row>
    <row r="4352" spans="3:4" ht="12.95" customHeight="1" x14ac:dyDescent="0.2">
      <c r="C4352" s="67"/>
      <c r="D4352" s="67"/>
    </row>
    <row r="4353" spans="3:4" ht="12.95" customHeight="1" x14ac:dyDescent="0.2">
      <c r="C4353" s="67"/>
      <c r="D4353" s="67"/>
    </row>
    <row r="4354" spans="3:4" ht="12.95" customHeight="1" x14ac:dyDescent="0.2">
      <c r="C4354" s="67"/>
      <c r="D4354" s="67"/>
    </row>
    <row r="4355" spans="3:4" ht="12.95" customHeight="1" x14ac:dyDescent="0.2">
      <c r="C4355" s="67"/>
      <c r="D4355" s="67"/>
    </row>
    <row r="4356" spans="3:4" ht="12.95" customHeight="1" x14ac:dyDescent="0.2">
      <c r="C4356" s="67"/>
      <c r="D4356" s="67"/>
    </row>
    <row r="4357" spans="3:4" ht="12.95" customHeight="1" x14ac:dyDescent="0.2">
      <c r="C4357" s="67"/>
      <c r="D4357" s="67"/>
    </row>
    <row r="4358" spans="3:4" ht="12.95" customHeight="1" x14ac:dyDescent="0.2">
      <c r="C4358" s="67"/>
      <c r="D4358" s="67"/>
    </row>
    <row r="4359" spans="3:4" ht="12.95" customHeight="1" x14ac:dyDescent="0.2">
      <c r="C4359" s="67"/>
      <c r="D4359" s="67"/>
    </row>
    <row r="4360" spans="3:4" ht="12.95" customHeight="1" x14ac:dyDescent="0.2">
      <c r="C4360" s="67"/>
      <c r="D4360" s="67"/>
    </row>
    <row r="4361" spans="3:4" ht="12.95" customHeight="1" x14ac:dyDescent="0.2">
      <c r="C4361" s="67"/>
      <c r="D4361" s="67"/>
    </row>
    <row r="4362" spans="3:4" ht="12.95" customHeight="1" x14ac:dyDescent="0.2">
      <c r="C4362" s="67"/>
      <c r="D4362" s="67"/>
    </row>
    <row r="4363" spans="3:4" ht="12.95" customHeight="1" x14ac:dyDescent="0.2">
      <c r="C4363" s="67"/>
      <c r="D4363" s="67"/>
    </row>
    <row r="4364" spans="3:4" ht="12.95" customHeight="1" x14ac:dyDescent="0.2">
      <c r="C4364" s="67"/>
      <c r="D4364" s="67"/>
    </row>
    <row r="4365" spans="3:4" ht="12.95" customHeight="1" x14ac:dyDescent="0.2">
      <c r="C4365" s="67"/>
      <c r="D4365" s="67"/>
    </row>
    <row r="4366" spans="3:4" ht="12.95" customHeight="1" x14ac:dyDescent="0.2">
      <c r="C4366" s="67"/>
      <c r="D4366" s="67"/>
    </row>
    <row r="4367" spans="3:4" ht="12.95" customHeight="1" x14ac:dyDescent="0.2">
      <c r="C4367" s="67"/>
      <c r="D4367" s="67"/>
    </row>
    <row r="4368" spans="3:4" ht="12.95" customHeight="1" x14ac:dyDescent="0.2">
      <c r="C4368" s="67"/>
      <c r="D4368" s="67"/>
    </row>
    <row r="4369" spans="3:4" ht="12.95" customHeight="1" x14ac:dyDescent="0.2">
      <c r="C4369" s="67"/>
      <c r="D4369" s="67"/>
    </row>
    <row r="4370" spans="3:4" ht="12.95" customHeight="1" x14ac:dyDescent="0.2">
      <c r="C4370" s="67"/>
      <c r="D4370" s="67"/>
    </row>
    <row r="4371" spans="3:4" ht="12.95" customHeight="1" x14ac:dyDescent="0.2">
      <c r="C4371" s="67"/>
      <c r="D4371" s="67"/>
    </row>
    <row r="4372" spans="3:4" ht="12.95" customHeight="1" x14ac:dyDescent="0.2">
      <c r="C4372" s="67"/>
      <c r="D4372" s="67"/>
    </row>
    <row r="4373" spans="3:4" ht="12.95" customHeight="1" x14ac:dyDescent="0.2">
      <c r="C4373" s="67"/>
      <c r="D4373" s="67"/>
    </row>
    <row r="4374" spans="3:4" ht="12.95" customHeight="1" x14ac:dyDescent="0.2">
      <c r="C4374" s="67"/>
      <c r="D4374" s="67"/>
    </row>
    <row r="4375" spans="3:4" ht="12.95" customHeight="1" x14ac:dyDescent="0.2">
      <c r="C4375" s="67"/>
      <c r="D4375" s="67"/>
    </row>
    <row r="4376" spans="3:4" ht="12.95" customHeight="1" x14ac:dyDescent="0.2">
      <c r="C4376" s="67"/>
      <c r="D4376" s="67"/>
    </row>
    <row r="4377" spans="3:4" ht="12.95" customHeight="1" x14ac:dyDescent="0.2">
      <c r="C4377" s="67"/>
      <c r="D4377" s="67"/>
    </row>
    <row r="4378" spans="3:4" ht="12.95" customHeight="1" x14ac:dyDescent="0.2">
      <c r="C4378" s="67"/>
      <c r="D4378" s="67"/>
    </row>
    <row r="4379" spans="3:4" ht="12.95" customHeight="1" x14ac:dyDescent="0.2">
      <c r="C4379" s="67"/>
      <c r="D4379" s="67"/>
    </row>
    <row r="4380" spans="3:4" ht="12.95" customHeight="1" x14ac:dyDescent="0.2">
      <c r="C4380" s="67"/>
      <c r="D4380" s="67"/>
    </row>
    <row r="4381" spans="3:4" ht="12.95" customHeight="1" x14ac:dyDescent="0.2">
      <c r="C4381" s="67"/>
      <c r="D4381" s="67"/>
    </row>
    <row r="4382" spans="3:4" ht="12.95" customHeight="1" x14ac:dyDescent="0.2">
      <c r="C4382" s="67"/>
      <c r="D4382" s="67"/>
    </row>
    <row r="4383" spans="3:4" ht="12.95" customHeight="1" x14ac:dyDescent="0.2">
      <c r="C4383" s="67"/>
      <c r="D4383" s="67"/>
    </row>
    <row r="4384" spans="3:4" ht="12.95" customHeight="1" x14ac:dyDescent="0.2">
      <c r="C4384" s="67"/>
      <c r="D4384" s="67"/>
    </row>
    <row r="4385" spans="3:4" ht="12.95" customHeight="1" x14ac:dyDescent="0.2">
      <c r="C4385" s="67"/>
      <c r="D4385" s="67"/>
    </row>
    <row r="4386" spans="3:4" ht="12.95" customHeight="1" x14ac:dyDescent="0.2">
      <c r="C4386" s="67"/>
      <c r="D4386" s="67"/>
    </row>
    <row r="4387" spans="3:4" ht="12.95" customHeight="1" x14ac:dyDescent="0.2">
      <c r="C4387" s="67"/>
      <c r="D4387" s="67"/>
    </row>
    <row r="4388" spans="3:4" ht="12.95" customHeight="1" x14ac:dyDescent="0.2">
      <c r="C4388" s="67"/>
      <c r="D4388" s="67"/>
    </row>
    <row r="4389" spans="3:4" ht="12.95" customHeight="1" x14ac:dyDescent="0.2">
      <c r="C4389" s="67"/>
      <c r="D4389" s="67"/>
    </row>
    <row r="4390" spans="3:4" ht="12.95" customHeight="1" x14ac:dyDescent="0.2">
      <c r="C4390" s="67"/>
      <c r="D4390" s="67"/>
    </row>
    <row r="4391" spans="3:4" ht="12.95" customHeight="1" x14ac:dyDescent="0.2">
      <c r="C4391" s="67"/>
      <c r="D4391" s="67"/>
    </row>
    <row r="4392" spans="3:4" ht="12.95" customHeight="1" x14ac:dyDescent="0.2">
      <c r="C4392" s="67"/>
      <c r="D4392" s="67"/>
    </row>
    <row r="4393" spans="3:4" ht="12.95" customHeight="1" x14ac:dyDescent="0.2">
      <c r="C4393" s="67"/>
      <c r="D4393" s="67"/>
    </row>
    <row r="4394" spans="3:4" ht="12.95" customHeight="1" x14ac:dyDescent="0.2">
      <c r="C4394" s="67"/>
      <c r="D4394" s="67"/>
    </row>
    <row r="4395" spans="3:4" ht="12.95" customHeight="1" x14ac:dyDescent="0.2">
      <c r="C4395" s="67"/>
      <c r="D4395" s="67"/>
    </row>
    <row r="4396" spans="3:4" ht="12.95" customHeight="1" x14ac:dyDescent="0.2">
      <c r="C4396" s="67"/>
      <c r="D4396" s="67"/>
    </row>
    <row r="4397" spans="3:4" ht="12.95" customHeight="1" x14ac:dyDescent="0.2">
      <c r="C4397" s="67"/>
      <c r="D4397" s="67"/>
    </row>
    <row r="4398" spans="3:4" ht="12.95" customHeight="1" x14ac:dyDescent="0.2">
      <c r="C4398" s="67"/>
      <c r="D4398" s="67"/>
    </row>
    <row r="4399" spans="3:4" ht="12.95" customHeight="1" x14ac:dyDescent="0.2">
      <c r="C4399" s="67"/>
      <c r="D4399" s="67"/>
    </row>
    <row r="4400" spans="3:4" ht="12.95" customHeight="1" x14ac:dyDescent="0.2">
      <c r="C4400" s="67"/>
      <c r="D4400" s="67"/>
    </row>
    <row r="4401" spans="3:4" ht="12.95" customHeight="1" x14ac:dyDescent="0.2">
      <c r="C4401" s="67"/>
      <c r="D4401" s="67"/>
    </row>
    <row r="4402" spans="3:4" ht="12.95" customHeight="1" x14ac:dyDescent="0.2">
      <c r="C4402" s="67"/>
      <c r="D4402" s="67"/>
    </row>
    <row r="4403" spans="3:4" ht="12.95" customHeight="1" x14ac:dyDescent="0.2">
      <c r="C4403" s="67"/>
      <c r="D4403" s="67"/>
    </row>
    <row r="4404" spans="3:4" ht="12.95" customHeight="1" x14ac:dyDescent="0.2">
      <c r="C4404" s="67"/>
      <c r="D4404" s="67"/>
    </row>
    <row r="4405" spans="3:4" ht="12.95" customHeight="1" x14ac:dyDescent="0.2">
      <c r="C4405" s="67"/>
      <c r="D4405" s="67"/>
    </row>
    <row r="4406" spans="3:4" ht="12.95" customHeight="1" x14ac:dyDescent="0.2">
      <c r="C4406" s="67"/>
      <c r="D4406" s="67"/>
    </row>
    <row r="4407" spans="3:4" ht="12.95" customHeight="1" x14ac:dyDescent="0.2">
      <c r="C4407" s="67"/>
      <c r="D4407" s="67"/>
    </row>
    <row r="4408" spans="3:4" ht="12.95" customHeight="1" x14ac:dyDescent="0.2">
      <c r="C4408" s="67"/>
      <c r="D4408" s="67"/>
    </row>
    <row r="4409" spans="3:4" ht="12.95" customHeight="1" x14ac:dyDescent="0.2">
      <c r="C4409" s="67"/>
      <c r="D4409" s="67"/>
    </row>
    <row r="4410" spans="3:4" ht="12.95" customHeight="1" x14ac:dyDescent="0.2">
      <c r="C4410" s="67"/>
      <c r="D4410" s="67"/>
    </row>
    <row r="4411" spans="3:4" ht="12.95" customHeight="1" x14ac:dyDescent="0.2">
      <c r="C4411" s="67"/>
      <c r="D4411" s="67"/>
    </row>
    <row r="4412" spans="3:4" ht="12.95" customHeight="1" x14ac:dyDescent="0.2">
      <c r="C4412" s="67"/>
      <c r="D4412" s="67"/>
    </row>
    <row r="4413" spans="3:4" ht="12.95" customHeight="1" x14ac:dyDescent="0.2">
      <c r="C4413" s="67"/>
      <c r="D4413" s="67"/>
    </row>
    <row r="4414" spans="3:4" ht="12.95" customHeight="1" x14ac:dyDescent="0.2">
      <c r="C4414" s="67"/>
      <c r="D4414" s="67"/>
    </row>
    <row r="4415" spans="3:4" ht="12.95" customHeight="1" x14ac:dyDescent="0.2">
      <c r="C4415" s="67"/>
      <c r="D4415" s="67"/>
    </row>
    <row r="4416" spans="3:4" ht="12.95" customHeight="1" x14ac:dyDescent="0.2">
      <c r="C4416" s="67"/>
      <c r="D4416" s="67"/>
    </row>
    <row r="4417" spans="3:4" ht="12.95" customHeight="1" x14ac:dyDescent="0.2">
      <c r="C4417" s="67"/>
      <c r="D4417" s="67"/>
    </row>
    <row r="4418" spans="3:4" ht="12.95" customHeight="1" x14ac:dyDescent="0.2">
      <c r="C4418" s="67"/>
      <c r="D4418" s="67"/>
    </row>
    <row r="4419" spans="3:4" ht="12.95" customHeight="1" x14ac:dyDescent="0.2">
      <c r="C4419" s="67"/>
      <c r="D4419" s="67"/>
    </row>
    <row r="4420" spans="3:4" ht="12.95" customHeight="1" x14ac:dyDescent="0.2">
      <c r="C4420" s="67"/>
      <c r="D4420" s="67"/>
    </row>
    <row r="4421" spans="3:4" ht="12.95" customHeight="1" x14ac:dyDescent="0.2">
      <c r="C4421" s="67"/>
      <c r="D4421" s="67"/>
    </row>
    <row r="4422" spans="3:4" ht="12.95" customHeight="1" x14ac:dyDescent="0.2">
      <c r="C4422" s="67"/>
      <c r="D4422" s="67"/>
    </row>
    <row r="4423" spans="3:4" ht="12.95" customHeight="1" x14ac:dyDescent="0.2">
      <c r="C4423" s="67"/>
      <c r="D4423" s="67"/>
    </row>
    <row r="4424" spans="3:4" ht="12.95" customHeight="1" x14ac:dyDescent="0.2">
      <c r="C4424" s="67"/>
      <c r="D4424" s="67"/>
    </row>
    <row r="4425" spans="3:4" ht="12.95" customHeight="1" x14ac:dyDescent="0.2">
      <c r="C4425" s="67"/>
      <c r="D4425" s="67"/>
    </row>
    <row r="4426" spans="3:4" ht="12.95" customHeight="1" x14ac:dyDescent="0.2">
      <c r="C4426" s="67"/>
      <c r="D4426" s="67"/>
    </row>
    <row r="4427" spans="3:4" ht="12.95" customHeight="1" x14ac:dyDescent="0.2">
      <c r="C4427" s="67"/>
      <c r="D4427" s="67"/>
    </row>
    <row r="4428" spans="3:4" ht="12.95" customHeight="1" x14ac:dyDescent="0.2">
      <c r="C4428" s="67"/>
      <c r="D4428" s="67"/>
    </row>
    <row r="4429" spans="3:4" ht="12.95" customHeight="1" x14ac:dyDescent="0.2">
      <c r="C4429" s="67"/>
      <c r="D4429" s="67"/>
    </row>
    <row r="4430" spans="3:4" ht="12.95" customHeight="1" x14ac:dyDescent="0.2">
      <c r="C4430" s="67"/>
      <c r="D4430" s="67"/>
    </row>
    <row r="4431" spans="3:4" ht="12.95" customHeight="1" x14ac:dyDescent="0.2">
      <c r="C4431" s="67"/>
      <c r="D4431" s="67"/>
    </row>
    <row r="4432" spans="3:4" ht="12.95" customHeight="1" x14ac:dyDescent="0.2">
      <c r="C4432" s="67"/>
      <c r="D4432" s="67"/>
    </row>
    <row r="4433" spans="3:4" ht="12.95" customHeight="1" x14ac:dyDescent="0.2">
      <c r="C4433" s="67"/>
      <c r="D4433" s="67"/>
    </row>
    <row r="4434" spans="3:4" ht="12.95" customHeight="1" x14ac:dyDescent="0.2">
      <c r="C4434" s="67"/>
      <c r="D4434" s="67"/>
    </row>
    <row r="4435" spans="3:4" ht="12.95" customHeight="1" x14ac:dyDescent="0.2">
      <c r="C4435" s="67"/>
      <c r="D4435" s="67"/>
    </row>
    <row r="4436" spans="3:4" ht="12.95" customHeight="1" x14ac:dyDescent="0.2">
      <c r="C4436" s="67"/>
      <c r="D4436" s="67"/>
    </row>
    <row r="4437" spans="3:4" ht="12.95" customHeight="1" x14ac:dyDescent="0.2">
      <c r="C4437" s="67"/>
      <c r="D4437" s="67"/>
    </row>
    <row r="4438" spans="3:4" ht="12.95" customHeight="1" x14ac:dyDescent="0.2">
      <c r="C4438" s="67"/>
      <c r="D4438" s="67"/>
    </row>
    <row r="4439" spans="3:4" ht="12.95" customHeight="1" x14ac:dyDescent="0.2">
      <c r="C4439" s="67"/>
      <c r="D4439" s="67"/>
    </row>
    <row r="4440" spans="3:4" ht="12.95" customHeight="1" x14ac:dyDescent="0.2">
      <c r="C4440" s="67"/>
      <c r="D4440" s="67"/>
    </row>
    <row r="4441" spans="3:4" ht="12.95" customHeight="1" x14ac:dyDescent="0.2">
      <c r="C4441" s="67"/>
      <c r="D4441" s="67"/>
    </row>
    <row r="4442" spans="3:4" ht="12.95" customHeight="1" x14ac:dyDescent="0.2">
      <c r="C4442" s="67"/>
      <c r="D4442" s="67"/>
    </row>
    <row r="4443" spans="3:4" ht="12.95" customHeight="1" x14ac:dyDescent="0.2">
      <c r="C4443" s="67"/>
      <c r="D4443" s="67"/>
    </row>
    <row r="4444" spans="3:4" ht="12.95" customHeight="1" x14ac:dyDescent="0.2">
      <c r="C4444" s="67"/>
      <c r="D4444" s="67"/>
    </row>
    <row r="4445" spans="3:4" ht="12.95" customHeight="1" x14ac:dyDescent="0.2">
      <c r="C4445" s="67"/>
      <c r="D4445" s="67"/>
    </row>
    <row r="4446" spans="3:4" ht="12.95" customHeight="1" x14ac:dyDescent="0.2">
      <c r="C4446" s="67"/>
      <c r="D4446" s="67"/>
    </row>
    <row r="4447" spans="3:4" ht="12.95" customHeight="1" x14ac:dyDescent="0.2">
      <c r="C4447" s="67"/>
      <c r="D4447" s="67"/>
    </row>
    <row r="4448" spans="3:4" ht="12.95" customHeight="1" x14ac:dyDescent="0.2">
      <c r="C4448" s="67"/>
      <c r="D4448" s="67"/>
    </row>
    <row r="4449" spans="3:4" ht="12.95" customHeight="1" x14ac:dyDescent="0.2">
      <c r="C4449" s="67"/>
      <c r="D4449" s="67"/>
    </row>
    <row r="4450" spans="3:4" ht="12.95" customHeight="1" x14ac:dyDescent="0.2">
      <c r="C4450" s="67"/>
      <c r="D4450" s="67"/>
    </row>
    <row r="4451" spans="3:4" ht="12.95" customHeight="1" x14ac:dyDescent="0.2">
      <c r="C4451" s="67"/>
      <c r="D4451" s="67"/>
    </row>
    <row r="4452" spans="3:4" ht="12.95" customHeight="1" x14ac:dyDescent="0.2">
      <c r="C4452" s="67"/>
      <c r="D4452" s="67"/>
    </row>
    <row r="4453" spans="3:4" ht="12.95" customHeight="1" x14ac:dyDescent="0.2">
      <c r="C4453" s="67"/>
      <c r="D4453" s="67"/>
    </row>
    <row r="4454" spans="3:4" ht="12.95" customHeight="1" x14ac:dyDescent="0.2">
      <c r="C4454" s="67"/>
      <c r="D4454" s="67"/>
    </row>
    <row r="4455" spans="3:4" ht="12.95" customHeight="1" x14ac:dyDescent="0.2">
      <c r="C4455" s="67"/>
      <c r="D4455" s="67"/>
    </row>
    <row r="4456" spans="3:4" ht="12.95" customHeight="1" x14ac:dyDescent="0.2">
      <c r="C4456" s="67"/>
      <c r="D4456" s="67"/>
    </row>
    <row r="4457" spans="3:4" ht="12.95" customHeight="1" x14ac:dyDescent="0.2">
      <c r="C4457" s="67"/>
      <c r="D4457" s="67"/>
    </row>
    <row r="4458" spans="3:4" ht="12.95" customHeight="1" x14ac:dyDescent="0.2">
      <c r="C4458" s="67"/>
      <c r="D4458" s="67"/>
    </row>
    <row r="4459" spans="3:4" ht="12.95" customHeight="1" x14ac:dyDescent="0.2">
      <c r="C4459" s="67"/>
      <c r="D4459" s="67"/>
    </row>
    <row r="4460" spans="3:4" ht="12.95" customHeight="1" x14ac:dyDescent="0.2">
      <c r="C4460" s="67"/>
      <c r="D4460" s="67"/>
    </row>
    <row r="4461" spans="3:4" ht="12.95" customHeight="1" x14ac:dyDescent="0.2">
      <c r="C4461" s="67"/>
      <c r="D4461" s="67"/>
    </row>
    <row r="4462" spans="3:4" ht="12.95" customHeight="1" x14ac:dyDescent="0.2">
      <c r="C4462" s="67"/>
      <c r="D4462" s="67"/>
    </row>
    <row r="4463" spans="3:4" ht="12.95" customHeight="1" x14ac:dyDescent="0.2">
      <c r="C4463" s="67"/>
      <c r="D4463" s="67"/>
    </row>
    <row r="4464" spans="3:4" ht="12.95" customHeight="1" x14ac:dyDescent="0.2">
      <c r="C4464" s="67"/>
      <c r="D4464" s="67"/>
    </row>
    <row r="4465" spans="3:4" ht="12.95" customHeight="1" x14ac:dyDescent="0.2">
      <c r="C4465" s="67"/>
      <c r="D4465" s="67"/>
    </row>
    <row r="4466" spans="3:4" ht="12.95" customHeight="1" x14ac:dyDescent="0.2">
      <c r="C4466" s="67"/>
      <c r="D4466" s="67"/>
    </row>
    <row r="4467" spans="3:4" ht="12.95" customHeight="1" x14ac:dyDescent="0.2">
      <c r="C4467" s="67"/>
      <c r="D4467" s="67"/>
    </row>
    <row r="4468" spans="3:4" ht="12.95" customHeight="1" x14ac:dyDescent="0.2">
      <c r="C4468" s="67"/>
      <c r="D4468" s="67"/>
    </row>
    <row r="4469" spans="3:4" ht="12.95" customHeight="1" x14ac:dyDescent="0.2">
      <c r="C4469" s="67"/>
      <c r="D4469" s="67"/>
    </row>
    <row r="4470" spans="3:4" ht="12.95" customHeight="1" x14ac:dyDescent="0.2">
      <c r="C4470" s="67"/>
      <c r="D4470" s="67"/>
    </row>
    <row r="4471" spans="3:4" ht="12.95" customHeight="1" x14ac:dyDescent="0.2">
      <c r="C4471" s="67"/>
      <c r="D4471" s="67"/>
    </row>
    <row r="4472" spans="3:4" ht="12.95" customHeight="1" x14ac:dyDescent="0.2">
      <c r="C4472" s="67"/>
      <c r="D4472" s="67"/>
    </row>
    <row r="4473" spans="3:4" ht="12.95" customHeight="1" x14ac:dyDescent="0.2">
      <c r="C4473" s="67"/>
      <c r="D4473" s="67"/>
    </row>
    <row r="4474" spans="3:4" ht="12.95" customHeight="1" x14ac:dyDescent="0.2">
      <c r="C4474" s="67"/>
      <c r="D4474" s="67"/>
    </row>
    <row r="4475" spans="3:4" ht="12.95" customHeight="1" x14ac:dyDescent="0.2">
      <c r="C4475" s="67"/>
      <c r="D4475" s="67"/>
    </row>
    <row r="4476" spans="3:4" ht="12.95" customHeight="1" x14ac:dyDescent="0.2">
      <c r="C4476" s="67"/>
      <c r="D4476" s="67"/>
    </row>
    <row r="4477" spans="3:4" ht="12.95" customHeight="1" x14ac:dyDescent="0.2">
      <c r="C4477" s="67"/>
      <c r="D4477" s="67"/>
    </row>
    <row r="4478" spans="3:4" ht="12.95" customHeight="1" x14ac:dyDescent="0.2">
      <c r="C4478" s="67"/>
      <c r="D4478" s="67"/>
    </row>
    <row r="4479" spans="3:4" ht="12.95" customHeight="1" x14ac:dyDescent="0.2">
      <c r="C4479" s="67"/>
      <c r="D4479" s="67"/>
    </row>
    <row r="4480" spans="3:4" ht="12.95" customHeight="1" x14ac:dyDescent="0.2">
      <c r="C4480" s="67"/>
      <c r="D4480" s="67"/>
    </row>
    <row r="4481" spans="3:4" ht="12.95" customHeight="1" x14ac:dyDescent="0.2">
      <c r="C4481" s="67"/>
      <c r="D4481" s="67"/>
    </row>
    <row r="4482" spans="3:4" ht="12.95" customHeight="1" x14ac:dyDescent="0.2">
      <c r="C4482" s="67"/>
      <c r="D4482" s="67"/>
    </row>
    <row r="4483" spans="3:4" ht="12.95" customHeight="1" x14ac:dyDescent="0.2">
      <c r="C4483" s="67"/>
      <c r="D4483" s="67"/>
    </row>
    <row r="4484" spans="3:4" ht="12.95" customHeight="1" x14ac:dyDescent="0.2">
      <c r="C4484" s="67"/>
      <c r="D4484" s="67"/>
    </row>
    <row r="4485" spans="3:4" ht="12.95" customHeight="1" x14ac:dyDescent="0.2">
      <c r="C4485" s="67"/>
      <c r="D4485" s="67"/>
    </row>
    <row r="4486" spans="3:4" ht="12.95" customHeight="1" x14ac:dyDescent="0.2">
      <c r="C4486" s="67"/>
      <c r="D4486" s="67"/>
    </row>
    <row r="4487" spans="3:4" ht="12.95" customHeight="1" x14ac:dyDescent="0.2">
      <c r="C4487" s="67"/>
      <c r="D4487" s="67"/>
    </row>
    <row r="4488" spans="3:4" ht="12.95" customHeight="1" x14ac:dyDescent="0.2">
      <c r="C4488" s="67"/>
      <c r="D4488" s="67"/>
    </row>
    <row r="4489" spans="3:4" ht="12.95" customHeight="1" x14ac:dyDescent="0.2">
      <c r="C4489" s="67"/>
      <c r="D4489" s="67"/>
    </row>
    <row r="4490" spans="3:4" ht="12.95" customHeight="1" x14ac:dyDescent="0.2">
      <c r="C4490" s="67"/>
      <c r="D4490" s="67"/>
    </row>
    <row r="4491" spans="3:4" ht="12.95" customHeight="1" x14ac:dyDescent="0.2">
      <c r="C4491" s="67"/>
      <c r="D4491" s="67"/>
    </row>
    <row r="4492" spans="3:4" ht="12.95" customHeight="1" x14ac:dyDescent="0.2">
      <c r="C4492" s="67"/>
      <c r="D4492" s="67"/>
    </row>
    <row r="4493" spans="3:4" ht="12.95" customHeight="1" x14ac:dyDescent="0.2">
      <c r="C4493" s="67"/>
      <c r="D4493" s="67"/>
    </row>
    <row r="4494" spans="3:4" ht="12.95" customHeight="1" x14ac:dyDescent="0.2">
      <c r="C4494" s="67"/>
      <c r="D4494" s="67"/>
    </row>
    <row r="4495" spans="3:4" ht="12.95" customHeight="1" x14ac:dyDescent="0.2">
      <c r="C4495" s="67"/>
      <c r="D4495" s="67"/>
    </row>
    <row r="4496" spans="3:4" ht="12.95" customHeight="1" x14ac:dyDescent="0.2">
      <c r="C4496" s="67"/>
      <c r="D4496" s="67"/>
    </row>
    <row r="4497" spans="3:4" ht="12.95" customHeight="1" x14ac:dyDescent="0.2">
      <c r="C4497" s="67"/>
      <c r="D4497" s="67"/>
    </row>
    <row r="4498" spans="3:4" ht="12.95" customHeight="1" x14ac:dyDescent="0.2">
      <c r="C4498" s="67"/>
      <c r="D4498" s="67"/>
    </row>
    <row r="4499" spans="3:4" ht="12.95" customHeight="1" x14ac:dyDescent="0.2">
      <c r="C4499" s="67"/>
      <c r="D4499" s="67"/>
    </row>
    <row r="4500" spans="3:4" ht="12.95" customHeight="1" x14ac:dyDescent="0.2">
      <c r="C4500" s="67"/>
      <c r="D4500" s="67"/>
    </row>
    <row r="4501" spans="3:4" ht="12.95" customHeight="1" x14ac:dyDescent="0.2">
      <c r="C4501" s="67"/>
      <c r="D4501" s="67"/>
    </row>
    <row r="4502" spans="3:4" ht="12.95" customHeight="1" x14ac:dyDescent="0.2">
      <c r="C4502" s="67"/>
      <c r="D4502" s="67"/>
    </row>
    <row r="4503" spans="3:4" ht="12.95" customHeight="1" x14ac:dyDescent="0.2">
      <c r="C4503" s="67"/>
      <c r="D4503" s="67"/>
    </row>
    <row r="4504" spans="3:4" ht="12.95" customHeight="1" x14ac:dyDescent="0.2">
      <c r="C4504" s="67"/>
      <c r="D4504" s="67"/>
    </row>
    <row r="4505" spans="3:4" ht="12.95" customHeight="1" x14ac:dyDescent="0.2">
      <c r="C4505" s="67"/>
      <c r="D4505" s="67"/>
    </row>
    <row r="4506" spans="3:4" ht="12.95" customHeight="1" x14ac:dyDescent="0.2">
      <c r="C4506" s="67"/>
      <c r="D4506" s="67"/>
    </row>
    <row r="4507" spans="3:4" ht="12.95" customHeight="1" x14ac:dyDescent="0.2">
      <c r="C4507" s="67"/>
      <c r="D4507" s="67"/>
    </row>
    <row r="4508" spans="3:4" ht="12.95" customHeight="1" x14ac:dyDescent="0.2">
      <c r="C4508" s="67"/>
      <c r="D4508" s="67"/>
    </row>
    <row r="4509" spans="3:4" ht="12.95" customHeight="1" x14ac:dyDescent="0.2">
      <c r="C4509" s="67"/>
      <c r="D4509" s="67"/>
    </row>
    <row r="4510" spans="3:4" ht="12.95" customHeight="1" x14ac:dyDescent="0.2">
      <c r="C4510" s="67"/>
      <c r="D4510" s="67"/>
    </row>
    <row r="4511" spans="3:4" ht="12.95" customHeight="1" x14ac:dyDescent="0.2">
      <c r="C4511" s="67"/>
      <c r="D4511" s="67"/>
    </row>
    <row r="4512" spans="3:4" ht="12.95" customHeight="1" x14ac:dyDescent="0.2">
      <c r="C4512" s="67"/>
      <c r="D4512" s="67"/>
    </row>
    <row r="4513" spans="3:4" ht="12.95" customHeight="1" x14ac:dyDescent="0.2">
      <c r="C4513" s="67"/>
      <c r="D4513" s="67"/>
    </row>
    <row r="4514" spans="3:4" ht="12.95" customHeight="1" x14ac:dyDescent="0.2">
      <c r="C4514" s="67"/>
      <c r="D4514" s="67"/>
    </row>
    <row r="4515" spans="3:4" ht="12.95" customHeight="1" x14ac:dyDescent="0.2">
      <c r="C4515" s="67"/>
      <c r="D4515" s="67"/>
    </row>
    <row r="4516" spans="3:4" ht="12.95" customHeight="1" x14ac:dyDescent="0.2">
      <c r="C4516" s="67"/>
      <c r="D4516" s="67"/>
    </row>
    <row r="4517" spans="3:4" ht="12.95" customHeight="1" x14ac:dyDescent="0.2">
      <c r="C4517" s="67"/>
      <c r="D4517" s="67"/>
    </row>
    <row r="4518" spans="3:4" ht="12.95" customHeight="1" x14ac:dyDescent="0.2">
      <c r="C4518" s="67"/>
      <c r="D4518" s="67"/>
    </row>
    <row r="4519" spans="3:4" ht="12.95" customHeight="1" x14ac:dyDescent="0.2">
      <c r="C4519" s="67"/>
      <c r="D4519" s="67"/>
    </row>
    <row r="4520" spans="3:4" ht="12.95" customHeight="1" x14ac:dyDescent="0.2">
      <c r="C4520" s="67"/>
      <c r="D4520" s="67"/>
    </row>
    <row r="4521" spans="3:4" ht="12.95" customHeight="1" x14ac:dyDescent="0.2">
      <c r="C4521" s="67"/>
      <c r="D4521" s="67"/>
    </row>
    <row r="4522" spans="3:4" ht="12.95" customHeight="1" x14ac:dyDescent="0.2">
      <c r="C4522" s="67"/>
      <c r="D4522" s="67"/>
    </row>
    <row r="4523" spans="3:4" ht="12.95" customHeight="1" x14ac:dyDescent="0.2">
      <c r="C4523" s="67"/>
      <c r="D4523" s="67"/>
    </row>
    <row r="4524" spans="3:4" ht="12.95" customHeight="1" x14ac:dyDescent="0.2">
      <c r="C4524" s="67"/>
      <c r="D4524" s="67"/>
    </row>
    <row r="4525" spans="3:4" ht="12.95" customHeight="1" x14ac:dyDescent="0.2">
      <c r="C4525" s="67"/>
      <c r="D4525" s="67"/>
    </row>
    <row r="4526" spans="3:4" ht="12.95" customHeight="1" x14ac:dyDescent="0.2">
      <c r="C4526" s="67"/>
      <c r="D4526" s="67"/>
    </row>
    <row r="4527" spans="3:4" ht="12.95" customHeight="1" x14ac:dyDescent="0.2">
      <c r="C4527" s="67"/>
      <c r="D4527" s="67"/>
    </row>
    <row r="4528" spans="3:4" ht="12.95" customHeight="1" x14ac:dyDescent="0.2">
      <c r="C4528" s="67"/>
      <c r="D4528" s="67"/>
    </row>
    <row r="4529" spans="3:4" ht="12.95" customHeight="1" x14ac:dyDescent="0.2">
      <c r="C4529" s="67"/>
      <c r="D4529" s="67"/>
    </row>
    <row r="4530" spans="3:4" ht="12.95" customHeight="1" x14ac:dyDescent="0.2">
      <c r="C4530" s="67"/>
      <c r="D4530" s="67"/>
    </row>
    <row r="4531" spans="3:4" ht="12.95" customHeight="1" x14ac:dyDescent="0.2">
      <c r="C4531" s="67"/>
      <c r="D4531" s="67"/>
    </row>
    <row r="4532" spans="3:4" ht="12.95" customHeight="1" x14ac:dyDescent="0.2">
      <c r="C4532" s="67"/>
      <c r="D4532" s="67"/>
    </row>
    <row r="4533" spans="3:4" ht="12.95" customHeight="1" x14ac:dyDescent="0.2">
      <c r="C4533" s="67"/>
      <c r="D4533" s="67"/>
    </row>
    <row r="4534" spans="3:4" ht="12.95" customHeight="1" x14ac:dyDescent="0.2">
      <c r="C4534" s="67"/>
      <c r="D4534" s="67"/>
    </row>
    <row r="4535" spans="3:4" ht="12.95" customHeight="1" x14ac:dyDescent="0.2">
      <c r="C4535" s="67"/>
      <c r="D4535" s="67"/>
    </row>
    <row r="4536" spans="3:4" ht="12.95" customHeight="1" x14ac:dyDescent="0.2">
      <c r="C4536" s="67"/>
      <c r="D4536" s="67"/>
    </row>
    <row r="4537" spans="3:4" ht="12.95" customHeight="1" x14ac:dyDescent="0.2">
      <c r="C4537" s="67"/>
      <c r="D4537" s="67"/>
    </row>
    <row r="4538" spans="3:4" ht="12.95" customHeight="1" x14ac:dyDescent="0.2">
      <c r="C4538" s="67"/>
      <c r="D4538" s="67"/>
    </row>
    <row r="4539" spans="3:4" ht="12.95" customHeight="1" x14ac:dyDescent="0.2">
      <c r="C4539" s="67"/>
      <c r="D4539" s="67"/>
    </row>
    <row r="4540" spans="3:4" ht="12.95" customHeight="1" x14ac:dyDescent="0.2">
      <c r="C4540" s="67"/>
      <c r="D4540" s="67"/>
    </row>
    <row r="4541" spans="3:4" ht="12.95" customHeight="1" x14ac:dyDescent="0.2">
      <c r="C4541" s="67"/>
      <c r="D4541" s="67"/>
    </row>
    <row r="4542" spans="3:4" ht="12.95" customHeight="1" x14ac:dyDescent="0.2">
      <c r="C4542" s="67"/>
      <c r="D4542" s="67"/>
    </row>
    <row r="4543" spans="3:4" ht="12.95" customHeight="1" x14ac:dyDescent="0.2">
      <c r="C4543" s="67"/>
      <c r="D4543" s="67"/>
    </row>
    <row r="4544" spans="3:4" ht="12.95" customHeight="1" x14ac:dyDescent="0.2">
      <c r="C4544" s="67"/>
      <c r="D4544" s="67"/>
    </row>
    <row r="4545" spans="3:4" ht="12.95" customHeight="1" x14ac:dyDescent="0.2">
      <c r="C4545" s="67"/>
      <c r="D4545" s="67"/>
    </row>
    <row r="4546" spans="3:4" ht="12.95" customHeight="1" x14ac:dyDescent="0.2">
      <c r="C4546" s="67"/>
      <c r="D4546" s="67"/>
    </row>
    <row r="4547" spans="3:4" ht="12.95" customHeight="1" x14ac:dyDescent="0.2">
      <c r="C4547" s="67"/>
      <c r="D4547" s="67"/>
    </row>
    <row r="4548" spans="3:4" ht="12.95" customHeight="1" x14ac:dyDescent="0.2">
      <c r="C4548" s="67"/>
      <c r="D4548" s="67"/>
    </row>
    <row r="4549" spans="3:4" ht="12.95" customHeight="1" x14ac:dyDescent="0.2">
      <c r="C4549" s="67"/>
      <c r="D4549" s="67"/>
    </row>
    <row r="4550" spans="3:4" ht="12.95" customHeight="1" x14ac:dyDescent="0.2">
      <c r="C4550" s="67"/>
      <c r="D4550" s="67"/>
    </row>
    <row r="4551" spans="3:4" ht="12.95" customHeight="1" x14ac:dyDescent="0.2">
      <c r="C4551" s="67"/>
      <c r="D4551" s="67"/>
    </row>
    <row r="4552" spans="3:4" ht="12.95" customHeight="1" x14ac:dyDescent="0.2">
      <c r="C4552" s="67"/>
      <c r="D4552" s="67"/>
    </row>
    <row r="4553" spans="3:4" ht="12.95" customHeight="1" x14ac:dyDescent="0.2">
      <c r="C4553" s="67"/>
      <c r="D4553" s="67"/>
    </row>
    <row r="4554" spans="3:4" ht="12.95" customHeight="1" x14ac:dyDescent="0.2">
      <c r="C4554" s="67"/>
      <c r="D4554" s="67"/>
    </row>
    <row r="4555" spans="3:4" ht="12.95" customHeight="1" x14ac:dyDescent="0.2">
      <c r="C4555" s="67"/>
      <c r="D4555" s="67"/>
    </row>
    <row r="4556" spans="3:4" ht="12.95" customHeight="1" x14ac:dyDescent="0.2">
      <c r="C4556" s="67"/>
      <c r="D4556" s="67"/>
    </row>
    <row r="4557" spans="3:4" ht="12.95" customHeight="1" x14ac:dyDescent="0.2">
      <c r="C4557" s="67"/>
      <c r="D4557" s="67"/>
    </row>
    <row r="4558" spans="3:4" ht="12.95" customHeight="1" x14ac:dyDescent="0.2">
      <c r="C4558" s="67"/>
      <c r="D4558" s="67"/>
    </row>
    <row r="4559" spans="3:4" ht="12.95" customHeight="1" x14ac:dyDescent="0.2">
      <c r="C4559" s="67"/>
      <c r="D4559" s="67"/>
    </row>
    <row r="4560" spans="3:4" ht="12.95" customHeight="1" x14ac:dyDescent="0.2">
      <c r="C4560" s="67"/>
      <c r="D4560" s="67"/>
    </row>
    <row r="4561" spans="3:4" ht="12.95" customHeight="1" x14ac:dyDescent="0.2">
      <c r="C4561" s="67"/>
      <c r="D4561" s="67"/>
    </row>
    <row r="4562" spans="3:4" ht="12.95" customHeight="1" x14ac:dyDescent="0.2">
      <c r="C4562" s="67"/>
      <c r="D4562" s="67"/>
    </row>
    <row r="4563" spans="3:4" ht="12.95" customHeight="1" x14ac:dyDescent="0.2">
      <c r="C4563" s="67"/>
      <c r="D4563" s="67"/>
    </row>
    <row r="4564" spans="3:4" ht="12.95" customHeight="1" x14ac:dyDescent="0.2">
      <c r="C4564" s="67"/>
      <c r="D4564" s="67"/>
    </row>
    <row r="4565" spans="3:4" ht="12.95" customHeight="1" x14ac:dyDescent="0.2">
      <c r="C4565" s="67"/>
      <c r="D4565" s="67"/>
    </row>
    <row r="4566" spans="3:4" ht="12.95" customHeight="1" x14ac:dyDescent="0.2">
      <c r="C4566" s="67"/>
      <c r="D4566" s="67"/>
    </row>
    <row r="4567" spans="3:4" ht="12.95" customHeight="1" x14ac:dyDescent="0.2">
      <c r="C4567" s="67"/>
      <c r="D4567" s="67"/>
    </row>
    <row r="4568" spans="3:4" ht="12.95" customHeight="1" x14ac:dyDescent="0.2">
      <c r="C4568" s="67"/>
      <c r="D4568" s="67"/>
    </row>
    <row r="4569" spans="3:4" ht="12.95" customHeight="1" x14ac:dyDescent="0.2">
      <c r="C4569" s="67"/>
      <c r="D4569" s="67"/>
    </row>
    <row r="4570" spans="3:4" ht="12.95" customHeight="1" x14ac:dyDescent="0.2">
      <c r="C4570" s="67"/>
      <c r="D4570" s="67"/>
    </row>
    <row r="4571" spans="3:4" ht="12.95" customHeight="1" x14ac:dyDescent="0.2">
      <c r="C4571" s="67"/>
      <c r="D4571" s="67"/>
    </row>
    <row r="4572" spans="3:4" ht="12.95" customHeight="1" x14ac:dyDescent="0.2">
      <c r="C4572" s="67"/>
      <c r="D4572" s="67"/>
    </row>
    <row r="4573" spans="3:4" ht="12.95" customHeight="1" x14ac:dyDescent="0.2">
      <c r="C4573" s="67"/>
      <c r="D4573" s="67"/>
    </row>
    <row r="4574" spans="3:4" ht="12.95" customHeight="1" x14ac:dyDescent="0.2">
      <c r="C4574" s="67"/>
      <c r="D4574" s="67"/>
    </row>
    <row r="4575" spans="3:4" ht="12.95" customHeight="1" x14ac:dyDescent="0.2">
      <c r="C4575" s="67"/>
      <c r="D4575" s="67"/>
    </row>
    <row r="4576" spans="3:4" ht="12.95" customHeight="1" x14ac:dyDescent="0.2">
      <c r="C4576" s="67"/>
      <c r="D4576" s="67"/>
    </row>
    <row r="4577" spans="3:4" ht="12.95" customHeight="1" x14ac:dyDescent="0.2">
      <c r="C4577" s="67"/>
      <c r="D4577" s="67"/>
    </row>
    <row r="4578" spans="3:4" ht="12.95" customHeight="1" x14ac:dyDescent="0.2">
      <c r="C4578" s="67"/>
      <c r="D4578" s="67"/>
    </row>
    <row r="4579" spans="3:4" ht="12.95" customHeight="1" x14ac:dyDescent="0.2">
      <c r="C4579" s="67"/>
      <c r="D4579" s="67"/>
    </row>
    <row r="4580" spans="3:4" ht="12.95" customHeight="1" x14ac:dyDescent="0.2">
      <c r="C4580" s="67"/>
      <c r="D4580" s="67"/>
    </row>
    <row r="4581" spans="3:4" ht="12.95" customHeight="1" x14ac:dyDescent="0.2">
      <c r="C4581" s="67"/>
      <c r="D4581" s="67"/>
    </row>
    <row r="4582" spans="3:4" ht="12.95" customHeight="1" x14ac:dyDescent="0.2">
      <c r="C4582" s="67"/>
      <c r="D4582" s="67"/>
    </row>
    <row r="4583" spans="3:4" ht="12.95" customHeight="1" x14ac:dyDescent="0.2">
      <c r="C4583" s="67"/>
      <c r="D4583" s="67"/>
    </row>
    <row r="4584" spans="3:4" ht="12.95" customHeight="1" x14ac:dyDescent="0.2">
      <c r="C4584" s="67"/>
      <c r="D4584" s="67"/>
    </row>
    <row r="4585" spans="3:4" ht="12.95" customHeight="1" x14ac:dyDescent="0.2">
      <c r="C4585" s="67"/>
      <c r="D4585" s="67"/>
    </row>
    <row r="4586" spans="3:4" ht="12.95" customHeight="1" x14ac:dyDescent="0.2">
      <c r="C4586" s="67"/>
      <c r="D4586" s="67"/>
    </row>
    <row r="4587" spans="3:4" ht="12.95" customHeight="1" x14ac:dyDescent="0.2">
      <c r="C4587" s="67"/>
      <c r="D4587" s="67"/>
    </row>
    <row r="4588" spans="3:4" ht="12.95" customHeight="1" x14ac:dyDescent="0.2">
      <c r="C4588" s="67"/>
      <c r="D4588" s="67"/>
    </row>
    <row r="4589" spans="3:4" ht="12.95" customHeight="1" x14ac:dyDescent="0.2">
      <c r="C4589" s="67"/>
      <c r="D4589" s="67"/>
    </row>
    <row r="4590" spans="3:4" ht="12.95" customHeight="1" x14ac:dyDescent="0.2">
      <c r="C4590" s="67"/>
      <c r="D4590" s="67"/>
    </row>
    <row r="4591" spans="3:4" ht="12.95" customHeight="1" x14ac:dyDescent="0.2">
      <c r="C4591" s="67"/>
      <c r="D4591" s="67"/>
    </row>
    <row r="4592" spans="3:4" ht="12.95" customHeight="1" x14ac:dyDescent="0.2">
      <c r="C4592" s="67"/>
      <c r="D4592" s="67"/>
    </row>
    <row r="4593" spans="3:4" ht="12.95" customHeight="1" x14ac:dyDescent="0.2">
      <c r="C4593" s="67"/>
      <c r="D4593" s="67"/>
    </row>
    <row r="4594" spans="3:4" ht="12.95" customHeight="1" x14ac:dyDescent="0.2">
      <c r="C4594" s="67"/>
      <c r="D4594" s="67"/>
    </row>
    <row r="4595" spans="3:4" ht="12.95" customHeight="1" x14ac:dyDescent="0.2">
      <c r="C4595" s="67"/>
      <c r="D4595" s="67"/>
    </row>
    <row r="4596" spans="3:4" ht="12.95" customHeight="1" x14ac:dyDescent="0.2">
      <c r="C4596" s="67"/>
      <c r="D4596" s="67"/>
    </row>
    <row r="4597" spans="3:4" ht="12.95" customHeight="1" x14ac:dyDescent="0.2">
      <c r="C4597" s="67"/>
      <c r="D4597" s="67"/>
    </row>
    <row r="4598" spans="3:4" ht="12.95" customHeight="1" x14ac:dyDescent="0.2">
      <c r="C4598" s="67"/>
      <c r="D4598" s="67"/>
    </row>
    <row r="4599" spans="3:4" ht="12.95" customHeight="1" x14ac:dyDescent="0.2">
      <c r="C4599" s="67"/>
      <c r="D4599" s="67"/>
    </row>
    <row r="4600" spans="3:4" ht="12.95" customHeight="1" x14ac:dyDescent="0.2">
      <c r="C4600" s="67"/>
      <c r="D4600" s="67"/>
    </row>
    <row r="4601" spans="3:4" ht="12.95" customHeight="1" x14ac:dyDescent="0.2">
      <c r="C4601" s="67"/>
      <c r="D4601" s="67"/>
    </row>
    <row r="4602" spans="3:4" ht="12.95" customHeight="1" x14ac:dyDescent="0.2">
      <c r="C4602" s="67"/>
      <c r="D4602" s="67"/>
    </row>
    <row r="4603" spans="3:4" ht="12.95" customHeight="1" x14ac:dyDescent="0.2">
      <c r="C4603" s="67"/>
      <c r="D4603" s="67"/>
    </row>
    <row r="4604" spans="3:4" ht="12.95" customHeight="1" x14ac:dyDescent="0.2">
      <c r="C4604" s="67"/>
      <c r="D4604" s="67"/>
    </row>
    <row r="4605" spans="3:4" ht="12.95" customHeight="1" x14ac:dyDescent="0.2">
      <c r="C4605" s="67"/>
      <c r="D4605" s="67"/>
    </row>
    <row r="4606" spans="3:4" ht="12.95" customHeight="1" x14ac:dyDescent="0.2">
      <c r="C4606" s="67"/>
      <c r="D4606" s="67"/>
    </row>
    <row r="4607" spans="3:4" ht="12.95" customHeight="1" x14ac:dyDescent="0.2">
      <c r="C4607" s="67"/>
      <c r="D4607" s="67"/>
    </row>
    <row r="4608" spans="3:4" ht="12.95" customHeight="1" x14ac:dyDescent="0.2">
      <c r="C4608" s="67"/>
      <c r="D4608" s="67"/>
    </row>
    <row r="4609" spans="3:4" ht="12.95" customHeight="1" x14ac:dyDescent="0.2">
      <c r="C4609" s="67"/>
      <c r="D4609" s="67"/>
    </row>
    <row r="4610" spans="3:4" ht="12.95" customHeight="1" x14ac:dyDescent="0.2">
      <c r="C4610" s="67"/>
      <c r="D4610" s="67"/>
    </row>
    <row r="4611" spans="3:4" ht="12.95" customHeight="1" x14ac:dyDescent="0.2">
      <c r="C4611" s="67"/>
      <c r="D4611" s="67"/>
    </row>
    <row r="4612" spans="3:4" ht="12.95" customHeight="1" x14ac:dyDescent="0.2">
      <c r="C4612" s="67"/>
      <c r="D4612" s="67"/>
    </row>
    <row r="4613" spans="3:4" ht="12.95" customHeight="1" x14ac:dyDescent="0.2">
      <c r="C4613" s="67"/>
      <c r="D4613" s="67"/>
    </row>
    <row r="4614" spans="3:4" ht="12.95" customHeight="1" x14ac:dyDescent="0.2">
      <c r="C4614" s="67"/>
      <c r="D4614" s="67"/>
    </row>
    <row r="4615" spans="3:4" ht="12.95" customHeight="1" x14ac:dyDescent="0.2">
      <c r="C4615" s="67"/>
      <c r="D4615" s="67"/>
    </row>
    <row r="4616" spans="3:4" ht="12.95" customHeight="1" x14ac:dyDescent="0.2">
      <c r="C4616" s="67"/>
      <c r="D4616" s="67"/>
    </row>
    <row r="4617" spans="3:4" ht="12.95" customHeight="1" x14ac:dyDescent="0.2">
      <c r="C4617" s="67"/>
      <c r="D4617" s="67"/>
    </row>
    <row r="4618" spans="3:4" ht="12.95" customHeight="1" x14ac:dyDescent="0.2">
      <c r="C4618" s="67"/>
      <c r="D4618" s="67"/>
    </row>
    <row r="4619" spans="3:4" ht="12.95" customHeight="1" x14ac:dyDescent="0.2">
      <c r="C4619" s="67"/>
      <c r="D4619" s="67"/>
    </row>
    <row r="4620" spans="3:4" ht="12.95" customHeight="1" x14ac:dyDescent="0.2">
      <c r="C4620" s="67"/>
      <c r="D4620" s="67"/>
    </row>
    <row r="4621" spans="3:4" ht="12.95" customHeight="1" x14ac:dyDescent="0.2">
      <c r="C4621" s="67"/>
      <c r="D4621" s="67"/>
    </row>
    <row r="4622" spans="3:4" ht="12.95" customHeight="1" x14ac:dyDescent="0.2">
      <c r="C4622" s="67"/>
      <c r="D4622" s="67"/>
    </row>
    <row r="4623" spans="3:4" ht="12.95" customHeight="1" x14ac:dyDescent="0.2">
      <c r="C4623" s="67"/>
      <c r="D4623" s="67"/>
    </row>
    <row r="4624" spans="3:4" ht="12.95" customHeight="1" x14ac:dyDescent="0.2">
      <c r="C4624" s="67"/>
      <c r="D4624" s="67"/>
    </row>
    <row r="4625" spans="3:4" ht="12.95" customHeight="1" x14ac:dyDescent="0.2">
      <c r="C4625" s="67"/>
      <c r="D4625" s="67"/>
    </row>
    <row r="4626" spans="3:4" ht="12.95" customHeight="1" x14ac:dyDescent="0.2">
      <c r="C4626" s="67"/>
      <c r="D4626" s="67"/>
    </row>
    <row r="4627" spans="3:4" ht="12.95" customHeight="1" x14ac:dyDescent="0.2">
      <c r="C4627" s="67"/>
      <c r="D4627" s="67"/>
    </row>
    <row r="4628" spans="3:4" ht="12.95" customHeight="1" x14ac:dyDescent="0.2">
      <c r="C4628" s="67"/>
      <c r="D4628" s="67"/>
    </row>
    <row r="4629" spans="3:4" ht="12.95" customHeight="1" x14ac:dyDescent="0.2">
      <c r="C4629" s="67"/>
      <c r="D4629" s="67"/>
    </row>
    <row r="4630" spans="3:4" ht="12.95" customHeight="1" x14ac:dyDescent="0.2">
      <c r="C4630" s="67"/>
      <c r="D4630" s="67"/>
    </row>
    <row r="4631" spans="3:4" ht="12.95" customHeight="1" x14ac:dyDescent="0.2">
      <c r="C4631" s="67"/>
      <c r="D4631" s="67"/>
    </row>
    <row r="4632" spans="3:4" ht="12.95" customHeight="1" x14ac:dyDescent="0.2">
      <c r="C4632" s="67"/>
      <c r="D4632" s="67"/>
    </row>
    <row r="4633" spans="3:4" ht="12.95" customHeight="1" x14ac:dyDescent="0.2">
      <c r="C4633" s="67"/>
      <c r="D4633" s="67"/>
    </row>
    <row r="4634" spans="3:4" ht="12.95" customHeight="1" x14ac:dyDescent="0.2">
      <c r="C4634" s="67"/>
      <c r="D4634" s="67"/>
    </row>
    <row r="4635" spans="3:4" ht="12.95" customHeight="1" x14ac:dyDescent="0.2">
      <c r="C4635" s="67"/>
      <c r="D4635" s="67"/>
    </row>
    <row r="4636" spans="3:4" ht="12.95" customHeight="1" x14ac:dyDescent="0.2">
      <c r="C4636" s="67"/>
      <c r="D4636" s="67"/>
    </row>
    <row r="4637" spans="3:4" ht="12.95" customHeight="1" x14ac:dyDescent="0.2">
      <c r="C4637" s="67"/>
      <c r="D4637" s="67"/>
    </row>
    <row r="4638" spans="3:4" ht="12.95" customHeight="1" x14ac:dyDescent="0.2">
      <c r="C4638" s="67"/>
      <c r="D4638" s="67"/>
    </row>
    <row r="4639" spans="3:4" ht="12.95" customHeight="1" x14ac:dyDescent="0.2">
      <c r="C4639" s="67"/>
      <c r="D4639" s="67"/>
    </row>
    <row r="4640" spans="3:4" ht="12.95" customHeight="1" x14ac:dyDescent="0.2">
      <c r="C4640" s="67"/>
      <c r="D4640" s="67"/>
    </row>
    <row r="4641" spans="3:4" ht="12.95" customHeight="1" x14ac:dyDescent="0.2">
      <c r="C4641" s="67"/>
      <c r="D4641" s="67"/>
    </row>
    <row r="4642" spans="3:4" ht="12.95" customHeight="1" x14ac:dyDescent="0.2">
      <c r="C4642" s="67"/>
      <c r="D4642" s="67"/>
    </row>
    <row r="4643" spans="3:4" ht="12.95" customHeight="1" x14ac:dyDescent="0.2">
      <c r="C4643" s="67"/>
      <c r="D4643" s="67"/>
    </row>
    <row r="4644" spans="3:4" ht="12.95" customHeight="1" x14ac:dyDescent="0.2">
      <c r="C4644" s="67"/>
      <c r="D4644" s="67"/>
    </row>
    <row r="4645" spans="3:4" ht="12.95" customHeight="1" x14ac:dyDescent="0.2">
      <c r="C4645" s="67"/>
      <c r="D4645" s="67"/>
    </row>
    <row r="4646" spans="3:4" ht="12.95" customHeight="1" x14ac:dyDescent="0.2">
      <c r="C4646" s="67"/>
      <c r="D4646" s="67"/>
    </row>
    <row r="4647" spans="3:4" ht="12.95" customHeight="1" x14ac:dyDescent="0.2">
      <c r="C4647" s="67"/>
      <c r="D4647" s="67"/>
    </row>
    <row r="4648" spans="3:4" ht="12.95" customHeight="1" x14ac:dyDescent="0.2">
      <c r="C4648" s="67"/>
      <c r="D4648" s="67"/>
    </row>
    <row r="4649" spans="3:4" ht="12.95" customHeight="1" x14ac:dyDescent="0.2">
      <c r="C4649" s="67"/>
      <c r="D4649" s="67"/>
    </row>
    <row r="4650" spans="3:4" ht="12.95" customHeight="1" x14ac:dyDescent="0.2">
      <c r="C4650" s="67"/>
      <c r="D4650" s="67"/>
    </row>
    <row r="4651" spans="3:4" ht="12.95" customHeight="1" x14ac:dyDescent="0.2">
      <c r="C4651" s="67"/>
      <c r="D4651" s="67"/>
    </row>
    <row r="4652" spans="3:4" ht="12.95" customHeight="1" x14ac:dyDescent="0.2">
      <c r="C4652" s="67"/>
      <c r="D4652" s="67"/>
    </row>
    <row r="4653" spans="3:4" ht="12.95" customHeight="1" x14ac:dyDescent="0.2">
      <c r="C4653" s="67"/>
      <c r="D4653" s="67"/>
    </row>
    <row r="4654" spans="3:4" ht="12.95" customHeight="1" x14ac:dyDescent="0.2">
      <c r="C4654" s="67"/>
      <c r="D4654" s="67"/>
    </row>
    <row r="4655" spans="3:4" ht="12.95" customHeight="1" x14ac:dyDescent="0.2">
      <c r="C4655" s="67"/>
      <c r="D4655" s="67"/>
    </row>
    <row r="4656" spans="3:4" ht="12.95" customHeight="1" x14ac:dyDescent="0.2">
      <c r="C4656" s="67"/>
      <c r="D4656" s="67"/>
    </row>
    <row r="4657" spans="3:4" ht="12.95" customHeight="1" x14ac:dyDescent="0.2">
      <c r="C4657" s="67"/>
      <c r="D4657" s="67"/>
    </row>
    <row r="4658" spans="3:4" ht="12.95" customHeight="1" x14ac:dyDescent="0.2">
      <c r="C4658" s="67"/>
      <c r="D4658" s="67"/>
    </row>
    <row r="4659" spans="3:4" ht="12.95" customHeight="1" x14ac:dyDescent="0.2">
      <c r="C4659" s="67"/>
      <c r="D4659" s="67"/>
    </row>
    <row r="4660" spans="3:4" ht="12.95" customHeight="1" x14ac:dyDescent="0.2">
      <c r="C4660" s="67"/>
      <c r="D4660" s="67"/>
    </row>
    <row r="4661" spans="3:4" ht="12.95" customHeight="1" x14ac:dyDescent="0.2">
      <c r="C4661" s="67"/>
      <c r="D4661" s="67"/>
    </row>
    <row r="4662" spans="3:4" ht="12.95" customHeight="1" x14ac:dyDescent="0.2">
      <c r="C4662" s="67"/>
      <c r="D4662" s="67"/>
    </row>
    <row r="4663" spans="3:4" ht="12.95" customHeight="1" x14ac:dyDescent="0.2">
      <c r="C4663" s="67"/>
      <c r="D4663" s="67"/>
    </row>
    <row r="4664" spans="3:4" ht="12.95" customHeight="1" x14ac:dyDescent="0.2">
      <c r="C4664" s="67"/>
      <c r="D4664" s="67"/>
    </row>
    <row r="4665" spans="3:4" ht="12.95" customHeight="1" x14ac:dyDescent="0.2">
      <c r="C4665" s="67"/>
      <c r="D4665" s="67"/>
    </row>
    <row r="4666" spans="3:4" ht="12.95" customHeight="1" x14ac:dyDescent="0.2">
      <c r="C4666" s="67"/>
      <c r="D4666" s="67"/>
    </row>
    <row r="4667" spans="3:4" ht="12.95" customHeight="1" x14ac:dyDescent="0.2">
      <c r="C4667" s="67"/>
      <c r="D4667" s="67"/>
    </row>
    <row r="4668" spans="3:4" ht="12.95" customHeight="1" x14ac:dyDescent="0.2">
      <c r="C4668" s="67"/>
      <c r="D4668" s="67"/>
    </row>
    <row r="4669" spans="3:4" ht="12.95" customHeight="1" x14ac:dyDescent="0.2">
      <c r="C4669" s="67"/>
      <c r="D4669" s="67"/>
    </row>
    <row r="4670" spans="3:4" ht="12.95" customHeight="1" x14ac:dyDescent="0.2">
      <c r="C4670" s="67"/>
      <c r="D4670" s="67"/>
    </row>
    <row r="4671" spans="3:4" ht="12.95" customHeight="1" x14ac:dyDescent="0.2">
      <c r="C4671" s="67"/>
      <c r="D4671" s="67"/>
    </row>
    <row r="4672" spans="3:4" ht="12.95" customHeight="1" x14ac:dyDescent="0.2">
      <c r="C4672" s="67"/>
      <c r="D4672" s="67"/>
    </row>
    <row r="4673" spans="3:4" ht="12.95" customHeight="1" x14ac:dyDescent="0.2">
      <c r="C4673" s="67"/>
      <c r="D4673" s="67"/>
    </row>
    <row r="4674" spans="3:4" ht="12.95" customHeight="1" x14ac:dyDescent="0.2">
      <c r="C4674" s="67"/>
      <c r="D4674" s="67"/>
    </row>
    <row r="4675" spans="3:4" ht="12.95" customHeight="1" x14ac:dyDescent="0.2">
      <c r="C4675" s="67"/>
      <c r="D4675" s="67"/>
    </row>
    <row r="4676" spans="3:4" ht="12.95" customHeight="1" x14ac:dyDescent="0.2">
      <c r="C4676" s="67"/>
      <c r="D4676" s="67"/>
    </row>
    <row r="4677" spans="3:4" ht="12.95" customHeight="1" x14ac:dyDescent="0.2">
      <c r="C4677" s="67"/>
      <c r="D4677" s="67"/>
    </row>
    <row r="4678" spans="3:4" ht="12.95" customHeight="1" x14ac:dyDescent="0.2">
      <c r="C4678" s="67"/>
      <c r="D4678" s="67"/>
    </row>
    <row r="4679" spans="3:4" ht="12.95" customHeight="1" x14ac:dyDescent="0.2">
      <c r="C4679" s="67"/>
      <c r="D4679" s="67"/>
    </row>
    <row r="4680" spans="3:4" ht="12.95" customHeight="1" x14ac:dyDescent="0.2">
      <c r="C4680" s="67"/>
      <c r="D4680" s="67"/>
    </row>
    <row r="4681" spans="3:4" ht="12.95" customHeight="1" x14ac:dyDescent="0.2">
      <c r="C4681" s="67"/>
      <c r="D4681" s="67"/>
    </row>
    <row r="4682" spans="3:4" ht="12.95" customHeight="1" x14ac:dyDescent="0.2">
      <c r="C4682" s="67"/>
      <c r="D4682" s="67"/>
    </row>
    <row r="4683" spans="3:4" ht="12.95" customHeight="1" x14ac:dyDescent="0.2">
      <c r="C4683" s="67"/>
      <c r="D4683" s="67"/>
    </row>
    <row r="4684" spans="3:4" ht="12.95" customHeight="1" x14ac:dyDescent="0.2">
      <c r="C4684" s="67"/>
      <c r="D4684" s="67"/>
    </row>
    <row r="4685" spans="3:4" ht="12.95" customHeight="1" x14ac:dyDescent="0.2">
      <c r="C4685" s="67"/>
      <c r="D4685" s="67"/>
    </row>
    <row r="4686" spans="3:4" ht="12.95" customHeight="1" x14ac:dyDescent="0.2">
      <c r="C4686" s="67"/>
      <c r="D4686" s="67"/>
    </row>
    <row r="4687" spans="3:4" ht="12.95" customHeight="1" x14ac:dyDescent="0.2">
      <c r="C4687" s="67"/>
      <c r="D4687" s="67"/>
    </row>
    <row r="4688" spans="3:4" ht="12.95" customHeight="1" x14ac:dyDescent="0.2">
      <c r="C4688" s="67"/>
      <c r="D4688" s="67"/>
    </row>
    <row r="4689" spans="3:4" ht="12.95" customHeight="1" x14ac:dyDescent="0.2">
      <c r="C4689" s="67"/>
      <c r="D4689" s="67"/>
    </row>
    <row r="4690" spans="3:4" ht="12.95" customHeight="1" x14ac:dyDescent="0.2">
      <c r="C4690" s="67"/>
      <c r="D4690" s="67"/>
    </row>
    <row r="4691" spans="3:4" ht="12.95" customHeight="1" x14ac:dyDescent="0.2">
      <c r="C4691" s="67"/>
      <c r="D4691" s="67"/>
    </row>
    <row r="4692" spans="3:4" ht="12.95" customHeight="1" x14ac:dyDescent="0.2">
      <c r="C4692" s="67"/>
      <c r="D4692" s="67"/>
    </row>
    <row r="4693" spans="3:4" ht="12.95" customHeight="1" x14ac:dyDescent="0.2">
      <c r="C4693" s="67"/>
      <c r="D4693" s="67"/>
    </row>
    <row r="4694" spans="3:4" ht="12.95" customHeight="1" x14ac:dyDescent="0.2">
      <c r="C4694" s="67"/>
      <c r="D4694" s="67"/>
    </row>
    <row r="4695" spans="3:4" ht="12.95" customHeight="1" x14ac:dyDescent="0.2">
      <c r="C4695" s="67"/>
      <c r="D4695" s="67"/>
    </row>
    <row r="4696" spans="3:4" ht="12.95" customHeight="1" x14ac:dyDescent="0.2">
      <c r="C4696" s="67"/>
      <c r="D4696" s="67"/>
    </row>
    <row r="4697" spans="3:4" ht="12.95" customHeight="1" x14ac:dyDescent="0.2">
      <c r="C4697" s="67"/>
      <c r="D4697" s="67"/>
    </row>
    <row r="4698" spans="3:4" ht="12.95" customHeight="1" x14ac:dyDescent="0.2">
      <c r="C4698" s="67"/>
      <c r="D4698" s="67"/>
    </row>
    <row r="4699" spans="3:4" ht="12.95" customHeight="1" x14ac:dyDescent="0.2">
      <c r="C4699" s="67"/>
      <c r="D4699" s="67"/>
    </row>
    <row r="4700" spans="3:4" ht="12.95" customHeight="1" x14ac:dyDescent="0.2">
      <c r="C4700" s="67"/>
      <c r="D4700" s="67"/>
    </row>
    <row r="4701" spans="3:4" ht="12.95" customHeight="1" x14ac:dyDescent="0.2">
      <c r="C4701" s="67"/>
      <c r="D4701" s="67"/>
    </row>
    <row r="4702" spans="3:4" ht="12.95" customHeight="1" x14ac:dyDescent="0.2">
      <c r="C4702" s="67"/>
      <c r="D4702" s="67"/>
    </row>
    <row r="4703" spans="3:4" ht="12.95" customHeight="1" x14ac:dyDescent="0.2">
      <c r="C4703" s="67"/>
      <c r="D4703" s="67"/>
    </row>
    <row r="4704" spans="3:4" ht="12.95" customHeight="1" x14ac:dyDescent="0.2">
      <c r="C4704" s="67"/>
      <c r="D4704" s="67"/>
    </row>
    <row r="4705" spans="3:4" ht="12.95" customHeight="1" x14ac:dyDescent="0.2">
      <c r="C4705" s="67"/>
      <c r="D4705" s="67"/>
    </row>
    <row r="4706" spans="3:4" ht="12.95" customHeight="1" x14ac:dyDescent="0.2">
      <c r="C4706" s="67"/>
      <c r="D4706" s="67"/>
    </row>
    <row r="4707" spans="3:4" ht="12.95" customHeight="1" x14ac:dyDescent="0.2">
      <c r="C4707" s="67"/>
      <c r="D4707" s="67"/>
    </row>
    <row r="4708" spans="3:4" ht="12.95" customHeight="1" x14ac:dyDescent="0.2">
      <c r="C4708" s="67"/>
      <c r="D4708" s="67"/>
    </row>
    <row r="4709" spans="3:4" ht="12.95" customHeight="1" x14ac:dyDescent="0.2">
      <c r="C4709" s="67"/>
      <c r="D4709" s="67"/>
    </row>
    <row r="4710" spans="3:4" ht="12.95" customHeight="1" x14ac:dyDescent="0.2">
      <c r="C4710" s="67"/>
      <c r="D4710" s="67"/>
    </row>
    <row r="4711" spans="3:4" ht="12.95" customHeight="1" x14ac:dyDescent="0.2">
      <c r="C4711" s="67"/>
      <c r="D4711" s="67"/>
    </row>
    <row r="4712" spans="3:4" ht="12.95" customHeight="1" x14ac:dyDescent="0.2">
      <c r="C4712" s="67"/>
      <c r="D4712" s="67"/>
    </row>
    <row r="4713" spans="3:4" ht="12.95" customHeight="1" x14ac:dyDescent="0.2">
      <c r="C4713" s="67"/>
      <c r="D4713" s="67"/>
    </row>
    <row r="4714" spans="3:4" ht="12.95" customHeight="1" x14ac:dyDescent="0.2">
      <c r="C4714" s="67"/>
      <c r="D4714" s="67"/>
    </row>
    <row r="4715" spans="3:4" ht="12.95" customHeight="1" x14ac:dyDescent="0.2">
      <c r="C4715" s="67"/>
      <c r="D4715" s="67"/>
    </row>
    <row r="4716" spans="3:4" ht="12.95" customHeight="1" x14ac:dyDescent="0.2">
      <c r="C4716" s="67"/>
      <c r="D4716" s="67"/>
    </row>
    <row r="4717" spans="3:4" ht="12.95" customHeight="1" x14ac:dyDescent="0.2">
      <c r="C4717" s="67"/>
      <c r="D4717" s="67"/>
    </row>
    <row r="4718" spans="3:4" ht="12.95" customHeight="1" x14ac:dyDescent="0.2">
      <c r="C4718" s="67"/>
      <c r="D4718" s="67"/>
    </row>
    <row r="4719" spans="3:4" ht="12.95" customHeight="1" x14ac:dyDescent="0.2">
      <c r="C4719" s="67"/>
      <c r="D4719" s="67"/>
    </row>
    <row r="4720" spans="3:4" ht="12.95" customHeight="1" x14ac:dyDescent="0.2">
      <c r="C4720" s="67"/>
      <c r="D4720" s="67"/>
    </row>
    <row r="4721" spans="3:4" ht="12.95" customHeight="1" x14ac:dyDescent="0.2">
      <c r="C4721" s="67"/>
      <c r="D4721" s="67"/>
    </row>
    <row r="4722" spans="3:4" ht="12.95" customHeight="1" x14ac:dyDescent="0.2">
      <c r="C4722" s="67"/>
      <c r="D4722" s="67"/>
    </row>
    <row r="4723" spans="3:4" ht="12.95" customHeight="1" x14ac:dyDescent="0.2">
      <c r="C4723" s="67"/>
      <c r="D4723" s="67"/>
    </row>
    <row r="4724" spans="3:4" ht="12.95" customHeight="1" x14ac:dyDescent="0.2">
      <c r="C4724" s="67"/>
      <c r="D4724" s="67"/>
    </row>
    <row r="4725" spans="3:4" ht="12.95" customHeight="1" x14ac:dyDescent="0.2">
      <c r="C4725" s="67"/>
      <c r="D4725" s="67"/>
    </row>
    <row r="4726" spans="3:4" ht="12.95" customHeight="1" x14ac:dyDescent="0.2">
      <c r="C4726" s="67"/>
      <c r="D4726" s="67"/>
    </row>
    <row r="4727" spans="3:4" ht="12.95" customHeight="1" x14ac:dyDescent="0.2">
      <c r="C4727" s="67"/>
      <c r="D4727" s="67"/>
    </row>
    <row r="4728" spans="3:4" ht="12.95" customHeight="1" x14ac:dyDescent="0.2">
      <c r="C4728" s="67"/>
      <c r="D4728" s="67"/>
    </row>
    <row r="4729" spans="3:4" ht="12.95" customHeight="1" x14ac:dyDescent="0.2">
      <c r="C4729" s="67"/>
      <c r="D4729" s="67"/>
    </row>
    <row r="4730" spans="3:4" ht="12.95" customHeight="1" x14ac:dyDescent="0.2">
      <c r="C4730" s="67"/>
      <c r="D4730" s="67"/>
    </row>
    <row r="4731" spans="3:4" ht="12.95" customHeight="1" x14ac:dyDescent="0.2">
      <c r="C4731" s="67"/>
      <c r="D4731" s="67"/>
    </row>
    <row r="4732" spans="3:4" ht="12.95" customHeight="1" x14ac:dyDescent="0.2">
      <c r="C4732" s="67"/>
      <c r="D4732" s="67"/>
    </row>
    <row r="4733" spans="3:4" ht="12.95" customHeight="1" x14ac:dyDescent="0.2">
      <c r="C4733" s="67"/>
      <c r="D4733" s="67"/>
    </row>
    <row r="4734" spans="3:4" ht="12.95" customHeight="1" x14ac:dyDescent="0.2">
      <c r="C4734" s="67"/>
      <c r="D4734" s="67"/>
    </row>
    <row r="4735" spans="3:4" ht="12.95" customHeight="1" x14ac:dyDescent="0.2">
      <c r="C4735" s="67"/>
      <c r="D4735" s="67"/>
    </row>
    <row r="4736" spans="3:4" ht="12.95" customHeight="1" x14ac:dyDescent="0.2">
      <c r="C4736" s="67"/>
      <c r="D4736" s="67"/>
    </row>
    <row r="4737" spans="3:4" ht="12.95" customHeight="1" x14ac:dyDescent="0.2">
      <c r="C4737" s="67"/>
      <c r="D4737" s="67"/>
    </row>
    <row r="4738" spans="3:4" ht="12.95" customHeight="1" x14ac:dyDescent="0.2">
      <c r="C4738" s="67"/>
      <c r="D4738" s="67"/>
    </row>
    <row r="4739" spans="3:4" ht="12.95" customHeight="1" x14ac:dyDescent="0.2">
      <c r="C4739" s="67"/>
      <c r="D4739" s="67"/>
    </row>
    <row r="4740" spans="3:4" ht="12.95" customHeight="1" x14ac:dyDescent="0.2">
      <c r="C4740" s="67"/>
      <c r="D4740" s="67"/>
    </row>
    <row r="4741" spans="3:4" ht="12.95" customHeight="1" x14ac:dyDescent="0.2">
      <c r="C4741" s="67"/>
      <c r="D4741" s="67"/>
    </row>
    <row r="4742" spans="3:4" ht="12.95" customHeight="1" x14ac:dyDescent="0.2">
      <c r="C4742" s="67"/>
      <c r="D4742" s="67"/>
    </row>
    <row r="4743" spans="3:4" ht="12.95" customHeight="1" x14ac:dyDescent="0.2">
      <c r="C4743" s="67"/>
      <c r="D4743" s="67"/>
    </row>
    <row r="4744" spans="3:4" ht="12.95" customHeight="1" x14ac:dyDescent="0.2">
      <c r="C4744" s="67"/>
      <c r="D4744" s="67"/>
    </row>
    <row r="4745" spans="3:4" ht="12.95" customHeight="1" x14ac:dyDescent="0.2">
      <c r="C4745" s="67"/>
      <c r="D4745" s="67"/>
    </row>
    <row r="4746" spans="3:4" ht="12.95" customHeight="1" x14ac:dyDescent="0.2">
      <c r="C4746" s="67"/>
      <c r="D4746" s="67"/>
    </row>
    <row r="4747" spans="3:4" ht="12.95" customHeight="1" x14ac:dyDescent="0.2">
      <c r="C4747" s="67"/>
      <c r="D4747" s="67"/>
    </row>
    <row r="4748" spans="3:4" ht="12.95" customHeight="1" x14ac:dyDescent="0.2">
      <c r="C4748" s="67"/>
      <c r="D4748" s="67"/>
    </row>
    <row r="4749" spans="3:4" ht="12.95" customHeight="1" x14ac:dyDescent="0.2">
      <c r="C4749" s="67"/>
      <c r="D4749" s="67"/>
    </row>
    <row r="4750" spans="3:4" ht="12.95" customHeight="1" x14ac:dyDescent="0.2">
      <c r="C4750" s="67"/>
      <c r="D4750" s="67"/>
    </row>
    <row r="4751" spans="3:4" ht="12.95" customHeight="1" x14ac:dyDescent="0.2">
      <c r="C4751" s="67"/>
      <c r="D4751" s="67"/>
    </row>
    <row r="4752" spans="3:4" ht="12.95" customHeight="1" x14ac:dyDescent="0.2">
      <c r="C4752" s="67"/>
      <c r="D4752" s="67"/>
    </row>
    <row r="4753" spans="3:4" ht="12.95" customHeight="1" x14ac:dyDescent="0.2">
      <c r="C4753" s="67"/>
      <c r="D4753" s="67"/>
    </row>
    <row r="4754" spans="3:4" ht="12.95" customHeight="1" x14ac:dyDescent="0.2">
      <c r="C4754" s="67"/>
      <c r="D4754" s="67"/>
    </row>
    <row r="4755" spans="3:4" ht="12.95" customHeight="1" x14ac:dyDescent="0.2">
      <c r="C4755" s="67"/>
      <c r="D4755" s="67"/>
    </row>
    <row r="4756" spans="3:4" ht="12.95" customHeight="1" x14ac:dyDescent="0.2">
      <c r="C4756" s="67"/>
      <c r="D4756" s="67"/>
    </row>
    <row r="4757" spans="3:4" ht="12.95" customHeight="1" x14ac:dyDescent="0.2">
      <c r="C4757" s="67"/>
      <c r="D4757" s="67"/>
    </row>
    <row r="4758" spans="3:4" ht="12.95" customHeight="1" x14ac:dyDescent="0.2">
      <c r="C4758" s="67"/>
      <c r="D4758" s="67"/>
    </row>
    <row r="4759" spans="3:4" ht="12.95" customHeight="1" x14ac:dyDescent="0.2">
      <c r="C4759" s="67"/>
      <c r="D4759" s="67"/>
    </row>
    <row r="4760" spans="3:4" ht="12.95" customHeight="1" x14ac:dyDescent="0.2">
      <c r="C4760" s="67"/>
      <c r="D4760" s="67"/>
    </row>
    <row r="4761" spans="3:4" ht="12.95" customHeight="1" x14ac:dyDescent="0.2">
      <c r="C4761" s="67"/>
      <c r="D4761" s="67"/>
    </row>
    <row r="4762" spans="3:4" ht="12.95" customHeight="1" x14ac:dyDescent="0.2">
      <c r="C4762" s="67"/>
      <c r="D4762" s="67"/>
    </row>
    <row r="4763" spans="3:4" ht="12.95" customHeight="1" x14ac:dyDescent="0.2">
      <c r="C4763" s="67"/>
      <c r="D4763" s="67"/>
    </row>
    <row r="4764" spans="3:4" ht="12.95" customHeight="1" x14ac:dyDescent="0.2">
      <c r="C4764" s="67"/>
      <c r="D4764" s="67"/>
    </row>
    <row r="4765" spans="3:4" ht="12.95" customHeight="1" x14ac:dyDescent="0.2">
      <c r="C4765" s="67"/>
      <c r="D4765" s="67"/>
    </row>
    <row r="4766" spans="3:4" ht="12.95" customHeight="1" x14ac:dyDescent="0.2">
      <c r="C4766" s="67"/>
      <c r="D4766" s="67"/>
    </row>
    <row r="4767" spans="3:4" ht="12.95" customHeight="1" x14ac:dyDescent="0.2">
      <c r="C4767" s="67"/>
      <c r="D4767" s="67"/>
    </row>
    <row r="4768" spans="3:4" ht="12.95" customHeight="1" x14ac:dyDescent="0.2">
      <c r="C4768" s="67"/>
      <c r="D4768" s="67"/>
    </row>
    <row r="4769" spans="3:4" ht="12.95" customHeight="1" x14ac:dyDescent="0.2">
      <c r="C4769" s="67"/>
      <c r="D4769" s="67"/>
    </row>
    <row r="4770" spans="3:4" ht="12.95" customHeight="1" x14ac:dyDescent="0.2">
      <c r="C4770" s="67"/>
      <c r="D4770" s="67"/>
    </row>
    <row r="4771" spans="3:4" ht="12.95" customHeight="1" x14ac:dyDescent="0.2">
      <c r="C4771" s="67"/>
      <c r="D4771" s="67"/>
    </row>
    <row r="4772" spans="3:4" ht="12.95" customHeight="1" x14ac:dyDescent="0.2">
      <c r="C4772" s="67"/>
      <c r="D4772" s="67"/>
    </row>
    <row r="4773" spans="3:4" ht="12.95" customHeight="1" x14ac:dyDescent="0.2">
      <c r="C4773" s="67"/>
      <c r="D4773" s="67"/>
    </row>
    <row r="4774" spans="3:4" ht="12.95" customHeight="1" x14ac:dyDescent="0.2">
      <c r="C4774" s="67"/>
      <c r="D4774" s="67"/>
    </row>
    <row r="4775" spans="3:4" ht="12.95" customHeight="1" x14ac:dyDescent="0.2">
      <c r="C4775" s="67"/>
      <c r="D4775" s="67"/>
    </row>
    <row r="4776" spans="3:4" ht="12.95" customHeight="1" x14ac:dyDescent="0.2">
      <c r="C4776" s="67"/>
      <c r="D4776" s="67"/>
    </row>
    <row r="4777" spans="3:4" ht="12.95" customHeight="1" x14ac:dyDescent="0.2">
      <c r="C4777" s="67"/>
      <c r="D4777" s="67"/>
    </row>
    <row r="4778" spans="3:4" ht="12.95" customHeight="1" x14ac:dyDescent="0.2">
      <c r="C4778" s="67"/>
      <c r="D4778" s="67"/>
    </row>
    <row r="4779" spans="3:4" ht="12.95" customHeight="1" x14ac:dyDescent="0.2">
      <c r="C4779" s="67"/>
      <c r="D4779" s="67"/>
    </row>
    <row r="4780" spans="3:4" ht="12.95" customHeight="1" x14ac:dyDescent="0.2">
      <c r="C4780" s="67"/>
      <c r="D4780" s="67"/>
    </row>
    <row r="4781" spans="3:4" ht="12.95" customHeight="1" x14ac:dyDescent="0.2">
      <c r="C4781" s="67"/>
      <c r="D4781" s="67"/>
    </row>
    <row r="4782" spans="3:4" ht="12.95" customHeight="1" x14ac:dyDescent="0.2">
      <c r="C4782" s="67"/>
      <c r="D4782" s="67"/>
    </row>
    <row r="4783" spans="3:4" ht="12.95" customHeight="1" x14ac:dyDescent="0.2">
      <c r="C4783" s="67"/>
      <c r="D4783" s="67"/>
    </row>
    <row r="4784" spans="3:4" ht="12.95" customHeight="1" x14ac:dyDescent="0.2">
      <c r="C4784" s="67"/>
      <c r="D4784" s="67"/>
    </row>
    <row r="4785" spans="3:4" ht="12.95" customHeight="1" x14ac:dyDescent="0.2">
      <c r="C4785" s="67"/>
      <c r="D4785" s="67"/>
    </row>
    <row r="4786" spans="3:4" ht="12.95" customHeight="1" x14ac:dyDescent="0.2">
      <c r="C4786" s="67"/>
      <c r="D4786" s="67"/>
    </row>
    <row r="4787" spans="3:4" ht="12.95" customHeight="1" x14ac:dyDescent="0.2">
      <c r="C4787" s="67"/>
      <c r="D4787" s="67"/>
    </row>
    <row r="4788" spans="3:4" ht="12.95" customHeight="1" x14ac:dyDescent="0.2">
      <c r="C4788" s="67"/>
      <c r="D4788" s="67"/>
    </row>
    <row r="4789" spans="3:4" ht="12.95" customHeight="1" x14ac:dyDescent="0.2">
      <c r="C4789" s="67"/>
      <c r="D4789" s="67"/>
    </row>
    <row r="4790" spans="3:4" ht="12.95" customHeight="1" x14ac:dyDescent="0.2">
      <c r="C4790" s="67"/>
      <c r="D4790" s="67"/>
    </row>
    <row r="4791" spans="3:4" ht="12.95" customHeight="1" x14ac:dyDescent="0.2">
      <c r="C4791" s="67"/>
      <c r="D4791" s="67"/>
    </row>
    <row r="4792" spans="3:4" ht="12.95" customHeight="1" x14ac:dyDescent="0.2">
      <c r="C4792" s="67"/>
      <c r="D4792" s="67"/>
    </row>
    <row r="4793" spans="3:4" ht="12.95" customHeight="1" x14ac:dyDescent="0.2">
      <c r="C4793" s="67"/>
      <c r="D4793" s="67"/>
    </row>
    <row r="4794" spans="3:4" ht="12.95" customHeight="1" x14ac:dyDescent="0.2">
      <c r="C4794" s="67"/>
      <c r="D4794" s="67"/>
    </row>
    <row r="4795" spans="3:4" ht="12.95" customHeight="1" x14ac:dyDescent="0.2">
      <c r="C4795" s="67"/>
      <c r="D4795" s="67"/>
    </row>
    <row r="4796" spans="3:4" ht="12.95" customHeight="1" x14ac:dyDescent="0.2">
      <c r="C4796" s="67"/>
      <c r="D4796" s="67"/>
    </row>
    <row r="4797" spans="3:4" ht="12.95" customHeight="1" x14ac:dyDescent="0.2">
      <c r="C4797" s="67"/>
      <c r="D4797" s="67"/>
    </row>
    <row r="4798" spans="3:4" ht="12.95" customHeight="1" x14ac:dyDescent="0.2">
      <c r="C4798" s="67"/>
      <c r="D4798" s="67"/>
    </row>
    <row r="4799" spans="3:4" ht="12.95" customHeight="1" x14ac:dyDescent="0.2">
      <c r="C4799" s="67"/>
      <c r="D4799" s="67"/>
    </row>
    <row r="4800" spans="3:4" ht="12.95" customHeight="1" x14ac:dyDescent="0.2">
      <c r="C4800" s="67"/>
      <c r="D4800" s="67"/>
    </row>
    <row r="4801" spans="3:4" ht="12.95" customHeight="1" x14ac:dyDescent="0.2">
      <c r="C4801" s="67"/>
      <c r="D4801" s="67"/>
    </row>
    <row r="4802" spans="3:4" ht="12.95" customHeight="1" x14ac:dyDescent="0.2">
      <c r="C4802" s="67"/>
      <c r="D4802" s="67"/>
    </row>
    <row r="4803" spans="3:4" ht="12.95" customHeight="1" x14ac:dyDescent="0.2">
      <c r="C4803" s="67"/>
      <c r="D4803" s="67"/>
    </row>
    <row r="4804" spans="3:4" ht="12.95" customHeight="1" x14ac:dyDescent="0.2">
      <c r="C4804" s="67"/>
      <c r="D4804" s="67"/>
    </row>
    <row r="4805" spans="3:4" ht="12.95" customHeight="1" x14ac:dyDescent="0.2">
      <c r="C4805" s="67"/>
      <c r="D4805" s="67"/>
    </row>
    <row r="4806" spans="3:4" ht="12.95" customHeight="1" x14ac:dyDescent="0.2">
      <c r="C4806" s="67"/>
      <c r="D4806" s="67"/>
    </row>
    <row r="4807" spans="3:4" ht="12.95" customHeight="1" x14ac:dyDescent="0.2">
      <c r="C4807" s="67"/>
      <c r="D4807" s="67"/>
    </row>
    <row r="4808" spans="3:4" ht="12.95" customHeight="1" x14ac:dyDescent="0.2">
      <c r="C4808" s="67"/>
      <c r="D4808" s="67"/>
    </row>
    <row r="4809" spans="3:4" ht="12.95" customHeight="1" x14ac:dyDescent="0.2">
      <c r="C4809" s="67"/>
      <c r="D4809" s="67"/>
    </row>
    <row r="4810" spans="3:4" ht="12.95" customHeight="1" x14ac:dyDescent="0.2">
      <c r="C4810" s="67"/>
      <c r="D4810" s="67"/>
    </row>
    <row r="4811" spans="3:4" ht="12.95" customHeight="1" x14ac:dyDescent="0.2">
      <c r="C4811" s="67"/>
      <c r="D4811" s="67"/>
    </row>
    <row r="4812" spans="3:4" ht="12.95" customHeight="1" x14ac:dyDescent="0.2">
      <c r="C4812" s="67"/>
      <c r="D4812" s="67"/>
    </row>
    <row r="4813" spans="3:4" ht="12.95" customHeight="1" x14ac:dyDescent="0.2">
      <c r="C4813" s="67"/>
      <c r="D4813" s="67"/>
    </row>
    <row r="4814" spans="3:4" ht="12.95" customHeight="1" x14ac:dyDescent="0.2">
      <c r="C4814" s="67"/>
      <c r="D4814" s="67"/>
    </row>
    <row r="4815" spans="3:4" ht="12.95" customHeight="1" x14ac:dyDescent="0.2">
      <c r="C4815" s="67"/>
      <c r="D4815" s="67"/>
    </row>
    <row r="4816" spans="3:4" ht="12.95" customHeight="1" x14ac:dyDescent="0.2">
      <c r="C4816" s="67"/>
      <c r="D4816" s="67"/>
    </row>
    <row r="4817" spans="3:4" ht="12.95" customHeight="1" x14ac:dyDescent="0.2">
      <c r="C4817" s="67"/>
      <c r="D4817" s="67"/>
    </row>
    <row r="4818" spans="3:4" ht="12.95" customHeight="1" x14ac:dyDescent="0.2">
      <c r="C4818" s="67"/>
      <c r="D4818" s="67"/>
    </row>
    <row r="4819" spans="3:4" ht="12.95" customHeight="1" x14ac:dyDescent="0.2">
      <c r="C4819" s="67"/>
      <c r="D4819" s="67"/>
    </row>
    <row r="4820" spans="3:4" ht="12.95" customHeight="1" x14ac:dyDescent="0.2">
      <c r="C4820" s="67"/>
      <c r="D4820" s="67"/>
    </row>
    <row r="4821" spans="3:4" ht="12.95" customHeight="1" x14ac:dyDescent="0.2">
      <c r="C4821" s="67"/>
      <c r="D4821" s="67"/>
    </row>
    <row r="4822" spans="3:4" ht="12.95" customHeight="1" x14ac:dyDescent="0.2">
      <c r="C4822" s="67"/>
      <c r="D4822" s="67"/>
    </row>
    <row r="4823" spans="3:4" ht="12.95" customHeight="1" x14ac:dyDescent="0.2">
      <c r="C4823" s="67"/>
      <c r="D4823" s="67"/>
    </row>
    <row r="4824" spans="3:4" ht="12.95" customHeight="1" x14ac:dyDescent="0.2">
      <c r="C4824" s="67"/>
      <c r="D4824" s="67"/>
    </row>
    <row r="4825" spans="3:4" ht="12.95" customHeight="1" x14ac:dyDescent="0.2">
      <c r="C4825" s="67"/>
      <c r="D4825" s="67"/>
    </row>
    <row r="4826" spans="3:4" ht="12.95" customHeight="1" x14ac:dyDescent="0.2">
      <c r="C4826" s="67"/>
      <c r="D4826" s="67"/>
    </row>
    <row r="4827" spans="3:4" ht="12.95" customHeight="1" x14ac:dyDescent="0.2">
      <c r="C4827" s="67"/>
      <c r="D4827" s="67"/>
    </row>
    <row r="4828" spans="3:4" ht="12.95" customHeight="1" x14ac:dyDescent="0.2">
      <c r="C4828" s="67"/>
      <c r="D4828" s="67"/>
    </row>
    <row r="4829" spans="3:4" ht="12.95" customHeight="1" x14ac:dyDescent="0.2">
      <c r="C4829" s="67"/>
      <c r="D4829" s="67"/>
    </row>
    <row r="4830" spans="3:4" ht="12.95" customHeight="1" x14ac:dyDescent="0.2">
      <c r="C4830" s="67"/>
      <c r="D4830" s="67"/>
    </row>
    <row r="4831" spans="3:4" ht="12.95" customHeight="1" x14ac:dyDescent="0.2">
      <c r="C4831" s="67"/>
      <c r="D4831" s="67"/>
    </row>
    <row r="4832" spans="3:4" ht="12.95" customHeight="1" x14ac:dyDescent="0.2">
      <c r="C4832" s="67"/>
      <c r="D4832" s="67"/>
    </row>
    <row r="4833" spans="3:4" ht="12.95" customHeight="1" x14ac:dyDescent="0.2">
      <c r="C4833" s="67"/>
      <c r="D4833" s="67"/>
    </row>
    <row r="4834" spans="3:4" ht="12.95" customHeight="1" x14ac:dyDescent="0.2">
      <c r="C4834" s="67"/>
      <c r="D4834" s="67"/>
    </row>
    <row r="4835" spans="3:4" ht="12.95" customHeight="1" x14ac:dyDescent="0.2">
      <c r="C4835" s="67"/>
      <c r="D4835" s="67"/>
    </row>
    <row r="4836" spans="3:4" ht="12.95" customHeight="1" x14ac:dyDescent="0.2">
      <c r="C4836" s="67"/>
      <c r="D4836" s="67"/>
    </row>
    <row r="4837" spans="3:4" ht="12.95" customHeight="1" x14ac:dyDescent="0.2">
      <c r="C4837" s="67"/>
      <c r="D4837" s="67"/>
    </row>
    <row r="4838" spans="3:4" ht="12.95" customHeight="1" x14ac:dyDescent="0.2">
      <c r="C4838" s="67"/>
      <c r="D4838" s="67"/>
    </row>
    <row r="4839" spans="3:4" ht="12.95" customHeight="1" x14ac:dyDescent="0.2">
      <c r="C4839" s="67"/>
      <c r="D4839" s="67"/>
    </row>
    <row r="4840" spans="3:4" ht="12.95" customHeight="1" x14ac:dyDescent="0.2">
      <c r="C4840" s="67"/>
      <c r="D4840" s="67"/>
    </row>
    <row r="4841" spans="3:4" ht="12.95" customHeight="1" x14ac:dyDescent="0.2">
      <c r="C4841" s="67"/>
      <c r="D4841" s="67"/>
    </row>
    <row r="4842" spans="3:4" ht="12.95" customHeight="1" x14ac:dyDescent="0.2">
      <c r="C4842" s="67"/>
      <c r="D4842" s="67"/>
    </row>
    <row r="4843" spans="3:4" ht="12.95" customHeight="1" x14ac:dyDescent="0.2">
      <c r="C4843" s="67"/>
      <c r="D4843" s="67"/>
    </row>
    <row r="4844" spans="3:4" ht="12.95" customHeight="1" x14ac:dyDescent="0.2">
      <c r="C4844" s="67"/>
      <c r="D4844" s="67"/>
    </row>
    <row r="4845" spans="3:4" ht="12.95" customHeight="1" x14ac:dyDescent="0.2">
      <c r="C4845" s="67"/>
      <c r="D4845" s="67"/>
    </row>
    <row r="4846" spans="3:4" ht="12.95" customHeight="1" x14ac:dyDescent="0.2">
      <c r="C4846" s="67"/>
      <c r="D4846" s="67"/>
    </row>
    <row r="4847" spans="3:4" ht="12.95" customHeight="1" x14ac:dyDescent="0.2">
      <c r="C4847" s="67"/>
      <c r="D4847" s="67"/>
    </row>
    <row r="4848" spans="3:4" ht="12.95" customHeight="1" x14ac:dyDescent="0.2">
      <c r="C4848" s="67"/>
      <c r="D4848" s="67"/>
    </row>
    <row r="4849" spans="3:4" ht="12.95" customHeight="1" x14ac:dyDescent="0.2">
      <c r="C4849" s="67"/>
      <c r="D4849" s="67"/>
    </row>
    <row r="4850" spans="3:4" ht="12.95" customHeight="1" x14ac:dyDescent="0.2">
      <c r="C4850" s="67"/>
      <c r="D4850" s="67"/>
    </row>
    <row r="4851" spans="3:4" ht="12.95" customHeight="1" x14ac:dyDescent="0.2">
      <c r="C4851" s="67"/>
      <c r="D4851" s="67"/>
    </row>
    <row r="4852" spans="3:4" ht="12.95" customHeight="1" x14ac:dyDescent="0.2">
      <c r="C4852" s="67"/>
      <c r="D4852" s="67"/>
    </row>
    <row r="4853" spans="3:4" ht="12.95" customHeight="1" x14ac:dyDescent="0.2">
      <c r="C4853" s="67"/>
      <c r="D4853" s="67"/>
    </row>
    <row r="4854" spans="3:4" ht="12.95" customHeight="1" x14ac:dyDescent="0.2">
      <c r="C4854" s="67"/>
      <c r="D4854" s="67"/>
    </row>
    <row r="4855" spans="3:4" ht="12.95" customHeight="1" x14ac:dyDescent="0.2">
      <c r="C4855" s="67"/>
      <c r="D4855" s="67"/>
    </row>
    <row r="4856" spans="3:4" ht="12.95" customHeight="1" x14ac:dyDescent="0.2">
      <c r="C4856" s="67"/>
      <c r="D4856" s="67"/>
    </row>
    <row r="4857" spans="3:4" ht="12.95" customHeight="1" x14ac:dyDescent="0.2">
      <c r="C4857" s="67"/>
      <c r="D4857" s="67"/>
    </row>
    <row r="4858" spans="3:4" ht="12.95" customHeight="1" x14ac:dyDescent="0.2">
      <c r="C4858" s="67"/>
      <c r="D4858" s="67"/>
    </row>
    <row r="4859" spans="3:4" ht="12.95" customHeight="1" x14ac:dyDescent="0.2">
      <c r="C4859" s="67"/>
      <c r="D4859" s="67"/>
    </row>
    <row r="4860" spans="3:4" ht="12.95" customHeight="1" x14ac:dyDescent="0.2">
      <c r="C4860" s="67"/>
      <c r="D4860" s="67"/>
    </row>
    <row r="4861" spans="3:4" ht="12.95" customHeight="1" x14ac:dyDescent="0.2">
      <c r="C4861" s="67"/>
      <c r="D4861" s="67"/>
    </row>
    <row r="4862" spans="3:4" ht="12.95" customHeight="1" x14ac:dyDescent="0.2">
      <c r="C4862" s="67"/>
      <c r="D4862" s="67"/>
    </row>
    <row r="4863" spans="3:4" ht="12.95" customHeight="1" x14ac:dyDescent="0.2">
      <c r="C4863" s="67"/>
      <c r="D4863" s="67"/>
    </row>
    <row r="4864" spans="3:4" ht="12.95" customHeight="1" x14ac:dyDescent="0.2">
      <c r="C4864" s="67"/>
      <c r="D4864" s="67"/>
    </row>
    <row r="4865" spans="3:4" ht="12.95" customHeight="1" x14ac:dyDescent="0.2">
      <c r="C4865" s="67"/>
      <c r="D4865" s="67"/>
    </row>
    <row r="4866" spans="3:4" ht="12.95" customHeight="1" x14ac:dyDescent="0.2">
      <c r="C4866" s="67"/>
      <c r="D4866" s="67"/>
    </row>
    <row r="4867" spans="3:4" ht="12.95" customHeight="1" x14ac:dyDescent="0.2">
      <c r="C4867" s="67"/>
      <c r="D4867" s="67"/>
    </row>
    <row r="4868" spans="3:4" ht="12.95" customHeight="1" x14ac:dyDescent="0.2">
      <c r="C4868" s="67"/>
      <c r="D4868" s="67"/>
    </row>
    <row r="4869" spans="3:4" ht="12.95" customHeight="1" x14ac:dyDescent="0.2">
      <c r="C4869" s="67"/>
      <c r="D4869" s="67"/>
    </row>
    <row r="4870" spans="3:4" ht="12.95" customHeight="1" x14ac:dyDescent="0.2">
      <c r="C4870" s="67"/>
      <c r="D4870" s="67"/>
    </row>
    <row r="4871" spans="3:4" ht="12.95" customHeight="1" x14ac:dyDescent="0.2">
      <c r="C4871" s="67"/>
      <c r="D4871" s="67"/>
    </row>
    <row r="4872" spans="3:4" ht="12.95" customHeight="1" x14ac:dyDescent="0.2">
      <c r="C4872" s="67"/>
      <c r="D4872" s="67"/>
    </row>
    <row r="4873" spans="3:4" ht="12.95" customHeight="1" x14ac:dyDescent="0.2">
      <c r="C4873" s="67"/>
      <c r="D4873" s="67"/>
    </row>
    <row r="4874" spans="3:4" ht="12.95" customHeight="1" x14ac:dyDescent="0.2">
      <c r="C4874" s="67"/>
      <c r="D4874" s="67"/>
    </row>
    <row r="4875" spans="3:4" ht="12.95" customHeight="1" x14ac:dyDescent="0.2">
      <c r="C4875" s="67"/>
      <c r="D4875" s="67"/>
    </row>
    <row r="4876" spans="3:4" ht="12.95" customHeight="1" x14ac:dyDescent="0.2">
      <c r="C4876" s="67"/>
      <c r="D4876" s="67"/>
    </row>
    <row r="4877" spans="3:4" ht="12.95" customHeight="1" x14ac:dyDescent="0.2">
      <c r="C4877" s="67"/>
      <c r="D4877" s="67"/>
    </row>
    <row r="4878" spans="3:4" ht="12.95" customHeight="1" x14ac:dyDescent="0.2">
      <c r="C4878" s="67"/>
      <c r="D4878" s="67"/>
    </row>
    <row r="4879" spans="3:4" ht="12.95" customHeight="1" x14ac:dyDescent="0.2">
      <c r="C4879" s="67"/>
      <c r="D4879" s="67"/>
    </row>
    <row r="4880" spans="3:4" ht="12.95" customHeight="1" x14ac:dyDescent="0.2">
      <c r="C4880" s="67"/>
      <c r="D4880" s="67"/>
    </row>
    <row r="4881" spans="3:4" ht="12.95" customHeight="1" x14ac:dyDescent="0.2">
      <c r="C4881" s="67"/>
      <c r="D4881" s="67"/>
    </row>
    <row r="4882" spans="3:4" ht="12.95" customHeight="1" x14ac:dyDescent="0.2">
      <c r="C4882" s="67"/>
      <c r="D4882" s="67"/>
    </row>
    <row r="4883" spans="3:4" ht="12.95" customHeight="1" x14ac:dyDescent="0.2">
      <c r="C4883" s="67"/>
      <c r="D4883" s="67"/>
    </row>
    <row r="4884" spans="3:4" ht="12.95" customHeight="1" x14ac:dyDescent="0.2">
      <c r="C4884" s="67"/>
      <c r="D4884" s="67"/>
    </row>
    <row r="4885" spans="3:4" ht="12.95" customHeight="1" x14ac:dyDescent="0.2">
      <c r="C4885" s="67"/>
      <c r="D4885" s="67"/>
    </row>
    <row r="4886" spans="3:4" ht="12.95" customHeight="1" x14ac:dyDescent="0.2">
      <c r="C4886" s="67"/>
      <c r="D4886" s="67"/>
    </row>
    <row r="4887" spans="3:4" ht="12.95" customHeight="1" x14ac:dyDescent="0.2">
      <c r="C4887" s="67"/>
      <c r="D4887" s="67"/>
    </row>
    <row r="4888" spans="3:4" ht="12.95" customHeight="1" x14ac:dyDescent="0.2">
      <c r="C4888" s="67"/>
      <c r="D4888" s="67"/>
    </row>
    <row r="4889" spans="3:4" ht="12.95" customHeight="1" x14ac:dyDescent="0.2">
      <c r="C4889" s="67"/>
      <c r="D4889" s="67"/>
    </row>
    <row r="4890" spans="3:4" ht="12.95" customHeight="1" x14ac:dyDescent="0.2">
      <c r="C4890" s="67"/>
      <c r="D4890" s="67"/>
    </row>
    <row r="4891" spans="3:4" ht="12.95" customHeight="1" x14ac:dyDescent="0.2">
      <c r="C4891" s="67"/>
      <c r="D4891" s="67"/>
    </row>
    <row r="4892" spans="3:4" ht="12.95" customHeight="1" x14ac:dyDescent="0.2">
      <c r="C4892" s="67"/>
      <c r="D4892" s="67"/>
    </row>
    <row r="4893" spans="3:4" ht="12.95" customHeight="1" x14ac:dyDescent="0.2">
      <c r="C4893" s="67"/>
      <c r="D4893" s="67"/>
    </row>
    <row r="4894" spans="3:4" ht="12.95" customHeight="1" x14ac:dyDescent="0.2">
      <c r="C4894" s="67"/>
      <c r="D4894" s="67"/>
    </row>
    <row r="4895" spans="3:4" ht="12.95" customHeight="1" x14ac:dyDescent="0.2">
      <c r="C4895" s="67"/>
      <c r="D4895" s="67"/>
    </row>
    <row r="4896" spans="3:4" ht="12.95" customHeight="1" x14ac:dyDescent="0.2">
      <c r="C4896" s="67"/>
      <c r="D4896" s="67"/>
    </row>
    <row r="4897" spans="3:4" ht="12.95" customHeight="1" x14ac:dyDescent="0.2">
      <c r="C4897" s="67"/>
      <c r="D4897" s="67"/>
    </row>
    <row r="4898" spans="3:4" ht="12.95" customHeight="1" x14ac:dyDescent="0.2">
      <c r="C4898" s="67"/>
      <c r="D4898" s="67"/>
    </row>
    <row r="4899" spans="3:4" ht="12.95" customHeight="1" x14ac:dyDescent="0.2">
      <c r="C4899" s="67"/>
      <c r="D4899" s="67"/>
    </row>
    <row r="4900" spans="3:4" ht="12.95" customHeight="1" x14ac:dyDescent="0.2">
      <c r="C4900" s="67"/>
      <c r="D4900" s="67"/>
    </row>
    <row r="4901" spans="3:4" ht="12.95" customHeight="1" x14ac:dyDescent="0.2">
      <c r="C4901" s="67"/>
      <c r="D4901" s="67"/>
    </row>
    <row r="4902" spans="3:4" ht="12.95" customHeight="1" x14ac:dyDescent="0.2">
      <c r="C4902" s="67"/>
      <c r="D4902" s="67"/>
    </row>
    <row r="4903" spans="3:4" ht="12.95" customHeight="1" x14ac:dyDescent="0.2">
      <c r="C4903" s="67"/>
      <c r="D4903" s="67"/>
    </row>
    <row r="4904" spans="3:4" ht="12.95" customHeight="1" x14ac:dyDescent="0.2">
      <c r="C4904" s="67"/>
      <c r="D4904" s="67"/>
    </row>
    <row r="4905" spans="3:4" ht="12.95" customHeight="1" x14ac:dyDescent="0.2">
      <c r="C4905" s="67"/>
      <c r="D4905" s="67"/>
    </row>
    <row r="4906" spans="3:4" ht="12.95" customHeight="1" x14ac:dyDescent="0.2">
      <c r="C4906" s="67"/>
      <c r="D4906" s="67"/>
    </row>
    <row r="4907" spans="3:4" ht="12.95" customHeight="1" x14ac:dyDescent="0.2">
      <c r="C4907" s="67"/>
      <c r="D4907" s="67"/>
    </row>
    <row r="4908" spans="3:4" ht="12.95" customHeight="1" x14ac:dyDescent="0.2">
      <c r="C4908" s="67"/>
      <c r="D4908" s="67"/>
    </row>
    <row r="4909" spans="3:4" ht="12.95" customHeight="1" x14ac:dyDescent="0.2">
      <c r="C4909" s="67"/>
      <c r="D4909" s="67"/>
    </row>
    <row r="4910" spans="3:4" ht="12.95" customHeight="1" x14ac:dyDescent="0.2">
      <c r="C4910" s="67"/>
      <c r="D4910" s="67"/>
    </row>
    <row r="4911" spans="3:4" ht="12.95" customHeight="1" x14ac:dyDescent="0.2">
      <c r="C4911" s="67"/>
      <c r="D4911" s="67"/>
    </row>
    <row r="4912" spans="3:4" ht="12.95" customHeight="1" x14ac:dyDescent="0.2">
      <c r="C4912" s="67"/>
      <c r="D4912" s="67"/>
    </row>
    <row r="4913" spans="3:4" ht="12.95" customHeight="1" x14ac:dyDescent="0.2">
      <c r="C4913" s="67"/>
      <c r="D4913" s="67"/>
    </row>
    <row r="4914" spans="3:4" ht="12.95" customHeight="1" x14ac:dyDescent="0.2">
      <c r="C4914" s="67"/>
      <c r="D4914" s="67"/>
    </row>
    <row r="4915" spans="3:4" ht="12.95" customHeight="1" x14ac:dyDescent="0.2">
      <c r="C4915" s="67"/>
      <c r="D4915" s="67"/>
    </row>
    <row r="4916" spans="3:4" ht="12.95" customHeight="1" x14ac:dyDescent="0.2">
      <c r="C4916" s="67"/>
      <c r="D4916" s="67"/>
    </row>
    <row r="4917" spans="3:4" ht="12.95" customHeight="1" x14ac:dyDescent="0.2">
      <c r="C4917" s="67"/>
      <c r="D4917" s="67"/>
    </row>
    <row r="4918" spans="3:4" ht="12.95" customHeight="1" x14ac:dyDescent="0.2">
      <c r="C4918" s="67"/>
      <c r="D4918" s="67"/>
    </row>
    <row r="4919" spans="3:4" ht="12.95" customHeight="1" x14ac:dyDescent="0.2">
      <c r="C4919" s="67"/>
      <c r="D4919" s="67"/>
    </row>
    <row r="4920" spans="3:4" ht="12.95" customHeight="1" x14ac:dyDescent="0.2">
      <c r="C4920" s="67"/>
      <c r="D4920" s="67"/>
    </row>
    <row r="4921" spans="3:4" ht="12.95" customHeight="1" x14ac:dyDescent="0.2">
      <c r="C4921" s="67"/>
      <c r="D4921" s="67"/>
    </row>
    <row r="4922" spans="3:4" ht="12.95" customHeight="1" x14ac:dyDescent="0.2">
      <c r="C4922" s="67"/>
      <c r="D4922" s="67"/>
    </row>
    <row r="4923" spans="3:4" ht="12.95" customHeight="1" x14ac:dyDescent="0.2">
      <c r="C4923" s="67"/>
      <c r="D4923" s="67"/>
    </row>
    <row r="4924" spans="3:4" ht="12.95" customHeight="1" x14ac:dyDescent="0.2">
      <c r="C4924" s="67"/>
      <c r="D4924" s="67"/>
    </row>
    <row r="4925" spans="3:4" ht="12.95" customHeight="1" x14ac:dyDescent="0.2">
      <c r="C4925" s="67"/>
      <c r="D4925" s="67"/>
    </row>
    <row r="4926" spans="3:4" ht="12.95" customHeight="1" x14ac:dyDescent="0.2">
      <c r="C4926" s="67"/>
      <c r="D4926" s="67"/>
    </row>
    <row r="4927" spans="3:4" ht="12.95" customHeight="1" x14ac:dyDescent="0.2">
      <c r="C4927" s="67"/>
      <c r="D4927" s="67"/>
    </row>
    <row r="4928" spans="3:4" ht="12.95" customHeight="1" x14ac:dyDescent="0.2">
      <c r="C4928" s="67"/>
      <c r="D4928" s="67"/>
    </row>
    <row r="4929" spans="3:4" ht="12.95" customHeight="1" x14ac:dyDescent="0.2">
      <c r="C4929" s="67"/>
      <c r="D4929" s="67"/>
    </row>
    <row r="4930" spans="3:4" ht="12.95" customHeight="1" x14ac:dyDescent="0.2">
      <c r="C4930" s="67"/>
      <c r="D4930" s="67"/>
    </row>
    <row r="4931" spans="3:4" ht="12.95" customHeight="1" x14ac:dyDescent="0.2">
      <c r="C4931" s="67"/>
      <c r="D4931" s="67"/>
    </row>
    <row r="4932" spans="3:4" ht="12.95" customHeight="1" x14ac:dyDescent="0.2">
      <c r="C4932" s="67"/>
      <c r="D4932" s="67"/>
    </row>
    <row r="4933" spans="3:4" ht="12.95" customHeight="1" x14ac:dyDescent="0.2">
      <c r="C4933" s="67"/>
      <c r="D4933" s="67"/>
    </row>
    <row r="4934" spans="3:4" ht="12.95" customHeight="1" x14ac:dyDescent="0.2">
      <c r="C4934" s="67"/>
      <c r="D4934" s="67"/>
    </row>
    <row r="4935" spans="3:4" ht="12.95" customHeight="1" x14ac:dyDescent="0.2">
      <c r="C4935" s="67"/>
      <c r="D4935" s="67"/>
    </row>
    <row r="4936" spans="3:4" ht="12.95" customHeight="1" x14ac:dyDescent="0.2">
      <c r="C4936" s="67"/>
      <c r="D4936" s="67"/>
    </row>
    <row r="4937" spans="3:4" ht="12.95" customHeight="1" x14ac:dyDescent="0.2">
      <c r="C4937" s="67"/>
      <c r="D4937" s="67"/>
    </row>
    <row r="4938" spans="3:4" ht="12.95" customHeight="1" x14ac:dyDescent="0.2">
      <c r="C4938" s="67"/>
      <c r="D4938" s="67"/>
    </row>
    <row r="4939" spans="3:4" ht="12.95" customHeight="1" x14ac:dyDescent="0.2">
      <c r="C4939" s="67"/>
      <c r="D4939" s="67"/>
    </row>
    <row r="4940" spans="3:4" ht="12.95" customHeight="1" x14ac:dyDescent="0.2">
      <c r="C4940" s="67"/>
      <c r="D4940" s="67"/>
    </row>
    <row r="4941" spans="3:4" ht="12.95" customHeight="1" x14ac:dyDescent="0.2">
      <c r="C4941" s="67"/>
      <c r="D4941" s="67"/>
    </row>
    <row r="4942" spans="3:4" ht="12.95" customHeight="1" x14ac:dyDescent="0.2">
      <c r="C4942" s="67"/>
      <c r="D4942" s="67"/>
    </row>
    <row r="4943" spans="3:4" ht="12.95" customHeight="1" x14ac:dyDescent="0.2">
      <c r="C4943" s="67"/>
      <c r="D4943" s="67"/>
    </row>
    <row r="4944" spans="3:4" ht="12.95" customHeight="1" x14ac:dyDescent="0.2">
      <c r="C4944" s="67"/>
      <c r="D4944" s="67"/>
    </row>
    <row r="4945" spans="3:4" ht="12.95" customHeight="1" x14ac:dyDescent="0.2">
      <c r="C4945" s="67"/>
      <c r="D4945" s="67"/>
    </row>
    <row r="4946" spans="3:4" ht="12.95" customHeight="1" x14ac:dyDescent="0.2">
      <c r="C4946" s="67"/>
      <c r="D4946" s="67"/>
    </row>
    <row r="4947" spans="3:4" ht="12.95" customHeight="1" x14ac:dyDescent="0.2">
      <c r="C4947" s="67"/>
      <c r="D4947" s="67"/>
    </row>
    <row r="4948" spans="3:4" ht="12.95" customHeight="1" x14ac:dyDescent="0.2">
      <c r="C4948" s="67"/>
      <c r="D4948" s="67"/>
    </row>
    <row r="4949" spans="3:4" ht="12.95" customHeight="1" x14ac:dyDescent="0.2">
      <c r="C4949" s="67"/>
      <c r="D4949" s="67"/>
    </row>
    <row r="4950" spans="3:4" ht="12.95" customHeight="1" x14ac:dyDescent="0.2">
      <c r="C4950" s="67"/>
      <c r="D4950" s="67"/>
    </row>
    <row r="4951" spans="3:4" ht="12.95" customHeight="1" x14ac:dyDescent="0.2">
      <c r="C4951" s="67"/>
      <c r="D4951" s="67"/>
    </row>
    <row r="4952" spans="3:4" ht="12.95" customHeight="1" x14ac:dyDescent="0.2">
      <c r="C4952" s="67"/>
      <c r="D4952" s="67"/>
    </row>
    <row r="4953" spans="3:4" ht="12.95" customHeight="1" x14ac:dyDescent="0.2">
      <c r="C4953" s="67"/>
      <c r="D4953" s="67"/>
    </row>
    <row r="4954" spans="3:4" ht="12.95" customHeight="1" x14ac:dyDescent="0.2">
      <c r="C4954" s="67"/>
      <c r="D4954" s="67"/>
    </row>
    <row r="4955" spans="3:4" ht="12.95" customHeight="1" x14ac:dyDescent="0.2">
      <c r="C4955" s="67"/>
      <c r="D4955" s="67"/>
    </row>
    <row r="4956" spans="3:4" ht="12.95" customHeight="1" x14ac:dyDescent="0.2">
      <c r="C4956" s="67"/>
      <c r="D4956" s="67"/>
    </row>
    <row r="4957" spans="3:4" ht="12.95" customHeight="1" x14ac:dyDescent="0.2">
      <c r="C4957" s="67"/>
      <c r="D4957" s="67"/>
    </row>
    <row r="4958" spans="3:4" ht="12.95" customHeight="1" x14ac:dyDescent="0.2">
      <c r="C4958" s="67"/>
      <c r="D4958" s="67"/>
    </row>
    <row r="4959" spans="3:4" ht="12.95" customHeight="1" x14ac:dyDescent="0.2">
      <c r="C4959" s="67"/>
      <c r="D4959" s="67"/>
    </row>
    <row r="4960" spans="3:4" ht="12.95" customHeight="1" x14ac:dyDescent="0.2">
      <c r="C4960" s="67"/>
      <c r="D4960" s="67"/>
    </row>
    <row r="4961" spans="3:4" ht="12.95" customHeight="1" x14ac:dyDescent="0.2">
      <c r="C4961" s="67"/>
      <c r="D4961" s="67"/>
    </row>
    <row r="4962" spans="3:4" ht="12.95" customHeight="1" x14ac:dyDescent="0.2">
      <c r="C4962" s="67"/>
      <c r="D4962" s="67"/>
    </row>
    <row r="4963" spans="3:4" ht="12.95" customHeight="1" x14ac:dyDescent="0.2">
      <c r="C4963" s="67"/>
      <c r="D4963" s="67"/>
    </row>
    <row r="4964" spans="3:4" ht="12.95" customHeight="1" x14ac:dyDescent="0.2">
      <c r="C4964" s="67"/>
      <c r="D4964" s="67"/>
    </row>
    <row r="4965" spans="3:4" ht="12.95" customHeight="1" x14ac:dyDescent="0.2">
      <c r="C4965" s="67"/>
      <c r="D4965" s="67"/>
    </row>
    <row r="4966" spans="3:4" ht="12.95" customHeight="1" x14ac:dyDescent="0.2">
      <c r="C4966" s="67"/>
      <c r="D4966" s="67"/>
    </row>
    <row r="4967" spans="3:4" ht="12.95" customHeight="1" x14ac:dyDescent="0.2">
      <c r="C4967" s="67"/>
      <c r="D4967" s="67"/>
    </row>
    <row r="4968" spans="3:4" ht="12.95" customHeight="1" x14ac:dyDescent="0.2">
      <c r="C4968" s="67"/>
      <c r="D4968" s="67"/>
    </row>
    <row r="4969" spans="3:4" ht="12.95" customHeight="1" x14ac:dyDescent="0.2">
      <c r="C4969" s="67"/>
      <c r="D4969" s="67"/>
    </row>
    <row r="4970" spans="3:4" ht="12.95" customHeight="1" x14ac:dyDescent="0.2">
      <c r="C4970" s="67"/>
      <c r="D4970" s="67"/>
    </row>
    <row r="4971" spans="3:4" ht="12.95" customHeight="1" x14ac:dyDescent="0.2">
      <c r="C4971" s="67"/>
      <c r="D4971" s="67"/>
    </row>
    <row r="4972" spans="3:4" ht="12.95" customHeight="1" x14ac:dyDescent="0.2">
      <c r="C4972" s="67"/>
      <c r="D4972" s="67"/>
    </row>
    <row r="4973" spans="3:4" ht="12.95" customHeight="1" x14ac:dyDescent="0.2">
      <c r="C4973" s="67"/>
      <c r="D4973" s="67"/>
    </row>
    <row r="4974" spans="3:4" ht="12.95" customHeight="1" x14ac:dyDescent="0.2">
      <c r="C4974" s="67"/>
      <c r="D4974" s="67"/>
    </row>
    <row r="4975" spans="3:4" ht="12.95" customHeight="1" x14ac:dyDescent="0.2">
      <c r="C4975" s="67"/>
      <c r="D4975" s="67"/>
    </row>
    <row r="4976" spans="3:4" ht="12.95" customHeight="1" x14ac:dyDescent="0.2">
      <c r="C4976" s="67"/>
      <c r="D4976" s="67"/>
    </row>
    <row r="4977" spans="3:4" ht="12.95" customHeight="1" x14ac:dyDescent="0.2">
      <c r="C4977" s="67"/>
      <c r="D4977" s="67"/>
    </row>
    <row r="4978" spans="3:4" ht="12.95" customHeight="1" x14ac:dyDescent="0.2">
      <c r="C4978" s="67"/>
      <c r="D4978" s="67"/>
    </row>
    <row r="4979" spans="3:4" ht="12.95" customHeight="1" x14ac:dyDescent="0.2">
      <c r="C4979" s="67"/>
      <c r="D4979" s="67"/>
    </row>
    <row r="4980" spans="3:4" ht="12.95" customHeight="1" x14ac:dyDescent="0.2">
      <c r="C4980" s="67"/>
      <c r="D4980" s="67"/>
    </row>
    <row r="4981" spans="3:4" ht="12.95" customHeight="1" x14ac:dyDescent="0.2">
      <c r="C4981" s="67"/>
      <c r="D4981" s="67"/>
    </row>
    <row r="4982" spans="3:4" ht="12.95" customHeight="1" x14ac:dyDescent="0.2">
      <c r="C4982" s="67"/>
      <c r="D4982" s="67"/>
    </row>
    <row r="4983" spans="3:4" ht="12.95" customHeight="1" x14ac:dyDescent="0.2">
      <c r="C4983" s="67"/>
      <c r="D4983" s="67"/>
    </row>
    <row r="4984" spans="3:4" ht="12.95" customHeight="1" x14ac:dyDescent="0.2">
      <c r="C4984" s="67"/>
      <c r="D4984" s="67"/>
    </row>
    <row r="4985" spans="3:4" ht="12.95" customHeight="1" x14ac:dyDescent="0.2">
      <c r="C4985" s="67"/>
      <c r="D4985" s="67"/>
    </row>
    <row r="4986" spans="3:4" ht="12.95" customHeight="1" x14ac:dyDescent="0.2">
      <c r="C4986" s="67"/>
      <c r="D4986" s="67"/>
    </row>
    <row r="4987" spans="3:4" ht="12.95" customHeight="1" x14ac:dyDescent="0.2">
      <c r="C4987" s="67"/>
      <c r="D4987" s="67"/>
    </row>
    <row r="4988" spans="3:4" ht="12.95" customHeight="1" x14ac:dyDescent="0.2">
      <c r="C4988" s="67"/>
      <c r="D4988" s="67"/>
    </row>
    <row r="4989" spans="3:4" ht="12.95" customHeight="1" x14ac:dyDescent="0.2">
      <c r="C4989" s="67"/>
      <c r="D4989" s="67"/>
    </row>
    <row r="4990" spans="3:4" ht="12.95" customHeight="1" x14ac:dyDescent="0.2">
      <c r="C4990" s="67"/>
      <c r="D4990" s="67"/>
    </row>
    <row r="4991" spans="3:4" ht="12.95" customHeight="1" x14ac:dyDescent="0.2">
      <c r="C4991" s="67"/>
      <c r="D4991" s="67"/>
    </row>
    <row r="4992" spans="3:4" ht="12.95" customHeight="1" x14ac:dyDescent="0.2">
      <c r="C4992" s="67"/>
      <c r="D4992" s="67"/>
    </row>
    <row r="4993" spans="3:4" ht="12.95" customHeight="1" x14ac:dyDescent="0.2">
      <c r="C4993" s="67"/>
      <c r="D4993" s="67"/>
    </row>
    <row r="4994" spans="3:4" ht="12.95" customHeight="1" x14ac:dyDescent="0.2">
      <c r="C4994" s="67"/>
      <c r="D4994" s="67"/>
    </row>
    <row r="4995" spans="3:4" ht="12.95" customHeight="1" x14ac:dyDescent="0.2">
      <c r="C4995" s="67"/>
      <c r="D4995" s="67"/>
    </row>
    <row r="4996" spans="3:4" ht="12.95" customHeight="1" x14ac:dyDescent="0.2">
      <c r="C4996" s="67"/>
      <c r="D4996" s="67"/>
    </row>
    <row r="4997" spans="3:4" ht="12.95" customHeight="1" x14ac:dyDescent="0.2">
      <c r="C4997" s="67"/>
      <c r="D4997" s="67"/>
    </row>
    <row r="4998" spans="3:4" ht="12.95" customHeight="1" x14ac:dyDescent="0.2">
      <c r="C4998" s="67"/>
      <c r="D4998" s="67"/>
    </row>
    <row r="4999" spans="3:4" ht="12.95" customHeight="1" x14ac:dyDescent="0.2">
      <c r="C4999" s="67"/>
      <c r="D4999" s="67"/>
    </row>
    <row r="5000" spans="3:4" ht="12.95" customHeight="1" x14ac:dyDescent="0.2">
      <c r="C5000" s="67"/>
      <c r="D5000" s="67"/>
    </row>
    <row r="5001" spans="3:4" ht="12.95" customHeight="1" x14ac:dyDescent="0.2">
      <c r="C5001" s="67"/>
      <c r="D5001" s="67"/>
    </row>
    <row r="5002" spans="3:4" ht="12.95" customHeight="1" x14ac:dyDescent="0.2">
      <c r="C5002" s="67"/>
      <c r="D5002" s="67"/>
    </row>
    <row r="5003" spans="3:4" ht="12.95" customHeight="1" x14ac:dyDescent="0.2">
      <c r="C5003" s="67"/>
      <c r="D5003" s="67"/>
    </row>
    <row r="5004" spans="3:4" ht="12.95" customHeight="1" x14ac:dyDescent="0.2">
      <c r="C5004" s="67"/>
      <c r="D5004" s="67"/>
    </row>
    <row r="5005" spans="3:4" ht="12.95" customHeight="1" x14ac:dyDescent="0.2">
      <c r="C5005" s="67"/>
      <c r="D5005" s="67"/>
    </row>
    <row r="5006" spans="3:4" ht="12.95" customHeight="1" x14ac:dyDescent="0.2">
      <c r="C5006" s="67"/>
      <c r="D5006" s="67"/>
    </row>
    <row r="5007" spans="3:4" ht="12.95" customHeight="1" x14ac:dyDescent="0.2">
      <c r="C5007" s="67"/>
      <c r="D5007" s="67"/>
    </row>
    <row r="5008" spans="3:4" ht="12.95" customHeight="1" x14ac:dyDescent="0.2">
      <c r="C5008" s="67"/>
      <c r="D5008" s="67"/>
    </row>
    <row r="5009" spans="3:4" ht="12.95" customHeight="1" x14ac:dyDescent="0.2">
      <c r="C5009" s="67"/>
      <c r="D5009" s="67"/>
    </row>
    <row r="5010" spans="3:4" ht="12.95" customHeight="1" x14ac:dyDescent="0.2">
      <c r="C5010" s="67"/>
      <c r="D5010" s="67"/>
    </row>
    <row r="5011" spans="3:4" ht="12.95" customHeight="1" x14ac:dyDescent="0.2">
      <c r="C5011" s="67"/>
      <c r="D5011" s="67"/>
    </row>
    <row r="5012" spans="3:4" ht="12.95" customHeight="1" x14ac:dyDescent="0.2">
      <c r="C5012" s="67"/>
      <c r="D5012" s="67"/>
    </row>
    <row r="5013" spans="3:4" ht="12.95" customHeight="1" x14ac:dyDescent="0.2">
      <c r="C5013" s="67"/>
      <c r="D5013" s="67"/>
    </row>
    <row r="5014" spans="3:4" ht="12.95" customHeight="1" x14ac:dyDescent="0.2">
      <c r="C5014" s="67"/>
      <c r="D5014" s="67"/>
    </row>
    <row r="5015" spans="3:4" ht="12.95" customHeight="1" x14ac:dyDescent="0.2">
      <c r="C5015" s="67"/>
      <c r="D5015" s="67"/>
    </row>
    <row r="5016" spans="3:4" ht="12.95" customHeight="1" x14ac:dyDescent="0.2">
      <c r="C5016" s="67"/>
      <c r="D5016" s="67"/>
    </row>
    <row r="5017" spans="3:4" ht="12.95" customHeight="1" x14ac:dyDescent="0.2">
      <c r="C5017" s="67"/>
      <c r="D5017" s="67"/>
    </row>
    <row r="5018" spans="3:4" ht="12.95" customHeight="1" x14ac:dyDescent="0.2">
      <c r="C5018" s="67"/>
      <c r="D5018" s="67"/>
    </row>
    <row r="5019" spans="3:4" ht="12.95" customHeight="1" x14ac:dyDescent="0.2">
      <c r="C5019" s="67"/>
      <c r="D5019" s="67"/>
    </row>
    <row r="5020" spans="3:4" ht="12.95" customHeight="1" x14ac:dyDescent="0.2">
      <c r="C5020" s="67"/>
      <c r="D5020" s="67"/>
    </row>
    <row r="5021" spans="3:4" ht="12.95" customHeight="1" x14ac:dyDescent="0.2">
      <c r="C5021" s="67"/>
      <c r="D5021" s="67"/>
    </row>
    <row r="5022" spans="3:4" ht="12.95" customHeight="1" x14ac:dyDescent="0.2">
      <c r="C5022" s="67"/>
      <c r="D5022" s="67"/>
    </row>
    <row r="5023" spans="3:4" ht="12.95" customHeight="1" x14ac:dyDescent="0.2">
      <c r="C5023" s="67"/>
      <c r="D5023" s="67"/>
    </row>
    <row r="5024" spans="3:4" ht="12.95" customHeight="1" x14ac:dyDescent="0.2">
      <c r="C5024" s="67"/>
      <c r="D5024" s="67"/>
    </row>
    <row r="5025" spans="3:4" ht="12.95" customHeight="1" x14ac:dyDescent="0.2">
      <c r="C5025" s="67"/>
      <c r="D5025" s="67"/>
    </row>
    <row r="5026" spans="3:4" ht="12.95" customHeight="1" x14ac:dyDescent="0.2">
      <c r="C5026" s="67"/>
      <c r="D5026" s="67"/>
    </row>
    <row r="5027" spans="3:4" ht="12.95" customHeight="1" x14ac:dyDescent="0.2">
      <c r="C5027" s="67"/>
      <c r="D5027" s="67"/>
    </row>
    <row r="5028" spans="3:4" ht="12.95" customHeight="1" x14ac:dyDescent="0.2">
      <c r="C5028" s="67"/>
      <c r="D5028" s="67"/>
    </row>
    <row r="5029" spans="3:4" ht="12.95" customHeight="1" x14ac:dyDescent="0.2">
      <c r="C5029" s="67"/>
      <c r="D5029" s="67"/>
    </row>
    <row r="5030" spans="3:4" ht="12.95" customHeight="1" x14ac:dyDescent="0.2">
      <c r="C5030" s="67"/>
      <c r="D5030" s="67"/>
    </row>
    <row r="5031" spans="3:4" ht="12.95" customHeight="1" x14ac:dyDescent="0.2">
      <c r="C5031" s="67"/>
      <c r="D5031" s="67"/>
    </row>
    <row r="5032" spans="3:4" ht="12.95" customHeight="1" x14ac:dyDescent="0.2">
      <c r="C5032" s="67"/>
      <c r="D5032" s="67"/>
    </row>
    <row r="5033" spans="3:4" ht="12.95" customHeight="1" x14ac:dyDescent="0.2">
      <c r="C5033" s="67"/>
      <c r="D5033" s="67"/>
    </row>
    <row r="5034" spans="3:4" ht="12.95" customHeight="1" x14ac:dyDescent="0.2">
      <c r="C5034" s="67"/>
      <c r="D5034" s="67"/>
    </row>
    <row r="5035" spans="3:4" ht="12.95" customHeight="1" x14ac:dyDescent="0.2">
      <c r="C5035" s="67"/>
      <c r="D5035" s="67"/>
    </row>
    <row r="5036" spans="3:4" ht="12.95" customHeight="1" x14ac:dyDescent="0.2">
      <c r="C5036" s="67"/>
      <c r="D5036" s="67"/>
    </row>
    <row r="5037" spans="3:4" ht="12.95" customHeight="1" x14ac:dyDescent="0.2">
      <c r="C5037" s="67"/>
      <c r="D5037" s="67"/>
    </row>
    <row r="5038" spans="3:4" ht="12.95" customHeight="1" x14ac:dyDescent="0.2">
      <c r="C5038" s="67"/>
      <c r="D5038" s="67"/>
    </row>
    <row r="5039" spans="3:4" ht="12.95" customHeight="1" x14ac:dyDescent="0.2">
      <c r="C5039" s="67"/>
      <c r="D5039" s="67"/>
    </row>
    <row r="5040" spans="3:4" ht="12.95" customHeight="1" x14ac:dyDescent="0.2">
      <c r="C5040" s="67"/>
      <c r="D5040" s="67"/>
    </row>
    <row r="5041" spans="3:4" ht="12.95" customHeight="1" x14ac:dyDescent="0.2">
      <c r="C5041" s="67"/>
      <c r="D5041" s="67"/>
    </row>
    <row r="5042" spans="3:4" ht="12.95" customHeight="1" x14ac:dyDescent="0.2">
      <c r="C5042" s="67"/>
      <c r="D5042" s="67"/>
    </row>
    <row r="5043" spans="3:4" ht="12.95" customHeight="1" x14ac:dyDescent="0.2">
      <c r="C5043" s="67"/>
      <c r="D5043" s="67"/>
    </row>
    <row r="5044" spans="3:4" ht="12.95" customHeight="1" x14ac:dyDescent="0.2">
      <c r="C5044" s="67"/>
      <c r="D5044" s="67"/>
    </row>
    <row r="5045" spans="3:4" ht="12.95" customHeight="1" x14ac:dyDescent="0.2">
      <c r="C5045" s="67"/>
      <c r="D5045" s="67"/>
    </row>
    <row r="5046" spans="3:4" ht="12.95" customHeight="1" x14ac:dyDescent="0.2">
      <c r="C5046" s="67"/>
      <c r="D5046" s="67"/>
    </row>
    <row r="5047" spans="3:4" ht="12.95" customHeight="1" x14ac:dyDescent="0.2">
      <c r="C5047" s="67"/>
      <c r="D5047" s="67"/>
    </row>
    <row r="5048" spans="3:4" ht="12.95" customHeight="1" x14ac:dyDescent="0.2">
      <c r="C5048" s="67"/>
      <c r="D5048" s="67"/>
    </row>
    <row r="5049" spans="3:4" ht="12.95" customHeight="1" x14ac:dyDescent="0.2">
      <c r="C5049" s="67"/>
      <c r="D5049" s="67"/>
    </row>
    <row r="5050" spans="3:4" ht="12.95" customHeight="1" x14ac:dyDescent="0.2">
      <c r="C5050" s="67"/>
      <c r="D5050" s="67"/>
    </row>
    <row r="5051" spans="3:4" ht="12.95" customHeight="1" x14ac:dyDescent="0.2">
      <c r="C5051" s="67"/>
      <c r="D5051" s="67"/>
    </row>
    <row r="5052" spans="3:4" ht="12.95" customHeight="1" x14ac:dyDescent="0.2">
      <c r="C5052" s="67"/>
      <c r="D5052" s="67"/>
    </row>
    <row r="5053" spans="3:4" ht="12.95" customHeight="1" x14ac:dyDescent="0.2">
      <c r="C5053" s="67"/>
      <c r="D5053" s="67"/>
    </row>
    <row r="5054" spans="3:4" ht="12.95" customHeight="1" x14ac:dyDescent="0.2">
      <c r="C5054" s="67"/>
      <c r="D5054" s="67"/>
    </row>
    <row r="5055" spans="3:4" ht="12.95" customHeight="1" x14ac:dyDescent="0.2">
      <c r="C5055" s="67"/>
      <c r="D5055" s="67"/>
    </row>
    <row r="5056" spans="3:4" ht="12.95" customHeight="1" x14ac:dyDescent="0.2">
      <c r="C5056" s="67"/>
      <c r="D5056" s="67"/>
    </row>
    <row r="5057" spans="3:4" ht="12.95" customHeight="1" x14ac:dyDescent="0.2">
      <c r="C5057" s="67"/>
      <c r="D5057" s="67"/>
    </row>
    <row r="5058" spans="3:4" ht="12.95" customHeight="1" x14ac:dyDescent="0.2">
      <c r="C5058" s="67"/>
      <c r="D5058" s="67"/>
    </row>
    <row r="5059" spans="3:4" ht="12.95" customHeight="1" x14ac:dyDescent="0.2">
      <c r="C5059" s="67"/>
      <c r="D5059" s="67"/>
    </row>
    <row r="5060" spans="3:4" ht="12.95" customHeight="1" x14ac:dyDescent="0.2">
      <c r="C5060" s="67"/>
      <c r="D5060" s="67"/>
    </row>
    <row r="5061" spans="3:4" ht="12.95" customHeight="1" x14ac:dyDescent="0.2">
      <c r="C5061" s="67"/>
      <c r="D5061" s="67"/>
    </row>
    <row r="5062" spans="3:4" ht="12.95" customHeight="1" x14ac:dyDescent="0.2">
      <c r="C5062" s="67"/>
      <c r="D5062" s="67"/>
    </row>
    <row r="5063" spans="3:4" ht="12.95" customHeight="1" x14ac:dyDescent="0.2">
      <c r="C5063" s="67"/>
      <c r="D5063" s="67"/>
    </row>
    <row r="5064" spans="3:4" ht="12.95" customHeight="1" x14ac:dyDescent="0.2">
      <c r="C5064" s="67"/>
      <c r="D5064" s="67"/>
    </row>
    <row r="5065" spans="3:4" ht="12.95" customHeight="1" x14ac:dyDescent="0.2">
      <c r="C5065" s="67"/>
      <c r="D5065" s="67"/>
    </row>
    <row r="5066" spans="3:4" ht="12.95" customHeight="1" x14ac:dyDescent="0.2">
      <c r="C5066" s="67"/>
      <c r="D5066" s="67"/>
    </row>
    <row r="5067" spans="3:4" ht="12.95" customHeight="1" x14ac:dyDescent="0.2">
      <c r="C5067" s="67"/>
      <c r="D5067" s="67"/>
    </row>
    <row r="5068" spans="3:4" ht="12.95" customHeight="1" x14ac:dyDescent="0.2">
      <c r="C5068" s="67"/>
      <c r="D5068" s="67"/>
    </row>
    <row r="5069" spans="3:4" ht="12.95" customHeight="1" x14ac:dyDescent="0.2">
      <c r="C5069" s="67"/>
      <c r="D5069" s="67"/>
    </row>
    <row r="5070" spans="3:4" ht="12.95" customHeight="1" x14ac:dyDescent="0.2">
      <c r="C5070" s="67"/>
      <c r="D5070" s="67"/>
    </row>
    <row r="5071" spans="3:4" ht="12.95" customHeight="1" x14ac:dyDescent="0.2">
      <c r="C5071" s="67"/>
      <c r="D5071" s="67"/>
    </row>
    <row r="5072" spans="3:4" ht="12.95" customHeight="1" x14ac:dyDescent="0.2">
      <c r="C5072" s="67"/>
      <c r="D5072" s="67"/>
    </row>
    <row r="5073" spans="3:4" ht="12.95" customHeight="1" x14ac:dyDescent="0.2">
      <c r="C5073" s="67"/>
      <c r="D5073" s="67"/>
    </row>
    <row r="5074" spans="3:4" ht="12.95" customHeight="1" x14ac:dyDescent="0.2">
      <c r="C5074" s="67"/>
      <c r="D5074" s="67"/>
    </row>
    <row r="5075" spans="3:4" ht="12.95" customHeight="1" x14ac:dyDescent="0.2">
      <c r="C5075" s="67"/>
      <c r="D5075" s="67"/>
    </row>
    <row r="5076" spans="3:4" ht="12.95" customHeight="1" x14ac:dyDescent="0.2">
      <c r="C5076" s="67"/>
      <c r="D5076" s="67"/>
    </row>
    <row r="5077" spans="3:4" ht="12.95" customHeight="1" x14ac:dyDescent="0.2">
      <c r="C5077" s="67"/>
      <c r="D5077" s="67"/>
    </row>
    <row r="5078" spans="3:4" ht="12.95" customHeight="1" x14ac:dyDescent="0.2">
      <c r="C5078" s="67"/>
      <c r="D5078" s="67"/>
    </row>
    <row r="5079" spans="3:4" ht="12.95" customHeight="1" x14ac:dyDescent="0.2">
      <c r="C5079" s="67"/>
      <c r="D5079" s="67"/>
    </row>
    <row r="5080" spans="3:4" ht="12.95" customHeight="1" x14ac:dyDescent="0.2">
      <c r="C5080" s="67"/>
      <c r="D5080" s="67"/>
    </row>
    <row r="5081" spans="3:4" ht="12.95" customHeight="1" x14ac:dyDescent="0.2">
      <c r="C5081" s="67"/>
      <c r="D5081" s="67"/>
    </row>
    <row r="5082" spans="3:4" ht="12.95" customHeight="1" x14ac:dyDescent="0.2">
      <c r="C5082" s="67"/>
      <c r="D5082" s="67"/>
    </row>
    <row r="5083" spans="3:4" ht="12.95" customHeight="1" x14ac:dyDescent="0.2">
      <c r="C5083" s="67"/>
      <c r="D5083" s="67"/>
    </row>
    <row r="5084" spans="3:4" ht="12.95" customHeight="1" x14ac:dyDescent="0.2">
      <c r="C5084" s="67"/>
      <c r="D5084" s="67"/>
    </row>
    <row r="5085" spans="3:4" ht="12.95" customHeight="1" x14ac:dyDescent="0.2">
      <c r="C5085" s="67"/>
      <c r="D5085" s="67"/>
    </row>
    <row r="5086" spans="3:4" ht="12.95" customHeight="1" x14ac:dyDescent="0.2">
      <c r="C5086" s="67"/>
      <c r="D5086" s="67"/>
    </row>
    <row r="5087" spans="3:4" ht="12.95" customHeight="1" x14ac:dyDescent="0.2">
      <c r="C5087" s="67"/>
      <c r="D5087" s="67"/>
    </row>
    <row r="5088" spans="3:4" ht="12.95" customHeight="1" x14ac:dyDescent="0.2">
      <c r="C5088" s="67"/>
      <c r="D5088" s="67"/>
    </row>
    <row r="5089" spans="3:4" ht="12.95" customHeight="1" x14ac:dyDescent="0.2">
      <c r="C5089" s="67"/>
      <c r="D5089" s="67"/>
    </row>
    <row r="5090" spans="3:4" ht="12.95" customHeight="1" x14ac:dyDescent="0.2">
      <c r="C5090" s="67"/>
      <c r="D5090" s="67"/>
    </row>
    <row r="5091" spans="3:4" ht="12.95" customHeight="1" x14ac:dyDescent="0.2">
      <c r="C5091" s="67"/>
      <c r="D5091" s="67"/>
    </row>
    <row r="5092" spans="3:4" ht="12.95" customHeight="1" x14ac:dyDescent="0.2">
      <c r="C5092" s="67"/>
      <c r="D5092" s="67"/>
    </row>
    <row r="5093" spans="3:4" ht="12.95" customHeight="1" x14ac:dyDescent="0.2">
      <c r="C5093" s="67"/>
      <c r="D5093" s="67"/>
    </row>
    <row r="5094" spans="3:4" ht="12.95" customHeight="1" x14ac:dyDescent="0.2">
      <c r="C5094" s="67"/>
      <c r="D5094" s="67"/>
    </row>
    <row r="5095" spans="3:4" ht="12.95" customHeight="1" x14ac:dyDescent="0.2">
      <c r="C5095" s="67"/>
      <c r="D5095" s="67"/>
    </row>
    <row r="5096" spans="3:4" ht="12.95" customHeight="1" x14ac:dyDescent="0.2">
      <c r="C5096" s="67"/>
      <c r="D5096" s="67"/>
    </row>
    <row r="5097" spans="3:4" ht="12.95" customHeight="1" x14ac:dyDescent="0.2">
      <c r="C5097" s="67"/>
      <c r="D5097" s="67"/>
    </row>
    <row r="5098" spans="3:4" ht="12.95" customHeight="1" x14ac:dyDescent="0.2">
      <c r="C5098" s="67"/>
      <c r="D5098" s="67"/>
    </row>
    <row r="5099" spans="3:4" ht="12.95" customHeight="1" x14ac:dyDescent="0.2">
      <c r="C5099" s="67"/>
      <c r="D5099" s="67"/>
    </row>
    <row r="5100" spans="3:4" ht="12.95" customHeight="1" x14ac:dyDescent="0.2">
      <c r="C5100" s="67"/>
      <c r="D5100" s="67"/>
    </row>
    <row r="5101" spans="3:4" ht="12.95" customHeight="1" x14ac:dyDescent="0.2">
      <c r="C5101" s="67"/>
      <c r="D5101" s="67"/>
    </row>
    <row r="5102" spans="3:4" ht="12.95" customHeight="1" x14ac:dyDescent="0.2">
      <c r="C5102" s="67"/>
      <c r="D5102" s="67"/>
    </row>
    <row r="5103" spans="3:4" ht="12.95" customHeight="1" x14ac:dyDescent="0.2">
      <c r="C5103" s="67"/>
      <c r="D5103" s="67"/>
    </row>
    <row r="5104" spans="3:4" ht="12.95" customHeight="1" x14ac:dyDescent="0.2">
      <c r="C5104" s="67"/>
      <c r="D5104" s="67"/>
    </row>
    <row r="5105" spans="3:4" ht="12.95" customHeight="1" x14ac:dyDescent="0.2">
      <c r="C5105" s="67"/>
      <c r="D5105" s="67"/>
    </row>
    <row r="5106" spans="3:4" ht="12.95" customHeight="1" x14ac:dyDescent="0.2">
      <c r="C5106" s="67"/>
      <c r="D5106" s="67"/>
    </row>
    <row r="5107" spans="3:4" ht="12.95" customHeight="1" x14ac:dyDescent="0.2">
      <c r="C5107" s="67"/>
      <c r="D5107" s="67"/>
    </row>
    <row r="5108" spans="3:4" ht="12.95" customHeight="1" x14ac:dyDescent="0.2">
      <c r="C5108" s="67"/>
      <c r="D5108" s="67"/>
    </row>
    <row r="5109" spans="3:4" ht="12.95" customHeight="1" x14ac:dyDescent="0.2">
      <c r="C5109" s="67"/>
      <c r="D5109" s="67"/>
    </row>
    <row r="5110" spans="3:4" ht="12.95" customHeight="1" x14ac:dyDescent="0.2">
      <c r="C5110" s="67"/>
      <c r="D5110" s="67"/>
    </row>
    <row r="5111" spans="3:4" ht="12.95" customHeight="1" x14ac:dyDescent="0.2">
      <c r="C5111" s="67"/>
      <c r="D5111" s="67"/>
    </row>
    <row r="5112" spans="3:4" ht="12.95" customHeight="1" x14ac:dyDescent="0.2">
      <c r="C5112" s="67"/>
      <c r="D5112" s="67"/>
    </row>
    <row r="5113" spans="3:4" ht="12.95" customHeight="1" x14ac:dyDescent="0.2">
      <c r="C5113" s="67"/>
      <c r="D5113" s="67"/>
    </row>
    <row r="5114" spans="3:4" ht="12.95" customHeight="1" x14ac:dyDescent="0.2">
      <c r="C5114" s="67"/>
      <c r="D5114" s="67"/>
    </row>
    <row r="5115" spans="3:4" ht="12.95" customHeight="1" x14ac:dyDescent="0.2">
      <c r="C5115" s="67"/>
      <c r="D5115" s="67"/>
    </row>
    <row r="5116" spans="3:4" ht="12.95" customHeight="1" x14ac:dyDescent="0.2">
      <c r="C5116" s="67"/>
      <c r="D5116" s="67"/>
    </row>
    <row r="5117" spans="3:4" ht="12.95" customHeight="1" x14ac:dyDescent="0.2">
      <c r="C5117" s="67"/>
      <c r="D5117" s="67"/>
    </row>
    <row r="5118" spans="3:4" ht="12.95" customHeight="1" x14ac:dyDescent="0.2">
      <c r="C5118" s="67"/>
      <c r="D5118" s="67"/>
    </row>
    <row r="5119" spans="3:4" ht="12.95" customHeight="1" x14ac:dyDescent="0.2">
      <c r="C5119" s="67"/>
      <c r="D5119" s="67"/>
    </row>
    <row r="5120" spans="3:4" ht="12.95" customHeight="1" x14ac:dyDescent="0.2">
      <c r="C5120" s="67"/>
      <c r="D5120" s="67"/>
    </row>
    <row r="5121" spans="3:4" ht="12.95" customHeight="1" x14ac:dyDescent="0.2">
      <c r="C5121" s="67"/>
      <c r="D5121" s="67"/>
    </row>
    <row r="5122" spans="3:4" ht="12.95" customHeight="1" x14ac:dyDescent="0.2">
      <c r="C5122" s="67"/>
      <c r="D5122" s="67"/>
    </row>
    <row r="5123" spans="3:4" ht="12.95" customHeight="1" x14ac:dyDescent="0.2">
      <c r="C5123" s="67"/>
      <c r="D5123" s="67"/>
    </row>
    <row r="5124" spans="3:4" ht="12.95" customHeight="1" x14ac:dyDescent="0.2">
      <c r="C5124" s="67"/>
      <c r="D5124" s="67"/>
    </row>
    <row r="5125" spans="3:4" ht="12.95" customHeight="1" x14ac:dyDescent="0.2">
      <c r="C5125" s="67"/>
      <c r="D5125" s="67"/>
    </row>
    <row r="5126" spans="3:4" ht="12.95" customHeight="1" x14ac:dyDescent="0.2">
      <c r="C5126" s="67"/>
      <c r="D5126" s="67"/>
    </row>
    <row r="5127" spans="3:4" ht="12.95" customHeight="1" x14ac:dyDescent="0.2">
      <c r="C5127" s="67"/>
      <c r="D5127" s="67"/>
    </row>
    <row r="5128" spans="3:4" ht="12.95" customHeight="1" x14ac:dyDescent="0.2">
      <c r="C5128" s="67"/>
      <c r="D5128" s="67"/>
    </row>
    <row r="5129" spans="3:4" ht="12.95" customHeight="1" x14ac:dyDescent="0.2">
      <c r="C5129" s="67"/>
      <c r="D5129" s="67"/>
    </row>
    <row r="5130" spans="3:4" ht="12.95" customHeight="1" x14ac:dyDescent="0.2">
      <c r="C5130" s="67"/>
      <c r="D5130" s="67"/>
    </row>
    <row r="5131" spans="3:4" ht="12.95" customHeight="1" x14ac:dyDescent="0.2">
      <c r="C5131" s="67"/>
      <c r="D5131" s="67"/>
    </row>
    <row r="5132" spans="3:4" ht="12.95" customHeight="1" x14ac:dyDescent="0.2">
      <c r="C5132" s="67"/>
      <c r="D5132" s="67"/>
    </row>
    <row r="5133" spans="3:4" ht="12.95" customHeight="1" x14ac:dyDescent="0.2">
      <c r="C5133" s="67"/>
      <c r="D5133" s="67"/>
    </row>
    <row r="5134" spans="3:4" ht="12.95" customHeight="1" x14ac:dyDescent="0.2">
      <c r="C5134" s="67"/>
      <c r="D5134" s="67"/>
    </row>
    <row r="5135" spans="3:4" ht="12.95" customHeight="1" x14ac:dyDescent="0.2">
      <c r="C5135" s="67"/>
      <c r="D5135" s="67"/>
    </row>
    <row r="5136" spans="3:4" ht="12.95" customHeight="1" x14ac:dyDescent="0.2">
      <c r="C5136" s="67"/>
      <c r="D5136" s="67"/>
    </row>
    <row r="5137" spans="3:4" ht="12.95" customHeight="1" x14ac:dyDescent="0.2">
      <c r="C5137" s="67"/>
      <c r="D5137" s="67"/>
    </row>
    <row r="5138" spans="3:4" ht="12.95" customHeight="1" x14ac:dyDescent="0.2">
      <c r="C5138" s="67"/>
      <c r="D5138" s="67"/>
    </row>
    <row r="5139" spans="3:4" ht="12.95" customHeight="1" x14ac:dyDescent="0.2">
      <c r="C5139" s="67"/>
      <c r="D5139" s="67"/>
    </row>
    <row r="5140" spans="3:4" ht="12.95" customHeight="1" x14ac:dyDescent="0.2">
      <c r="C5140" s="67"/>
      <c r="D5140" s="67"/>
    </row>
    <row r="5141" spans="3:4" ht="12.95" customHeight="1" x14ac:dyDescent="0.2">
      <c r="C5141" s="67"/>
      <c r="D5141" s="67"/>
    </row>
    <row r="5142" spans="3:4" ht="12.95" customHeight="1" x14ac:dyDescent="0.2">
      <c r="C5142" s="67"/>
      <c r="D5142" s="67"/>
    </row>
    <row r="5143" spans="3:4" ht="12.95" customHeight="1" x14ac:dyDescent="0.2">
      <c r="C5143" s="67"/>
      <c r="D5143" s="67"/>
    </row>
    <row r="5144" spans="3:4" ht="12.95" customHeight="1" x14ac:dyDescent="0.2">
      <c r="C5144" s="67"/>
      <c r="D5144" s="67"/>
    </row>
    <row r="5145" spans="3:4" ht="12.95" customHeight="1" x14ac:dyDescent="0.2">
      <c r="C5145" s="67"/>
      <c r="D5145" s="67"/>
    </row>
    <row r="5146" spans="3:4" ht="12.95" customHeight="1" x14ac:dyDescent="0.2">
      <c r="C5146" s="67"/>
      <c r="D5146" s="67"/>
    </row>
    <row r="5147" spans="3:4" ht="12.95" customHeight="1" x14ac:dyDescent="0.2">
      <c r="C5147" s="67"/>
      <c r="D5147" s="67"/>
    </row>
    <row r="5148" spans="3:4" ht="12.95" customHeight="1" x14ac:dyDescent="0.2">
      <c r="C5148" s="67"/>
      <c r="D5148" s="67"/>
    </row>
    <row r="5149" spans="3:4" ht="12.95" customHeight="1" x14ac:dyDescent="0.2">
      <c r="C5149" s="67"/>
      <c r="D5149" s="67"/>
    </row>
    <row r="5150" spans="3:4" ht="12.95" customHeight="1" x14ac:dyDescent="0.2">
      <c r="C5150" s="67"/>
      <c r="D5150" s="67"/>
    </row>
    <row r="5151" spans="3:4" ht="12.95" customHeight="1" x14ac:dyDescent="0.2">
      <c r="C5151" s="67"/>
      <c r="D5151" s="67"/>
    </row>
    <row r="5152" spans="3:4" ht="12.95" customHeight="1" x14ac:dyDescent="0.2">
      <c r="C5152" s="67"/>
      <c r="D5152" s="67"/>
    </row>
    <row r="5153" spans="3:4" ht="12.95" customHeight="1" x14ac:dyDescent="0.2">
      <c r="C5153" s="67"/>
      <c r="D5153" s="67"/>
    </row>
    <row r="5154" spans="3:4" ht="12.95" customHeight="1" x14ac:dyDescent="0.2">
      <c r="C5154" s="67"/>
      <c r="D5154" s="67"/>
    </row>
    <row r="5155" spans="3:4" ht="12.95" customHeight="1" x14ac:dyDescent="0.2">
      <c r="C5155" s="67"/>
      <c r="D5155" s="67"/>
    </row>
    <row r="5156" spans="3:4" ht="12.95" customHeight="1" x14ac:dyDescent="0.2">
      <c r="C5156" s="67"/>
      <c r="D5156" s="67"/>
    </row>
    <row r="5157" spans="3:4" ht="12.95" customHeight="1" x14ac:dyDescent="0.2">
      <c r="C5157" s="67"/>
      <c r="D5157" s="67"/>
    </row>
    <row r="5158" spans="3:4" ht="12.95" customHeight="1" x14ac:dyDescent="0.2">
      <c r="C5158" s="67"/>
      <c r="D5158" s="67"/>
    </row>
    <row r="5159" spans="3:4" ht="12.95" customHeight="1" x14ac:dyDescent="0.2">
      <c r="C5159" s="67"/>
      <c r="D5159" s="67"/>
    </row>
    <row r="5160" spans="3:4" ht="12.95" customHeight="1" x14ac:dyDescent="0.2">
      <c r="C5160" s="67"/>
      <c r="D5160" s="67"/>
    </row>
    <row r="5161" spans="3:4" ht="12.95" customHeight="1" x14ac:dyDescent="0.2">
      <c r="C5161" s="67"/>
      <c r="D5161" s="67"/>
    </row>
    <row r="5162" spans="3:4" ht="12.95" customHeight="1" x14ac:dyDescent="0.2">
      <c r="C5162" s="67"/>
      <c r="D5162" s="67"/>
    </row>
    <row r="5163" spans="3:4" ht="12.95" customHeight="1" x14ac:dyDescent="0.2">
      <c r="C5163" s="67"/>
      <c r="D5163" s="67"/>
    </row>
    <row r="5164" spans="3:4" ht="12.95" customHeight="1" x14ac:dyDescent="0.2">
      <c r="C5164" s="67"/>
      <c r="D5164" s="67"/>
    </row>
    <row r="5165" spans="3:4" ht="12.95" customHeight="1" x14ac:dyDescent="0.2">
      <c r="C5165" s="67"/>
      <c r="D5165" s="67"/>
    </row>
    <row r="5166" spans="3:4" ht="12.95" customHeight="1" x14ac:dyDescent="0.2">
      <c r="C5166" s="67"/>
      <c r="D5166" s="67"/>
    </row>
    <row r="5167" spans="3:4" ht="12.95" customHeight="1" x14ac:dyDescent="0.2">
      <c r="C5167" s="67"/>
      <c r="D5167" s="67"/>
    </row>
    <row r="5168" spans="3:4" ht="12.95" customHeight="1" x14ac:dyDescent="0.2">
      <c r="C5168" s="67"/>
      <c r="D5168" s="67"/>
    </row>
    <row r="5169" spans="3:4" ht="12.95" customHeight="1" x14ac:dyDescent="0.2">
      <c r="C5169" s="67"/>
      <c r="D5169" s="67"/>
    </row>
    <row r="5170" spans="3:4" ht="12.95" customHeight="1" x14ac:dyDescent="0.2">
      <c r="C5170" s="67"/>
      <c r="D5170" s="67"/>
    </row>
    <row r="5171" spans="3:4" ht="12.95" customHeight="1" x14ac:dyDescent="0.2">
      <c r="C5171" s="67"/>
      <c r="D5171" s="67"/>
    </row>
    <row r="5172" spans="3:4" ht="12.95" customHeight="1" x14ac:dyDescent="0.2">
      <c r="C5172" s="67"/>
      <c r="D5172" s="67"/>
    </row>
    <row r="5173" spans="3:4" ht="12.95" customHeight="1" x14ac:dyDescent="0.2">
      <c r="C5173" s="67"/>
      <c r="D5173" s="67"/>
    </row>
    <row r="5174" spans="3:4" ht="12.95" customHeight="1" x14ac:dyDescent="0.2">
      <c r="C5174" s="67"/>
      <c r="D5174" s="67"/>
    </row>
    <row r="5175" spans="3:4" ht="12.95" customHeight="1" x14ac:dyDescent="0.2">
      <c r="C5175" s="67"/>
      <c r="D5175" s="67"/>
    </row>
    <row r="5176" spans="3:4" ht="12.95" customHeight="1" x14ac:dyDescent="0.2">
      <c r="C5176" s="67"/>
      <c r="D5176" s="67"/>
    </row>
    <row r="5177" spans="3:4" ht="12.95" customHeight="1" x14ac:dyDescent="0.2">
      <c r="C5177" s="67"/>
      <c r="D5177" s="67"/>
    </row>
    <row r="5178" spans="3:4" ht="12.95" customHeight="1" x14ac:dyDescent="0.2">
      <c r="C5178" s="67"/>
      <c r="D5178" s="67"/>
    </row>
    <row r="5179" spans="3:4" ht="12.95" customHeight="1" x14ac:dyDescent="0.2">
      <c r="C5179" s="67"/>
      <c r="D5179" s="67"/>
    </row>
    <row r="5180" spans="3:4" ht="12.95" customHeight="1" x14ac:dyDescent="0.2">
      <c r="C5180" s="67"/>
      <c r="D5180" s="67"/>
    </row>
    <row r="5181" spans="3:4" ht="12.95" customHeight="1" x14ac:dyDescent="0.2">
      <c r="C5181" s="67"/>
      <c r="D5181" s="67"/>
    </row>
    <row r="5182" spans="3:4" ht="12.95" customHeight="1" x14ac:dyDescent="0.2">
      <c r="C5182" s="67"/>
      <c r="D5182" s="67"/>
    </row>
    <row r="5183" spans="3:4" ht="12.95" customHeight="1" x14ac:dyDescent="0.2">
      <c r="C5183" s="67"/>
      <c r="D5183" s="67"/>
    </row>
    <row r="5184" spans="3:4" ht="12.95" customHeight="1" x14ac:dyDescent="0.2">
      <c r="C5184" s="67"/>
      <c r="D5184" s="67"/>
    </row>
    <row r="5185" spans="3:4" ht="12.95" customHeight="1" x14ac:dyDescent="0.2">
      <c r="C5185" s="67"/>
      <c r="D5185" s="67"/>
    </row>
    <row r="5186" spans="3:4" ht="12.95" customHeight="1" x14ac:dyDescent="0.2">
      <c r="C5186" s="67"/>
      <c r="D5186" s="67"/>
    </row>
    <row r="5187" spans="3:4" ht="12.95" customHeight="1" x14ac:dyDescent="0.2">
      <c r="C5187" s="67"/>
      <c r="D5187" s="67"/>
    </row>
    <row r="5188" spans="3:4" ht="12.95" customHeight="1" x14ac:dyDescent="0.2">
      <c r="C5188" s="67"/>
      <c r="D5188" s="67"/>
    </row>
    <row r="5189" spans="3:4" ht="12.95" customHeight="1" x14ac:dyDescent="0.2">
      <c r="C5189" s="67"/>
      <c r="D5189" s="67"/>
    </row>
    <row r="5190" spans="3:4" ht="12.95" customHeight="1" x14ac:dyDescent="0.2">
      <c r="C5190" s="67"/>
      <c r="D5190" s="67"/>
    </row>
    <row r="5191" spans="3:4" ht="12.95" customHeight="1" x14ac:dyDescent="0.2">
      <c r="C5191" s="67"/>
      <c r="D5191" s="67"/>
    </row>
    <row r="5192" spans="3:4" ht="12.95" customHeight="1" x14ac:dyDescent="0.2">
      <c r="C5192" s="67"/>
      <c r="D5192" s="67"/>
    </row>
    <row r="5193" spans="3:4" ht="12.95" customHeight="1" x14ac:dyDescent="0.2">
      <c r="C5193" s="67"/>
      <c r="D5193" s="67"/>
    </row>
    <row r="5194" spans="3:4" ht="12.95" customHeight="1" x14ac:dyDescent="0.2">
      <c r="C5194" s="67"/>
      <c r="D5194" s="67"/>
    </row>
    <row r="5195" spans="3:4" ht="12.95" customHeight="1" x14ac:dyDescent="0.2">
      <c r="C5195" s="67"/>
      <c r="D5195" s="67"/>
    </row>
    <row r="5196" spans="3:4" ht="12.95" customHeight="1" x14ac:dyDescent="0.2">
      <c r="C5196" s="67"/>
      <c r="D5196" s="67"/>
    </row>
    <row r="5197" spans="3:4" ht="12.95" customHeight="1" x14ac:dyDescent="0.2">
      <c r="C5197" s="67"/>
      <c r="D5197" s="67"/>
    </row>
    <row r="5198" spans="3:4" ht="12.95" customHeight="1" x14ac:dyDescent="0.2">
      <c r="C5198" s="67"/>
      <c r="D5198" s="67"/>
    </row>
    <row r="5199" spans="3:4" ht="12.95" customHeight="1" x14ac:dyDescent="0.2">
      <c r="C5199" s="67"/>
      <c r="D5199" s="67"/>
    </row>
    <row r="5200" spans="3:4" ht="12.95" customHeight="1" x14ac:dyDescent="0.2">
      <c r="C5200" s="67"/>
      <c r="D5200" s="67"/>
    </row>
    <row r="5201" spans="3:4" ht="12.95" customHeight="1" x14ac:dyDescent="0.2">
      <c r="C5201" s="67"/>
      <c r="D5201" s="67"/>
    </row>
    <row r="5202" spans="3:4" ht="12.95" customHeight="1" x14ac:dyDescent="0.2">
      <c r="C5202" s="67"/>
      <c r="D5202" s="67"/>
    </row>
    <row r="5203" spans="3:4" ht="12.95" customHeight="1" x14ac:dyDescent="0.2">
      <c r="C5203" s="67"/>
      <c r="D5203" s="67"/>
    </row>
    <row r="5204" spans="3:4" ht="12.95" customHeight="1" x14ac:dyDescent="0.2">
      <c r="C5204" s="67"/>
      <c r="D5204" s="67"/>
    </row>
    <row r="5205" spans="3:4" ht="12.95" customHeight="1" x14ac:dyDescent="0.2">
      <c r="C5205" s="67"/>
      <c r="D5205" s="67"/>
    </row>
    <row r="5206" spans="3:4" ht="12.95" customHeight="1" x14ac:dyDescent="0.2">
      <c r="C5206" s="67"/>
      <c r="D5206" s="67"/>
    </row>
    <row r="5207" spans="3:4" ht="12.95" customHeight="1" x14ac:dyDescent="0.2">
      <c r="C5207" s="67"/>
      <c r="D5207" s="67"/>
    </row>
    <row r="5208" spans="3:4" ht="12.95" customHeight="1" x14ac:dyDescent="0.2">
      <c r="C5208" s="67"/>
      <c r="D5208" s="67"/>
    </row>
    <row r="5209" spans="3:4" ht="12.95" customHeight="1" x14ac:dyDescent="0.2">
      <c r="C5209" s="67"/>
      <c r="D5209" s="67"/>
    </row>
    <row r="5210" spans="3:4" ht="12.95" customHeight="1" x14ac:dyDescent="0.2">
      <c r="C5210" s="67"/>
      <c r="D5210" s="67"/>
    </row>
    <row r="5211" spans="3:4" ht="12.95" customHeight="1" x14ac:dyDescent="0.2">
      <c r="C5211" s="67"/>
      <c r="D5211" s="67"/>
    </row>
    <row r="5212" spans="3:4" ht="12.95" customHeight="1" x14ac:dyDescent="0.2">
      <c r="C5212" s="67"/>
      <c r="D5212" s="67"/>
    </row>
    <row r="5213" spans="3:4" ht="12.95" customHeight="1" x14ac:dyDescent="0.2">
      <c r="C5213" s="67"/>
      <c r="D5213" s="67"/>
    </row>
    <row r="5214" spans="3:4" ht="12.95" customHeight="1" x14ac:dyDescent="0.2">
      <c r="C5214" s="67"/>
      <c r="D5214" s="67"/>
    </row>
    <row r="5215" spans="3:4" ht="12.95" customHeight="1" x14ac:dyDescent="0.2">
      <c r="C5215" s="67"/>
      <c r="D5215" s="67"/>
    </row>
    <row r="5216" spans="3:4" ht="12.95" customHeight="1" x14ac:dyDescent="0.2">
      <c r="C5216" s="67"/>
      <c r="D5216" s="67"/>
    </row>
    <row r="5217" spans="3:4" ht="12.95" customHeight="1" x14ac:dyDescent="0.2">
      <c r="C5217" s="67"/>
      <c r="D5217" s="67"/>
    </row>
    <row r="5218" spans="3:4" ht="12.95" customHeight="1" x14ac:dyDescent="0.2">
      <c r="C5218" s="67"/>
      <c r="D5218" s="67"/>
    </row>
    <row r="5219" spans="3:4" ht="12.95" customHeight="1" x14ac:dyDescent="0.2">
      <c r="C5219" s="67"/>
      <c r="D5219" s="67"/>
    </row>
    <row r="5220" spans="3:4" ht="12.95" customHeight="1" x14ac:dyDescent="0.2">
      <c r="C5220" s="67"/>
      <c r="D5220" s="67"/>
    </row>
    <row r="5221" spans="3:4" ht="12.95" customHeight="1" x14ac:dyDescent="0.2">
      <c r="C5221" s="67"/>
      <c r="D5221" s="67"/>
    </row>
    <row r="5222" spans="3:4" ht="12.95" customHeight="1" x14ac:dyDescent="0.2">
      <c r="C5222" s="67"/>
      <c r="D5222" s="67"/>
    </row>
    <row r="5223" spans="3:4" ht="12.95" customHeight="1" x14ac:dyDescent="0.2">
      <c r="C5223" s="67"/>
      <c r="D5223" s="67"/>
    </row>
    <row r="5224" spans="3:4" ht="12.95" customHeight="1" x14ac:dyDescent="0.2">
      <c r="C5224" s="67"/>
      <c r="D5224" s="67"/>
    </row>
    <row r="5225" spans="3:4" ht="12.95" customHeight="1" x14ac:dyDescent="0.2">
      <c r="C5225" s="67"/>
      <c r="D5225" s="67"/>
    </row>
    <row r="5226" spans="3:4" ht="12.95" customHeight="1" x14ac:dyDescent="0.2">
      <c r="C5226" s="67"/>
      <c r="D5226" s="67"/>
    </row>
    <row r="5227" spans="3:4" ht="12.95" customHeight="1" x14ac:dyDescent="0.2">
      <c r="C5227" s="67"/>
      <c r="D5227" s="67"/>
    </row>
    <row r="5228" spans="3:4" ht="12.95" customHeight="1" x14ac:dyDescent="0.2">
      <c r="C5228" s="67"/>
      <c r="D5228" s="67"/>
    </row>
    <row r="5229" spans="3:4" ht="12.95" customHeight="1" x14ac:dyDescent="0.2">
      <c r="C5229" s="67"/>
      <c r="D5229" s="67"/>
    </row>
    <row r="5230" spans="3:4" ht="12.95" customHeight="1" x14ac:dyDescent="0.2">
      <c r="C5230" s="67"/>
      <c r="D5230" s="67"/>
    </row>
    <row r="5231" spans="3:4" ht="12.95" customHeight="1" x14ac:dyDescent="0.2">
      <c r="C5231" s="67"/>
      <c r="D5231" s="67"/>
    </row>
    <row r="5232" spans="3:4" ht="12.95" customHeight="1" x14ac:dyDescent="0.2">
      <c r="C5232" s="67"/>
      <c r="D5232" s="67"/>
    </row>
    <row r="5233" spans="3:4" ht="12.95" customHeight="1" x14ac:dyDescent="0.2">
      <c r="C5233" s="67"/>
      <c r="D5233" s="67"/>
    </row>
    <row r="5234" spans="3:4" ht="12.95" customHeight="1" x14ac:dyDescent="0.2">
      <c r="C5234" s="67"/>
      <c r="D5234" s="67"/>
    </row>
    <row r="5235" spans="3:4" ht="12.95" customHeight="1" x14ac:dyDescent="0.2">
      <c r="C5235" s="67"/>
      <c r="D5235" s="67"/>
    </row>
    <row r="5236" spans="3:4" ht="12.95" customHeight="1" x14ac:dyDescent="0.2">
      <c r="C5236" s="67"/>
      <c r="D5236" s="67"/>
    </row>
    <row r="5237" spans="3:4" ht="12.95" customHeight="1" x14ac:dyDescent="0.2">
      <c r="C5237" s="67"/>
      <c r="D5237" s="67"/>
    </row>
    <row r="5238" spans="3:4" ht="12.95" customHeight="1" x14ac:dyDescent="0.2">
      <c r="C5238" s="67"/>
      <c r="D5238" s="67"/>
    </row>
    <row r="5239" spans="3:4" ht="12.95" customHeight="1" x14ac:dyDescent="0.2">
      <c r="C5239" s="67"/>
      <c r="D5239" s="67"/>
    </row>
    <row r="5240" spans="3:4" ht="12.95" customHeight="1" x14ac:dyDescent="0.2">
      <c r="C5240" s="67"/>
      <c r="D5240" s="67"/>
    </row>
    <row r="5241" spans="3:4" ht="12.95" customHeight="1" x14ac:dyDescent="0.2">
      <c r="C5241" s="67"/>
      <c r="D5241" s="67"/>
    </row>
    <row r="5242" spans="3:4" ht="12.95" customHeight="1" x14ac:dyDescent="0.2">
      <c r="C5242" s="67"/>
      <c r="D5242" s="67"/>
    </row>
    <row r="5243" spans="3:4" ht="12.95" customHeight="1" x14ac:dyDescent="0.2">
      <c r="C5243" s="67"/>
      <c r="D5243" s="67"/>
    </row>
    <row r="5244" spans="3:4" ht="12.95" customHeight="1" x14ac:dyDescent="0.2">
      <c r="C5244" s="67"/>
      <c r="D5244" s="67"/>
    </row>
    <row r="5245" spans="3:4" ht="12.95" customHeight="1" x14ac:dyDescent="0.2">
      <c r="C5245" s="67"/>
      <c r="D5245" s="67"/>
    </row>
    <row r="5246" spans="3:4" ht="12.95" customHeight="1" x14ac:dyDescent="0.2">
      <c r="C5246" s="67"/>
      <c r="D5246" s="67"/>
    </row>
    <row r="5247" spans="3:4" ht="12.95" customHeight="1" x14ac:dyDescent="0.2">
      <c r="C5247" s="67"/>
      <c r="D5247" s="67"/>
    </row>
    <row r="5248" spans="3:4" ht="12.95" customHeight="1" x14ac:dyDescent="0.2">
      <c r="C5248" s="67"/>
      <c r="D5248" s="67"/>
    </row>
    <row r="5249" spans="3:4" ht="12.95" customHeight="1" x14ac:dyDescent="0.2">
      <c r="C5249" s="67"/>
      <c r="D5249" s="67"/>
    </row>
    <row r="5250" spans="3:4" ht="12.95" customHeight="1" x14ac:dyDescent="0.2">
      <c r="C5250" s="67"/>
      <c r="D5250" s="67"/>
    </row>
    <row r="5251" spans="3:4" ht="12.95" customHeight="1" x14ac:dyDescent="0.2">
      <c r="C5251" s="67"/>
      <c r="D5251" s="67"/>
    </row>
    <row r="5252" spans="3:4" ht="12.95" customHeight="1" x14ac:dyDescent="0.2">
      <c r="C5252" s="67"/>
      <c r="D5252" s="67"/>
    </row>
    <row r="5253" spans="3:4" ht="12.95" customHeight="1" x14ac:dyDescent="0.2">
      <c r="C5253" s="67"/>
      <c r="D5253" s="67"/>
    </row>
    <row r="5254" spans="3:4" ht="12.95" customHeight="1" x14ac:dyDescent="0.2">
      <c r="C5254" s="67"/>
      <c r="D5254" s="67"/>
    </row>
    <row r="5255" spans="3:4" ht="12.95" customHeight="1" x14ac:dyDescent="0.2">
      <c r="C5255" s="67"/>
      <c r="D5255" s="67"/>
    </row>
    <row r="5256" spans="3:4" ht="12.95" customHeight="1" x14ac:dyDescent="0.2">
      <c r="C5256" s="67"/>
      <c r="D5256" s="67"/>
    </row>
    <row r="5257" spans="3:4" ht="12.95" customHeight="1" x14ac:dyDescent="0.2">
      <c r="C5257" s="67"/>
      <c r="D5257" s="67"/>
    </row>
    <row r="5258" spans="3:4" ht="12.95" customHeight="1" x14ac:dyDescent="0.2">
      <c r="C5258" s="67"/>
      <c r="D5258" s="67"/>
    </row>
    <row r="5259" spans="3:4" ht="12.95" customHeight="1" x14ac:dyDescent="0.2">
      <c r="C5259" s="67"/>
      <c r="D5259" s="67"/>
    </row>
    <row r="5260" spans="3:4" ht="12.95" customHeight="1" x14ac:dyDescent="0.2">
      <c r="C5260" s="67"/>
      <c r="D5260" s="67"/>
    </row>
    <row r="5261" spans="3:4" ht="12.95" customHeight="1" x14ac:dyDescent="0.2">
      <c r="C5261" s="67"/>
      <c r="D5261" s="67"/>
    </row>
    <row r="5262" spans="3:4" ht="12.95" customHeight="1" x14ac:dyDescent="0.2">
      <c r="C5262" s="67"/>
      <c r="D5262" s="67"/>
    </row>
    <row r="5263" spans="3:4" ht="12.95" customHeight="1" x14ac:dyDescent="0.2">
      <c r="C5263" s="67"/>
      <c r="D5263" s="67"/>
    </row>
    <row r="5264" spans="3:4" ht="12.95" customHeight="1" x14ac:dyDescent="0.2">
      <c r="C5264" s="67"/>
      <c r="D5264" s="67"/>
    </row>
    <row r="5265" spans="3:4" ht="12.95" customHeight="1" x14ac:dyDescent="0.2">
      <c r="C5265" s="67"/>
      <c r="D5265" s="67"/>
    </row>
    <row r="5266" spans="3:4" ht="12.95" customHeight="1" x14ac:dyDescent="0.2">
      <c r="C5266" s="67"/>
      <c r="D5266" s="67"/>
    </row>
    <row r="5267" spans="3:4" ht="12.95" customHeight="1" x14ac:dyDescent="0.2">
      <c r="C5267" s="67"/>
      <c r="D5267" s="67"/>
    </row>
    <row r="5268" spans="3:4" ht="12.95" customHeight="1" x14ac:dyDescent="0.2">
      <c r="C5268" s="67"/>
      <c r="D5268" s="67"/>
    </row>
    <row r="5269" spans="3:4" ht="12.95" customHeight="1" x14ac:dyDescent="0.2">
      <c r="C5269" s="67"/>
      <c r="D5269" s="67"/>
    </row>
    <row r="5270" spans="3:4" ht="12.95" customHeight="1" x14ac:dyDescent="0.2">
      <c r="C5270" s="67"/>
      <c r="D5270" s="67"/>
    </row>
    <row r="5271" spans="3:4" ht="12.95" customHeight="1" x14ac:dyDescent="0.2">
      <c r="C5271" s="67"/>
      <c r="D5271" s="67"/>
    </row>
    <row r="5272" spans="3:4" ht="12.95" customHeight="1" x14ac:dyDescent="0.2">
      <c r="C5272" s="67"/>
      <c r="D5272" s="67"/>
    </row>
    <row r="5273" spans="3:4" ht="12.95" customHeight="1" x14ac:dyDescent="0.2">
      <c r="C5273" s="67"/>
      <c r="D5273" s="67"/>
    </row>
    <row r="5274" spans="3:4" ht="12.95" customHeight="1" x14ac:dyDescent="0.2">
      <c r="C5274" s="67"/>
      <c r="D5274" s="67"/>
    </row>
    <row r="5275" spans="3:4" ht="12.95" customHeight="1" x14ac:dyDescent="0.2">
      <c r="C5275" s="67"/>
      <c r="D5275" s="67"/>
    </row>
    <row r="5276" spans="3:4" ht="12.95" customHeight="1" x14ac:dyDescent="0.2">
      <c r="C5276" s="67"/>
      <c r="D5276" s="67"/>
    </row>
    <row r="5277" spans="3:4" ht="12.95" customHeight="1" x14ac:dyDescent="0.2">
      <c r="C5277" s="67"/>
      <c r="D5277" s="67"/>
    </row>
    <row r="5278" spans="3:4" ht="12.95" customHeight="1" x14ac:dyDescent="0.2">
      <c r="C5278" s="67"/>
      <c r="D5278" s="67"/>
    </row>
    <row r="5279" spans="3:4" ht="12.95" customHeight="1" x14ac:dyDescent="0.2">
      <c r="C5279" s="67"/>
      <c r="D5279" s="67"/>
    </row>
    <row r="5280" spans="3:4" ht="12.95" customHeight="1" x14ac:dyDescent="0.2">
      <c r="C5280" s="67"/>
      <c r="D5280" s="67"/>
    </row>
    <row r="5281" spans="3:4" ht="12.95" customHeight="1" x14ac:dyDescent="0.2">
      <c r="C5281" s="67"/>
      <c r="D5281" s="67"/>
    </row>
    <row r="5282" spans="3:4" ht="12.95" customHeight="1" x14ac:dyDescent="0.2">
      <c r="C5282" s="67"/>
      <c r="D5282" s="67"/>
    </row>
    <row r="5283" spans="3:4" ht="12.95" customHeight="1" x14ac:dyDescent="0.2">
      <c r="C5283" s="67"/>
      <c r="D5283" s="67"/>
    </row>
    <row r="5284" spans="3:4" ht="12.95" customHeight="1" x14ac:dyDescent="0.2">
      <c r="C5284" s="67"/>
      <c r="D5284" s="67"/>
    </row>
    <row r="5285" spans="3:4" ht="12.95" customHeight="1" x14ac:dyDescent="0.2">
      <c r="C5285" s="67"/>
      <c r="D5285" s="67"/>
    </row>
    <row r="5286" spans="3:4" ht="12.95" customHeight="1" x14ac:dyDescent="0.2">
      <c r="C5286" s="67"/>
      <c r="D5286" s="67"/>
    </row>
    <row r="5287" spans="3:4" ht="12.95" customHeight="1" x14ac:dyDescent="0.2">
      <c r="C5287" s="67"/>
      <c r="D5287" s="67"/>
    </row>
    <row r="5288" spans="3:4" ht="12.95" customHeight="1" x14ac:dyDescent="0.2">
      <c r="C5288" s="67"/>
      <c r="D5288" s="67"/>
    </row>
    <row r="5289" spans="3:4" ht="12.95" customHeight="1" x14ac:dyDescent="0.2">
      <c r="C5289" s="67"/>
      <c r="D5289" s="67"/>
    </row>
    <row r="5290" spans="3:4" ht="12.95" customHeight="1" x14ac:dyDescent="0.2">
      <c r="C5290" s="67"/>
      <c r="D5290" s="67"/>
    </row>
    <row r="5291" spans="3:4" ht="12.95" customHeight="1" x14ac:dyDescent="0.2">
      <c r="C5291" s="67"/>
      <c r="D5291" s="67"/>
    </row>
    <row r="5292" spans="3:4" ht="12.95" customHeight="1" x14ac:dyDescent="0.2">
      <c r="C5292" s="67"/>
      <c r="D5292" s="67"/>
    </row>
    <row r="5293" spans="3:4" ht="12.95" customHeight="1" x14ac:dyDescent="0.2">
      <c r="C5293" s="67"/>
      <c r="D5293" s="67"/>
    </row>
    <row r="5294" spans="3:4" ht="12.95" customHeight="1" x14ac:dyDescent="0.2">
      <c r="C5294" s="67"/>
      <c r="D5294" s="67"/>
    </row>
    <row r="5295" spans="3:4" ht="12.95" customHeight="1" x14ac:dyDescent="0.2">
      <c r="C5295" s="67"/>
      <c r="D5295" s="67"/>
    </row>
    <row r="5296" spans="3:4" ht="12.95" customHeight="1" x14ac:dyDescent="0.2">
      <c r="C5296" s="67"/>
      <c r="D5296" s="67"/>
    </row>
    <row r="5297" spans="3:4" ht="12.95" customHeight="1" x14ac:dyDescent="0.2">
      <c r="C5297" s="67"/>
      <c r="D5297" s="67"/>
    </row>
    <row r="5298" spans="3:4" ht="12.95" customHeight="1" x14ac:dyDescent="0.2">
      <c r="C5298" s="67"/>
      <c r="D5298" s="67"/>
    </row>
    <row r="5299" spans="3:4" ht="12.95" customHeight="1" x14ac:dyDescent="0.2">
      <c r="C5299" s="67"/>
      <c r="D5299" s="67"/>
    </row>
    <row r="5300" spans="3:4" ht="12.95" customHeight="1" x14ac:dyDescent="0.2">
      <c r="C5300" s="67"/>
      <c r="D5300" s="67"/>
    </row>
    <row r="5301" spans="3:4" ht="12.95" customHeight="1" x14ac:dyDescent="0.2">
      <c r="C5301" s="67"/>
      <c r="D5301" s="67"/>
    </row>
    <row r="5302" spans="3:4" ht="12.95" customHeight="1" x14ac:dyDescent="0.2">
      <c r="C5302" s="67"/>
      <c r="D5302" s="67"/>
    </row>
    <row r="5303" spans="3:4" ht="12.95" customHeight="1" x14ac:dyDescent="0.2">
      <c r="C5303" s="67"/>
      <c r="D5303" s="67"/>
    </row>
    <row r="5304" spans="3:4" ht="12.95" customHeight="1" x14ac:dyDescent="0.2">
      <c r="C5304" s="67"/>
      <c r="D5304" s="67"/>
    </row>
    <row r="5305" spans="3:4" ht="12.95" customHeight="1" x14ac:dyDescent="0.2">
      <c r="C5305" s="67"/>
      <c r="D5305" s="67"/>
    </row>
    <row r="5306" spans="3:4" ht="12.95" customHeight="1" x14ac:dyDescent="0.2">
      <c r="C5306" s="67"/>
      <c r="D5306" s="67"/>
    </row>
    <row r="5307" spans="3:4" ht="12.95" customHeight="1" x14ac:dyDescent="0.2">
      <c r="C5307" s="67"/>
      <c r="D5307" s="67"/>
    </row>
    <row r="5308" spans="3:4" ht="12.95" customHeight="1" x14ac:dyDescent="0.2">
      <c r="C5308" s="67"/>
      <c r="D5308" s="67"/>
    </row>
    <row r="5309" spans="3:4" ht="12.95" customHeight="1" x14ac:dyDescent="0.2">
      <c r="C5309" s="67"/>
      <c r="D5309" s="67"/>
    </row>
    <row r="5310" spans="3:4" ht="12.95" customHeight="1" x14ac:dyDescent="0.2">
      <c r="C5310" s="67"/>
      <c r="D5310" s="67"/>
    </row>
    <row r="5311" spans="3:4" ht="12.95" customHeight="1" x14ac:dyDescent="0.2">
      <c r="C5311" s="67"/>
      <c r="D5311" s="67"/>
    </row>
    <row r="5312" spans="3:4" ht="12.95" customHeight="1" x14ac:dyDescent="0.2">
      <c r="C5312" s="67"/>
      <c r="D5312" s="67"/>
    </row>
    <row r="5313" spans="3:4" ht="12.95" customHeight="1" x14ac:dyDescent="0.2">
      <c r="C5313" s="67"/>
      <c r="D5313" s="67"/>
    </row>
    <row r="5314" spans="3:4" ht="12.95" customHeight="1" x14ac:dyDescent="0.2">
      <c r="C5314" s="67"/>
      <c r="D5314" s="67"/>
    </row>
    <row r="5315" spans="3:4" ht="12.95" customHeight="1" x14ac:dyDescent="0.2">
      <c r="C5315" s="67"/>
      <c r="D5315" s="67"/>
    </row>
    <row r="5316" spans="3:4" ht="12.95" customHeight="1" x14ac:dyDescent="0.2">
      <c r="C5316" s="67"/>
      <c r="D5316" s="67"/>
    </row>
    <row r="5317" spans="3:4" ht="12.95" customHeight="1" x14ac:dyDescent="0.2">
      <c r="C5317" s="67"/>
      <c r="D5317" s="67"/>
    </row>
    <row r="5318" spans="3:4" ht="12.95" customHeight="1" x14ac:dyDescent="0.2">
      <c r="C5318" s="67"/>
      <c r="D5318" s="67"/>
    </row>
    <row r="5319" spans="3:4" ht="12.95" customHeight="1" x14ac:dyDescent="0.2">
      <c r="C5319" s="67"/>
      <c r="D5319" s="67"/>
    </row>
    <row r="5320" spans="3:4" ht="12.95" customHeight="1" x14ac:dyDescent="0.2">
      <c r="C5320" s="67"/>
      <c r="D5320" s="67"/>
    </row>
    <row r="5321" spans="3:4" ht="12.95" customHeight="1" x14ac:dyDescent="0.2">
      <c r="C5321" s="67"/>
      <c r="D5321" s="67"/>
    </row>
    <row r="5322" spans="3:4" ht="12.95" customHeight="1" x14ac:dyDescent="0.2">
      <c r="C5322" s="67"/>
      <c r="D5322" s="67"/>
    </row>
    <row r="5323" spans="3:4" ht="12.95" customHeight="1" x14ac:dyDescent="0.2">
      <c r="C5323" s="67"/>
      <c r="D5323" s="67"/>
    </row>
    <row r="5324" spans="3:4" ht="12.95" customHeight="1" x14ac:dyDescent="0.2">
      <c r="C5324" s="67"/>
      <c r="D5324" s="67"/>
    </row>
    <row r="5325" spans="3:4" ht="12.95" customHeight="1" x14ac:dyDescent="0.2">
      <c r="C5325" s="67"/>
      <c r="D5325" s="67"/>
    </row>
    <row r="5326" spans="3:4" ht="12.95" customHeight="1" x14ac:dyDescent="0.2">
      <c r="C5326" s="67"/>
      <c r="D5326" s="67"/>
    </row>
    <row r="5327" spans="3:4" ht="12.95" customHeight="1" x14ac:dyDescent="0.2">
      <c r="C5327" s="67"/>
      <c r="D5327" s="67"/>
    </row>
    <row r="5328" spans="3:4" ht="12.95" customHeight="1" x14ac:dyDescent="0.2">
      <c r="C5328" s="67"/>
      <c r="D5328" s="67"/>
    </row>
    <row r="5329" spans="3:4" ht="12.95" customHeight="1" x14ac:dyDescent="0.2">
      <c r="C5329" s="67"/>
      <c r="D5329" s="67"/>
    </row>
    <row r="5330" spans="3:4" ht="12.95" customHeight="1" x14ac:dyDescent="0.2">
      <c r="C5330" s="67"/>
      <c r="D5330" s="67"/>
    </row>
    <row r="5331" spans="3:4" ht="12.95" customHeight="1" x14ac:dyDescent="0.2">
      <c r="C5331" s="67"/>
      <c r="D5331" s="67"/>
    </row>
    <row r="5332" spans="3:4" ht="12.95" customHeight="1" x14ac:dyDescent="0.2">
      <c r="C5332" s="67"/>
      <c r="D5332" s="67"/>
    </row>
    <row r="5333" spans="3:4" ht="12.95" customHeight="1" x14ac:dyDescent="0.2">
      <c r="C5333" s="67"/>
      <c r="D5333" s="67"/>
    </row>
    <row r="5334" spans="3:4" ht="12.95" customHeight="1" x14ac:dyDescent="0.2">
      <c r="C5334" s="67"/>
      <c r="D5334" s="67"/>
    </row>
    <row r="5335" spans="3:4" ht="12.95" customHeight="1" x14ac:dyDescent="0.2">
      <c r="C5335" s="67"/>
      <c r="D5335" s="67"/>
    </row>
    <row r="5336" spans="3:4" ht="12.95" customHeight="1" x14ac:dyDescent="0.2">
      <c r="C5336" s="67"/>
      <c r="D5336" s="67"/>
    </row>
    <row r="5337" spans="3:4" ht="12.95" customHeight="1" x14ac:dyDescent="0.2">
      <c r="C5337" s="67"/>
      <c r="D5337" s="67"/>
    </row>
    <row r="5338" spans="3:4" ht="12.95" customHeight="1" x14ac:dyDescent="0.2">
      <c r="C5338" s="67"/>
      <c r="D5338" s="67"/>
    </row>
    <row r="5339" spans="3:4" ht="12.95" customHeight="1" x14ac:dyDescent="0.2">
      <c r="C5339" s="67"/>
      <c r="D5339" s="67"/>
    </row>
    <row r="5340" spans="3:4" ht="12.95" customHeight="1" x14ac:dyDescent="0.2">
      <c r="C5340" s="67"/>
      <c r="D5340" s="67"/>
    </row>
    <row r="5341" spans="3:4" ht="12.95" customHeight="1" x14ac:dyDescent="0.2">
      <c r="C5341" s="67"/>
      <c r="D5341" s="67"/>
    </row>
    <row r="5342" spans="3:4" ht="12.95" customHeight="1" x14ac:dyDescent="0.2">
      <c r="C5342" s="67"/>
      <c r="D5342" s="67"/>
    </row>
    <row r="5343" spans="3:4" ht="12.95" customHeight="1" x14ac:dyDescent="0.2">
      <c r="C5343" s="67"/>
      <c r="D5343" s="67"/>
    </row>
    <row r="5344" spans="3:4" ht="12.95" customHeight="1" x14ac:dyDescent="0.2">
      <c r="C5344" s="67"/>
      <c r="D5344" s="67"/>
    </row>
    <row r="5345" spans="3:4" ht="12.95" customHeight="1" x14ac:dyDescent="0.2">
      <c r="C5345" s="67"/>
      <c r="D5345" s="67"/>
    </row>
    <row r="5346" spans="3:4" ht="12.95" customHeight="1" x14ac:dyDescent="0.2">
      <c r="C5346" s="67"/>
      <c r="D5346" s="67"/>
    </row>
    <row r="5347" spans="3:4" ht="12.95" customHeight="1" x14ac:dyDescent="0.2">
      <c r="C5347" s="67"/>
      <c r="D5347" s="67"/>
    </row>
    <row r="5348" spans="3:4" ht="12.95" customHeight="1" x14ac:dyDescent="0.2">
      <c r="C5348" s="67"/>
      <c r="D5348" s="67"/>
    </row>
    <row r="5349" spans="3:4" ht="12.95" customHeight="1" x14ac:dyDescent="0.2">
      <c r="C5349" s="67"/>
      <c r="D5349" s="67"/>
    </row>
    <row r="5350" spans="3:4" ht="12.95" customHeight="1" x14ac:dyDescent="0.2">
      <c r="C5350" s="67"/>
      <c r="D5350" s="67"/>
    </row>
    <row r="5351" spans="3:4" ht="12.95" customHeight="1" x14ac:dyDescent="0.2">
      <c r="C5351" s="67"/>
      <c r="D5351" s="67"/>
    </row>
    <row r="5352" spans="3:4" ht="12.95" customHeight="1" x14ac:dyDescent="0.2">
      <c r="C5352" s="67"/>
      <c r="D5352" s="67"/>
    </row>
    <row r="5353" spans="3:4" ht="12.95" customHeight="1" x14ac:dyDescent="0.2">
      <c r="C5353" s="67"/>
      <c r="D5353" s="67"/>
    </row>
    <row r="5354" spans="3:4" ht="12.95" customHeight="1" x14ac:dyDescent="0.2">
      <c r="C5354" s="67"/>
      <c r="D5354" s="67"/>
    </row>
    <row r="5355" spans="3:4" ht="12.95" customHeight="1" x14ac:dyDescent="0.2">
      <c r="C5355" s="67"/>
      <c r="D5355" s="67"/>
    </row>
    <row r="5356" spans="3:4" ht="12.95" customHeight="1" x14ac:dyDescent="0.2">
      <c r="C5356" s="67"/>
      <c r="D5356" s="67"/>
    </row>
    <row r="5357" spans="3:4" ht="12.95" customHeight="1" x14ac:dyDescent="0.2">
      <c r="C5357" s="67"/>
      <c r="D5357" s="67"/>
    </row>
    <row r="5358" spans="3:4" ht="12.95" customHeight="1" x14ac:dyDescent="0.2">
      <c r="C5358" s="67"/>
      <c r="D5358" s="67"/>
    </row>
    <row r="5359" spans="3:4" ht="12.95" customHeight="1" x14ac:dyDescent="0.2">
      <c r="C5359" s="67"/>
      <c r="D5359" s="67"/>
    </row>
    <row r="5360" spans="3:4" ht="12.95" customHeight="1" x14ac:dyDescent="0.2">
      <c r="C5360" s="67"/>
      <c r="D5360" s="67"/>
    </row>
    <row r="5361" spans="3:4" ht="12.95" customHeight="1" x14ac:dyDescent="0.2">
      <c r="C5361" s="67"/>
      <c r="D5361" s="67"/>
    </row>
    <row r="5362" spans="3:4" ht="12.95" customHeight="1" x14ac:dyDescent="0.2">
      <c r="C5362" s="67"/>
      <c r="D5362" s="67"/>
    </row>
    <row r="5363" spans="3:4" ht="12.95" customHeight="1" x14ac:dyDescent="0.2">
      <c r="C5363" s="67"/>
      <c r="D5363" s="67"/>
    </row>
    <row r="5364" spans="3:4" ht="12.95" customHeight="1" x14ac:dyDescent="0.2">
      <c r="C5364" s="67"/>
      <c r="D5364" s="67"/>
    </row>
    <row r="5365" spans="3:4" ht="12.95" customHeight="1" x14ac:dyDescent="0.2">
      <c r="C5365" s="67"/>
      <c r="D5365" s="67"/>
    </row>
    <row r="5366" spans="3:4" ht="12.95" customHeight="1" x14ac:dyDescent="0.2">
      <c r="C5366" s="67"/>
      <c r="D5366" s="67"/>
    </row>
    <row r="5367" spans="3:4" ht="12.95" customHeight="1" x14ac:dyDescent="0.2">
      <c r="C5367" s="67"/>
      <c r="D5367" s="67"/>
    </row>
    <row r="5368" spans="3:4" ht="12.95" customHeight="1" x14ac:dyDescent="0.2">
      <c r="C5368" s="67"/>
      <c r="D5368" s="67"/>
    </row>
    <row r="5369" spans="3:4" ht="12.95" customHeight="1" x14ac:dyDescent="0.2">
      <c r="C5369" s="67"/>
      <c r="D5369" s="67"/>
    </row>
    <row r="5370" spans="3:4" ht="12.95" customHeight="1" x14ac:dyDescent="0.2">
      <c r="C5370" s="67"/>
      <c r="D5370" s="67"/>
    </row>
    <row r="5371" spans="3:4" ht="12.95" customHeight="1" x14ac:dyDescent="0.2">
      <c r="C5371" s="67"/>
      <c r="D5371" s="67"/>
    </row>
    <row r="5372" spans="3:4" ht="12.95" customHeight="1" x14ac:dyDescent="0.2">
      <c r="C5372" s="67"/>
      <c r="D5372" s="67"/>
    </row>
    <row r="5373" spans="3:4" ht="12.95" customHeight="1" x14ac:dyDescent="0.2">
      <c r="C5373" s="67"/>
      <c r="D5373" s="67"/>
    </row>
    <row r="5374" spans="3:4" ht="12.95" customHeight="1" x14ac:dyDescent="0.2">
      <c r="C5374" s="67"/>
      <c r="D5374" s="67"/>
    </row>
    <row r="5375" spans="3:4" ht="12.95" customHeight="1" x14ac:dyDescent="0.2">
      <c r="C5375" s="67"/>
      <c r="D5375" s="67"/>
    </row>
    <row r="5376" spans="3:4" ht="12.95" customHeight="1" x14ac:dyDescent="0.2">
      <c r="C5376" s="67"/>
      <c r="D5376" s="67"/>
    </row>
    <row r="5377" spans="3:4" ht="12.95" customHeight="1" x14ac:dyDescent="0.2">
      <c r="C5377" s="67"/>
      <c r="D5377" s="67"/>
    </row>
    <row r="5378" spans="3:4" ht="12.95" customHeight="1" x14ac:dyDescent="0.2">
      <c r="C5378" s="67"/>
      <c r="D5378" s="67"/>
    </row>
    <row r="5379" spans="3:4" ht="12.95" customHeight="1" x14ac:dyDescent="0.2">
      <c r="C5379" s="67"/>
      <c r="D5379" s="67"/>
    </row>
    <row r="5380" spans="3:4" ht="12.95" customHeight="1" x14ac:dyDescent="0.2">
      <c r="C5380" s="67"/>
      <c r="D5380" s="67"/>
    </row>
    <row r="5381" spans="3:4" ht="12.95" customHeight="1" x14ac:dyDescent="0.2">
      <c r="C5381" s="67"/>
      <c r="D5381" s="67"/>
    </row>
    <row r="5382" spans="3:4" ht="12.95" customHeight="1" x14ac:dyDescent="0.2">
      <c r="C5382" s="67"/>
      <c r="D5382" s="67"/>
    </row>
    <row r="5383" spans="3:4" ht="12.95" customHeight="1" x14ac:dyDescent="0.2">
      <c r="C5383" s="67"/>
      <c r="D5383" s="67"/>
    </row>
    <row r="5384" spans="3:4" ht="12.95" customHeight="1" x14ac:dyDescent="0.2">
      <c r="C5384" s="67"/>
      <c r="D5384" s="67"/>
    </row>
    <row r="5385" spans="3:4" ht="12.95" customHeight="1" x14ac:dyDescent="0.2">
      <c r="C5385" s="67"/>
      <c r="D5385" s="67"/>
    </row>
    <row r="5386" spans="3:4" ht="12.95" customHeight="1" x14ac:dyDescent="0.2">
      <c r="C5386" s="67"/>
      <c r="D5386" s="67"/>
    </row>
    <row r="5387" spans="3:4" ht="12.95" customHeight="1" x14ac:dyDescent="0.2">
      <c r="C5387" s="67"/>
      <c r="D5387" s="67"/>
    </row>
    <row r="5388" spans="3:4" ht="12.95" customHeight="1" x14ac:dyDescent="0.2">
      <c r="C5388" s="67"/>
      <c r="D5388" s="67"/>
    </row>
    <row r="5389" spans="3:4" ht="12.95" customHeight="1" x14ac:dyDescent="0.2">
      <c r="C5389" s="67"/>
      <c r="D5389" s="67"/>
    </row>
    <row r="5390" spans="3:4" ht="12.95" customHeight="1" x14ac:dyDescent="0.2">
      <c r="C5390" s="67"/>
      <c r="D5390" s="67"/>
    </row>
    <row r="5391" spans="3:4" ht="12.95" customHeight="1" x14ac:dyDescent="0.2">
      <c r="C5391" s="67"/>
      <c r="D5391" s="67"/>
    </row>
    <row r="5392" spans="3:4" ht="12.95" customHeight="1" x14ac:dyDescent="0.2">
      <c r="C5392" s="67"/>
      <c r="D5392" s="67"/>
    </row>
    <row r="5393" spans="3:4" ht="12.95" customHeight="1" x14ac:dyDescent="0.2">
      <c r="C5393" s="67"/>
      <c r="D5393" s="67"/>
    </row>
    <row r="5394" spans="3:4" ht="12.95" customHeight="1" x14ac:dyDescent="0.2">
      <c r="C5394" s="67"/>
      <c r="D5394" s="67"/>
    </row>
    <row r="5395" spans="3:4" ht="12.95" customHeight="1" x14ac:dyDescent="0.2">
      <c r="C5395" s="67"/>
      <c r="D5395" s="67"/>
    </row>
    <row r="5396" spans="3:4" ht="12.95" customHeight="1" x14ac:dyDescent="0.2">
      <c r="C5396" s="67"/>
      <c r="D5396" s="67"/>
    </row>
    <row r="5397" spans="3:4" ht="12.95" customHeight="1" x14ac:dyDescent="0.2">
      <c r="C5397" s="67"/>
      <c r="D5397" s="67"/>
    </row>
    <row r="5398" spans="3:4" ht="12.95" customHeight="1" x14ac:dyDescent="0.2">
      <c r="C5398" s="67"/>
      <c r="D5398" s="67"/>
    </row>
    <row r="5399" spans="3:4" ht="12.95" customHeight="1" x14ac:dyDescent="0.2">
      <c r="C5399" s="67"/>
      <c r="D5399" s="67"/>
    </row>
    <row r="5400" spans="3:4" ht="12.95" customHeight="1" x14ac:dyDescent="0.2">
      <c r="C5400" s="67"/>
      <c r="D5400" s="67"/>
    </row>
    <row r="5401" spans="3:4" ht="12.95" customHeight="1" x14ac:dyDescent="0.2">
      <c r="C5401" s="67"/>
      <c r="D5401" s="67"/>
    </row>
    <row r="5402" spans="3:4" ht="12.95" customHeight="1" x14ac:dyDescent="0.2">
      <c r="C5402" s="67"/>
      <c r="D5402" s="67"/>
    </row>
    <row r="5403" spans="3:4" ht="12.95" customHeight="1" x14ac:dyDescent="0.2">
      <c r="C5403" s="67"/>
      <c r="D5403" s="67"/>
    </row>
    <row r="5404" spans="3:4" ht="12.95" customHeight="1" x14ac:dyDescent="0.2">
      <c r="C5404" s="67"/>
      <c r="D5404" s="67"/>
    </row>
    <row r="5405" spans="3:4" ht="12.95" customHeight="1" x14ac:dyDescent="0.2">
      <c r="C5405" s="67"/>
      <c r="D5405" s="67"/>
    </row>
    <row r="5406" spans="3:4" ht="12.95" customHeight="1" x14ac:dyDescent="0.2">
      <c r="C5406" s="67"/>
      <c r="D5406" s="67"/>
    </row>
    <row r="5407" spans="3:4" ht="12.95" customHeight="1" x14ac:dyDescent="0.2">
      <c r="C5407" s="67"/>
      <c r="D5407" s="67"/>
    </row>
    <row r="5408" spans="3:4" ht="12.95" customHeight="1" x14ac:dyDescent="0.2">
      <c r="C5408" s="67"/>
      <c r="D5408" s="67"/>
    </row>
    <row r="5409" spans="3:4" ht="12.95" customHeight="1" x14ac:dyDescent="0.2">
      <c r="C5409" s="67"/>
      <c r="D5409" s="67"/>
    </row>
    <row r="5410" spans="3:4" ht="12.95" customHeight="1" x14ac:dyDescent="0.2">
      <c r="C5410" s="67"/>
      <c r="D5410" s="67"/>
    </row>
    <row r="5411" spans="3:4" ht="12.95" customHeight="1" x14ac:dyDescent="0.2">
      <c r="C5411" s="67"/>
      <c r="D5411" s="67"/>
    </row>
    <row r="5412" spans="3:4" ht="12.95" customHeight="1" x14ac:dyDescent="0.2">
      <c r="C5412" s="67"/>
      <c r="D5412" s="67"/>
    </row>
    <row r="5413" spans="3:4" ht="12.95" customHeight="1" x14ac:dyDescent="0.2">
      <c r="C5413" s="67"/>
      <c r="D5413" s="67"/>
    </row>
    <row r="5414" spans="3:4" ht="12.95" customHeight="1" x14ac:dyDescent="0.2">
      <c r="C5414" s="67"/>
      <c r="D5414" s="67"/>
    </row>
    <row r="5415" spans="3:4" ht="12.95" customHeight="1" x14ac:dyDescent="0.2">
      <c r="C5415" s="67"/>
      <c r="D5415" s="67"/>
    </row>
    <row r="5416" spans="3:4" ht="12.95" customHeight="1" x14ac:dyDescent="0.2">
      <c r="C5416" s="67"/>
      <c r="D5416" s="67"/>
    </row>
    <row r="5417" spans="3:4" ht="12.95" customHeight="1" x14ac:dyDescent="0.2">
      <c r="C5417" s="67"/>
      <c r="D5417" s="67"/>
    </row>
    <row r="5418" spans="3:4" ht="12.95" customHeight="1" x14ac:dyDescent="0.2">
      <c r="C5418" s="67"/>
      <c r="D5418" s="67"/>
    </row>
    <row r="5419" spans="3:4" ht="12.95" customHeight="1" x14ac:dyDescent="0.2">
      <c r="C5419" s="67"/>
      <c r="D5419" s="67"/>
    </row>
    <row r="5420" spans="3:4" ht="12.95" customHeight="1" x14ac:dyDescent="0.2">
      <c r="C5420" s="67"/>
      <c r="D5420" s="67"/>
    </row>
    <row r="5421" spans="3:4" ht="12.95" customHeight="1" x14ac:dyDescent="0.2">
      <c r="C5421" s="67"/>
      <c r="D5421" s="67"/>
    </row>
    <row r="5422" spans="3:4" ht="12.95" customHeight="1" x14ac:dyDescent="0.2">
      <c r="C5422" s="67"/>
      <c r="D5422" s="67"/>
    </row>
    <row r="5423" spans="3:4" ht="12.95" customHeight="1" x14ac:dyDescent="0.2">
      <c r="C5423" s="67"/>
      <c r="D5423" s="67"/>
    </row>
    <row r="5424" spans="3:4" ht="12.95" customHeight="1" x14ac:dyDescent="0.2">
      <c r="C5424" s="67"/>
      <c r="D5424" s="67"/>
    </row>
    <row r="5425" spans="3:4" ht="12.95" customHeight="1" x14ac:dyDescent="0.2">
      <c r="C5425" s="67"/>
      <c r="D5425" s="67"/>
    </row>
    <row r="5426" spans="3:4" ht="12.95" customHeight="1" x14ac:dyDescent="0.2">
      <c r="C5426" s="67"/>
      <c r="D5426" s="67"/>
    </row>
    <row r="5427" spans="3:4" ht="12.95" customHeight="1" x14ac:dyDescent="0.2">
      <c r="C5427" s="67"/>
      <c r="D5427" s="67"/>
    </row>
    <row r="5428" spans="3:4" ht="12.95" customHeight="1" x14ac:dyDescent="0.2">
      <c r="C5428" s="67"/>
      <c r="D5428" s="67"/>
    </row>
    <row r="5429" spans="3:4" ht="12.95" customHeight="1" x14ac:dyDescent="0.2">
      <c r="C5429" s="67"/>
      <c r="D5429" s="67"/>
    </row>
    <row r="5430" spans="3:4" ht="12.95" customHeight="1" x14ac:dyDescent="0.2">
      <c r="C5430" s="67"/>
      <c r="D5430" s="67"/>
    </row>
    <row r="5431" spans="3:4" ht="12.95" customHeight="1" x14ac:dyDescent="0.2">
      <c r="C5431" s="67"/>
      <c r="D5431" s="67"/>
    </row>
    <row r="5432" spans="3:4" ht="12.95" customHeight="1" x14ac:dyDescent="0.2">
      <c r="C5432" s="67"/>
      <c r="D5432" s="67"/>
    </row>
    <row r="5433" spans="3:4" ht="12.95" customHeight="1" x14ac:dyDescent="0.2">
      <c r="C5433" s="67"/>
      <c r="D5433" s="67"/>
    </row>
    <row r="5434" spans="3:4" ht="12.95" customHeight="1" x14ac:dyDescent="0.2">
      <c r="C5434" s="67"/>
      <c r="D5434" s="67"/>
    </row>
    <row r="5435" spans="3:4" ht="12.95" customHeight="1" x14ac:dyDescent="0.2">
      <c r="C5435" s="67"/>
      <c r="D5435" s="67"/>
    </row>
    <row r="5436" spans="3:4" ht="12.95" customHeight="1" x14ac:dyDescent="0.2">
      <c r="C5436" s="67"/>
      <c r="D5436" s="67"/>
    </row>
    <row r="5437" spans="3:4" ht="12.95" customHeight="1" x14ac:dyDescent="0.2">
      <c r="C5437" s="67"/>
      <c r="D5437" s="67"/>
    </row>
    <row r="5438" spans="3:4" ht="12.95" customHeight="1" x14ac:dyDescent="0.2">
      <c r="C5438" s="67"/>
      <c r="D5438" s="67"/>
    </row>
    <row r="5439" spans="3:4" ht="12.95" customHeight="1" x14ac:dyDescent="0.2">
      <c r="C5439" s="67"/>
      <c r="D5439" s="67"/>
    </row>
    <row r="5440" spans="3:4" ht="12.95" customHeight="1" x14ac:dyDescent="0.2">
      <c r="C5440" s="67"/>
      <c r="D5440" s="67"/>
    </row>
    <row r="5441" spans="3:4" ht="12.95" customHeight="1" x14ac:dyDescent="0.2">
      <c r="C5441" s="67"/>
      <c r="D5441" s="67"/>
    </row>
    <row r="5442" spans="3:4" ht="12.95" customHeight="1" x14ac:dyDescent="0.2">
      <c r="C5442" s="67"/>
      <c r="D5442" s="67"/>
    </row>
    <row r="5443" spans="3:4" ht="12.95" customHeight="1" x14ac:dyDescent="0.2">
      <c r="C5443" s="67"/>
      <c r="D5443" s="67"/>
    </row>
    <row r="5444" spans="3:4" ht="12.95" customHeight="1" x14ac:dyDescent="0.2">
      <c r="C5444" s="67"/>
      <c r="D5444" s="67"/>
    </row>
    <row r="5445" spans="3:4" ht="12.95" customHeight="1" x14ac:dyDescent="0.2">
      <c r="C5445" s="67"/>
      <c r="D5445" s="67"/>
    </row>
    <row r="5446" spans="3:4" ht="12.95" customHeight="1" x14ac:dyDescent="0.2">
      <c r="C5446" s="67"/>
      <c r="D5446" s="67"/>
    </row>
    <row r="5447" spans="3:4" ht="12.95" customHeight="1" x14ac:dyDescent="0.2">
      <c r="C5447" s="67"/>
      <c r="D5447" s="67"/>
    </row>
    <row r="5448" spans="3:4" ht="12.95" customHeight="1" x14ac:dyDescent="0.2">
      <c r="C5448" s="67"/>
      <c r="D5448" s="67"/>
    </row>
    <row r="5449" spans="3:4" ht="12.95" customHeight="1" x14ac:dyDescent="0.2">
      <c r="C5449" s="67"/>
      <c r="D5449" s="67"/>
    </row>
    <row r="5450" spans="3:4" ht="12.95" customHeight="1" x14ac:dyDescent="0.2">
      <c r="C5450" s="67"/>
      <c r="D5450" s="67"/>
    </row>
    <row r="5451" spans="3:4" ht="12.95" customHeight="1" x14ac:dyDescent="0.2">
      <c r="C5451" s="67"/>
      <c r="D5451" s="67"/>
    </row>
    <row r="5452" spans="3:4" ht="12.95" customHeight="1" x14ac:dyDescent="0.2">
      <c r="C5452" s="67"/>
      <c r="D5452" s="67"/>
    </row>
    <row r="5453" spans="3:4" ht="12.95" customHeight="1" x14ac:dyDescent="0.2">
      <c r="C5453" s="67"/>
      <c r="D5453" s="67"/>
    </row>
    <row r="5454" spans="3:4" ht="12.95" customHeight="1" x14ac:dyDescent="0.2">
      <c r="C5454" s="67"/>
      <c r="D5454" s="67"/>
    </row>
    <row r="5455" spans="3:4" ht="12.95" customHeight="1" x14ac:dyDescent="0.2">
      <c r="C5455" s="67"/>
      <c r="D5455" s="67"/>
    </row>
    <row r="5456" spans="3:4" ht="12.95" customHeight="1" x14ac:dyDescent="0.2">
      <c r="C5456" s="67"/>
      <c r="D5456" s="67"/>
    </row>
    <row r="5457" spans="3:4" ht="12.95" customHeight="1" x14ac:dyDescent="0.2">
      <c r="C5457" s="67"/>
      <c r="D5457" s="67"/>
    </row>
    <row r="5458" spans="3:4" ht="12.95" customHeight="1" x14ac:dyDescent="0.2">
      <c r="C5458" s="67"/>
      <c r="D5458" s="67"/>
    </row>
    <row r="5459" spans="3:4" ht="12.95" customHeight="1" x14ac:dyDescent="0.2">
      <c r="C5459" s="67"/>
      <c r="D5459" s="67"/>
    </row>
    <row r="5460" spans="3:4" ht="12.95" customHeight="1" x14ac:dyDescent="0.2">
      <c r="C5460" s="67"/>
      <c r="D5460" s="67"/>
    </row>
    <row r="5461" spans="3:4" ht="12.95" customHeight="1" x14ac:dyDescent="0.2">
      <c r="C5461" s="67"/>
      <c r="D5461" s="67"/>
    </row>
    <row r="5462" spans="3:4" ht="12.95" customHeight="1" x14ac:dyDescent="0.2">
      <c r="C5462" s="67"/>
      <c r="D5462" s="67"/>
    </row>
    <row r="5463" spans="3:4" ht="12.95" customHeight="1" x14ac:dyDescent="0.2">
      <c r="C5463" s="67"/>
      <c r="D5463" s="67"/>
    </row>
    <row r="5464" spans="3:4" ht="12.95" customHeight="1" x14ac:dyDescent="0.2">
      <c r="C5464" s="67"/>
      <c r="D5464" s="67"/>
    </row>
    <row r="5465" spans="3:4" ht="12.95" customHeight="1" x14ac:dyDescent="0.2">
      <c r="C5465" s="67"/>
      <c r="D5465" s="67"/>
    </row>
    <row r="5466" spans="3:4" ht="12.95" customHeight="1" x14ac:dyDescent="0.2">
      <c r="C5466" s="67"/>
      <c r="D5466" s="67"/>
    </row>
    <row r="5467" spans="3:4" ht="12.95" customHeight="1" x14ac:dyDescent="0.2">
      <c r="C5467" s="67"/>
      <c r="D5467" s="67"/>
    </row>
    <row r="5468" spans="3:4" ht="12.95" customHeight="1" x14ac:dyDescent="0.2">
      <c r="C5468" s="67"/>
      <c r="D5468" s="67"/>
    </row>
    <row r="5469" spans="3:4" ht="12.95" customHeight="1" x14ac:dyDescent="0.2">
      <c r="C5469" s="67"/>
      <c r="D5469" s="67"/>
    </row>
    <row r="5470" spans="3:4" ht="12.95" customHeight="1" x14ac:dyDescent="0.2">
      <c r="C5470" s="67"/>
      <c r="D5470" s="67"/>
    </row>
    <row r="5471" spans="3:4" ht="12.95" customHeight="1" x14ac:dyDescent="0.2">
      <c r="C5471" s="67"/>
      <c r="D5471" s="67"/>
    </row>
    <row r="5472" spans="3:4" ht="12.95" customHeight="1" x14ac:dyDescent="0.2">
      <c r="C5472" s="67"/>
      <c r="D5472" s="67"/>
    </row>
    <row r="5473" spans="3:4" ht="12.95" customHeight="1" x14ac:dyDescent="0.2">
      <c r="C5473" s="67"/>
      <c r="D5473" s="67"/>
    </row>
    <row r="5474" spans="3:4" ht="12.95" customHeight="1" x14ac:dyDescent="0.2">
      <c r="C5474" s="67"/>
      <c r="D5474" s="67"/>
    </row>
    <row r="5475" spans="3:4" ht="12.95" customHeight="1" x14ac:dyDescent="0.2">
      <c r="C5475" s="67"/>
      <c r="D5475" s="67"/>
    </row>
    <row r="5476" spans="3:4" ht="12.95" customHeight="1" x14ac:dyDescent="0.2">
      <c r="C5476" s="67"/>
      <c r="D5476" s="67"/>
    </row>
    <row r="5477" spans="3:4" ht="12.95" customHeight="1" x14ac:dyDescent="0.2">
      <c r="C5477" s="67"/>
      <c r="D5477" s="67"/>
    </row>
    <row r="5478" spans="3:4" ht="12.95" customHeight="1" x14ac:dyDescent="0.2">
      <c r="C5478" s="67"/>
      <c r="D5478" s="67"/>
    </row>
    <row r="5479" spans="3:4" ht="12.95" customHeight="1" x14ac:dyDescent="0.2">
      <c r="C5479" s="67"/>
      <c r="D5479" s="67"/>
    </row>
    <row r="5480" spans="3:4" ht="12.95" customHeight="1" x14ac:dyDescent="0.2">
      <c r="C5480" s="67"/>
      <c r="D5480" s="67"/>
    </row>
    <row r="5481" spans="3:4" ht="12.95" customHeight="1" x14ac:dyDescent="0.2">
      <c r="C5481" s="67"/>
      <c r="D5481" s="67"/>
    </row>
    <row r="5482" spans="3:4" ht="12.95" customHeight="1" x14ac:dyDescent="0.2">
      <c r="C5482" s="67"/>
      <c r="D5482" s="67"/>
    </row>
    <row r="5483" spans="3:4" ht="12.95" customHeight="1" x14ac:dyDescent="0.2">
      <c r="C5483" s="67"/>
      <c r="D5483" s="67"/>
    </row>
    <row r="5484" spans="3:4" ht="12.95" customHeight="1" x14ac:dyDescent="0.2">
      <c r="C5484" s="67"/>
      <c r="D5484" s="67"/>
    </row>
    <row r="5485" spans="3:4" ht="12.95" customHeight="1" x14ac:dyDescent="0.2">
      <c r="C5485" s="67"/>
      <c r="D5485" s="67"/>
    </row>
    <row r="5486" spans="3:4" ht="12.95" customHeight="1" x14ac:dyDescent="0.2">
      <c r="C5486" s="67"/>
      <c r="D5486" s="67"/>
    </row>
    <row r="5487" spans="3:4" ht="12.95" customHeight="1" x14ac:dyDescent="0.2">
      <c r="C5487" s="67"/>
      <c r="D5487" s="67"/>
    </row>
    <row r="5488" spans="3:4" ht="12.95" customHeight="1" x14ac:dyDescent="0.2">
      <c r="C5488" s="67"/>
      <c r="D5488" s="67"/>
    </row>
    <row r="5489" spans="3:4" ht="12.95" customHeight="1" x14ac:dyDescent="0.2">
      <c r="C5489" s="67"/>
      <c r="D5489" s="67"/>
    </row>
    <row r="5490" spans="3:4" ht="12.95" customHeight="1" x14ac:dyDescent="0.2">
      <c r="C5490" s="67"/>
      <c r="D5490" s="67"/>
    </row>
    <row r="5491" spans="3:4" ht="12.95" customHeight="1" x14ac:dyDescent="0.2">
      <c r="C5491" s="67"/>
      <c r="D5491" s="67"/>
    </row>
    <row r="5492" spans="3:4" ht="12.95" customHeight="1" x14ac:dyDescent="0.2">
      <c r="C5492" s="67"/>
      <c r="D5492" s="67"/>
    </row>
    <row r="5493" spans="3:4" ht="12.95" customHeight="1" x14ac:dyDescent="0.2">
      <c r="C5493" s="67"/>
      <c r="D5493" s="67"/>
    </row>
    <row r="5494" spans="3:4" ht="12.95" customHeight="1" x14ac:dyDescent="0.2">
      <c r="C5494" s="67"/>
      <c r="D5494" s="67"/>
    </row>
    <row r="5495" spans="3:4" ht="12.95" customHeight="1" x14ac:dyDescent="0.2">
      <c r="C5495" s="67"/>
      <c r="D5495" s="67"/>
    </row>
    <row r="5496" spans="3:4" ht="12.95" customHeight="1" x14ac:dyDescent="0.2">
      <c r="C5496" s="67"/>
      <c r="D5496" s="67"/>
    </row>
    <row r="5497" spans="3:4" ht="12.95" customHeight="1" x14ac:dyDescent="0.2">
      <c r="C5497" s="67"/>
      <c r="D5497" s="67"/>
    </row>
    <row r="5498" spans="3:4" ht="12.95" customHeight="1" x14ac:dyDescent="0.2">
      <c r="C5498" s="67"/>
      <c r="D5498" s="67"/>
    </row>
    <row r="5499" spans="3:4" ht="12.95" customHeight="1" x14ac:dyDescent="0.2">
      <c r="C5499" s="67"/>
      <c r="D5499" s="67"/>
    </row>
    <row r="5500" spans="3:4" ht="12.95" customHeight="1" x14ac:dyDescent="0.2">
      <c r="C5500" s="67"/>
      <c r="D5500" s="67"/>
    </row>
    <row r="5501" spans="3:4" ht="12.95" customHeight="1" x14ac:dyDescent="0.2">
      <c r="C5501" s="67"/>
      <c r="D5501" s="67"/>
    </row>
    <row r="5502" spans="3:4" ht="12.95" customHeight="1" x14ac:dyDescent="0.2">
      <c r="C5502" s="67"/>
      <c r="D5502" s="67"/>
    </row>
    <row r="5503" spans="3:4" ht="12.95" customHeight="1" x14ac:dyDescent="0.2">
      <c r="C5503" s="67"/>
      <c r="D5503" s="67"/>
    </row>
    <row r="5504" spans="3:4" ht="12.95" customHeight="1" x14ac:dyDescent="0.2">
      <c r="C5504" s="67"/>
      <c r="D5504" s="67"/>
    </row>
    <row r="5505" spans="3:4" ht="12.95" customHeight="1" x14ac:dyDescent="0.2">
      <c r="C5505" s="67"/>
      <c r="D5505" s="67"/>
    </row>
    <row r="5506" spans="3:4" ht="12.95" customHeight="1" x14ac:dyDescent="0.2">
      <c r="C5506" s="67"/>
      <c r="D5506" s="67"/>
    </row>
    <row r="5507" spans="3:4" ht="12.95" customHeight="1" x14ac:dyDescent="0.2">
      <c r="C5507" s="67"/>
      <c r="D5507" s="67"/>
    </row>
    <row r="5508" spans="3:4" ht="12.95" customHeight="1" x14ac:dyDescent="0.2">
      <c r="C5508" s="67"/>
      <c r="D5508" s="67"/>
    </row>
    <row r="5509" spans="3:4" ht="12.95" customHeight="1" x14ac:dyDescent="0.2">
      <c r="C5509" s="67"/>
      <c r="D5509" s="67"/>
    </row>
    <row r="5510" spans="3:4" ht="12.95" customHeight="1" x14ac:dyDescent="0.2">
      <c r="C5510" s="67"/>
      <c r="D5510" s="67"/>
    </row>
    <row r="5511" spans="3:4" ht="12.95" customHeight="1" x14ac:dyDescent="0.2">
      <c r="C5511" s="67"/>
      <c r="D5511" s="67"/>
    </row>
    <row r="5512" spans="3:4" ht="12.95" customHeight="1" x14ac:dyDescent="0.2">
      <c r="C5512" s="67"/>
      <c r="D5512" s="67"/>
    </row>
    <row r="5513" spans="3:4" ht="12.95" customHeight="1" x14ac:dyDescent="0.2">
      <c r="C5513" s="67"/>
      <c r="D5513" s="67"/>
    </row>
    <row r="5514" spans="3:4" ht="12.95" customHeight="1" x14ac:dyDescent="0.2">
      <c r="C5514" s="67"/>
      <c r="D5514" s="67"/>
    </row>
    <row r="5515" spans="3:4" ht="12.95" customHeight="1" x14ac:dyDescent="0.2">
      <c r="C5515" s="67"/>
      <c r="D5515" s="67"/>
    </row>
    <row r="5516" spans="3:4" ht="12.95" customHeight="1" x14ac:dyDescent="0.2">
      <c r="C5516" s="67"/>
      <c r="D5516" s="67"/>
    </row>
    <row r="5517" spans="3:4" ht="12.95" customHeight="1" x14ac:dyDescent="0.2">
      <c r="C5517" s="67"/>
      <c r="D5517" s="67"/>
    </row>
    <row r="5518" spans="3:4" ht="12.95" customHeight="1" x14ac:dyDescent="0.2">
      <c r="C5518" s="67"/>
      <c r="D5518" s="67"/>
    </row>
    <row r="5519" spans="3:4" ht="12.95" customHeight="1" x14ac:dyDescent="0.2">
      <c r="C5519" s="67"/>
      <c r="D5519" s="67"/>
    </row>
    <row r="5520" spans="3:4" ht="12.95" customHeight="1" x14ac:dyDescent="0.2">
      <c r="C5520" s="67"/>
      <c r="D5520" s="67"/>
    </row>
    <row r="5521" spans="3:4" ht="12.95" customHeight="1" x14ac:dyDescent="0.2">
      <c r="C5521" s="67"/>
      <c r="D5521" s="67"/>
    </row>
    <row r="5522" spans="3:4" ht="12.95" customHeight="1" x14ac:dyDescent="0.2">
      <c r="C5522" s="67"/>
      <c r="D5522" s="67"/>
    </row>
    <row r="5523" spans="3:4" ht="12.95" customHeight="1" x14ac:dyDescent="0.2">
      <c r="C5523" s="67"/>
      <c r="D5523" s="67"/>
    </row>
    <row r="5524" spans="3:4" ht="12.95" customHeight="1" x14ac:dyDescent="0.2">
      <c r="C5524" s="67"/>
      <c r="D5524" s="67"/>
    </row>
    <row r="5525" spans="3:4" ht="12.95" customHeight="1" x14ac:dyDescent="0.2">
      <c r="C5525" s="67"/>
      <c r="D5525" s="67"/>
    </row>
    <row r="5526" spans="3:4" ht="12.95" customHeight="1" x14ac:dyDescent="0.2">
      <c r="C5526" s="67"/>
      <c r="D5526" s="67"/>
    </row>
    <row r="5527" spans="3:4" ht="12.95" customHeight="1" x14ac:dyDescent="0.2">
      <c r="C5527" s="67"/>
      <c r="D5527" s="67"/>
    </row>
    <row r="5528" spans="3:4" ht="12.95" customHeight="1" x14ac:dyDescent="0.2">
      <c r="C5528" s="67"/>
      <c r="D5528" s="67"/>
    </row>
    <row r="5529" spans="3:4" ht="12.95" customHeight="1" x14ac:dyDescent="0.2">
      <c r="C5529" s="67"/>
      <c r="D5529" s="67"/>
    </row>
    <row r="5530" spans="3:4" ht="12.95" customHeight="1" x14ac:dyDescent="0.2">
      <c r="C5530" s="67"/>
      <c r="D5530" s="67"/>
    </row>
    <row r="5531" spans="3:4" ht="12.95" customHeight="1" x14ac:dyDescent="0.2">
      <c r="C5531" s="67"/>
      <c r="D5531" s="67"/>
    </row>
    <row r="5532" spans="3:4" ht="12.95" customHeight="1" x14ac:dyDescent="0.2">
      <c r="C5532" s="67"/>
      <c r="D5532" s="67"/>
    </row>
    <row r="5533" spans="3:4" ht="12.95" customHeight="1" x14ac:dyDescent="0.2">
      <c r="C5533" s="67"/>
      <c r="D5533" s="67"/>
    </row>
    <row r="5534" spans="3:4" ht="12.95" customHeight="1" x14ac:dyDescent="0.2">
      <c r="C5534" s="67"/>
      <c r="D5534" s="67"/>
    </row>
    <row r="5535" spans="3:4" ht="12.95" customHeight="1" x14ac:dyDescent="0.2">
      <c r="C5535" s="67"/>
      <c r="D5535" s="67"/>
    </row>
    <row r="5536" spans="3:4" ht="12.95" customHeight="1" x14ac:dyDescent="0.2">
      <c r="C5536" s="67"/>
      <c r="D5536" s="67"/>
    </row>
    <row r="5537" spans="3:4" ht="12.95" customHeight="1" x14ac:dyDescent="0.2">
      <c r="C5537" s="67"/>
      <c r="D5537" s="67"/>
    </row>
    <row r="5538" spans="3:4" ht="12.95" customHeight="1" x14ac:dyDescent="0.2">
      <c r="C5538" s="67"/>
      <c r="D5538" s="67"/>
    </row>
    <row r="5539" spans="3:4" ht="12.95" customHeight="1" x14ac:dyDescent="0.2">
      <c r="C5539" s="67"/>
      <c r="D5539" s="67"/>
    </row>
    <row r="5540" spans="3:4" ht="12.95" customHeight="1" x14ac:dyDescent="0.2">
      <c r="C5540" s="67"/>
      <c r="D5540" s="67"/>
    </row>
    <row r="5541" spans="3:4" ht="12.95" customHeight="1" x14ac:dyDescent="0.2">
      <c r="C5541" s="67"/>
      <c r="D5541" s="67"/>
    </row>
    <row r="5542" spans="3:4" ht="12.95" customHeight="1" x14ac:dyDescent="0.2">
      <c r="C5542" s="67"/>
      <c r="D5542" s="67"/>
    </row>
    <row r="5543" spans="3:4" ht="12.95" customHeight="1" x14ac:dyDescent="0.2">
      <c r="C5543" s="67"/>
      <c r="D5543" s="67"/>
    </row>
    <row r="5544" spans="3:4" ht="12.95" customHeight="1" x14ac:dyDescent="0.2">
      <c r="C5544" s="67"/>
      <c r="D5544" s="67"/>
    </row>
    <row r="5545" spans="3:4" ht="12.95" customHeight="1" x14ac:dyDescent="0.2">
      <c r="C5545" s="67"/>
      <c r="D5545" s="67"/>
    </row>
    <row r="5546" spans="3:4" ht="12.95" customHeight="1" x14ac:dyDescent="0.2">
      <c r="C5546" s="67"/>
      <c r="D5546" s="67"/>
    </row>
    <row r="5547" spans="3:4" ht="12.95" customHeight="1" x14ac:dyDescent="0.2">
      <c r="C5547" s="67"/>
      <c r="D5547" s="67"/>
    </row>
    <row r="5548" spans="3:4" ht="12.95" customHeight="1" x14ac:dyDescent="0.2">
      <c r="C5548" s="67"/>
      <c r="D5548" s="67"/>
    </row>
    <row r="5549" spans="3:4" ht="12.95" customHeight="1" x14ac:dyDescent="0.2">
      <c r="C5549" s="67"/>
      <c r="D5549" s="67"/>
    </row>
    <row r="5550" spans="3:4" ht="12.95" customHeight="1" x14ac:dyDescent="0.2">
      <c r="C5550" s="67"/>
      <c r="D5550" s="67"/>
    </row>
    <row r="5551" spans="3:4" ht="12.95" customHeight="1" x14ac:dyDescent="0.2">
      <c r="C5551" s="67"/>
      <c r="D5551" s="67"/>
    </row>
    <row r="5552" spans="3:4" ht="12.95" customHeight="1" x14ac:dyDescent="0.2">
      <c r="C5552" s="67"/>
      <c r="D5552" s="67"/>
    </row>
    <row r="5553" spans="3:4" ht="12.95" customHeight="1" x14ac:dyDescent="0.2">
      <c r="C5553" s="67"/>
      <c r="D5553" s="67"/>
    </row>
    <row r="5554" spans="3:4" ht="12.95" customHeight="1" x14ac:dyDescent="0.2">
      <c r="C5554" s="67"/>
      <c r="D5554" s="67"/>
    </row>
    <row r="5555" spans="3:4" ht="12.95" customHeight="1" x14ac:dyDescent="0.2">
      <c r="C5555" s="67"/>
      <c r="D5555" s="67"/>
    </row>
    <row r="5556" spans="3:4" ht="12.95" customHeight="1" x14ac:dyDescent="0.2">
      <c r="C5556" s="67"/>
      <c r="D5556" s="67"/>
    </row>
    <row r="5557" spans="3:4" ht="12.95" customHeight="1" x14ac:dyDescent="0.2">
      <c r="C5557" s="67"/>
      <c r="D5557" s="67"/>
    </row>
    <row r="5558" spans="3:4" ht="12.95" customHeight="1" x14ac:dyDescent="0.2">
      <c r="C5558" s="67"/>
      <c r="D5558" s="67"/>
    </row>
    <row r="5559" spans="3:4" ht="12.95" customHeight="1" x14ac:dyDescent="0.2">
      <c r="C5559" s="67"/>
      <c r="D5559" s="67"/>
    </row>
    <row r="5560" spans="3:4" ht="12.95" customHeight="1" x14ac:dyDescent="0.2">
      <c r="C5560" s="67"/>
      <c r="D5560" s="67"/>
    </row>
    <row r="5561" spans="3:4" ht="12.95" customHeight="1" x14ac:dyDescent="0.2">
      <c r="C5561" s="67"/>
      <c r="D5561" s="67"/>
    </row>
    <row r="5562" spans="3:4" ht="12.95" customHeight="1" x14ac:dyDescent="0.2">
      <c r="C5562" s="67"/>
      <c r="D5562" s="67"/>
    </row>
    <row r="5563" spans="3:4" ht="12.95" customHeight="1" x14ac:dyDescent="0.2">
      <c r="C5563" s="67"/>
      <c r="D5563" s="67"/>
    </row>
    <row r="5564" spans="3:4" ht="12.95" customHeight="1" x14ac:dyDescent="0.2">
      <c r="C5564" s="67"/>
      <c r="D5564" s="67"/>
    </row>
    <row r="5565" spans="3:4" ht="12.95" customHeight="1" x14ac:dyDescent="0.2">
      <c r="C5565" s="67"/>
      <c r="D5565" s="67"/>
    </row>
    <row r="5566" spans="3:4" ht="12.95" customHeight="1" x14ac:dyDescent="0.2">
      <c r="C5566" s="67"/>
      <c r="D5566" s="67"/>
    </row>
    <row r="5567" spans="3:4" ht="12.95" customHeight="1" x14ac:dyDescent="0.2">
      <c r="C5567" s="67"/>
      <c r="D5567" s="67"/>
    </row>
    <row r="5568" spans="3:4" ht="12.95" customHeight="1" x14ac:dyDescent="0.2">
      <c r="C5568" s="67"/>
      <c r="D5568" s="67"/>
    </row>
    <row r="5569" spans="3:4" ht="12.95" customHeight="1" x14ac:dyDescent="0.2">
      <c r="C5569" s="67"/>
      <c r="D5569" s="67"/>
    </row>
    <row r="5570" spans="3:4" ht="12.95" customHeight="1" x14ac:dyDescent="0.2">
      <c r="C5570" s="67"/>
      <c r="D5570" s="67"/>
    </row>
    <row r="5571" spans="3:4" ht="12.95" customHeight="1" x14ac:dyDescent="0.2">
      <c r="C5571" s="67"/>
      <c r="D5571" s="67"/>
    </row>
    <row r="5572" spans="3:4" ht="12.95" customHeight="1" x14ac:dyDescent="0.2">
      <c r="C5572" s="67"/>
      <c r="D5572" s="67"/>
    </row>
    <row r="5573" spans="3:4" ht="12.95" customHeight="1" x14ac:dyDescent="0.2">
      <c r="C5573" s="67"/>
      <c r="D5573" s="67"/>
    </row>
    <row r="5574" spans="3:4" ht="12.95" customHeight="1" x14ac:dyDescent="0.2">
      <c r="C5574" s="67"/>
      <c r="D5574" s="67"/>
    </row>
    <row r="5575" spans="3:4" ht="12.95" customHeight="1" x14ac:dyDescent="0.2">
      <c r="C5575" s="67"/>
      <c r="D5575" s="67"/>
    </row>
    <row r="5576" spans="3:4" ht="12.95" customHeight="1" x14ac:dyDescent="0.2">
      <c r="C5576" s="67"/>
      <c r="D5576" s="67"/>
    </row>
    <row r="5577" spans="3:4" ht="12.95" customHeight="1" x14ac:dyDescent="0.2">
      <c r="C5577" s="67"/>
      <c r="D5577" s="67"/>
    </row>
    <row r="5578" spans="3:4" ht="12.95" customHeight="1" x14ac:dyDescent="0.2">
      <c r="C5578" s="67"/>
      <c r="D5578" s="67"/>
    </row>
    <row r="5579" spans="3:4" ht="12.95" customHeight="1" x14ac:dyDescent="0.2">
      <c r="C5579" s="67"/>
      <c r="D5579" s="67"/>
    </row>
    <row r="5580" spans="3:4" ht="12.95" customHeight="1" x14ac:dyDescent="0.2">
      <c r="C5580" s="67"/>
      <c r="D5580" s="67"/>
    </row>
    <row r="5581" spans="3:4" ht="12.95" customHeight="1" x14ac:dyDescent="0.2">
      <c r="C5581" s="67"/>
      <c r="D5581" s="67"/>
    </row>
    <row r="5582" spans="3:4" ht="12.95" customHeight="1" x14ac:dyDescent="0.2">
      <c r="C5582" s="67"/>
      <c r="D5582" s="67"/>
    </row>
    <row r="5583" spans="3:4" ht="12.95" customHeight="1" x14ac:dyDescent="0.2">
      <c r="C5583" s="67"/>
      <c r="D5583" s="67"/>
    </row>
    <row r="5584" spans="3:4" ht="12.95" customHeight="1" x14ac:dyDescent="0.2">
      <c r="C5584" s="67"/>
      <c r="D5584" s="67"/>
    </row>
    <row r="5585" spans="3:4" ht="12.95" customHeight="1" x14ac:dyDescent="0.2">
      <c r="C5585" s="67"/>
      <c r="D5585" s="67"/>
    </row>
    <row r="5586" spans="3:4" ht="12.95" customHeight="1" x14ac:dyDescent="0.2">
      <c r="C5586" s="67"/>
      <c r="D5586" s="67"/>
    </row>
    <row r="5587" spans="3:4" ht="12.95" customHeight="1" x14ac:dyDescent="0.2">
      <c r="C5587" s="67"/>
      <c r="D5587" s="67"/>
    </row>
    <row r="5588" spans="3:4" ht="12.95" customHeight="1" x14ac:dyDescent="0.2">
      <c r="C5588" s="67"/>
      <c r="D5588" s="67"/>
    </row>
    <row r="5589" spans="3:4" ht="12.95" customHeight="1" x14ac:dyDescent="0.2">
      <c r="C5589" s="67"/>
      <c r="D5589" s="67"/>
    </row>
    <row r="5590" spans="3:4" ht="12.95" customHeight="1" x14ac:dyDescent="0.2">
      <c r="C5590" s="67"/>
      <c r="D5590" s="67"/>
    </row>
    <row r="5591" spans="3:4" ht="12.95" customHeight="1" x14ac:dyDescent="0.2">
      <c r="C5591" s="67"/>
      <c r="D5591" s="67"/>
    </row>
    <row r="5592" spans="3:4" ht="12.95" customHeight="1" x14ac:dyDescent="0.2">
      <c r="C5592" s="67"/>
      <c r="D5592" s="67"/>
    </row>
    <row r="5593" spans="3:4" ht="12.95" customHeight="1" x14ac:dyDescent="0.2">
      <c r="C5593" s="67"/>
      <c r="D5593" s="67"/>
    </row>
    <row r="5594" spans="3:4" ht="12.95" customHeight="1" x14ac:dyDescent="0.2">
      <c r="C5594" s="67"/>
      <c r="D5594" s="67"/>
    </row>
    <row r="5595" spans="3:4" ht="12.95" customHeight="1" x14ac:dyDescent="0.2">
      <c r="C5595" s="67"/>
      <c r="D5595" s="67"/>
    </row>
    <row r="5596" spans="3:4" ht="12.95" customHeight="1" x14ac:dyDescent="0.2">
      <c r="C5596" s="67"/>
      <c r="D5596" s="67"/>
    </row>
    <row r="5597" spans="3:4" ht="12.95" customHeight="1" x14ac:dyDescent="0.2">
      <c r="C5597" s="67"/>
      <c r="D5597" s="67"/>
    </row>
    <row r="5598" spans="3:4" ht="12.95" customHeight="1" x14ac:dyDescent="0.2">
      <c r="C5598" s="67"/>
      <c r="D5598" s="67"/>
    </row>
    <row r="5599" spans="3:4" ht="12.95" customHeight="1" x14ac:dyDescent="0.2">
      <c r="C5599" s="67"/>
      <c r="D5599" s="67"/>
    </row>
    <row r="5600" spans="3:4" ht="12.95" customHeight="1" x14ac:dyDescent="0.2">
      <c r="C5600" s="67"/>
      <c r="D5600" s="67"/>
    </row>
    <row r="5601" spans="3:4" ht="12.95" customHeight="1" x14ac:dyDescent="0.2">
      <c r="C5601" s="67"/>
      <c r="D5601" s="67"/>
    </row>
    <row r="5602" spans="3:4" ht="12.95" customHeight="1" x14ac:dyDescent="0.2">
      <c r="C5602" s="67"/>
      <c r="D5602" s="67"/>
    </row>
    <row r="5603" spans="3:4" ht="12.95" customHeight="1" x14ac:dyDescent="0.2">
      <c r="C5603" s="67"/>
      <c r="D5603" s="67"/>
    </row>
    <row r="5604" spans="3:4" ht="12.95" customHeight="1" x14ac:dyDescent="0.2">
      <c r="C5604" s="67"/>
      <c r="D5604" s="67"/>
    </row>
    <row r="5605" spans="3:4" ht="12.95" customHeight="1" x14ac:dyDescent="0.2">
      <c r="C5605" s="67"/>
      <c r="D5605" s="67"/>
    </row>
    <row r="5606" spans="3:4" ht="12.95" customHeight="1" x14ac:dyDescent="0.2">
      <c r="C5606" s="67"/>
      <c r="D5606" s="67"/>
    </row>
    <row r="5607" spans="3:4" ht="12.95" customHeight="1" x14ac:dyDescent="0.2">
      <c r="C5607" s="67"/>
      <c r="D5607" s="67"/>
    </row>
    <row r="5608" spans="3:4" ht="12.95" customHeight="1" x14ac:dyDescent="0.2">
      <c r="C5608" s="67"/>
      <c r="D5608" s="67"/>
    </row>
    <row r="5609" spans="3:4" ht="12.95" customHeight="1" x14ac:dyDescent="0.2">
      <c r="C5609" s="67"/>
      <c r="D5609" s="67"/>
    </row>
    <row r="5610" spans="3:4" ht="12.95" customHeight="1" x14ac:dyDescent="0.2">
      <c r="C5610" s="67"/>
      <c r="D5610" s="67"/>
    </row>
    <row r="5611" spans="3:4" ht="12.95" customHeight="1" x14ac:dyDescent="0.2">
      <c r="C5611" s="67"/>
      <c r="D5611" s="67"/>
    </row>
    <row r="5612" spans="3:4" ht="12.95" customHeight="1" x14ac:dyDescent="0.2">
      <c r="C5612" s="67"/>
      <c r="D5612" s="67"/>
    </row>
    <row r="5613" spans="3:4" ht="12.95" customHeight="1" x14ac:dyDescent="0.2">
      <c r="C5613" s="67"/>
      <c r="D5613" s="67"/>
    </row>
    <row r="5614" spans="3:4" ht="12.95" customHeight="1" x14ac:dyDescent="0.2">
      <c r="C5614" s="67"/>
      <c r="D5614" s="67"/>
    </row>
    <row r="5615" spans="3:4" ht="12.95" customHeight="1" x14ac:dyDescent="0.2">
      <c r="C5615" s="67"/>
      <c r="D5615" s="67"/>
    </row>
    <row r="5616" spans="3:4" ht="12.95" customHeight="1" x14ac:dyDescent="0.2">
      <c r="C5616" s="67"/>
      <c r="D5616" s="67"/>
    </row>
    <row r="5617" spans="3:4" ht="12.95" customHeight="1" x14ac:dyDescent="0.2">
      <c r="C5617" s="67"/>
      <c r="D5617" s="67"/>
    </row>
    <row r="5618" spans="3:4" ht="12.95" customHeight="1" x14ac:dyDescent="0.2">
      <c r="C5618" s="67"/>
      <c r="D5618" s="67"/>
    </row>
    <row r="5619" spans="3:4" ht="12.95" customHeight="1" x14ac:dyDescent="0.2">
      <c r="C5619" s="67"/>
      <c r="D5619" s="67"/>
    </row>
    <row r="5620" spans="3:4" ht="12.95" customHeight="1" x14ac:dyDescent="0.2">
      <c r="C5620" s="67"/>
      <c r="D5620" s="67"/>
    </row>
    <row r="5621" spans="3:4" ht="12.95" customHeight="1" x14ac:dyDescent="0.2">
      <c r="C5621" s="67"/>
      <c r="D5621" s="67"/>
    </row>
    <row r="5622" spans="3:4" ht="12.95" customHeight="1" x14ac:dyDescent="0.2">
      <c r="C5622" s="67"/>
      <c r="D5622" s="67"/>
    </row>
    <row r="5623" spans="3:4" ht="12.95" customHeight="1" x14ac:dyDescent="0.2">
      <c r="C5623" s="67"/>
      <c r="D5623" s="67"/>
    </row>
    <row r="5624" spans="3:4" ht="12.95" customHeight="1" x14ac:dyDescent="0.2">
      <c r="C5624" s="67"/>
      <c r="D5624" s="67"/>
    </row>
    <row r="5625" spans="3:4" ht="12.95" customHeight="1" x14ac:dyDescent="0.2">
      <c r="C5625" s="67"/>
      <c r="D5625" s="67"/>
    </row>
    <row r="5626" spans="3:4" ht="12.95" customHeight="1" x14ac:dyDescent="0.2">
      <c r="C5626" s="67"/>
      <c r="D5626" s="67"/>
    </row>
    <row r="5627" spans="3:4" ht="12.95" customHeight="1" x14ac:dyDescent="0.2">
      <c r="C5627" s="67"/>
      <c r="D5627" s="67"/>
    </row>
    <row r="5628" spans="3:4" ht="12.95" customHeight="1" x14ac:dyDescent="0.2">
      <c r="C5628" s="67"/>
      <c r="D5628" s="67"/>
    </row>
    <row r="5629" spans="3:4" ht="12.95" customHeight="1" x14ac:dyDescent="0.2">
      <c r="C5629" s="67"/>
      <c r="D5629" s="67"/>
    </row>
    <row r="5630" spans="3:4" ht="12.95" customHeight="1" x14ac:dyDescent="0.2">
      <c r="C5630" s="67"/>
      <c r="D5630" s="67"/>
    </row>
    <row r="5631" spans="3:4" ht="12.95" customHeight="1" x14ac:dyDescent="0.2">
      <c r="C5631" s="67"/>
      <c r="D5631" s="67"/>
    </row>
    <row r="5632" spans="3:4" ht="12.95" customHeight="1" x14ac:dyDescent="0.2">
      <c r="C5632" s="67"/>
      <c r="D5632" s="67"/>
    </row>
    <row r="5633" spans="3:4" ht="12.95" customHeight="1" x14ac:dyDescent="0.2">
      <c r="C5633" s="67"/>
      <c r="D5633" s="67"/>
    </row>
    <row r="5634" spans="3:4" ht="12.95" customHeight="1" x14ac:dyDescent="0.2">
      <c r="C5634" s="67"/>
      <c r="D5634" s="67"/>
    </row>
    <row r="5635" spans="3:4" ht="12.95" customHeight="1" x14ac:dyDescent="0.2">
      <c r="C5635" s="67"/>
      <c r="D5635" s="67"/>
    </row>
    <row r="5636" spans="3:4" ht="12.95" customHeight="1" x14ac:dyDescent="0.2">
      <c r="C5636" s="67"/>
      <c r="D5636" s="67"/>
    </row>
    <row r="5637" spans="3:4" ht="12.95" customHeight="1" x14ac:dyDescent="0.2">
      <c r="C5637" s="67"/>
      <c r="D5637" s="67"/>
    </row>
    <row r="5638" spans="3:4" ht="12.95" customHeight="1" x14ac:dyDescent="0.2">
      <c r="C5638" s="67"/>
      <c r="D5638" s="67"/>
    </row>
    <row r="5639" spans="3:4" ht="12.95" customHeight="1" x14ac:dyDescent="0.2">
      <c r="C5639" s="67"/>
      <c r="D5639" s="67"/>
    </row>
    <row r="5640" spans="3:4" ht="12.95" customHeight="1" x14ac:dyDescent="0.2">
      <c r="C5640" s="67"/>
      <c r="D5640" s="67"/>
    </row>
    <row r="5641" spans="3:4" ht="12.95" customHeight="1" x14ac:dyDescent="0.2">
      <c r="C5641" s="67"/>
      <c r="D5641" s="67"/>
    </row>
    <row r="5642" spans="3:4" ht="12.95" customHeight="1" x14ac:dyDescent="0.2">
      <c r="C5642" s="67"/>
      <c r="D5642" s="67"/>
    </row>
    <row r="5643" spans="3:4" ht="12.95" customHeight="1" x14ac:dyDescent="0.2">
      <c r="C5643" s="67"/>
      <c r="D5643" s="67"/>
    </row>
    <row r="5644" spans="3:4" ht="12.95" customHeight="1" x14ac:dyDescent="0.2">
      <c r="C5644" s="67"/>
      <c r="D5644" s="67"/>
    </row>
    <row r="5645" spans="3:4" ht="12.95" customHeight="1" x14ac:dyDescent="0.2">
      <c r="C5645" s="67"/>
      <c r="D5645" s="67"/>
    </row>
    <row r="5646" spans="3:4" ht="12.95" customHeight="1" x14ac:dyDescent="0.2">
      <c r="C5646" s="67"/>
      <c r="D5646" s="67"/>
    </row>
    <row r="5647" spans="3:4" ht="12.95" customHeight="1" x14ac:dyDescent="0.2">
      <c r="C5647" s="67"/>
      <c r="D5647" s="67"/>
    </row>
    <row r="5648" spans="3:4" ht="12.95" customHeight="1" x14ac:dyDescent="0.2">
      <c r="C5648" s="67"/>
      <c r="D5648" s="67"/>
    </row>
    <row r="5649" spans="3:4" ht="12.95" customHeight="1" x14ac:dyDescent="0.2">
      <c r="C5649" s="67"/>
      <c r="D5649" s="67"/>
    </row>
    <row r="5650" spans="3:4" ht="12.95" customHeight="1" x14ac:dyDescent="0.2">
      <c r="C5650" s="67"/>
      <c r="D5650" s="67"/>
    </row>
    <row r="5651" spans="3:4" ht="12.95" customHeight="1" x14ac:dyDescent="0.2">
      <c r="C5651" s="67"/>
      <c r="D5651" s="67"/>
    </row>
    <row r="5652" spans="3:4" ht="12.95" customHeight="1" x14ac:dyDescent="0.2">
      <c r="C5652" s="67"/>
      <c r="D5652" s="67"/>
    </row>
    <row r="5653" spans="3:4" ht="12.95" customHeight="1" x14ac:dyDescent="0.2">
      <c r="C5653" s="67"/>
      <c r="D5653" s="67"/>
    </row>
    <row r="5654" spans="3:4" ht="12.95" customHeight="1" x14ac:dyDescent="0.2">
      <c r="C5654" s="67"/>
      <c r="D5654" s="67"/>
    </row>
    <row r="5655" spans="3:4" ht="12.95" customHeight="1" x14ac:dyDescent="0.2">
      <c r="C5655" s="67"/>
      <c r="D5655" s="67"/>
    </row>
    <row r="5656" spans="3:4" ht="12.95" customHeight="1" x14ac:dyDescent="0.2">
      <c r="C5656" s="67"/>
      <c r="D5656" s="67"/>
    </row>
    <row r="5657" spans="3:4" ht="12.95" customHeight="1" x14ac:dyDescent="0.2">
      <c r="C5657" s="67"/>
      <c r="D5657" s="67"/>
    </row>
    <row r="5658" spans="3:4" ht="12.95" customHeight="1" x14ac:dyDescent="0.2">
      <c r="C5658" s="67"/>
      <c r="D5658" s="67"/>
    </row>
    <row r="5659" spans="3:4" ht="12.95" customHeight="1" x14ac:dyDescent="0.2">
      <c r="C5659" s="67"/>
      <c r="D5659" s="67"/>
    </row>
    <row r="5660" spans="3:4" ht="12.95" customHeight="1" x14ac:dyDescent="0.2">
      <c r="C5660" s="67"/>
      <c r="D5660" s="67"/>
    </row>
    <row r="5661" spans="3:4" ht="12.95" customHeight="1" x14ac:dyDescent="0.2">
      <c r="C5661" s="67"/>
      <c r="D5661" s="67"/>
    </row>
    <row r="5662" spans="3:4" ht="12.95" customHeight="1" x14ac:dyDescent="0.2">
      <c r="C5662" s="67"/>
      <c r="D5662" s="67"/>
    </row>
    <row r="5663" spans="3:4" ht="12.95" customHeight="1" x14ac:dyDescent="0.2">
      <c r="C5663" s="67"/>
      <c r="D5663" s="67"/>
    </row>
    <row r="5664" spans="3:4" ht="12.95" customHeight="1" x14ac:dyDescent="0.2">
      <c r="C5664" s="67"/>
      <c r="D5664" s="67"/>
    </row>
    <row r="5665" spans="3:4" ht="12.95" customHeight="1" x14ac:dyDescent="0.2">
      <c r="C5665" s="67"/>
      <c r="D5665" s="67"/>
    </row>
    <row r="5666" spans="3:4" ht="12.95" customHeight="1" x14ac:dyDescent="0.2">
      <c r="C5666" s="67"/>
      <c r="D5666" s="67"/>
    </row>
    <row r="5667" spans="3:4" ht="12.95" customHeight="1" x14ac:dyDescent="0.2">
      <c r="C5667" s="67"/>
      <c r="D5667" s="67"/>
    </row>
    <row r="5668" spans="3:4" ht="12.95" customHeight="1" x14ac:dyDescent="0.2">
      <c r="C5668" s="67"/>
      <c r="D5668" s="67"/>
    </row>
    <row r="5669" spans="3:4" ht="12.95" customHeight="1" x14ac:dyDescent="0.2">
      <c r="C5669" s="67"/>
      <c r="D5669" s="67"/>
    </row>
    <row r="5670" spans="3:4" ht="12.95" customHeight="1" x14ac:dyDescent="0.2">
      <c r="C5670" s="67"/>
      <c r="D5670" s="67"/>
    </row>
    <row r="5671" spans="3:4" ht="12.95" customHeight="1" x14ac:dyDescent="0.2">
      <c r="C5671" s="67"/>
      <c r="D5671" s="67"/>
    </row>
    <row r="5672" spans="3:4" ht="12.95" customHeight="1" x14ac:dyDescent="0.2">
      <c r="C5672" s="67"/>
      <c r="D5672" s="67"/>
    </row>
    <row r="5673" spans="3:4" ht="12.95" customHeight="1" x14ac:dyDescent="0.2">
      <c r="C5673" s="67"/>
      <c r="D5673" s="67"/>
    </row>
    <row r="5674" spans="3:4" ht="12.95" customHeight="1" x14ac:dyDescent="0.2">
      <c r="C5674" s="67"/>
      <c r="D5674" s="67"/>
    </row>
    <row r="5675" spans="3:4" ht="12.95" customHeight="1" x14ac:dyDescent="0.2">
      <c r="C5675" s="67"/>
      <c r="D5675" s="67"/>
    </row>
    <row r="5676" spans="3:4" ht="12.95" customHeight="1" x14ac:dyDescent="0.2">
      <c r="C5676" s="67"/>
      <c r="D5676" s="67"/>
    </row>
    <row r="5677" spans="3:4" ht="12.95" customHeight="1" x14ac:dyDescent="0.2">
      <c r="C5677" s="67"/>
      <c r="D5677" s="67"/>
    </row>
    <row r="5678" spans="3:4" ht="12.95" customHeight="1" x14ac:dyDescent="0.2">
      <c r="C5678" s="67"/>
      <c r="D5678" s="67"/>
    </row>
    <row r="5679" spans="3:4" ht="12.95" customHeight="1" x14ac:dyDescent="0.2">
      <c r="C5679" s="67"/>
      <c r="D5679" s="67"/>
    </row>
    <row r="5680" spans="3:4" ht="12.95" customHeight="1" x14ac:dyDescent="0.2">
      <c r="C5680" s="67"/>
      <c r="D5680" s="67"/>
    </row>
    <row r="5681" spans="3:4" ht="12.95" customHeight="1" x14ac:dyDescent="0.2">
      <c r="C5681" s="67"/>
      <c r="D5681" s="67"/>
    </row>
    <row r="5682" spans="3:4" ht="12.95" customHeight="1" x14ac:dyDescent="0.2">
      <c r="C5682" s="67"/>
      <c r="D5682" s="67"/>
    </row>
    <row r="5683" spans="3:4" ht="12.95" customHeight="1" x14ac:dyDescent="0.2">
      <c r="C5683" s="67"/>
      <c r="D5683" s="67"/>
    </row>
    <row r="5684" spans="3:4" ht="12.95" customHeight="1" x14ac:dyDescent="0.2">
      <c r="C5684" s="67"/>
      <c r="D5684" s="67"/>
    </row>
    <row r="5685" spans="3:4" ht="12.95" customHeight="1" x14ac:dyDescent="0.2">
      <c r="C5685" s="67"/>
      <c r="D5685" s="67"/>
    </row>
    <row r="5686" spans="3:4" ht="12.95" customHeight="1" x14ac:dyDescent="0.2">
      <c r="C5686" s="67"/>
      <c r="D5686" s="67"/>
    </row>
    <row r="5687" spans="3:4" ht="12.95" customHeight="1" x14ac:dyDescent="0.2">
      <c r="C5687" s="67"/>
      <c r="D5687" s="67"/>
    </row>
    <row r="5688" spans="3:4" ht="12.95" customHeight="1" x14ac:dyDescent="0.2">
      <c r="C5688" s="67"/>
      <c r="D5688" s="67"/>
    </row>
    <row r="5689" spans="3:4" ht="12.95" customHeight="1" x14ac:dyDescent="0.2">
      <c r="C5689" s="67"/>
      <c r="D5689" s="67"/>
    </row>
    <row r="5690" spans="3:4" ht="12.95" customHeight="1" x14ac:dyDescent="0.2">
      <c r="C5690" s="67"/>
      <c r="D5690" s="67"/>
    </row>
    <row r="5691" spans="3:4" ht="12.95" customHeight="1" x14ac:dyDescent="0.2">
      <c r="C5691" s="67"/>
      <c r="D5691" s="67"/>
    </row>
    <row r="5692" spans="3:4" ht="12.95" customHeight="1" x14ac:dyDescent="0.2">
      <c r="C5692" s="67"/>
      <c r="D5692" s="67"/>
    </row>
    <row r="5693" spans="3:4" ht="12.95" customHeight="1" x14ac:dyDescent="0.2">
      <c r="C5693" s="67"/>
      <c r="D5693" s="67"/>
    </row>
    <row r="5694" spans="3:4" ht="12.95" customHeight="1" x14ac:dyDescent="0.2">
      <c r="C5694" s="67"/>
      <c r="D5694" s="67"/>
    </row>
    <row r="5695" spans="3:4" ht="12.95" customHeight="1" x14ac:dyDescent="0.2">
      <c r="C5695" s="67"/>
      <c r="D5695" s="67"/>
    </row>
    <row r="5696" spans="3:4" ht="12.95" customHeight="1" x14ac:dyDescent="0.2">
      <c r="C5696" s="67"/>
      <c r="D5696" s="67"/>
    </row>
    <row r="5697" spans="3:4" ht="12.95" customHeight="1" x14ac:dyDescent="0.2">
      <c r="C5697" s="67"/>
      <c r="D5697" s="67"/>
    </row>
    <row r="5698" spans="3:4" ht="12.95" customHeight="1" x14ac:dyDescent="0.2">
      <c r="C5698" s="67"/>
      <c r="D5698" s="67"/>
    </row>
    <row r="5699" spans="3:4" ht="12.95" customHeight="1" x14ac:dyDescent="0.2">
      <c r="C5699" s="67"/>
      <c r="D5699" s="67"/>
    </row>
    <row r="5700" spans="3:4" ht="12.95" customHeight="1" x14ac:dyDescent="0.2">
      <c r="C5700" s="67"/>
      <c r="D5700" s="67"/>
    </row>
    <row r="5701" spans="3:4" ht="12.95" customHeight="1" x14ac:dyDescent="0.2">
      <c r="C5701" s="67"/>
      <c r="D5701" s="67"/>
    </row>
    <row r="5702" spans="3:4" ht="12.95" customHeight="1" x14ac:dyDescent="0.2">
      <c r="C5702" s="67"/>
      <c r="D5702" s="67"/>
    </row>
    <row r="5703" spans="3:4" ht="12.95" customHeight="1" x14ac:dyDescent="0.2">
      <c r="C5703" s="67"/>
      <c r="D5703" s="67"/>
    </row>
    <row r="5704" spans="3:4" ht="12.95" customHeight="1" x14ac:dyDescent="0.2">
      <c r="C5704" s="67"/>
      <c r="D5704" s="67"/>
    </row>
    <row r="5705" spans="3:4" ht="12.95" customHeight="1" x14ac:dyDescent="0.2">
      <c r="C5705" s="67"/>
      <c r="D5705" s="67"/>
    </row>
    <row r="5706" spans="3:4" ht="12.95" customHeight="1" x14ac:dyDescent="0.2">
      <c r="C5706" s="67"/>
      <c r="D5706" s="67"/>
    </row>
    <row r="5707" spans="3:4" ht="12.95" customHeight="1" x14ac:dyDescent="0.2">
      <c r="C5707" s="67"/>
      <c r="D5707" s="67"/>
    </row>
    <row r="5708" spans="3:4" ht="12.95" customHeight="1" x14ac:dyDescent="0.2">
      <c r="C5708" s="67"/>
      <c r="D5708" s="67"/>
    </row>
    <row r="5709" spans="3:4" ht="12.95" customHeight="1" x14ac:dyDescent="0.2">
      <c r="C5709" s="67"/>
      <c r="D5709" s="67"/>
    </row>
    <row r="5710" spans="3:4" ht="12.95" customHeight="1" x14ac:dyDescent="0.2">
      <c r="C5710" s="67"/>
      <c r="D5710" s="67"/>
    </row>
    <row r="5711" spans="3:4" ht="12.95" customHeight="1" x14ac:dyDescent="0.2">
      <c r="C5711" s="67"/>
      <c r="D5711" s="67"/>
    </row>
    <row r="5712" spans="3:4" ht="12.95" customHeight="1" x14ac:dyDescent="0.2">
      <c r="C5712" s="67"/>
      <c r="D5712" s="67"/>
    </row>
    <row r="5713" spans="3:4" ht="12.95" customHeight="1" x14ac:dyDescent="0.2">
      <c r="C5713" s="67"/>
      <c r="D5713" s="67"/>
    </row>
    <row r="5714" spans="3:4" ht="12.95" customHeight="1" x14ac:dyDescent="0.2">
      <c r="C5714" s="67"/>
      <c r="D5714" s="67"/>
    </row>
    <row r="5715" spans="3:4" ht="12.95" customHeight="1" x14ac:dyDescent="0.2">
      <c r="C5715" s="67"/>
      <c r="D5715" s="67"/>
    </row>
    <row r="5716" spans="3:4" ht="12.95" customHeight="1" x14ac:dyDescent="0.2">
      <c r="C5716" s="67"/>
      <c r="D5716" s="67"/>
    </row>
    <row r="5717" spans="3:4" ht="12.95" customHeight="1" x14ac:dyDescent="0.2">
      <c r="C5717" s="67"/>
      <c r="D5717" s="67"/>
    </row>
    <row r="5718" spans="3:4" ht="12.95" customHeight="1" x14ac:dyDescent="0.2">
      <c r="C5718" s="67"/>
      <c r="D5718" s="67"/>
    </row>
    <row r="5719" spans="3:4" ht="12.95" customHeight="1" x14ac:dyDescent="0.2">
      <c r="C5719" s="67"/>
      <c r="D5719" s="67"/>
    </row>
    <row r="5720" spans="3:4" ht="12.95" customHeight="1" x14ac:dyDescent="0.2">
      <c r="C5720" s="67"/>
      <c r="D5720" s="67"/>
    </row>
    <row r="5721" spans="3:4" ht="12.95" customHeight="1" x14ac:dyDescent="0.2">
      <c r="C5721" s="67"/>
      <c r="D5721" s="67"/>
    </row>
    <row r="5722" spans="3:4" ht="12.95" customHeight="1" x14ac:dyDescent="0.2">
      <c r="C5722" s="67"/>
      <c r="D5722" s="67"/>
    </row>
    <row r="5723" spans="3:4" ht="12.95" customHeight="1" x14ac:dyDescent="0.2">
      <c r="C5723" s="67"/>
      <c r="D5723" s="67"/>
    </row>
    <row r="5724" spans="3:4" ht="12.95" customHeight="1" x14ac:dyDescent="0.2">
      <c r="C5724" s="67"/>
      <c r="D5724" s="67"/>
    </row>
    <row r="5725" spans="3:4" ht="12.95" customHeight="1" x14ac:dyDescent="0.2">
      <c r="C5725" s="67"/>
      <c r="D5725" s="67"/>
    </row>
    <row r="5726" spans="3:4" ht="12.95" customHeight="1" x14ac:dyDescent="0.2">
      <c r="C5726" s="67"/>
      <c r="D5726" s="67"/>
    </row>
    <row r="5727" spans="3:4" ht="12.95" customHeight="1" x14ac:dyDescent="0.2">
      <c r="C5727" s="67"/>
      <c r="D5727" s="67"/>
    </row>
    <row r="5728" spans="3:4" ht="12.95" customHeight="1" x14ac:dyDescent="0.2">
      <c r="C5728" s="67"/>
      <c r="D5728" s="67"/>
    </row>
    <row r="5729" spans="3:4" ht="12.95" customHeight="1" x14ac:dyDescent="0.2">
      <c r="C5729" s="67"/>
      <c r="D5729" s="67"/>
    </row>
    <row r="5730" spans="3:4" ht="12.95" customHeight="1" x14ac:dyDescent="0.2">
      <c r="C5730" s="67"/>
      <c r="D5730" s="67"/>
    </row>
    <row r="5731" spans="3:4" ht="12.95" customHeight="1" x14ac:dyDescent="0.2">
      <c r="C5731" s="67"/>
      <c r="D5731" s="67"/>
    </row>
    <row r="5732" spans="3:4" ht="12.95" customHeight="1" x14ac:dyDescent="0.2">
      <c r="C5732" s="67"/>
      <c r="D5732" s="67"/>
    </row>
    <row r="5733" spans="3:4" ht="12.95" customHeight="1" x14ac:dyDescent="0.2">
      <c r="C5733" s="67"/>
      <c r="D5733" s="67"/>
    </row>
    <row r="5734" spans="3:4" ht="12.95" customHeight="1" x14ac:dyDescent="0.2">
      <c r="C5734" s="67"/>
      <c r="D5734" s="67"/>
    </row>
    <row r="5735" spans="3:4" ht="12.95" customHeight="1" x14ac:dyDescent="0.2">
      <c r="C5735" s="67"/>
      <c r="D5735" s="67"/>
    </row>
    <row r="5736" spans="3:4" ht="12.95" customHeight="1" x14ac:dyDescent="0.2">
      <c r="C5736" s="67"/>
      <c r="D5736" s="67"/>
    </row>
    <row r="5737" spans="3:4" ht="12.95" customHeight="1" x14ac:dyDescent="0.2">
      <c r="C5737" s="67"/>
      <c r="D5737" s="67"/>
    </row>
    <row r="5738" spans="3:4" ht="12.95" customHeight="1" x14ac:dyDescent="0.2">
      <c r="C5738" s="67"/>
      <c r="D5738" s="67"/>
    </row>
    <row r="5739" spans="3:4" ht="12.95" customHeight="1" x14ac:dyDescent="0.2">
      <c r="C5739" s="67"/>
      <c r="D5739" s="67"/>
    </row>
    <row r="5740" spans="3:4" ht="12.95" customHeight="1" x14ac:dyDescent="0.2">
      <c r="C5740" s="67"/>
      <c r="D5740" s="67"/>
    </row>
    <row r="5741" spans="3:4" ht="12.95" customHeight="1" x14ac:dyDescent="0.2">
      <c r="C5741" s="67"/>
      <c r="D5741" s="67"/>
    </row>
    <row r="5742" spans="3:4" ht="12.95" customHeight="1" x14ac:dyDescent="0.2">
      <c r="C5742" s="67"/>
      <c r="D5742" s="67"/>
    </row>
    <row r="5743" spans="3:4" ht="12.95" customHeight="1" x14ac:dyDescent="0.2">
      <c r="C5743" s="67"/>
      <c r="D5743" s="67"/>
    </row>
    <row r="5744" spans="3:4" ht="12.95" customHeight="1" x14ac:dyDescent="0.2">
      <c r="C5744" s="67"/>
      <c r="D5744" s="67"/>
    </row>
    <row r="5745" spans="3:4" ht="12.95" customHeight="1" x14ac:dyDescent="0.2">
      <c r="C5745" s="67"/>
      <c r="D5745" s="67"/>
    </row>
    <row r="5746" spans="3:4" ht="12.95" customHeight="1" x14ac:dyDescent="0.2">
      <c r="C5746" s="67"/>
      <c r="D5746" s="67"/>
    </row>
    <row r="5747" spans="3:4" ht="12.95" customHeight="1" x14ac:dyDescent="0.2">
      <c r="C5747" s="67"/>
      <c r="D5747" s="67"/>
    </row>
    <row r="5748" spans="3:4" ht="12.95" customHeight="1" x14ac:dyDescent="0.2">
      <c r="C5748" s="67"/>
      <c r="D5748" s="67"/>
    </row>
    <row r="5749" spans="3:4" ht="12.95" customHeight="1" x14ac:dyDescent="0.2">
      <c r="C5749" s="67"/>
      <c r="D5749" s="67"/>
    </row>
    <row r="5750" spans="3:4" ht="12.95" customHeight="1" x14ac:dyDescent="0.2">
      <c r="C5750" s="67"/>
      <c r="D5750" s="67"/>
    </row>
    <row r="5751" spans="3:4" ht="12.95" customHeight="1" x14ac:dyDescent="0.2">
      <c r="C5751" s="67"/>
      <c r="D5751" s="67"/>
    </row>
    <row r="5752" spans="3:4" ht="12.95" customHeight="1" x14ac:dyDescent="0.2">
      <c r="C5752" s="67"/>
      <c r="D5752" s="67"/>
    </row>
    <row r="5753" spans="3:4" ht="12.95" customHeight="1" x14ac:dyDescent="0.2">
      <c r="C5753" s="67"/>
      <c r="D5753" s="67"/>
    </row>
    <row r="5754" spans="3:4" ht="12.95" customHeight="1" x14ac:dyDescent="0.2">
      <c r="C5754" s="67"/>
      <c r="D5754" s="67"/>
    </row>
    <row r="5755" spans="3:4" ht="12.95" customHeight="1" x14ac:dyDescent="0.2">
      <c r="C5755" s="67"/>
      <c r="D5755" s="67"/>
    </row>
    <row r="5756" spans="3:4" ht="12.95" customHeight="1" x14ac:dyDescent="0.2">
      <c r="C5756" s="67"/>
      <c r="D5756" s="67"/>
    </row>
    <row r="5757" spans="3:4" ht="12.95" customHeight="1" x14ac:dyDescent="0.2">
      <c r="C5757" s="67"/>
      <c r="D5757" s="67"/>
    </row>
    <row r="5758" spans="3:4" ht="12.95" customHeight="1" x14ac:dyDescent="0.2">
      <c r="C5758" s="67"/>
      <c r="D5758" s="67"/>
    </row>
    <row r="5759" spans="3:4" ht="12.95" customHeight="1" x14ac:dyDescent="0.2">
      <c r="C5759" s="67"/>
      <c r="D5759" s="67"/>
    </row>
    <row r="5760" spans="3:4" ht="12.95" customHeight="1" x14ac:dyDescent="0.2">
      <c r="C5760" s="67"/>
      <c r="D5760" s="67"/>
    </row>
    <row r="5761" spans="3:4" ht="12.95" customHeight="1" x14ac:dyDescent="0.2">
      <c r="C5761" s="67"/>
      <c r="D5761" s="67"/>
    </row>
    <row r="5762" spans="3:4" ht="12.95" customHeight="1" x14ac:dyDescent="0.2">
      <c r="C5762" s="67"/>
      <c r="D5762" s="67"/>
    </row>
    <row r="5763" spans="3:4" ht="12.95" customHeight="1" x14ac:dyDescent="0.2">
      <c r="C5763" s="67"/>
      <c r="D5763" s="67"/>
    </row>
    <row r="5764" spans="3:4" ht="12.95" customHeight="1" x14ac:dyDescent="0.2">
      <c r="C5764" s="67"/>
      <c r="D5764" s="67"/>
    </row>
    <row r="5765" spans="3:4" ht="12.95" customHeight="1" x14ac:dyDescent="0.2">
      <c r="C5765" s="67"/>
      <c r="D5765" s="67"/>
    </row>
    <row r="5766" spans="3:4" ht="12.95" customHeight="1" x14ac:dyDescent="0.2">
      <c r="C5766" s="67"/>
      <c r="D5766" s="67"/>
    </row>
    <row r="5767" spans="3:4" ht="12.95" customHeight="1" x14ac:dyDescent="0.2">
      <c r="C5767" s="67"/>
      <c r="D5767" s="67"/>
    </row>
    <row r="5768" spans="3:4" ht="12.95" customHeight="1" x14ac:dyDescent="0.2">
      <c r="C5768" s="67"/>
      <c r="D5768" s="67"/>
    </row>
    <row r="5769" spans="3:4" ht="12.95" customHeight="1" x14ac:dyDescent="0.2">
      <c r="C5769" s="67"/>
      <c r="D5769" s="67"/>
    </row>
    <row r="5770" spans="3:4" ht="12.95" customHeight="1" x14ac:dyDescent="0.2">
      <c r="C5770" s="67"/>
      <c r="D5770" s="67"/>
    </row>
    <row r="5771" spans="3:4" ht="12.95" customHeight="1" x14ac:dyDescent="0.2">
      <c r="C5771" s="67"/>
      <c r="D5771" s="67"/>
    </row>
    <row r="5772" spans="3:4" ht="12.95" customHeight="1" x14ac:dyDescent="0.2">
      <c r="C5772" s="67"/>
      <c r="D5772" s="67"/>
    </row>
    <row r="5773" spans="3:4" ht="12.95" customHeight="1" x14ac:dyDescent="0.2">
      <c r="C5773" s="67"/>
      <c r="D5773" s="67"/>
    </row>
    <row r="5774" spans="3:4" ht="12.95" customHeight="1" x14ac:dyDescent="0.2">
      <c r="C5774" s="67"/>
      <c r="D5774" s="67"/>
    </row>
    <row r="5775" spans="3:4" ht="12.95" customHeight="1" x14ac:dyDescent="0.2">
      <c r="C5775" s="67"/>
      <c r="D5775" s="67"/>
    </row>
    <row r="5776" spans="3:4" ht="12.95" customHeight="1" x14ac:dyDescent="0.2">
      <c r="C5776" s="67"/>
      <c r="D5776" s="67"/>
    </row>
    <row r="5777" spans="3:4" ht="12.95" customHeight="1" x14ac:dyDescent="0.2">
      <c r="C5777" s="67"/>
      <c r="D5777" s="67"/>
    </row>
    <row r="5778" spans="3:4" ht="12.95" customHeight="1" x14ac:dyDescent="0.2">
      <c r="C5778" s="67"/>
      <c r="D5778" s="67"/>
    </row>
    <row r="5779" spans="3:4" ht="12.95" customHeight="1" x14ac:dyDescent="0.2">
      <c r="C5779" s="67"/>
      <c r="D5779" s="67"/>
    </row>
    <row r="5780" spans="3:4" ht="12.95" customHeight="1" x14ac:dyDescent="0.2">
      <c r="C5780" s="67"/>
      <c r="D5780" s="67"/>
    </row>
    <row r="5781" spans="3:4" ht="12.95" customHeight="1" x14ac:dyDescent="0.2">
      <c r="C5781" s="67"/>
      <c r="D5781" s="67"/>
    </row>
    <row r="5782" spans="3:4" ht="12.95" customHeight="1" x14ac:dyDescent="0.2">
      <c r="C5782" s="67"/>
      <c r="D5782" s="67"/>
    </row>
    <row r="5783" spans="3:4" ht="12.95" customHeight="1" x14ac:dyDescent="0.2">
      <c r="C5783" s="67"/>
      <c r="D5783" s="67"/>
    </row>
    <row r="5784" spans="3:4" ht="12.95" customHeight="1" x14ac:dyDescent="0.2">
      <c r="C5784" s="67"/>
      <c r="D5784" s="67"/>
    </row>
    <row r="5785" spans="3:4" ht="12.95" customHeight="1" x14ac:dyDescent="0.2">
      <c r="C5785" s="67"/>
      <c r="D5785" s="67"/>
    </row>
    <row r="5786" spans="3:4" ht="12.95" customHeight="1" x14ac:dyDescent="0.2">
      <c r="C5786" s="67"/>
      <c r="D5786" s="67"/>
    </row>
    <row r="5787" spans="3:4" ht="12.95" customHeight="1" x14ac:dyDescent="0.2">
      <c r="C5787" s="67"/>
      <c r="D5787" s="67"/>
    </row>
    <row r="5788" spans="3:4" ht="12.95" customHeight="1" x14ac:dyDescent="0.2">
      <c r="C5788" s="67"/>
      <c r="D5788" s="67"/>
    </row>
    <row r="5789" spans="3:4" ht="12.95" customHeight="1" x14ac:dyDescent="0.2">
      <c r="C5789" s="67"/>
      <c r="D5789" s="67"/>
    </row>
    <row r="5790" spans="3:4" ht="12.95" customHeight="1" x14ac:dyDescent="0.2">
      <c r="C5790" s="67"/>
      <c r="D5790" s="67"/>
    </row>
    <row r="5791" spans="3:4" ht="12.95" customHeight="1" x14ac:dyDescent="0.2">
      <c r="C5791" s="67"/>
      <c r="D5791" s="67"/>
    </row>
    <row r="5792" spans="3:4" ht="12.95" customHeight="1" x14ac:dyDescent="0.2">
      <c r="C5792" s="67"/>
      <c r="D5792" s="67"/>
    </row>
    <row r="5793" spans="3:4" ht="12.95" customHeight="1" x14ac:dyDescent="0.2">
      <c r="C5793" s="67"/>
      <c r="D5793" s="67"/>
    </row>
    <row r="5794" spans="3:4" ht="12.95" customHeight="1" x14ac:dyDescent="0.2">
      <c r="C5794" s="67"/>
      <c r="D5794" s="67"/>
    </row>
    <row r="5795" spans="3:4" ht="12.95" customHeight="1" x14ac:dyDescent="0.2">
      <c r="C5795" s="67"/>
      <c r="D5795" s="67"/>
    </row>
    <row r="5796" spans="3:4" ht="12.95" customHeight="1" x14ac:dyDescent="0.2">
      <c r="C5796" s="67"/>
      <c r="D5796" s="67"/>
    </row>
    <row r="5797" spans="3:4" ht="12.95" customHeight="1" x14ac:dyDescent="0.2">
      <c r="C5797" s="67"/>
      <c r="D5797" s="67"/>
    </row>
    <row r="5798" spans="3:4" ht="12.95" customHeight="1" x14ac:dyDescent="0.2">
      <c r="C5798" s="67"/>
      <c r="D5798" s="67"/>
    </row>
    <row r="5799" spans="3:4" ht="12.95" customHeight="1" x14ac:dyDescent="0.2">
      <c r="C5799" s="67"/>
      <c r="D5799" s="67"/>
    </row>
    <row r="5800" spans="3:4" ht="12.95" customHeight="1" x14ac:dyDescent="0.2">
      <c r="C5800" s="67"/>
      <c r="D5800" s="67"/>
    </row>
    <row r="5801" spans="3:4" ht="12.95" customHeight="1" x14ac:dyDescent="0.2">
      <c r="C5801" s="67"/>
      <c r="D5801" s="67"/>
    </row>
    <row r="5802" spans="3:4" ht="12.95" customHeight="1" x14ac:dyDescent="0.2">
      <c r="C5802" s="67"/>
      <c r="D5802" s="67"/>
    </row>
    <row r="5803" spans="3:4" ht="12.95" customHeight="1" x14ac:dyDescent="0.2">
      <c r="C5803" s="67"/>
      <c r="D5803" s="67"/>
    </row>
    <row r="5804" spans="3:4" ht="12.95" customHeight="1" x14ac:dyDescent="0.2">
      <c r="C5804" s="67"/>
      <c r="D5804" s="67"/>
    </row>
    <row r="5805" spans="3:4" ht="12.95" customHeight="1" x14ac:dyDescent="0.2">
      <c r="C5805" s="67"/>
      <c r="D5805" s="67"/>
    </row>
    <row r="5806" spans="3:4" ht="12.95" customHeight="1" x14ac:dyDescent="0.2">
      <c r="C5806" s="67"/>
      <c r="D5806" s="67"/>
    </row>
    <row r="5807" spans="3:4" ht="12.95" customHeight="1" x14ac:dyDescent="0.2">
      <c r="C5807" s="67"/>
      <c r="D5807" s="67"/>
    </row>
    <row r="5808" spans="3:4" ht="12.95" customHeight="1" x14ac:dyDescent="0.2">
      <c r="C5808" s="67"/>
      <c r="D5808" s="67"/>
    </row>
    <row r="5809" spans="3:4" ht="12.95" customHeight="1" x14ac:dyDescent="0.2">
      <c r="C5809" s="67"/>
      <c r="D5809" s="67"/>
    </row>
    <row r="5810" spans="3:4" ht="12.95" customHeight="1" x14ac:dyDescent="0.2">
      <c r="C5810" s="67"/>
      <c r="D5810" s="67"/>
    </row>
    <row r="5811" spans="3:4" ht="12.95" customHeight="1" x14ac:dyDescent="0.2">
      <c r="C5811" s="67"/>
      <c r="D5811" s="67"/>
    </row>
    <row r="5812" spans="3:4" ht="12.95" customHeight="1" x14ac:dyDescent="0.2">
      <c r="C5812" s="67"/>
      <c r="D5812" s="67"/>
    </row>
    <row r="5813" spans="3:4" ht="12.95" customHeight="1" x14ac:dyDescent="0.2">
      <c r="C5813" s="67"/>
      <c r="D5813" s="67"/>
    </row>
    <row r="5814" spans="3:4" ht="12.95" customHeight="1" x14ac:dyDescent="0.2">
      <c r="C5814" s="67"/>
      <c r="D5814" s="67"/>
    </row>
    <row r="5815" spans="3:4" ht="12.95" customHeight="1" x14ac:dyDescent="0.2">
      <c r="C5815" s="67"/>
      <c r="D5815" s="67"/>
    </row>
    <row r="5816" spans="3:4" ht="12.95" customHeight="1" x14ac:dyDescent="0.2">
      <c r="C5816" s="67"/>
      <c r="D5816" s="67"/>
    </row>
    <row r="5817" spans="3:4" ht="12.95" customHeight="1" x14ac:dyDescent="0.2">
      <c r="C5817" s="67"/>
      <c r="D5817" s="67"/>
    </row>
    <row r="5818" spans="3:4" ht="12.95" customHeight="1" x14ac:dyDescent="0.2">
      <c r="C5818" s="67"/>
      <c r="D5818" s="67"/>
    </row>
    <row r="5819" spans="3:4" ht="12.95" customHeight="1" x14ac:dyDescent="0.2">
      <c r="C5819" s="67"/>
      <c r="D5819" s="67"/>
    </row>
    <row r="5820" spans="3:4" ht="12.95" customHeight="1" x14ac:dyDescent="0.2">
      <c r="C5820" s="67"/>
      <c r="D5820" s="67"/>
    </row>
    <row r="5821" spans="3:4" ht="12.95" customHeight="1" x14ac:dyDescent="0.2">
      <c r="C5821" s="67"/>
      <c r="D5821" s="67"/>
    </row>
    <row r="5822" spans="3:4" ht="12.95" customHeight="1" x14ac:dyDescent="0.2">
      <c r="C5822" s="67"/>
      <c r="D5822" s="67"/>
    </row>
    <row r="5823" spans="3:4" ht="12.95" customHeight="1" x14ac:dyDescent="0.2">
      <c r="C5823" s="67"/>
      <c r="D5823" s="67"/>
    </row>
    <row r="5824" spans="3:4" ht="12.95" customHeight="1" x14ac:dyDescent="0.2">
      <c r="C5824" s="67"/>
      <c r="D5824" s="67"/>
    </row>
    <row r="5825" spans="3:4" ht="12.95" customHeight="1" x14ac:dyDescent="0.2">
      <c r="C5825" s="67"/>
      <c r="D5825" s="67"/>
    </row>
    <row r="5826" spans="3:4" ht="12.95" customHeight="1" x14ac:dyDescent="0.2">
      <c r="C5826" s="67"/>
      <c r="D5826" s="67"/>
    </row>
    <row r="5827" spans="3:4" ht="12.95" customHeight="1" x14ac:dyDescent="0.2">
      <c r="C5827" s="67"/>
      <c r="D5827" s="67"/>
    </row>
    <row r="5828" spans="3:4" ht="12.95" customHeight="1" x14ac:dyDescent="0.2">
      <c r="C5828" s="67"/>
      <c r="D5828" s="67"/>
    </row>
    <row r="5829" spans="3:4" ht="12.95" customHeight="1" x14ac:dyDescent="0.2">
      <c r="C5829" s="67"/>
      <c r="D5829" s="67"/>
    </row>
    <row r="5830" spans="3:4" ht="12.95" customHeight="1" x14ac:dyDescent="0.2">
      <c r="C5830" s="67"/>
      <c r="D5830" s="67"/>
    </row>
    <row r="5831" spans="3:4" ht="12.95" customHeight="1" x14ac:dyDescent="0.2">
      <c r="C5831" s="67"/>
      <c r="D5831" s="67"/>
    </row>
    <row r="5832" spans="3:4" ht="12.95" customHeight="1" x14ac:dyDescent="0.2">
      <c r="C5832" s="67"/>
      <c r="D5832" s="67"/>
    </row>
    <row r="5833" spans="3:4" ht="12.95" customHeight="1" x14ac:dyDescent="0.2">
      <c r="C5833" s="67"/>
      <c r="D5833" s="67"/>
    </row>
    <row r="5834" spans="3:4" ht="12.95" customHeight="1" x14ac:dyDescent="0.2">
      <c r="C5834" s="67"/>
      <c r="D5834" s="67"/>
    </row>
    <row r="5835" spans="3:4" ht="12.95" customHeight="1" x14ac:dyDescent="0.2">
      <c r="C5835" s="67"/>
      <c r="D5835" s="67"/>
    </row>
    <row r="5836" spans="3:4" ht="12.95" customHeight="1" x14ac:dyDescent="0.2">
      <c r="C5836" s="67"/>
      <c r="D5836" s="67"/>
    </row>
    <row r="5837" spans="3:4" ht="12.95" customHeight="1" x14ac:dyDescent="0.2">
      <c r="C5837" s="67"/>
      <c r="D5837" s="67"/>
    </row>
    <row r="5838" spans="3:4" ht="12.95" customHeight="1" x14ac:dyDescent="0.2">
      <c r="C5838" s="67"/>
      <c r="D5838" s="67"/>
    </row>
    <row r="5839" spans="3:4" ht="12.95" customHeight="1" x14ac:dyDescent="0.2">
      <c r="C5839" s="67"/>
      <c r="D5839" s="67"/>
    </row>
    <row r="5840" spans="3:4" ht="12.95" customHeight="1" x14ac:dyDescent="0.2">
      <c r="C5840" s="67"/>
      <c r="D5840" s="67"/>
    </row>
    <row r="5841" spans="3:4" ht="12.95" customHeight="1" x14ac:dyDescent="0.2">
      <c r="C5841" s="67"/>
      <c r="D5841" s="67"/>
    </row>
    <row r="5842" spans="3:4" ht="12.95" customHeight="1" x14ac:dyDescent="0.2">
      <c r="C5842" s="67"/>
      <c r="D5842" s="67"/>
    </row>
    <row r="5843" spans="3:4" ht="12.95" customHeight="1" x14ac:dyDescent="0.2">
      <c r="C5843" s="67"/>
      <c r="D5843" s="67"/>
    </row>
    <row r="5844" spans="3:4" ht="12.95" customHeight="1" x14ac:dyDescent="0.2">
      <c r="C5844" s="67"/>
      <c r="D5844" s="67"/>
    </row>
    <row r="5845" spans="3:4" ht="12.95" customHeight="1" x14ac:dyDescent="0.2">
      <c r="C5845" s="67"/>
      <c r="D5845" s="67"/>
    </row>
    <row r="5846" spans="3:4" ht="12.95" customHeight="1" x14ac:dyDescent="0.2">
      <c r="C5846" s="67"/>
      <c r="D5846" s="67"/>
    </row>
    <row r="5847" spans="3:4" ht="12.95" customHeight="1" x14ac:dyDescent="0.2">
      <c r="C5847" s="67"/>
      <c r="D5847" s="67"/>
    </row>
    <row r="5848" spans="3:4" ht="12.95" customHeight="1" x14ac:dyDescent="0.2">
      <c r="C5848" s="67"/>
      <c r="D5848" s="67"/>
    </row>
    <row r="5849" spans="3:4" ht="12.95" customHeight="1" x14ac:dyDescent="0.2">
      <c r="C5849" s="67"/>
      <c r="D5849" s="67"/>
    </row>
    <row r="5850" spans="3:4" ht="12.95" customHeight="1" x14ac:dyDescent="0.2">
      <c r="C5850" s="67"/>
      <c r="D5850" s="67"/>
    </row>
    <row r="5851" spans="3:4" ht="12.95" customHeight="1" x14ac:dyDescent="0.2">
      <c r="C5851" s="67"/>
      <c r="D5851" s="67"/>
    </row>
    <row r="5852" spans="3:4" ht="12.95" customHeight="1" x14ac:dyDescent="0.2">
      <c r="C5852" s="67"/>
      <c r="D5852" s="67"/>
    </row>
    <row r="5853" spans="3:4" ht="12.95" customHeight="1" x14ac:dyDescent="0.2">
      <c r="C5853" s="67"/>
      <c r="D5853" s="67"/>
    </row>
    <row r="5854" spans="3:4" ht="12.95" customHeight="1" x14ac:dyDescent="0.2">
      <c r="C5854" s="67"/>
      <c r="D5854" s="67"/>
    </row>
    <row r="5855" spans="3:4" ht="12.95" customHeight="1" x14ac:dyDescent="0.2">
      <c r="C5855" s="67"/>
      <c r="D5855" s="67"/>
    </row>
    <row r="5856" spans="3:4" ht="12.95" customHeight="1" x14ac:dyDescent="0.2">
      <c r="C5856" s="67"/>
      <c r="D5856" s="67"/>
    </row>
    <row r="5857" spans="3:4" ht="12.95" customHeight="1" x14ac:dyDescent="0.2">
      <c r="C5857" s="67"/>
      <c r="D5857" s="67"/>
    </row>
    <row r="5858" spans="3:4" ht="12.95" customHeight="1" x14ac:dyDescent="0.2">
      <c r="C5858" s="67"/>
      <c r="D5858" s="67"/>
    </row>
    <row r="5859" spans="3:4" ht="12.95" customHeight="1" x14ac:dyDescent="0.2">
      <c r="C5859" s="67"/>
      <c r="D5859" s="67"/>
    </row>
    <row r="5860" spans="3:4" ht="12.95" customHeight="1" x14ac:dyDescent="0.2">
      <c r="C5860" s="67"/>
      <c r="D5860" s="67"/>
    </row>
    <row r="5861" spans="3:4" ht="12.95" customHeight="1" x14ac:dyDescent="0.2">
      <c r="C5861" s="67"/>
      <c r="D5861" s="67"/>
    </row>
    <row r="5862" spans="3:4" ht="12.95" customHeight="1" x14ac:dyDescent="0.2">
      <c r="C5862" s="67"/>
      <c r="D5862" s="67"/>
    </row>
    <row r="5863" spans="3:4" ht="12.95" customHeight="1" x14ac:dyDescent="0.2">
      <c r="C5863" s="67"/>
      <c r="D5863" s="67"/>
    </row>
    <row r="5864" spans="3:4" ht="12.95" customHeight="1" x14ac:dyDescent="0.2">
      <c r="C5864" s="67"/>
      <c r="D5864" s="67"/>
    </row>
    <row r="5865" spans="3:4" ht="12.95" customHeight="1" x14ac:dyDescent="0.2">
      <c r="C5865" s="67"/>
      <c r="D5865" s="67"/>
    </row>
    <row r="5866" spans="3:4" ht="12.95" customHeight="1" x14ac:dyDescent="0.2">
      <c r="C5866" s="67"/>
      <c r="D5866" s="67"/>
    </row>
    <row r="5867" spans="3:4" ht="12.95" customHeight="1" x14ac:dyDescent="0.2">
      <c r="C5867" s="67"/>
      <c r="D5867" s="67"/>
    </row>
    <row r="5868" spans="3:4" ht="12.95" customHeight="1" x14ac:dyDescent="0.2">
      <c r="C5868" s="67"/>
      <c r="D5868" s="67"/>
    </row>
    <row r="5869" spans="3:4" ht="12.95" customHeight="1" x14ac:dyDescent="0.2">
      <c r="C5869" s="67"/>
      <c r="D5869" s="67"/>
    </row>
    <row r="5870" spans="3:4" ht="12.95" customHeight="1" x14ac:dyDescent="0.2">
      <c r="C5870" s="67"/>
      <c r="D5870" s="67"/>
    </row>
    <row r="5871" spans="3:4" ht="12.95" customHeight="1" x14ac:dyDescent="0.2">
      <c r="C5871" s="67"/>
      <c r="D5871" s="67"/>
    </row>
    <row r="5872" spans="3:4" ht="12.95" customHeight="1" x14ac:dyDescent="0.2">
      <c r="C5872" s="67"/>
      <c r="D5872" s="67"/>
    </row>
    <row r="5873" spans="3:4" ht="12.95" customHeight="1" x14ac:dyDescent="0.2">
      <c r="C5873" s="67"/>
      <c r="D5873" s="67"/>
    </row>
    <row r="5874" spans="3:4" ht="12.95" customHeight="1" x14ac:dyDescent="0.2">
      <c r="C5874" s="67"/>
      <c r="D5874" s="67"/>
    </row>
    <row r="5875" spans="3:4" ht="12.95" customHeight="1" x14ac:dyDescent="0.2">
      <c r="C5875" s="67"/>
      <c r="D5875" s="67"/>
    </row>
    <row r="5876" spans="3:4" ht="12.95" customHeight="1" x14ac:dyDescent="0.2">
      <c r="C5876" s="67"/>
      <c r="D5876" s="67"/>
    </row>
    <row r="5877" spans="3:4" ht="12.95" customHeight="1" x14ac:dyDescent="0.2">
      <c r="C5877" s="67"/>
      <c r="D5877" s="67"/>
    </row>
    <row r="5878" spans="3:4" ht="12.95" customHeight="1" x14ac:dyDescent="0.2">
      <c r="C5878" s="67"/>
      <c r="D5878" s="67"/>
    </row>
    <row r="5879" spans="3:4" ht="12.95" customHeight="1" x14ac:dyDescent="0.2">
      <c r="C5879" s="67"/>
      <c r="D5879" s="67"/>
    </row>
    <row r="5880" spans="3:4" ht="12.95" customHeight="1" x14ac:dyDescent="0.2">
      <c r="C5880" s="67"/>
      <c r="D5880" s="67"/>
    </row>
    <row r="5881" spans="3:4" ht="12.95" customHeight="1" x14ac:dyDescent="0.2">
      <c r="C5881" s="67"/>
      <c r="D5881" s="67"/>
    </row>
    <row r="5882" spans="3:4" ht="12.95" customHeight="1" x14ac:dyDescent="0.2">
      <c r="C5882" s="67"/>
      <c r="D5882" s="67"/>
    </row>
    <row r="5883" spans="3:4" ht="12.95" customHeight="1" x14ac:dyDescent="0.2">
      <c r="C5883" s="67"/>
      <c r="D5883" s="67"/>
    </row>
    <row r="5884" spans="3:4" ht="12.95" customHeight="1" x14ac:dyDescent="0.2">
      <c r="C5884" s="67"/>
      <c r="D5884" s="67"/>
    </row>
    <row r="5885" spans="3:4" ht="12.95" customHeight="1" x14ac:dyDescent="0.2">
      <c r="C5885" s="67"/>
      <c r="D5885" s="67"/>
    </row>
    <row r="5886" spans="3:4" ht="12.95" customHeight="1" x14ac:dyDescent="0.2">
      <c r="C5886" s="67"/>
      <c r="D5886" s="67"/>
    </row>
    <row r="5887" spans="3:4" ht="12.95" customHeight="1" x14ac:dyDescent="0.2">
      <c r="C5887" s="67"/>
      <c r="D5887" s="67"/>
    </row>
    <row r="5888" spans="3:4" ht="12.95" customHeight="1" x14ac:dyDescent="0.2">
      <c r="C5888" s="67"/>
      <c r="D5888" s="67"/>
    </row>
    <row r="5889" spans="3:4" ht="12.95" customHeight="1" x14ac:dyDescent="0.2">
      <c r="C5889" s="67"/>
      <c r="D5889" s="67"/>
    </row>
    <row r="5890" spans="3:4" ht="12.95" customHeight="1" x14ac:dyDescent="0.2">
      <c r="C5890" s="67"/>
      <c r="D5890" s="67"/>
    </row>
    <row r="5891" spans="3:4" ht="12.95" customHeight="1" x14ac:dyDescent="0.2">
      <c r="C5891" s="67"/>
      <c r="D5891" s="67"/>
    </row>
    <row r="5892" spans="3:4" ht="12.95" customHeight="1" x14ac:dyDescent="0.2">
      <c r="C5892" s="67"/>
      <c r="D5892" s="67"/>
    </row>
    <row r="5893" spans="3:4" ht="12.95" customHeight="1" x14ac:dyDescent="0.2">
      <c r="C5893" s="67"/>
      <c r="D5893" s="67"/>
    </row>
    <row r="5894" spans="3:4" ht="12.95" customHeight="1" x14ac:dyDescent="0.2">
      <c r="C5894" s="67"/>
      <c r="D5894" s="67"/>
    </row>
    <row r="5895" spans="3:4" ht="12.95" customHeight="1" x14ac:dyDescent="0.2">
      <c r="C5895" s="67"/>
      <c r="D5895" s="67"/>
    </row>
    <row r="5896" spans="3:4" ht="12.95" customHeight="1" x14ac:dyDescent="0.2">
      <c r="C5896" s="67"/>
      <c r="D5896" s="67"/>
    </row>
    <row r="5897" spans="3:4" ht="12.95" customHeight="1" x14ac:dyDescent="0.2">
      <c r="C5897" s="67"/>
      <c r="D5897" s="67"/>
    </row>
    <row r="5898" spans="3:4" ht="12.95" customHeight="1" x14ac:dyDescent="0.2">
      <c r="C5898" s="67"/>
      <c r="D5898" s="67"/>
    </row>
    <row r="5899" spans="3:4" ht="12.95" customHeight="1" x14ac:dyDescent="0.2">
      <c r="C5899" s="67"/>
      <c r="D5899" s="67"/>
    </row>
    <row r="5900" spans="3:4" ht="12.95" customHeight="1" x14ac:dyDescent="0.2">
      <c r="C5900" s="67"/>
      <c r="D5900" s="67"/>
    </row>
    <row r="5901" spans="3:4" ht="12.95" customHeight="1" x14ac:dyDescent="0.2">
      <c r="C5901" s="67"/>
      <c r="D5901" s="67"/>
    </row>
    <row r="5902" spans="3:4" ht="12.95" customHeight="1" x14ac:dyDescent="0.2">
      <c r="C5902" s="67"/>
      <c r="D5902" s="67"/>
    </row>
    <row r="5903" spans="3:4" ht="12.95" customHeight="1" x14ac:dyDescent="0.2">
      <c r="C5903" s="67"/>
      <c r="D5903" s="67"/>
    </row>
    <row r="5904" spans="3:4" ht="12.95" customHeight="1" x14ac:dyDescent="0.2">
      <c r="C5904" s="67"/>
      <c r="D5904" s="67"/>
    </row>
    <row r="5905" spans="3:4" ht="12.95" customHeight="1" x14ac:dyDescent="0.2">
      <c r="C5905" s="67"/>
      <c r="D5905" s="67"/>
    </row>
    <row r="5906" spans="3:4" ht="12.95" customHeight="1" x14ac:dyDescent="0.2">
      <c r="C5906" s="67"/>
      <c r="D5906" s="67"/>
    </row>
    <row r="5907" spans="3:4" ht="12.95" customHeight="1" x14ac:dyDescent="0.2">
      <c r="C5907" s="67"/>
      <c r="D5907" s="67"/>
    </row>
    <row r="5908" spans="3:4" ht="12.95" customHeight="1" x14ac:dyDescent="0.2">
      <c r="C5908" s="67"/>
      <c r="D5908" s="67"/>
    </row>
    <row r="5909" spans="3:4" ht="12.95" customHeight="1" x14ac:dyDescent="0.2">
      <c r="C5909" s="67"/>
      <c r="D5909" s="67"/>
    </row>
    <row r="5910" spans="3:4" ht="12.95" customHeight="1" x14ac:dyDescent="0.2">
      <c r="C5910" s="67"/>
      <c r="D5910" s="67"/>
    </row>
    <row r="5911" spans="3:4" ht="12.95" customHeight="1" x14ac:dyDescent="0.2">
      <c r="C5911" s="67"/>
      <c r="D5911" s="67"/>
    </row>
    <row r="5912" spans="3:4" ht="12.95" customHeight="1" x14ac:dyDescent="0.2">
      <c r="C5912" s="67"/>
      <c r="D5912" s="67"/>
    </row>
    <row r="5913" spans="3:4" ht="12.95" customHeight="1" x14ac:dyDescent="0.2">
      <c r="C5913" s="67"/>
      <c r="D5913" s="67"/>
    </row>
    <row r="5914" spans="3:4" ht="12.95" customHeight="1" x14ac:dyDescent="0.2">
      <c r="C5914" s="67"/>
      <c r="D5914" s="67"/>
    </row>
    <row r="5915" spans="3:4" ht="12.95" customHeight="1" x14ac:dyDescent="0.2">
      <c r="C5915" s="67"/>
      <c r="D5915" s="67"/>
    </row>
    <row r="5916" spans="3:4" ht="12.95" customHeight="1" x14ac:dyDescent="0.2">
      <c r="C5916" s="67"/>
      <c r="D5916" s="67"/>
    </row>
    <row r="5917" spans="3:4" ht="12.95" customHeight="1" x14ac:dyDescent="0.2">
      <c r="C5917" s="67"/>
      <c r="D5917" s="67"/>
    </row>
    <row r="5918" spans="3:4" ht="12.95" customHeight="1" x14ac:dyDescent="0.2">
      <c r="C5918" s="67"/>
      <c r="D5918" s="67"/>
    </row>
    <row r="5919" spans="3:4" ht="12.95" customHeight="1" x14ac:dyDescent="0.2">
      <c r="C5919" s="67"/>
      <c r="D5919" s="67"/>
    </row>
    <row r="5920" spans="3:4" ht="12.95" customHeight="1" x14ac:dyDescent="0.2">
      <c r="C5920" s="67"/>
      <c r="D5920" s="67"/>
    </row>
    <row r="5921" spans="3:4" ht="12.95" customHeight="1" x14ac:dyDescent="0.2">
      <c r="C5921" s="67"/>
      <c r="D5921" s="67"/>
    </row>
    <row r="5922" spans="3:4" ht="12.95" customHeight="1" x14ac:dyDescent="0.2">
      <c r="C5922" s="67"/>
      <c r="D5922" s="67"/>
    </row>
    <row r="5923" spans="3:4" ht="12.95" customHeight="1" x14ac:dyDescent="0.2">
      <c r="C5923" s="67"/>
      <c r="D5923" s="67"/>
    </row>
    <row r="5924" spans="3:4" ht="12.95" customHeight="1" x14ac:dyDescent="0.2">
      <c r="C5924" s="67"/>
      <c r="D5924" s="67"/>
    </row>
    <row r="5925" spans="3:4" ht="12.95" customHeight="1" x14ac:dyDescent="0.2">
      <c r="C5925" s="67"/>
      <c r="D5925" s="67"/>
    </row>
    <row r="5926" spans="3:4" ht="12.95" customHeight="1" x14ac:dyDescent="0.2">
      <c r="C5926" s="67"/>
      <c r="D5926" s="67"/>
    </row>
    <row r="5927" spans="3:4" ht="12.95" customHeight="1" x14ac:dyDescent="0.2">
      <c r="C5927" s="67"/>
      <c r="D5927" s="67"/>
    </row>
    <row r="5928" spans="3:4" ht="12.95" customHeight="1" x14ac:dyDescent="0.2">
      <c r="C5928" s="67"/>
      <c r="D5928" s="67"/>
    </row>
    <row r="5929" spans="3:4" ht="12.95" customHeight="1" x14ac:dyDescent="0.2">
      <c r="C5929" s="67"/>
      <c r="D5929" s="67"/>
    </row>
    <row r="5930" spans="3:4" ht="12.95" customHeight="1" x14ac:dyDescent="0.2">
      <c r="C5930" s="67"/>
      <c r="D5930" s="67"/>
    </row>
    <row r="5931" spans="3:4" ht="12.95" customHeight="1" x14ac:dyDescent="0.2">
      <c r="C5931" s="67"/>
      <c r="D5931" s="67"/>
    </row>
    <row r="5932" spans="3:4" ht="12.95" customHeight="1" x14ac:dyDescent="0.2">
      <c r="C5932" s="67"/>
      <c r="D5932" s="67"/>
    </row>
    <row r="5933" spans="3:4" ht="12.95" customHeight="1" x14ac:dyDescent="0.2">
      <c r="C5933" s="67"/>
      <c r="D5933" s="67"/>
    </row>
    <row r="5934" spans="3:4" ht="12.95" customHeight="1" x14ac:dyDescent="0.2">
      <c r="C5934" s="67"/>
      <c r="D5934" s="67"/>
    </row>
    <row r="5935" spans="3:4" ht="12.95" customHeight="1" x14ac:dyDescent="0.2">
      <c r="C5935" s="67"/>
      <c r="D5935" s="67"/>
    </row>
    <row r="5936" spans="3:4" ht="12.95" customHeight="1" x14ac:dyDescent="0.2">
      <c r="C5936" s="67"/>
      <c r="D5936" s="67"/>
    </row>
    <row r="5937" spans="3:4" ht="12.95" customHeight="1" x14ac:dyDescent="0.2">
      <c r="C5937" s="67"/>
      <c r="D5937" s="67"/>
    </row>
    <row r="5938" spans="3:4" ht="12.95" customHeight="1" x14ac:dyDescent="0.2">
      <c r="C5938" s="67"/>
      <c r="D5938" s="67"/>
    </row>
    <row r="5939" spans="3:4" ht="12.95" customHeight="1" x14ac:dyDescent="0.2">
      <c r="C5939" s="67"/>
      <c r="D5939" s="67"/>
    </row>
    <row r="5940" spans="3:4" ht="12.95" customHeight="1" x14ac:dyDescent="0.2">
      <c r="C5940" s="67"/>
      <c r="D5940" s="67"/>
    </row>
    <row r="5941" spans="3:4" ht="12.95" customHeight="1" x14ac:dyDescent="0.2">
      <c r="C5941" s="67"/>
      <c r="D5941" s="67"/>
    </row>
    <row r="5942" spans="3:4" ht="12.95" customHeight="1" x14ac:dyDescent="0.2">
      <c r="C5942" s="67"/>
      <c r="D5942" s="67"/>
    </row>
    <row r="5943" spans="3:4" ht="12.95" customHeight="1" x14ac:dyDescent="0.2">
      <c r="C5943" s="67"/>
      <c r="D5943" s="67"/>
    </row>
    <row r="5944" spans="3:4" ht="12.95" customHeight="1" x14ac:dyDescent="0.2">
      <c r="C5944" s="67"/>
      <c r="D5944" s="67"/>
    </row>
    <row r="5945" spans="3:4" ht="12.95" customHeight="1" x14ac:dyDescent="0.2">
      <c r="C5945" s="67"/>
      <c r="D5945" s="67"/>
    </row>
    <row r="5946" spans="3:4" ht="12.95" customHeight="1" x14ac:dyDescent="0.2">
      <c r="C5946" s="67"/>
      <c r="D5946" s="67"/>
    </row>
    <row r="5947" spans="3:4" ht="12.95" customHeight="1" x14ac:dyDescent="0.2">
      <c r="C5947" s="67"/>
      <c r="D5947" s="67"/>
    </row>
    <row r="5948" spans="3:4" ht="12.95" customHeight="1" x14ac:dyDescent="0.2">
      <c r="C5948" s="67"/>
      <c r="D5948" s="67"/>
    </row>
    <row r="5949" spans="3:4" ht="12.95" customHeight="1" x14ac:dyDescent="0.2">
      <c r="C5949" s="67"/>
      <c r="D5949" s="67"/>
    </row>
    <row r="5950" spans="3:4" ht="12.95" customHeight="1" x14ac:dyDescent="0.2">
      <c r="C5950" s="67"/>
      <c r="D5950" s="67"/>
    </row>
    <row r="5951" spans="3:4" ht="12.95" customHeight="1" x14ac:dyDescent="0.2">
      <c r="C5951" s="67"/>
      <c r="D5951" s="67"/>
    </row>
    <row r="5952" spans="3:4" ht="12.95" customHeight="1" x14ac:dyDescent="0.2">
      <c r="C5952" s="67"/>
      <c r="D5952" s="67"/>
    </row>
    <row r="5953" spans="3:4" ht="12.95" customHeight="1" x14ac:dyDescent="0.2">
      <c r="C5953" s="67"/>
      <c r="D5953" s="67"/>
    </row>
    <row r="5954" spans="3:4" ht="12.95" customHeight="1" x14ac:dyDescent="0.2">
      <c r="C5954" s="67"/>
      <c r="D5954" s="67"/>
    </row>
    <row r="5955" spans="3:4" ht="12.95" customHeight="1" x14ac:dyDescent="0.2">
      <c r="C5955" s="67"/>
      <c r="D5955" s="67"/>
    </row>
    <row r="5956" spans="3:4" ht="12.95" customHeight="1" x14ac:dyDescent="0.2">
      <c r="C5956" s="67"/>
      <c r="D5956" s="67"/>
    </row>
    <row r="5957" spans="3:4" ht="12.95" customHeight="1" x14ac:dyDescent="0.2">
      <c r="C5957" s="67"/>
      <c r="D5957" s="67"/>
    </row>
    <row r="5958" spans="3:4" ht="12.95" customHeight="1" x14ac:dyDescent="0.2">
      <c r="C5958" s="67"/>
      <c r="D5958" s="67"/>
    </row>
    <row r="5959" spans="3:4" ht="12.95" customHeight="1" x14ac:dyDescent="0.2">
      <c r="C5959" s="67"/>
      <c r="D5959" s="67"/>
    </row>
    <row r="5960" spans="3:4" ht="12.95" customHeight="1" x14ac:dyDescent="0.2">
      <c r="C5960" s="67"/>
      <c r="D5960" s="67"/>
    </row>
    <row r="5961" spans="3:4" ht="12.95" customHeight="1" x14ac:dyDescent="0.2">
      <c r="C5961" s="67"/>
      <c r="D5961" s="67"/>
    </row>
    <row r="5962" spans="3:4" ht="12.95" customHeight="1" x14ac:dyDescent="0.2">
      <c r="C5962" s="67"/>
      <c r="D5962" s="67"/>
    </row>
    <row r="5963" spans="3:4" ht="12.95" customHeight="1" x14ac:dyDescent="0.2">
      <c r="C5963" s="67"/>
      <c r="D5963" s="67"/>
    </row>
    <row r="5964" spans="3:4" ht="12.95" customHeight="1" x14ac:dyDescent="0.2">
      <c r="C5964" s="67"/>
      <c r="D5964" s="67"/>
    </row>
    <row r="5965" spans="3:4" ht="12.95" customHeight="1" x14ac:dyDescent="0.2">
      <c r="C5965" s="67"/>
      <c r="D5965" s="67"/>
    </row>
    <row r="5966" spans="3:4" ht="12.95" customHeight="1" x14ac:dyDescent="0.2">
      <c r="C5966" s="67"/>
      <c r="D5966" s="67"/>
    </row>
    <row r="5967" spans="3:4" ht="12.95" customHeight="1" x14ac:dyDescent="0.2">
      <c r="C5967" s="67"/>
      <c r="D5967" s="67"/>
    </row>
    <row r="5968" spans="3:4" ht="12.95" customHeight="1" x14ac:dyDescent="0.2">
      <c r="C5968" s="67"/>
      <c r="D5968" s="67"/>
    </row>
    <row r="5969" spans="3:4" ht="12.95" customHeight="1" x14ac:dyDescent="0.2">
      <c r="C5969" s="67"/>
      <c r="D5969" s="67"/>
    </row>
    <row r="5970" spans="3:4" ht="12.95" customHeight="1" x14ac:dyDescent="0.2">
      <c r="C5970" s="67"/>
      <c r="D5970" s="67"/>
    </row>
    <row r="5971" spans="3:4" ht="12.95" customHeight="1" x14ac:dyDescent="0.2">
      <c r="C5971" s="67"/>
      <c r="D5971" s="67"/>
    </row>
    <row r="5972" spans="3:4" ht="12.95" customHeight="1" x14ac:dyDescent="0.2">
      <c r="C5972" s="67"/>
      <c r="D5972" s="67"/>
    </row>
    <row r="5973" spans="3:4" ht="12.95" customHeight="1" x14ac:dyDescent="0.2">
      <c r="C5973" s="67"/>
      <c r="D5973" s="67"/>
    </row>
    <row r="5974" spans="3:4" ht="12.95" customHeight="1" x14ac:dyDescent="0.2">
      <c r="C5974" s="67"/>
      <c r="D5974" s="67"/>
    </row>
    <row r="5975" spans="3:4" ht="12.95" customHeight="1" x14ac:dyDescent="0.2">
      <c r="C5975" s="67"/>
      <c r="D5975" s="67"/>
    </row>
    <row r="5976" spans="3:4" ht="12.95" customHeight="1" x14ac:dyDescent="0.2">
      <c r="C5976" s="67"/>
      <c r="D5976" s="67"/>
    </row>
    <row r="5977" spans="3:4" ht="12.95" customHeight="1" x14ac:dyDescent="0.2">
      <c r="C5977" s="67"/>
      <c r="D5977" s="67"/>
    </row>
    <row r="5978" spans="3:4" ht="12.95" customHeight="1" x14ac:dyDescent="0.2">
      <c r="C5978" s="67"/>
      <c r="D5978" s="67"/>
    </row>
    <row r="5979" spans="3:4" ht="12.95" customHeight="1" x14ac:dyDescent="0.2">
      <c r="C5979" s="67"/>
      <c r="D5979" s="67"/>
    </row>
    <row r="5980" spans="3:4" ht="12.95" customHeight="1" x14ac:dyDescent="0.2">
      <c r="C5980" s="67"/>
      <c r="D5980" s="67"/>
    </row>
    <row r="5981" spans="3:4" ht="12.95" customHeight="1" x14ac:dyDescent="0.2">
      <c r="C5981" s="67"/>
      <c r="D5981" s="67"/>
    </row>
    <row r="5982" spans="3:4" ht="12.95" customHeight="1" x14ac:dyDescent="0.2">
      <c r="C5982" s="67"/>
      <c r="D5982" s="67"/>
    </row>
    <row r="5983" spans="3:4" ht="12.95" customHeight="1" x14ac:dyDescent="0.2">
      <c r="C5983" s="67"/>
      <c r="D5983" s="67"/>
    </row>
    <row r="5984" spans="3:4" ht="12.95" customHeight="1" x14ac:dyDescent="0.2">
      <c r="C5984" s="67"/>
      <c r="D5984" s="67"/>
    </row>
    <row r="5985" spans="3:4" ht="12.95" customHeight="1" x14ac:dyDescent="0.2">
      <c r="C5985" s="67"/>
      <c r="D5985" s="67"/>
    </row>
    <row r="5986" spans="3:4" ht="12.95" customHeight="1" x14ac:dyDescent="0.2">
      <c r="C5986" s="67"/>
      <c r="D5986" s="67"/>
    </row>
    <row r="5987" spans="3:4" ht="12.95" customHeight="1" x14ac:dyDescent="0.2">
      <c r="C5987" s="67"/>
      <c r="D5987" s="67"/>
    </row>
    <row r="5988" spans="3:4" ht="12.95" customHeight="1" x14ac:dyDescent="0.2">
      <c r="C5988" s="67"/>
      <c r="D5988" s="67"/>
    </row>
    <row r="5989" spans="3:4" ht="12.95" customHeight="1" x14ac:dyDescent="0.2">
      <c r="C5989" s="67"/>
      <c r="D5989" s="67"/>
    </row>
    <row r="5990" spans="3:4" ht="12.95" customHeight="1" x14ac:dyDescent="0.2">
      <c r="C5990" s="67"/>
      <c r="D5990" s="67"/>
    </row>
    <row r="5991" spans="3:4" ht="12.95" customHeight="1" x14ac:dyDescent="0.2">
      <c r="C5991" s="67"/>
      <c r="D5991" s="67"/>
    </row>
    <row r="5992" spans="3:4" ht="12.95" customHeight="1" x14ac:dyDescent="0.2">
      <c r="C5992" s="67"/>
      <c r="D5992" s="67"/>
    </row>
    <row r="5993" spans="3:4" ht="12.95" customHeight="1" x14ac:dyDescent="0.2">
      <c r="C5993" s="67"/>
      <c r="D5993" s="67"/>
    </row>
    <row r="5994" spans="3:4" ht="12.95" customHeight="1" x14ac:dyDescent="0.2">
      <c r="C5994" s="67"/>
      <c r="D5994" s="67"/>
    </row>
    <row r="5995" spans="3:4" ht="12.95" customHeight="1" x14ac:dyDescent="0.2">
      <c r="C5995" s="67"/>
      <c r="D5995" s="67"/>
    </row>
    <row r="5996" spans="3:4" ht="12.95" customHeight="1" x14ac:dyDescent="0.2">
      <c r="C5996" s="67"/>
      <c r="D5996" s="67"/>
    </row>
    <row r="5997" spans="3:4" ht="12.95" customHeight="1" x14ac:dyDescent="0.2">
      <c r="C5997" s="67"/>
      <c r="D5997" s="67"/>
    </row>
    <row r="5998" spans="3:4" ht="12.95" customHeight="1" x14ac:dyDescent="0.2">
      <c r="C5998" s="67"/>
      <c r="D5998" s="67"/>
    </row>
    <row r="5999" spans="3:4" ht="12.95" customHeight="1" x14ac:dyDescent="0.2">
      <c r="C5999" s="67"/>
      <c r="D5999" s="67"/>
    </row>
    <row r="6000" spans="3:4" ht="12.95" customHeight="1" x14ac:dyDescent="0.2">
      <c r="C6000" s="67"/>
      <c r="D6000" s="67"/>
    </row>
    <row r="6001" spans="3:4" ht="12.95" customHeight="1" x14ac:dyDescent="0.2">
      <c r="C6001" s="67"/>
      <c r="D6001" s="67"/>
    </row>
    <row r="6002" spans="3:4" ht="12.95" customHeight="1" x14ac:dyDescent="0.2">
      <c r="C6002" s="67"/>
      <c r="D6002" s="67"/>
    </row>
    <row r="6003" spans="3:4" ht="12.95" customHeight="1" x14ac:dyDescent="0.2">
      <c r="C6003" s="67"/>
      <c r="D6003" s="67"/>
    </row>
    <row r="6004" spans="3:4" ht="12.95" customHeight="1" x14ac:dyDescent="0.2">
      <c r="C6004" s="67"/>
      <c r="D6004" s="67"/>
    </row>
    <row r="6005" spans="3:4" ht="12.95" customHeight="1" x14ac:dyDescent="0.2">
      <c r="C6005" s="67"/>
      <c r="D6005" s="67"/>
    </row>
    <row r="6006" spans="3:4" ht="12.95" customHeight="1" x14ac:dyDescent="0.2">
      <c r="C6006" s="67"/>
      <c r="D6006" s="67"/>
    </row>
    <row r="6007" spans="3:4" ht="12.95" customHeight="1" x14ac:dyDescent="0.2">
      <c r="C6007" s="67"/>
      <c r="D6007" s="67"/>
    </row>
    <row r="6008" spans="3:4" ht="12.95" customHeight="1" x14ac:dyDescent="0.2">
      <c r="C6008" s="67"/>
      <c r="D6008" s="67"/>
    </row>
    <row r="6009" spans="3:4" ht="12.95" customHeight="1" x14ac:dyDescent="0.2">
      <c r="C6009" s="67"/>
      <c r="D6009" s="67"/>
    </row>
    <row r="6010" spans="3:4" ht="12.95" customHeight="1" x14ac:dyDescent="0.2">
      <c r="C6010" s="67"/>
      <c r="D6010" s="67"/>
    </row>
    <row r="6011" spans="3:4" ht="12.95" customHeight="1" x14ac:dyDescent="0.2">
      <c r="C6011" s="67"/>
      <c r="D6011" s="67"/>
    </row>
    <row r="6012" spans="3:4" ht="12.95" customHeight="1" x14ac:dyDescent="0.2">
      <c r="C6012" s="67"/>
      <c r="D6012" s="67"/>
    </row>
    <row r="6013" spans="3:4" ht="12.95" customHeight="1" x14ac:dyDescent="0.2">
      <c r="C6013" s="67"/>
      <c r="D6013" s="67"/>
    </row>
    <row r="6014" spans="3:4" ht="12.95" customHeight="1" x14ac:dyDescent="0.2">
      <c r="C6014" s="67"/>
      <c r="D6014" s="67"/>
    </row>
    <row r="6015" spans="3:4" ht="12.95" customHeight="1" x14ac:dyDescent="0.2">
      <c r="C6015" s="67"/>
      <c r="D6015" s="67"/>
    </row>
    <row r="6016" spans="3:4" ht="12.95" customHeight="1" x14ac:dyDescent="0.2">
      <c r="C6016" s="67"/>
      <c r="D6016" s="67"/>
    </row>
    <row r="6017" spans="3:4" ht="12.95" customHeight="1" x14ac:dyDescent="0.2">
      <c r="C6017" s="67"/>
      <c r="D6017" s="67"/>
    </row>
    <row r="6018" spans="3:4" ht="12.95" customHeight="1" x14ac:dyDescent="0.2">
      <c r="C6018" s="67"/>
      <c r="D6018" s="67"/>
    </row>
    <row r="6019" spans="3:4" ht="12.95" customHeight="1" x14ac:dyDescent="0.2">
      <c r="C6019" s="67"/>
      <c r="D6019" s="67"/>
    </row>
    <row r="6020" spans="3:4" ht="12.95" customHeight="1" x14ac:dyDescent="0.2">
      <c r="C6020" s="67"/>
      <c r="D6020" s="67"/>
    </row>
    <row r="6021" spans="3:4" ht="12.95" customHeight="1" x14ac:dyDescent="0.2">
      <c r="C6021" s="67"/>
      <c r="D6021" s="67"/>
    </row>
    <row r="6022" spans="3:4" ht="12.95" customHeight="1" x14ac:dyDescent="0.2">
      <c r="C6022" s="67"/>
      <c r="D6022" s="67"/>
    </row>
    <row r="6023" spans="3:4" ht="12.95" customHeight="1" x14ac:dyDescent="0.2">
      <c r="C6023" s="67"/>
      <c r="D6023" s="67"/>
    </row>
    <row r="6024" spans="3:4" ht="12.95" customHeight="1" x14ac:dyDescent="0.2">
      <c r="C6024" s="67"/>
      <c r="D6024" s="67"/>
    </row>
    <row r="6025" spans="3:4" ht="12.95" customHeight="1" x14ac:dyDescent="0.2">
      <c r="C6025" s="67"/>
      <c r="D6025" s="67"/>
    </row>
    <row r="6026" spans="3:4" ht="12.95" customHeight="1" x14ac:dyDescent="0.2">
      <c r="C6026" s="67"/>
      <c r="D6026" s="67"/>
    </row>
    <row r="6027" spans="3:4" ht="12.95" customHeight="1" x14ac:dyDescent="0.2">
      <c r="C6027" s="67"/>
      <c r="D6027" s="67"/>
    </row>
    <row r="6028" spans="3:4" ht="12.95" customHeight="1" x14ac:dyDescent="0.2">
      <c r="C6028" s="67"/>
      <c r="D6028" s="67"/>
    </row>
    <row r="6029" spans="3:4" ht="12.95" customHeight="1" x14ac:dyDescent="0.2">
      <c r="C6029" s="67"/>
      <c r="D6029" s="67"/>
    </row>
    <row r="6030" spans="3:4" ht="12.95" customHeight="1" x14ac:dyDescent="0.2">
      <c r="C6030" s="67"/>
      <c r="D6030" s="67"/>
    </row>
    <row r="6031" spans="3:4" ht="12.95" customHeight="1" x14ac:dyDescent="0.2">
      <c r="C6031" s="67"/>
      <c r="D6031" s="67"/>
    </row>
    <row r="6032" spans="3:4" ht="12.95" customHeight="1" x14ac:dyDescent="0.2">
      <c r="C6032" s="67"/>
      <c r="D6032" s="67"/>
    </row>
    <row r="6033" spans="3:4" ht="12.95" customHeight="1" x14ac:dyDescent="0.2">
      <c r="C6033" s="67"/>
      <c r="D6033" s="67"/>
    </row>
    <row r="6034" spans="3:4" ht="12.95" customHeight="1" x14ac:dyDescent="0.2">
      <c r="C6034" s="67"/>
      <c r="D6034" s="67"/>
    </row>
    <row r="6035" spans="3:4" ht="12.95" customHeight="1" x14ac:dyDescent="0.2">
      <c r="C6035" s="67"/>
      <c r="D6035" s="67"/>
    </row>
    <row r="6036" spans="3:4" ht="12.95" customHeight="1" x14ac:dyDescent="0.2">
      <c r="C6036" s="67"/>
      <c r="D6036" s="67"/>
    </row>
    <row r="6037" spans="3:4" ht="12.95" customHeight="1" x14ac:dyDescent="0.2">
      <c r="C6037" s="67"/>
      <c r="D6037" s="67"/>
    </row>
    <row r="6038" spans="3:4" ht="12.95" customHeight="1" x14ac:dyDescent="0.2">
      <c r="C6038" s="67"/>
      <c r="D6038" s="67"/>
    </row>
    <row r="6039" spans="3:4" ht="12.95" customHeight="1" x14ac:dyDescent="0.2">
      <c r="C6039" s="67"/>
      <c r="D6039" s="67"/>
    </row>
    <row r="6040" spans="3:4" ht="12.95" customHeight="1" x14ac:dyDescent="0.2">
      <c r="C6040" s="67"/>
      <c r="D6040" s="67"/>
    </row>
    <row r="6041" spans="3:4" ht="12.95" customHeight="1" x14ac:dyDescent="0.2">
      <c r="C6041" s="67"/>
      <c r="D6041" s="67"/>
    </row>
    <row r="6042" spans="3:4" ht="12.95" customHeight="1" x14ac:dyDescent="0.2">
      <c r="C6042" s="67"/>
      <c r="D6042" s="67"/>
    </row>
    <row r="6043" spans="3:4" ht="12.95" customHeight="1" x14ac:dyDescent="0.2">
      <c r="C6043" s="67"/>
      <c r="D6043" s="67"/>
    </row>
    <row r="6044" spans="3:4" ht="12.95" customHeight="1" x14ac:dyDescent="0.2">
      <c r="C6044" s="67"/>
      <c r="D6044" s="67"/>
    </row>
    <row r="6045" spans="3:4" ht="12.95" customHeight="1" x14ac:dyDescent="0.2">
      <c r="C6045" s="67"/>
      <c r="D6045" s="67"/>
    </row>
    <row r="6046" spans="3:4" ht="12.95" customHeight="1" x14ac:dyDescent="0.2">
      <c r="C6046" s="67"/>
      <c r="D6046" s="67"/>
    </row>
    <row r="6047" spans="3:4" ht="12.95" customHeight="1" x14ac:dyDescent="0.2">
      <c r="C6047" s="67"/>
      <c r="D6047" s="67"/>
    </row>
    <row r="6048" spans="3:4" ht="12.95" customHeight="1" x14ac:dyDescent="0.2">
      <c r="C6048" s="67"/>
      <c r="D6048" s="67"/>
    </row>
    <row r="6049" spans="3:4" ht="12.95" customHeight="1" x14ac:dyDescent="0.2">
      <c r="C6049" s="67"/>
      <c r="D6049" s="67"/>
    </row>
    <row r="6050" spans="3:4" ht="12.95" customHeight="1" x14ac:dyDescent="0.2">
      <c r="C6050" s="67"/>
      <c r="D6050" s="67"/>
    </row>
    <row r="6051" spans="3:4" ht="12.95" customHeight="1" x14ac:dyDescent="0.2">
      <c r="C6051" s="67"/>
      <c r="D6051" s="67"/>
    </row>
    <row r="6052" spans="3:4" ht="12.95" customHeight="1" x14ac:dyDescent="0.2">
      <c r="C6052" s="67"/>
      <c r="D6052" s="67"/>
    </row>
    <row r="6053" spans="3:4" ht="12.95" customHeight="1" x14ac:dyDescent="0.2">
      <c r="C6053" s="67"/>
      <c r="D6053" s="67"/>
    </row>
    <row r="6054" spans="3:4" ht="12.95" customHeight="1" x14ac:dyDescent="0.2">
      <c r="C6054" s="67"/>
      <c r="D6054" s="67"/>
    </row>
    <row r="6055" spans="3:4" ht="12.95" customHeight="1" x14ac:dyDescent="0.2">
      <c r="C6055" s="67"/>
      <c r="D6055" s="67"/>
    </row>
    <row r="6056" spans="3:4" ht="12.95" customHeight="1" x14ac:dyDescent="0.2">
      <c r="C6056" s="67"/>
      <c r="D6056" s="67"/>
    </row>
    <row r="6057" spans="3:4" ht="12.95" customHeight="1" x14ac:dyDescent="0.2">
      <c r="C6057" s="67"/>
      <c r="D6057" s="67"/>
    </row>
    <row r="6058" spans="3:4" ht="12.95" customHeight="1" x14ac:dyDescent="0.2">
      <c r="C6058" s="67"/>
      <c r="D6058" s="67"/>
    </row>
    <row r="6059" spans="3:4" ht="12.95" customHeight="1" x14ac:dyDescent="0.2">
      <c r="C6059" s="67"/>
      <c r="D6059" s="67"/>
    </row>
    <row r="6060" spans="3:4" ht="12.95" customHeight="1" x14ac:dyDescent="0.2">
      <c r="C6060" s="67"/>
      <c r="D6060" s="67"/>
    </row>
    <row r="6061" spans="3:4" ht="12.95" customHeight="1" x14ac:dyDescent="0.2">
      <c r="C6061" s="67"/>
      <c r="D6061" s="67"/>
    </row>
    <row r="6062" spans="3:4" ht="12.95" customHeight="1" x14ac:dyDescent="0.2">
      <c r="C6062" s="67"/>
      <c r="D6062" s="67"/>
    </row>
    <row r="6063" spans="3:4" ht="12.95" customHeight="1" x14ac:dyDescent="0.2">
      <c r="C6063" s="67"/>
      <c r="D6063" s="67"/>
    </row>
    <row r="6064" spans="3:4" ht="12.95" customHeight="1" x14ac:dyDescent="0.2">
      <c r="C6064" s="67"/>
      <c r="D6064" s="67"/>
    </row>
    <row r="6065" spans="3:4" ht="12.95" customHeight="1" x14ac:dyDescent="0.2">
      <c r="C6065" s="67"/>
      <c r="D6065" s="67"/>
    </row>
    <row r="6066" spans="3:4" ht="12.95" customHeight="1" x14ac:dyDescent="0.2">
      <c r="C6066" s="67"/>
      <c r="D6066" s="67"/>
    </row>
    <row r="6067" spans="3:4" ht="12.95" customHeight="1" x14ac:dyDescent="0.2">
      <c r="C6067" s="67"/>
      <c r="D6067" s="67"/>
    </row>
    <row r="6068" spans="3:4" ht="12.95" customHeight="1" x14ac:dyDescent="0.2">
      <c r="C6068" s="67"/>
      <c r="D6068" s="67"/>
    </row>
    <row r="6069" spans="3:4" ht="12.95" customHeight="1" x14ac:dyDescent="0.2">
      <c r="C6069" s="67"/>
      <c r="D6069" s="67"/>
    </row>
    <row r="6070" spans="3:4" ht="12.95" customHeight="1" x14ac:dyDescent="0.2">
      <c r="C6070" s="67"/>
      <c r="D6070" s="67"/>
    </row>
    <row r="6071" spans="3:4" ht="12.95" customHeight="1" x14ac:dyDescent="0.2">
      <c r="C6071" s="67"/>
      <c r="D6071" s="67"/>
    </row>
    <row r="6072" spans="3:4" ht="12.95" customHeight="1" x14ac:dyDescent="0.2">
      <c r="C6072" s="67"/>
      <c r="D6072" s="67"/>
    </row>
    <row r="6073" spans="3:4" ht="12.95" customHeight="1" x14ac:dyDescent="0.2">
      <c r="C6073" s="67"/>
      <c r="D6073" s="67"/>
    </row>
    <row r="6074" spans="3:4" ht="12.95" customHeight="1" x14ac:dyDescent="0.2">
      <c r="C6074" s="67"/>
      <c r="D6074" s="67"/>
    </row>
    <row r="6075" spans="3:4" ht="12.95" customHeight="1" x14ac:dyDescent="0.2">
      <c r="C6075" s="67"/>
      <c r="D6075" s="67"/>
    </row>
    <row r="6076" spans="3:4" ht="12.95" customHeight="1" x14ac:dyDescent="0.2">
      <c r="C6076" s="67"/>
      <c r="D6076" s="67"/>
    </row>
    <row r="6077" spans="3:4" ht="12.95" customHeight="1" x14ac:dyDescent="0.2">
      <c r="C6077" s="67"/>
      <c r="D6077" s="67"/>
    </row>
    <row r="6078" spans="3:4" ht="12.95" customHeight="1" x14ac:dyDescent="0.2">
      <c r="C6078" s="67"/>
      <c r="D6078" s="67"/>
    </row>
    <row r="6079" spans="3:4" ht="12.95" customHeight="1" x14ac:dyDescent="0.2">
      <c r="C6079" s="67"/>
      <c r="D6079" s="67"/>
    </row>
    <row r="6080" spans="3:4" ht="12.95" customHeight="1" x14ac:dyDescent="0.2">
      <c r="C6080" s="67"/>
      <c r="D6080" s="67"/>
    </row>
    <row r="6081" spans="3:4" ht="12.95" customHeight="1" x14ac:dyDescent="0.2">
      <c r="C6081" s="67"/>
      <c r="D6081" s="67"/>
    </row>
    <row r="6082" spans="3:4" ht="12.95" customHeight="1" x14ac:dyDescent="0.2">
      <c r="C6082" s="67"/>
      <c r="D6082" s="67"/>
    </row>
    <row r="6083" spans="3:4" ht="12.95" customHeight="1" x14ac:dyDescent="0.2">
      <c r="C6083" s="67"/>
      <c r="D6083" s="67"/>
    </row>
    <row r="6084" spans="3:4" ht="12.95" customHeight="1" x14ac:dyDescent="0.2">
      <c r="C6084" s="67"/>
      <c r="D6084" s="67"/>
    </row>
    <row r="6085" spans="3:4" ht="12.95" customHeight="1" x14ac:dyDescent="0.2">
      <c r="C6085" s="67"/>
      <c r="D6085" s="67"/>
    </row>
    <row r="6086" spans="3:4" ht="12.95" customHeight="1" x14ac:dyDescent="0.2">
      <c r="C6086" s="67"/>
      <c r="D6086" s="67"/>
    </row>
    <row r="6087" spans="3:4" ht="12.95" customHeight="1" x14ac:dyDescent="0.2">
      <c r="C6087" s="67"/>
      <c r="D6087" s="67"/>
    </row>
    <row r="6088" spans="3:4" ht="12.95" customHeight="1" x14ac:dyDescent="0.2">
      <c r="C6088" s="67"/>
      <c r="D6088" s="67"/>
    </row>
    <row r="6089" spans="3:4" ht="12.95" customHeight="1" x14ac:dyDescent="0.2">
      <c r="C6089" s="67"/>
      <c r="D6089" s="67"/>
    </row>
    <row r="6090" spans="3:4" ht="12.95" customHeight="1" x14ac:dyDescent="0.2">
      <c r="C6090" s="67"/>
      <c r="D6090" s="67"/>
    </row>
    <row r="6091" spans="3:4" ht="12.95" customHeight="1" x14ac:dyDescent="0.2">
      <c r="C6091" s="67"/>
      <c r="D6091" s="67"/>
    </row>
    <row r="6092" spans="3:4" ht="12.95" customHeight="1" x14ac:dyDescent="0.2">
      <c r="C6092" s="67"/>
      <c r="D6092" s="67"/>
    </row>
    <row r="6093" spans="3:4" ht="12.95" customHeight="1" x14ac:dyDescent="0.2">
      <c r="C6093" s="67"/>
      <c r="D6093" s="67"/>
    </row>
    <row r="6094" spans="3:4" ht="12.95" customHeight="1" x14ac:dyDescent="0.2">
      <c r="C6094" s="67"/>
      <c r="D6094" s="67"/>
    </row>
    <row r="6095" spans="3:4" ht="12.95" customHeight="1" x14ac:dyDescent="0.2">
      <c r="C6095" s="67"/>
      <c r="D6095" s="67"/>
    </row>
    <row r="6096" spans="3:4" ht="12.95" customHeight="1" x14ac:dyDescent="0.2">
      <c r="C6096" s="67"/>
      <c r="D6096" s="67"/>
    </row>
    <row r="6097" spans="3:4" ht="12.95" customHeight="1" x14ac:dyDescent="0.2">
      <c r="C6097" s="67"/>
      <c r="D6097" s="67"/>
    </row>
    <row r="6098" spans="3:4" ht="12.95" customHeight="1" x14ac:dyDescent="0.2">
      <c r="C6098" s="67"/>
      <c r="D6098" s="67"/>
    </row>
    <row r="6099" spans="3:4" ht="12.95" customHeight="1" x14ac:dyDescent="0.2">
      <c r="C6099" s="67"/>
      <c r="D6099" s="67"/>
    </row>
    <row r="6100" spans="3:4" ht="12.95" customHeight="1" x14ac:dyDescent="0.2">
      <c r="C6100" s="67"/>
      <c r="D6100" s="67"/>
    </row>
    <row r="6101" spans="3:4" ht="12.95" customHeight="1" x14ac:dyDescent="0.2">
      <c r="C6101" s="67"/>
      <c r="D6101" s="67"/>
    </row>
    <row r="6102" spans="3:4" ht="12.95" customHeight="1" x14ac:dyDescent="0.2">
      <c r="C6102" s="67"/>
      <c r="D6102" s="67"/>
    </row>
    <row r="6103" spans="3:4" ht="12.95" customHeight="1" x14ac:dyDescent="0.2">
      <c r="C6103" s="67"/>
      <c r="D6103" s="67"/>
    </row>
    <row r="6104" spans="3:4" ht="12.95" customHeight="1" x14ac:dyDescent="0.2">
      <c r="C6104" s="67"/>
      <c r="D6104" s="67"/>
    </row>
    <row r="6105" spans="3:4" ht="12.95" customHeight="1" x14ac:dyDescent="0.2">
      <c r="C6105" s="67"/>
      <c r="D6105" s="67"/>
    </row>
    <row r="6106" spans="3:4" ht="12.95" customHeight="1" x14ac:dyDescent="0.2">
      <c r="C6106" s="67"/>
      <c r="D6106" s="67"/>
    </row>
    <row r="6107" spans="3:4" ht="12.95" customHeight="1" x14ac:dyDescent="0.2">
      <c r="C6107" s="67"/>
      <c r="D6107" s="67"/>
    </row>
    <row r="6108" spans="3:4" ht="12.95" customHeight="1" x14ac:dyDescent="0.2">
      <c r="C6108" s="67"/>
      <c r="D6108" s="67"/>
    </row>
    <row r="6109" spans="3:4" ht="12.95" customHeight="1" x14ac:dyDescent="0.2">
      <c r="C6109" s="67"/>
      <c r="D6109" s="67"/>
    </row>
    <row r="6110" spans="3:4" ht="12.95" customHeight="1" x14ac:dyDescent="0.2">
      <c r="C6110" s="67"/>
      <c r="D6110" s="67"/>
    </row>
    <row r="6111" spans="3:4" ht="12.95" customHeight="1" x14ac:dyDescent="0.2">
      <c r="C6111" s="67"/>
      <c r="D6111" s="67"/>
    </row>
    <row r="6112" spans="3:4" ht="12.95" customHeight="1" x14ac:dyDescent="0.2">
      <c r="C6112" s="67"/>
      <c r="D6112" s="67"/>
    </row>
    <row r="6113" spans="3:4" ht="12.95" customHeight="1" x14ac:dyDescent="0.2">
      <c r="C6113" s="67"/>
      <c r="D6113" s="67"/>
    </row>
    <row r="6114" spans="3:4" ht="12.95" customHeight="1" x14ac:dyDescent="0.2">
      <c r="C6114" s="67"/>
      <c r="D6114" s="67"/>
    </row>
    <row r="6115" spans="3:4" ht="12.95" customHeight="1" x14ac:dyDescent="0.2">
      <c r="C6115" s="67"/>
      <c r="D6115" s="67"/>
    </row>
    <row r="6116" spans="3:4" ht="12.95" customHeight="1" x14ac:dyDescent="0.2">
      <c r="C6116" s="67"/>
      <c r="D6116" s="67"/>
    </row>
    <row r="6117" spans="3:4" ht="12.95" customHeight="1" x14ac:dyDescent="0.2">
      <c r="C6117" s="67"/>
      <c r="D6117" s="67"/>
    </row>
    <row r="6118" spans="3:4" ht="12.95" customHeight="1" x14ac:dyDescent="0.2">
      <c r="C6118" s="67"/>
      <c r="D6118" s="67"/>
    </row>
    <row r="6119" spans="3:4" ht="12.95" customHeight="1" x14ac:dyDescent="0.2">
      <c r="C6119" s="67"/>
      <c r="D6119" s="67"/>
    </row>
    <row r="6120" spans="3:4" ht="12.95" customHeight="1" x14ac:dyDescent="0.2">
      <c r="C6120" s="67"/>
      <c r="D6120" s="67"/>
    </row>
    <row r="6121" spans="3:4" ht="12.95" customHeight="1" x14ac:dyDescent="0.2">
      <c r="C6121" s="67"/>
      <c r="D6121" s="67"/>
    </row>
    <row r="6122" spans="3:4" ht="12.95" customHeight="1" x14ac:dyDescent="0.2">
      <c r="C6122" s="67"/>
      <c r="D6122" s="67"/>
    </row>
    <row r="6123" spans="3:4" ht="12.95" customHeight="1" x14ac:dyDescent="0.2">
      <c r="C6123" s="67"/>
      <c r="D6123" s="67"/>
    </row>
    <row r="6124" spans="3:4" ht="12.95" customHeight="1" x14ac:dyDescent="0.2">
      <c r="C6124" s="67"/>
      <c r="D6124" s="67"/>
    </row>
    <row r="6125" spans="3:4" ht="12.95" customHeight="1" x14ac:dyDescent="0.2">
      <c r="C6125" s="67"/>
      <c r="D6125" s="67"/>
    </row>
    <row r="6126" spans="3:4" ht="12.95" customHeight="1" x14ac:dyDescent="0.2">
      <c r="C6126" s="67"/>
      <c r="D6126" s="67"/>
    </row>
    <row r="6127" spans="3:4" ht="12.95" customHeight="1" x14ac:dyDescent="0.2">
      <c r="C6127" s="67"/>
      <c r="D6127" s="67"/>
    </row>
    <row r="6128" spans="3:4" ht="12.95" customHeight="1" x14ac:dyDescent="0.2">
      <c r="C6128" s="67"/>
      <c r="D6128" s="67"/>
    </row>
    <row r="6129" spans="3:4" ht="12.95" customHeight="1" x14ac:dyDescent="0.2">
      <c r="C6129" s="67"/>
      <c r="D6129" s="67"/>
    </row>
    <row r="6130" spans="3:4" ht="12.95" customHeight="1" x14ac:dyDescent="0.2">
      <c r="C6130" s="67"/>
      <c r="D6130" s="67"/>
    </row>
    <row r="6131" spans="3:4" ht="12.95" customHeight="1" x14ac:dyDescent="0.2">
      <c r="C6131" s="67"/>
      <c r="D6131" s="67"/>
    </row>
    <row r="6132" spans="3:4" ht="12.95" customHeight="1" x14ac:dyDescent="0.2">
      <c r="C6132" s="67"/>
      <c r="D6132" s="67"/>
    </row>
    <row r="6133" spans="3:4" ht="12.95" customHeight="1" x14ac:dyDescent="0.2">
      <c r="C6133" s="67"/>
      <c r="D6133" s="67"/>
    </row>
    <row r="6134" spans="3:4" ht="12.95" customHeight="1" x14ac:dyDescent="0.2">
      <c r="C6134" s="67"/>
      <c r="D6134" s="67"/>
    </row>
    <row r="6135" spans="3:4" ht="12.95" customHeight="1" x14ac:dyDescent="0.2">
      <c r="C6135" s="67"/>
      <c r="D6135" s="67"/>
    </row>
    <row r="6136" spans="3:4" ht="12.95" customHeight="1" x14ac:dyDescent="0.2">
      <c r="C6136" s="67"/>
      <c r="D6136" s="67"/>
    </row>
    <row r="6137" spans="3:4" ht="12.95" customHeight="1" x14ac:dyDescent="0.2">
      <c r="C6137" s="67"/>
      <c r="D6137" s="67"/>
    </row>
    <row r="6138" spans="3:4" ht="12.95" customHeight="1" x14ac:dyDescent="0.2">
      <c r="C6138" s="67"/>
      <c r="D6138" s="67"/>
    </row>
    <row r="6139" spans="3:4" ht="12.95" customHeight="1" x14ac:dyDescent="0.2">
      <c r="C6139" s="67"/>
      <c r="D6139" s="67"/>
    </row>
    <row r="6140" spans="3:4" ht="12.95" customHeight="1" x14ac:dyDescent="0.2">
      <c r="C6140" s="67"/>
      <c r="D6140" s="67"/>
    </row>
    <row r="6141" spans="3:4" ht="12.95" customHeight="1" x14ac:dyDescent="0.2">
      <c r="C6141" s="67"/>
      <c r="D6141" s="67"/>
    </row>
    <row r="6142" spans="3:4" ht="12.95" customHeight="1" x14ac:dyDescent="0.2">
      <c r="C6142" s="67"/>
      <c r="D6142" s="67"/>
    </row>
    <row r="6143" spans="3:4" ht="12.95" customHeight="1" x14ac:dyDescent="0.2">
      <c r="C6143" s="67"/>
      <c r="D6143" s="67"/>
    </row>
    <row r="6144" spans="3:4" ht="12.95" customHeight="1" x14ac:dyDescent="0.2">
      <c r="C6144" s="67"/>
      <c r="D6144" s="67"/>
    </row>
    <row r="6145" spans="3:4" ht="12.95" customHeight="1" x14ac:dyDescent="0.2">
      <c r="C6145" s="67"/>
      <c r="D6145" s="67"/>
    </row>
    <row r="6146" spans="3:4" ht="12.95" customHeight="1" x14ac:dyDescent="0.2">
      <c r="C6146" s="67"/>
      <c r="D6146" s="67"/>
    </row>
    <row r="6147" spans="3:4" ht="12.95" customHeight="1" x14ac:dyDescent="0.2">
      <c r="C6147" s="67"/>
      <c r="D6147" s="67"/>
    </row>
    <row r="6148" spans="3:4" ht="12.95" customHeight="1" x14ac:dyDescent="0.2">
      <c r="C6148" s="67"/>
      <c r="D6148" s="67"/>
    </row>
    <row r="6149" spans="3:4" ht="12.95" customHeight="1" x14ac:dyDescent="0.2">
      <c r="C6149" s="67"/>
      <c r="D6149" s="67"/>
    </row>
    <row r="6150" spans="3:4" ht="12.95" customHeight="1" x14ac:dyDescent="0.2">
      <c r="C6150" s="67"/>
      <c r="D6150" s="67"/>
    </row>
    <row r="6151" spans="3:4" ht="12.95" customHeight="1" x14ac:dyDescent="0.2">
      <c r="C6151" s="67"/>
      <c r="D6151" s="67"/>
    </row>
    <row r="6152" spans="3:4" ht="12.95" customHeight="1" x14ac:dyDescent="0.2">
      <c r="C6152" s="67"/>
      <c r="D6152" s="67"/>
    </row>
    <row r="6153" spans="3:4" ht="12.95" customHeight="1" x14ac:dyDescent="0.2">
      <c r="C6153" s="67"/>
      <c r="D6153" s="67"/>
    </row>
    <row r="6154" spans="3:4" ht="12.95" customHeight="1" x14ac:dyDescent="0.2">
      <c r="C6154" s="67"/>
      <c r="D6154" s="67"/>
    </row>
    <row r="6155" spans="3:4" ht="12.95" customHeight="1" x14ac:dyDescent="0.2">
      <c r="C6155" s="67"/>
      <c r="D6155" s="67"/>
    </row>
    <row r="6156" spans="3:4" ht="12.95" customHeight="1" x14ac:dyDescent="0.2">
      <c r="C6156" s="67"/>
      <c r="D6156" s="67"/>
    </row>
    <row r="6157" spans="3:4" ht="12.95" customHeight="1" x14ac:dyDescent="0.2">
      <c r="C6157" s="67"/>
      <c r="D6157" s="67"/>
    </row>
    <row r="6158" spans="3:4" ht="12.95" customHeight="1" x14ac:dyDescent="0.2">
      <c r="C6158" s="67"/>
      <c r="D6158" s="67"/>
    </row>
    <row r="6159" spans="3:4" ht="12.95" customHeight="1" x14ac:dyDescent="0.2">
      <c r="C6159" s="67"/>
      <c r="D6159" s="67"/>
    </row>
    <row r="6160" spans="3:4" ht="12.95" customHeight="1" x14ac:dyDescent="0.2">
      <c r="C6160" s="67"/>
      <c r="D6160" s="67"/>
    </row>
    <row r="6161" spans="3:4" ht="12.95" customHeight="1" x14ac:dyDescent="0.2">
      <c r="C6161" s="67"/>
      <c r="D6161" s="67"/>
    </row>
    <row r="6162" spans="3:4" ht="12.95" customHeight="1" x14ac:dyDescent="0.2">
      <c r="C6162" s="67"/>
      <c r="D6162" s="67"/>
    </row>
    <row r="6163" spans="3:4" ht="12.95" customHeight="1" x14ac:dyDescent="0.2">
      <c r="C6163" s="67"/>
      <c r="D6163" s="67"/>
    </row>
    <row r="6164" spans="3:4" ht="12.95" customHeight="1" x14ac:dyDescent="0.2">
      <c r="C6164" s="67"/>
      <c r="D6164" s="67"/>
    </row>
    <row r="6165" spans="3:4" ht="12.95" customHeight="1" x14ac:dyDescent="0.2">
      <c r="C6165" s="67"/>
      <c r="D6165" s="67"/>
    </row>
    <row r="6166" spans="3:4" ht="12.95" customHeight="1" x14ac:dyDescent="0.2">
      <c r="C6166" s="67"/>
      <c r="D6166" s="67"/>
    </row>
    <row r="6167" spans="3:4" ht="12.95" customHeight="1" x14ac:dyDescent="0.2">
      <c r="C6167" s="67"/>
      <c r="D6167" s="67"/>
    </row>
    <row r="6168" spans="3:4" ht="12.95" customHeight="1" x14ac:dyDescent="0.2">
      <c r="C6168" s="67"/>
      <c r="D6168" s="67"/>
    </row>
    <row r="6169" spans="3:4" ht="12.95" customHeight="1" x14ac:dyDescent="0.2">
      <c r="C6169" s="67"/>
      <c r="D6169" s="67"/>
    </row>
    <row r="6170" spans="3:4" ht="12.95" customHeight="1" x14ac:dyDescent="0.2">
      <c r="C6170" s="67"/>
      <c r="D6170" s="67"/>
    </row>
    <row r="6171" spans="3:4" ht="12.95" customHeight="1" x14ac:dyDescent="0.2">
      <c r="C6171" s="67"/>
      <c r="D6171" s="67"/>
    </row>
    <row r="6172" spans="3:4" ht="12.95" customHeight="1" x14ac:dyDescent="0.2">
      <c r="C6172" s="67"/>
      <c r="D6172" s="67"/>
    </row>
    <row r="6173" spans="3:4" ht="12.95" customHeight="1" x14ac:dyDescent="0.2">
      <c r="C6173" s="67"/>
      <c r="D6173" s="67"/>
    </row>
    <row r="6174" spans="3:4" ht="12.95" customHeight="1" x14ac:dyDescent="0.2">
      <c r="C6174" s="67"/>
      <c r="D6174" s="67"/>
    </row>
    <row r="6175" spans="3:4" ht="12.95" customHeight="1" x14ac:dyDescent="0.2">
      <c r="C6175" s="67"/>
      <c r="D6175" s="67"/>
    </row>
    <row r="6176" spans="3:4" ht="12.95" customHeight="1" x14ac:dyDescent="0.2">
      <c r="C6176" s="67"/>
      <c r="D6176" s="67"/>
    </row>
    <row r="6177" spans="3:4" ht="12.95" customHeight="1" x14ac:dyDescent="0.2">
      <c r="C6177" s="67"/>
      <c r="D6177" s="67"/>
    </row>
    <row r="6178" spans="3:4" ht="12.95" customHeight="1" x14ac:dyDescent="0.2">
      <c r="C6178" s="67"/>
      <c r="D6178" s="67"/>
    </row>
    <row r="6179" spans="3:4" ht="12.95" customHeight="1" x14ac:dyDescent="0.2">
      <c r="C6179" s="67"/>
      <c r="D6179" s="67"/>
    </row>
    <row r="6180" spans="3:4" ht="12.95" customHeight="1" x14ac:dyDescent="0.2">
      <c r="C6180" s="67"/>
      <c r="D6180" s="67"/>
    </row>
    <row r="6181" spans="3:4" ht="12.95" customHeight="1" x14ac:dyDescent="0.2">
      <c r="C6181" s="67"/>
      <c r="D6181" s="67"/>
    </row>
    <row r="6182" spans="3:4" ht="12.95" customHeight="1" x14ac:dyDescent="0.2">
      <c r="C6182" s="67"/>
      <c r="D6182" s="67"/>
    </row>
    <row r="6183" spans="3:4" ht="12.95" customHeight="1" x14ac:dyDescent="0.2">
      <c r="C6183" s="67"/>
      <c r="D6183" s="67"/>
    </row>
    <row r="6184" spans="3:4" ht="12.95" customHeight="1" x14ac:dyDescent="0.2">
      <c r="C6184" s="67"/>
      <c r="D6184" s="67"/>
    </row>
    <row r="6185" spans="3:4" ht="12.95" customHeight="1" x14ac:dyDescent="0.2">
      <c r="C6185" s="67"/>
      <c r="D6185" s="67"/>
    </row>
    <row r="6186" spans="3:4" ht="12.95" customHeight="1" x14ac:dyDescent="0.2">
      <c r="C6186" s="67"/>
      <c r="D6186" s="67"/>
    </row>
    <row r="6187" spans="3:4" ht="12.95" customHeight="1" x14ac:dyDescent="0.2">
      <c r="C6187" s="67"/>
      <c r="D6187" s="67"/>
    </row>
    <row r="6188" spans="3:4" ht="12.95" customHeight="1" x14ac:dyDescent="0.2">
      <c r="C6188" s="67"/>
      <c r="D6188" s="67"/>
    </row>
    <row r="6189" spans="3:4" ht="12.95" customHeight="1" x14ac:dyDescent="0.2">
      <c r="C6189" s="67"/>
      <c r="D6189" s="67"/>
    </row>
    <row r="6190" spans="3:4" ht="12.95" customHeight="1" x14ac:dyDescent="0.2">
      <c r="C6190" s="67"/>
      <c r="D6190" s="67"/>
    </row>
    <row r="6191" spans="3:4" ht="12.95" customHeight="1" x14ac:dyDescent="0.2">
      <c r="C6191" s="67"/>
      <c r="D6191" s="67"/>
    </row>
    <row r="6192" spans="3:4" ht="12.95" customHeight="1" x14ac:dyDescent="0.2">
      <c r="C6192" s="67"/>
      <c r="D6192" s="67"/>
    </row>
    <row r="6193" spans="3:4" ht="12.95" customHeight="1" x14ac:dyDescent="0.2">
      <c r="C6193" s="67"/>
      <c r="D6193" s="67"/>
    </row>
    <row r="6194" spans="3:4" ht="12.95" customHeight="1" x14ac:dyDescent="0.2">
      <c r="C6194" s="67"/>
      <c r="D6194" s="67"/>
    </row>
    <row r="6195" spans="3:4" ht="12.95" customHeight="1" x14ac:dyDescent="0.2">
      <c r="C6195" s="67"/>
      <c r="D6195" s="67"/>
    </row>
    <row r="6196" spans="3:4" ht="12.95" customHeight="1" x14ac:dyDescent="0.2">
      <c r="C6196" s="67"/>
      <c r="D6196" s="67"/>
    </row>
    <row r="6197" spans="3:4" ht="12.95" customHeight="1" x14ac:dyDescent="0.2">
      <c r="C6197" s="67"/>
      <c r="D6197" s="67"/>
    </row>
    <row r="6198" spans="3:4" ht="12.95" customHeight="1" x14ac:dyDescent="0.2">
      <c r="C6198" s="67"/>
      <c r="D6198" s="67"/>
    </row>
    <row r="6199" spans="3:4" ht="12.95" customHeight="1" x14ac:dyDescent="0.2">
      <c r="C6199" s="67"/>
      <c r="D6199" s="67"/>
    </row>
    <row r="6200" spans="3:4" ht="12.95" customHeight="1" x14ac:dyDescent="0.2">
      <c r="C6200" s="67"/>
      <c r="D6200" s="67"/>
    </row>
    <row r="6201" spans="3:4" ht="12.95" customHeight="1" x14ac:dyDescent="0.2">
      <c r="C6201" s="67"/>
      <c r="D6201" s="67"/>
    </row>
    <row r="6202" spans="3:4" ht="12.95" customHeight="1" x14ac:dyDescent="0.2">
      <c r="C6202" s="67"/>
      <c r="D6202" s="67"/>
    </row>
    <row r="6203" spans="3:4" ht="12.95" customHeight="1" x14ac:dyDescent="0.2">
      <c r="C6203" s="67"/>
      <c r="D6203" s="67"/>
    </row>
    <row r="6204" spans="3:4" ht="12.95" customHeight="1" x14ac:dyDescent="0.2">
      <c r="C6204" s="67"/>
      <c r="D6204" s="67"/>
    </row>
    <row r="6205" spans="3:4" ht="12.95" customHeight="1" x14ac:dyDescent="0.2">
      <c r="C6205" s="67"/>
      <c r="D6205" s="67"/>
    </row>
    <row r="6206" spans="3:4" ht="12.95" customHeight="1" x14ac:dyDescent="0.2">
      <c r="C6206" s="67"/>
      <c r="D6206" s="67"/>
    </row>
    <row r="6207" spans="3:4" ht="12.95" customHeight="1" x14ac:dyDescent="0.2">
      <c r="C6207" s="67"/>
      <c r="D6207" s="67"/>
    </row>
    <row r="6208" spans="3:4" ht="12.95" customHeight="1" x14ac:dyDescent="0.2">
      <c r="C6208" s="67"/>
      <c r="D6208" s="67"/>
    </row>
    <row r="6209" spans="3:4" ht="12.95" customHeight="1" x14ac:dyDescent="0.2">
      <c r="C6209" s="67"/>
      <c r="D6209" s="67"/>
    </row>
    <row r="6210" spans="3:4" ht="12.95" customHeight="1" x14ac:dyDescent="0.2">
      <c r="C6210" s="67"/>
      <c r="D6210" s="67"/>
    </row>
    <row r="6211" spans="3:4" ht="12.95" customHeight="1" x14ac:dyDescent="0.2">
      <c r="C6211" s="67"/>
      <c r="D6211" s="67"/>
    </row>
    <row r="6212" spans="3:4" ht="12.95" customHeight="1" x14ac:dyDescent="0.2">
      <c r="C6212" s="67"/>
      <c r="D6212" s="67"/>
    </row>
    <row r="6213" spans="3:4" ht="12.95" customHeight="1" x14ac:dyDescent="0.2">
      <c r="C6213" s="67"/>
      <c r="D6213" s="67"/>
    </row>
    <row r="6214" spans="3:4" ht="12.95" customHeight="1" x14ac:dyDescent="0.2">
      <c r="C6214" s="67"/>
      <c r="D6214" s="67"/>
    </row>
    <row r="6215" spans="3:4" ht="12.95" customHeight="1" x14ac:dyDescent="0.2">
      <c r="C6215" s="67"/>
      <c r="D6215" s="67"/>
    </row>
    <row r="6216" spans="3:4" ht="12.95" customHeight="1" x14ac:dyDescent="0.2">
      <c r="C6216" s="67"/>
      <c r="D6216" s="67"/>
    </row>
    <row r="6217" spans="3:4" ht="12.95" customHeight="1" x14ac:dyDescent="0.2">
      <c r="C6217" s="67"/>
      <c r="D6217" s="67"/>
    </row>
    <row r="6218" spans="3:4" ht="12.95" customHeight="1" x14ac:dyDescent="0.2">
      <c r="C6218" s="67"/>
      <c r="D6218" s="67"/>
    </row>
    <row r="6219" spans="3:4" ht="12.95" customHeight="1" x14ac:dyDescent="0.2">
      <c r="C6219" s="67"/>
      <c r="D6219" s="67"/>
    </row>
    <row r="6220" spans="3:4" ht="12.95" customHeight="1" x14ac:dyDescent="0.2">
      <c r="C6220" s="67"/>
      <c r="D6220" s="67"/>
    </row>
    <row r="6221" spans="3:4" ht="12.95" customHeight="1" x14ac:dyDescent="0.2">
      <c r="C6221" s="67"/>
      <c r="D6221" s="67"/>
    </row>
    <row r="6222" spans="3:4" ht="12.95" customHeight="1" x14ac:dyDescent="0.2">
      <c r="C6222" s="67"/>
      <c r="D6222" s="67"/>
    </row>
    <row r="6223" spans="3:4" ht="12.95" customHeight="1" x14ac:dyDescent="0.2">
      <c r="C6223" s="67"/>
      <c r="D6223" s="67"/>
    </row>
    <row r="6224" spans="3:4" ht="12.95" customHeight="1" x14ac:dyDescent="0.2">
      <c r="C6224" s="67"/>
      <c r="D6224" s="67"/>
    </row>
    <row r="6225" spans="3:4" ht="12.95" customHeight="1" x14ac:dyDescent="0.2">
      <c r="C6225" s="67"/>
      <c r="D6225" s="67"/>
    </row>
    <row r="6226" spans="3:4" ht="12.95" customHeight="1" x14ac:dyDescent="0.2">
      <c r="C6226" s="67"/>
      <c r="D6226" s="67"/>
    </row>
    <row r="6227" spans="3:4" ht="12.95" customHeight="1" x14ac:dyDescent="0.2">
      <c r="C6227" s="67"/>
      <c r="D6227" s="67"/>
    </row>
    <row r="6228" spans="3:4" ht="12.95" customHeight="1" x14ac:dyDescent="0.2">
      <c r="C6228" s="67"/>
      <c r="D6228" s="67"/>
    </row>
    <row r="6229" spans="3:4" ht="12.95" customHeight="1" x14ac:dyDescent="0.2">
      <c r="C6229" s="67"/>
      <c r="D6229" s="67"/>
    </row>
    <row r="6230" spans="3:4" ht="12.95" customHeight="1" x14ac:dyDescent="0.2">
      <c r="C6230" s="67"/>
      <c r="D6230" s="67"/>
    </row>
    <row r="6231" spans="3:4" ht="12.95" customHeight="1" x14ac:dyDescent="0.2">
      <c r="C6231" s="67"/>
      <c r="D6231" s="67"/>
    </row>
    <row r="6232" spans="3:4" ht="12.95" customHeight="1" x14ac:dyDescent="0.2">
      <c r="C6232" s="67"/>
      <c r="D6232" s="67"/>
    </row>
    <row r="6233" spans="3:4" ht="12.95" customHeight="1" x14ac:dyDescent="0.2">
      <c r="C6233" s="67"/>
      <c r="D6233" s="67"/>
    </row>
    <row r="6234" spans="3:4" ht="12.95" customHeight="1" x14ac:dyDescent="0.2">
      <c r="C6234" s="67"/>
      <c r="D6234" s="67"/>
    </row>
    <row r="6235" spans="3:4" ht="12.95" customHeight="1" x14ac:dyDescent="0.2">
      <c r="C6235" s="67"/>
      <c r="D6235" s="67"/>
    </row>
    <row r="6236" spans="3:4" ht="12.95" customHeight="1" x14ac:dyDescent="0.2">
      <c r="C6236" s="67"/>
      <c r="D6236" s="67"/>
    </row>
    <row r="6237" spans="3:4" ht="12.95" customHeight="1" x14ac:dyDescent="0.2">
      <c r="C6237" s="67"/>
      <c r="D6237" s="67"/>
    </row>
    <row r="6238" spans="3:4" ht="12.95" customHeight="1" x14ac:dyDescent="0.2">
      <c r="C6238" s="67"/>
      <c r="D6238" s="67"/>
    </row>
    <row r="6239" spans="3:4" ht="12.95" customHeight="1" x14ac:dyDescent="0.2">
      <c r="C6239" s="67"/>
      <c r="D6239" s="67"/>
    </row>
    <row r="6240" spans="3:4" ht="12.95" customHeight="1" x14ac:dyDescent="0.2">
      <c r="C6240" s="67"/>
      <c r="D6240" s="67"/>
    </row>
    <row r="6241" spans="3:4" ht="12.95" customHeight="1" x14ac:dyDescent="0.2">
      <c r="C6241" s="67"/>
      <c r="D6241" s="67"/>
    </row>
    <row r="6242" spans="3:4" ht="12.95" customHeight="1" x14ac:dyDescent="0.2">
      <c r="C6242" s="67"/>
      <c r="D6242" s="67"/>
    </row>
    <row r="6243" spans="3:4" ht="12.95" customHeight="1" x14ac:dyDescent="0.2">
      <c r="C6243" s="67"/>
      <c r="D6243" s="67"/>
    </row>
    <row r="6244" spans="3:4" ht="12.95" customHeight="1" x14ac:dyDescent="0.2">
      <c r="C6244" s="67"/>
      <c r="D6244" s="67"/>
    </row>
    <row r="6245" spans="3:4" ht="12.95" customHeight="1" x14ac:dyDescent="0.2">
      <c r="C6245" s="67"/>
      <c r="D6245" s="67"/>
    </row>
    <row r="6246" spans="3:4" ht="12.95" customHeight="1" x14ac:dyDescent="0.2">
      <c r="C6246" s="67"/>
      <c r="D6246" s="67"/>
    </row>
    <row r="6247" spans="3:4" ht="12.95" customHeight="1" x14ac:dyDescent="0.2">
      <c r="C6247" s="67"/>
      <c r="D6247" s="67"/>
    </row>
    <row r="6248" spans="3:4" ht="12.95" customHeight="1" x14ac:dyDescent="0.2">
      <c r="C6248" s="67"/>
      <c r="D6248" s="67"/>
    </row>
    <row r="6249" spans="3:4" ht="12.95" customHeight="1" x14ac:dyDescent="0.2">
      <c r="C6249" s="67"/>
      <c r="D6249" s="67"/>
    </row>
    <row r="6250" spans="3:4" ht="12.95" customHeight="1" x14ac:dyDescent="0.2">
      <c r="C6250" s="67"/>
      <c r="D6250" s="67"/>
    </row>
    <row r="6251" spans="3:4" ht="12.95" customHeight="1" x14ac:dyDescent="0.2">
      <c r="C6251" s="67"/>
      <c r="D6251" s="67"/>
    </row>
    <row r="6252" spans="3:4" ht="12.95" customHeight="1" x14ac:dyDescent="0.2">
      <c r="C6252" s="67"/>
      <c r="D6252" s="67"/>
    </row>
    <row r="6253" spans="3:4" ht="12.95" customHeight="1" x14ac:dyDescent="0.2">
      <c r="C6253" s="67"/>
      <c r="D6253" s="67"/>
    </row>
    <row r="6254" spans="3:4" ht="12.95" customHeight="1" x14ac:dyDescent="0.2">
      <c r="C6254" s="67"/>
      <c r="D6254" s="67"/>
    </row>
    <row r="6255" spans="3:4" ht="12.95" customHeight="1" x14ac:dyDescent="0.2">
      <c r="C6255" s="67"/>
      <c r="D6255" s="67"/>
    </row>
    <row r="6256" spans="3:4" ht="12.95" customHeight="1" x14ac:dyDescent="0.2">
      <c r="C6256" s="67"/>
      <c r="D6256" s="67"/>
    </row>
    <row r="6257" spans="3:4" ht="12.95" customHeight="1" x14ac:dyDescent="0.2">
      <c r="C6257" s="67"/>
      <c r="D6257" s="67"/>
    </row>
    <row r="6258" spans="3:4" ht="12.95" customHeight="1" x14ac:dyDescent="0.2">
      <c r="C6258" s="67"/>
      <c r="D6258" s="67"/>
    </row>
    <row r="6259" spans="3:4" ht="12.95" customHeight="1" x14ac:dyDescent="0.2">
      <c r="C6259" s="67"/>
      <c r="D6259" s="67"/>
    </row>
    <row r="6260" spans="3:4" ht="12.95" customHeight="1" x14ac:dyDescent="0.2">
      <c r="C6260" s="67"/>
      <c r="D6260" s="67"/>
    </row>
    <row r="6261" spans="3:4" ht="12.95" customHeight="1" x14ac:dyDescent="0.2">
      <c r="C6261" s="67"/>
      <c r="D6261" s="67"/>
    </row>
    <row r="6262" spans="3:4" ht="12.95" customHeight="1" x14ac:dyDescent="0.2">
      <c r="C6262" s="67"/>
      <c r="D6262" s="67"/>
    </row>
    <row r="6263" spans="3:4" ht="12.95" customHeight="1" x14ac:dyDescent="0.2">
      <c r="C6263" s="67"/>
      <c r="D6263" s="67"/>
    </row>
    <row r="6264" spans="3:4" ht="12.95" customHeight="1" x14ac:dyDescent="0.2">
      <c r="C6264" s="67"/>
      <c r="D6264" s="67"/>
    </row>
    <row r="6265" spans="3:4" ht="12.95" customHeight="1" x14ac:dyDescent="0.2">
      <c r="C6265" s="67"/>
      <c r="D6265" s="67"/>
    </row>
    <row r="6266" spans="3:4" ht="12.95" customHeight="1" x14ac:dyDescent="0.2">
      <c r="C6266" s="67"/>
      <c r="D6266" s="67"/>
    </row>
    <row r="6267" spans="3:4" ht="12.95" customHeight="1" x14ac:dyDescent="0.2">
      <c r="C6267" s="67"/>
      <c r="D6267" s="67"/>
    </row>
    <row r="6268" spans="3:4" ht="12.95" customHeight="1" x14ac:dyDescent="0.2">
      <c r="C6268" s="67"/>
      <c r="D6268" s="67"/>
    </row>
    <row r="6269" spans="3:4" ht="12.95" customHeight="1" x14ac:dyDescent="0.2">
      <c r="C6269" s="67"/>
      <c r="D6269" s="67"/>
    </row>
    <row r="6270" spans="3:4" ht="12.95" customHeight="1" x14ac:dyDescent="0.2">
      <c r="C6270" s="67"/>
      <c r="D6270" s="67"/>
    </row>
    <row r="6271" spans="3:4" ht="12.95" customHeight="1" x14ac:dyDescent="0.2">
      <c r="C6271" s="67"/>
      <c r="D6271" s="67"/>
    </row>
    <row r="6272" spans="3:4" ht="12.95" customHeight="1" x14ac:dyDescent="0.2">
      <c r="C6272" s="67"/>
      <c r="D6272" s="67"/>
    </row>
    <row r="6273" spans="3:4" ht="12.95" customHeight="1" x14ac:dyDescent="0.2">
      <c r="C6273" s="67"/>
      <c r="D6273" s="67"/>
    </row>
    <row r="6274" spans="3:4" ht="12.95" customHeight="1" x14ac:dyDescent="0.2">
      <c r="C6274" s="67"/>
      <c r="D6274" s="67"/>
    </row>
    <row r="6275" spans="3:4" ht="12.95" customHeight="1" x14ac:dyDescent="0.2">
      <c r="C6275" s="67"/>
      <c r="D6275" s="67"/>
    </row>
    <row r="6276" spans="3:4" ht="12.95" customHeight="1" x14ac:dyDescent="0.2">
      <c r="C6276" s="67"/>
      <c r="D6276" s="67"/>
    </row>
    <row r="6277" spans="3:4" ht="12.95" customHeight="1" x14ac:dyDescent="0.2">
      <c r="C6277" s="67"/>
      <c r="D6277" s="67"/>
    </row>
    <row r="6278" spans="3:4" ht="12.95" customHeight="1" x14ac:dyDescent="0.2">
      <c r="C6278" s="67"/>
      <c r="D6278" s="67"/>
    </row>
    <row r="6279" spans="3:4" ht="12.95" customHeight="1" x14ac:dyDescent="0.2">
      <c r="C6279" s="67"/>
      <c r="D6279" s="67"/>
    </row>
    <row r="6280" spans="3:4" ht="12.95" customHeight="1" x14ac:dyDescent="0.2">
      <c r="C6280" s="67"/>
      <c r="D6280" s="67"/>
    </row>
    <row r="6281" spans="3:4" ht="12.95" customHeight="1" x14ac:dyDescent="0.2">
      <c r="C6281" s="67"/>
      <c r="D6281" s="67"/>
    </row>
    <row r="6282" spans="3:4" ht="12.95" customHeight="1" x14ac:dyDescent="0.2">
      <c r="C6282" s="67"/>
      <c r="D6282" s="67"/>
    </row>
    <row r="6283" spans="3:4" ht="12.95" customHeight="1" x14ac:dyDescent="0.2">
      <c r="C6283" s="67"/>
      <c r="D6283" s="67"/>
    </row>
    <row r="6284" spans="3:4" ht="12.95" customHeight="1" x14ac:dyDescent="0.2">
      <c r="C6284" s="67"/>
      <c r="D6284" s="67"/>
    </row>
    <row r="6285" spans="3:4" ht="12.95" customHeight="1" x14ac:dyDescent="0.2">
      <c r="C6285" s="67"/>
      <c r="D6285" s="67"/>
    </row>
    <row r="6286" spans="3:4" ht="12.95" customHeight="1" x14ac:dyDescent="0.2">
      <c r="C6286" s="67"/>
      <c r="D6286" s="67"/>
    </row>
    <row r="6287" spans="3:4" ht="12.95" customHeight="1" x14ac:dyDescent="0.2">
      <c r="C6287" s="67"/>
      <c r="D6287" s="67"/>
    </row>
    <row r="6288" spans="3:4" ht="12.95" customHeight="1" x14ac:dyDescent="0.2">
      <c r="C6288" s="67"/>
      <c r="D6288" s="67"/>
    </row>
    <row r="6289" spans="3:4" ht="12.95" customHeight="1" x14ac:dyDescent="0.2">
      <c r="C6289" s="67"/>
      <c r="D6289" s="67"/>
    </row>
    <row r="6290" spans="3:4" ht="12.95" customHeight="1" x14ac:dyDescent="0.2">
      <c r="C6290" s="67"/>
      <c r="D6290" s="67"/>
    </row>
    <row r="6291" spans="3:4" ht="12.95" customHeight="1" x14ac:dyDescent="0.2">
      <c r="C6291" s="67"/>
      <c r="D6291" s="67"/>
    </row>
    <row r="6292" spans="3:4" ht="12.95" customHeight="1" x14ac:dyDescent="0.2">
      <c r="C6292" s="67"/>
      <c r="D6292" s="67"/>
    </row>
    <row r="6293" spans="3:4" ht="12.95" customHeight="1" x14ac:dyDescent="0.2">
      <c r="C6293" s="67"/>
      <c r="D6293" s="67"/>
    </row>
    <row r="6294" spans="3:4" ht="12.95" customHeight="1" x14ac:dyDescent="0.2">
      <c r="C6294" s="67"/>
      <c r="D6294" s="67"/>
    </row>
    <row r="6295" spans="3:4" ht="12.95" customHeight="1" x14ac:dyDescent="0.2">
      <c r="C6295" s="67"/>
      <c r="D6295" s="67"/>
    </row>
    <row r="6296" spans="3:4" ht="12.95" customHeight="1" x14ac:dyDescent="0.2">
      <c r="C6296" s="67"/>
      <c r="D6296" s="67"/>
    </row>
    <row r="6297" spans="3:4" ht="12.95" customHeight="1" x14ac:dyDescent="0.2">
      <c r="C6297" s="67"/>
      <c r="D6297" s="67"/>
    </row>
    <row r="6298" spans="3:4" ht="12.95" customHeight="1" x14ac:dyDescent="0.2">
      <c r="C6298" s="67"/>
      <c r="D6298" s="67"/>
    </row>
    <row r="6299" spans="3:4" ht="12.95" customHeight="1" x14ac:dyDescent="0.2">
      <c r="C6299" s="67"/>
      <c r="D6299" s="67"/>
    </row>
    <row r="6300" spans="3:4" ht="12.95" customHeight="1" x14ac:dyDescent="0.2">
      <c r="C6300" s="67"/>
      <c r="D6300" s="67"/>
    </row>
    <row r="6301" spans="3:4" ht="12.95" customHeight="1" x14ac:dyDescent="0.2">
      <c r="C6301" s="67"/>
      <c r="D6301" s="67"/>
    </row>
    <row r="6302" spans="3:4" ht="12.95" customHeight="1" x14ac:dyDescent="0.2">
      <c r="C6302" s="67"/>
      <c r="D6302" s="67"/>
    </row>
    <row r="6303" spans="3:4" ht="12.95" customHeight="1" x14ac:dyDescent="0.2">
      <c r="C6303" s="67"/>
      <c r="D6303" s="67"/>
    </row>
    <row r="6304" spans="3:4" ht="12.95" customHeight="1" x14ac:dyDescent="0.2">
      <c r="C6304" s="67"/>
      <c r="D6304" s="67"/>
    </row>
    <row r="6305" spans="3:4" ht="12.95" customHeight="1" x14ac:dyDescent="0.2">
      <c r="C6305" s="67"/>
      <c r="D6305" s="67"/>
    </row>
    <row r="6306" spans="3:4" ht="12.95" customHeight="1" x14ac:dyDescent="0.2">
      <c r="C6306" s="67"/>
      <c r="D6306" s="67"/>
    </row>
    <row r="6307" spans="3:4" ht="12.95" customHeight="1" x14ac:dyDescent="0.2">
      <c r="C6307" s="67"/>
      <c r="D6307" s="67"/>
    </row>
    <row r="6308" spans="3:4" ht="12.95" customHeight="1" x14ac:dyDescent="0.2">
      <c r="C6308" s="67"/>
      <c r="D6308" s="67"/>
    </row>
    <row r="6309" spans="3:4" ht="12.95" customHeight="1" x14ac:dyDescent="0.2">
      <c r="C6309" s="67"/>
      <c r="D6309" s="67"/>
    </row>
    <row r="6310" spans="3:4" ht="12.95" customHeight="1" x14ac:dyDescent="0.2">
      <c r="C6310" s="67"/>
      <c r="D6310" s="67"/>
    </row>
    <row r="6311" spans="3:4" ht="12.95" customHeight="1" x14ac:dyDescent="0.2">
      <c r="C6311" s="67"/>
      <c r="D6311" s="67"/>
    </row>
    <row r="6312" spans="3:4" ht="12.95" customHeight="1" x14ac:dyDescent="0.2">
      <c r="C6312" s="67"/>
      <c r="D6312" s="67"/>
    </row>
    <row r="6313" spans="3:4" ht="12.95" customHeight="1" x14ac:dyDescent="0.2">
      <c r="C6313" s="67"/>
      <c r="D6313" s="67"/>
    </row>
    <row r="6314" spans="3:4" ht="12.95" customHeight="1" x14ac:dyDescent="0.2">
      <c r="C6314" s="67"/>
      <c r="D6314" s="67"/>
    </row>
    <row r="6315" spans="3:4" ht="12.95" customHeight="1" x14ac:dyDescent="0.2">
      <c r="C6315" s="67"/>
      <c r="D6315" s="67"/>
    </row>
    <row r="6316" spans="3:4" ht="12.95" customHeight="1" x14ac:dyDescent="0.2">
      <c r="C6316" s="67"/>
      <c r="D6316" s="67"/>
    </row>
    <row r="6317" spans="3:4" ht="12.95" customHeight="1" x14ac:dyDescent="0.2">
      <c r="C6317" s="67"/>
      <c r="D6317" s="67"/>
    </row>
    <row r="6318" spans="3:4" ht="12.95" customHeight="1" x14ac:dyDescent="0.2">
      <c r="C6318" s="67"/>
      <c r="D6318" s="67"/>
    </row>
    <row r="6319" spans="3:4" ht="12.95" customHeight="1" x14ac:dyDescent="0.2">
      <c r="C6319" s="67"/>
      <c r="D6319" s="67"/>
    </row>
    <row r="6320" spans="3:4" ht="12.95" customHeight="1" x14ac:dyDescent="0.2">
      <c r="C6320" s="67"/>
      <c r="D6320" s="67"/>
    </row>
    <row r="6321" spans="3:4" ht="12.95" customHeight="1" x14ac:dyDescent="0.2">
      <c r="C6321" s="67"/>
      <c r="D6321" s="67"/>
    </row>
    <row r="6322" spans="3:4" ht="12.95" customHeight="1" x14ac:dyDescent="0.2">
      <c r="C6322" s="67"/>
      <c r="D6322" s="67"/>
    </row>
    <row r="6323" spans="3:4" ht="12.95" customHeight="1" x14ac:dyDescent="0.2">
      <c r="C6323" s="67"/>
      <c r="D6323" s="67"/>
    </row>
    <row r="6324" spans="3:4" ht="12.95" customHeight="1" x14ac:dyDescent="0.2">
      <c r="C6324" s="67"/>
      <c r="D6324" s="67"/>
    </row>
    <row r="6325" spans="3:4" ht="12.95" customHeight="1" x14ac:dyDescent="0.2">
      <c r="C6325" s="67"/>
      <c r="D6325" s="67"/>
    </row>
    <row r="6326" spans="3:4" ht="12.95" customHeight="1" x14ac:dyDescent="0.2">
      <c r="C6326" s="67"/>
      <c r="D6326" s="67"/>
    </row>
    <row r="6327" spans="3:4" ht="12.95" customHeight="1" x14ac:dyDescent="0.2">
      <c r="C6327" s="67"/>
      <c r="D6327" s="67"/>
    </row>
    <row r="6328" spans="3:4" ht="12.95" customHeight="1" x14ac:dyDescent="0.2">
      <c r="C6328" s="67"/>
      <c r="D6328" s="67"/>
    </row>
    <row r="6329" spans="3:4" ht="12.95" customHeight="1" x14ac:dyDescent="0.2">
      <c r="C6329" s="67"/>
      <c r="D6329" s="67"/>
    </row>
    <row r="6330" spans="3:4" ht="12.95" customHeight="1" x14ac:dyDescent="0.2">
      <c r="C6330" s="67"/>
      <c r="D6330" s="67"/>
    </row>
    <row r="6331" spans="3:4" ht="12.95" customHeight="1" x14ac:dyDescent="0.2">
      <c r="C6331" s="67"/>
      <c r="D6331" s="67"/>
    </row>
    <row r="6332" spans="3:4" ht="12.95" customHeight="1" x14ac:dyDescent="0.2">
      <c r="C6332" s="67"/>
      <c r="D6332" s="67"/>
    </row>
    <row r="6333" spans="3:4" ht="12.95" customHeight="1" x14ac:dyDescent="0.2">
      <c r="C6333" s="67"/>
      <c r="D6333" s="67"/>
    </row>
    <row r="6334" spans="3:4" ht="12.95" customHeight="1" x14ac:dyDescent="0.2">
      <c r="C6334" s="67"/>
      <c r="D6334" s="67"/>
    </row>
    <row r="6335" spans="3:4" ht="12.95" customHeight="1" x14ac:dyDescent="0.2">
      <c r="C6335" s="67"/>
      <c r="D6335" s="67"/>
    </row>
    <row r="6336" spans="3:4" ht="12.95" customHeight="1" x14ac:dyDescent="0.2">
      <c r="C6336" s="67"/>
      <c r="D6336" s="67"/>
    </row>
    <row r="6337" spans="3:4" ht="12.95" customHeight="1" x14ac:dyDescent="0.2">
      <c r="C6337" s="67"/>
      <c r="D6337" s="67"/>
    </row>
    <row r="6338" spans="3:4" ht="12.95" customHeight="1" x14ac:dyDescent="0.2">
      <c r="C6338" s="67"/>
      <c r="D6338" s="67"/>
    </row>
    <row r="6339" spans="3:4" ht="12.95" customHeight="1" x14ac:dyDescent="0.2">
      <c r="C6339" s="67"/>
      <c r="D6339" s="67"/>
    </row>
    <row r="6340" spans="3:4" ht="12.95" customHeight="1" x14ac:dyDescent="0.2">
      <c r="C6340" s="67"/>
      <c r="D6340" s="67"/>
    </row>
    <row r="6341" spans="3:4" ht="12.95" customHeight="1" x14ac:dyDescent="0.2">
      <c r="C6341" s="67"/>
      <c r="D6341" s="67"/>
    </row>
    <row r="6342" spans="3:4" ht="12.95" customHeight="1" x14ac:dyDescent="0.2">
      <c r="C6342" s="67"/>
      <c r="D6342" s="67"/>
    </row>
    <row r="6343" spans="3:4" ht="12.95" customHeight="1" x14ac:dyDescent="0.2">
      <c r="C6343" s="67"/>
      <c r="D6343" s="67"/>
    </row>
    <row r="6344" spans="3:4" ht="12.95" customHeight="1" x14ac:dyDescent="0.2">
      <c r="C6344" s="67"/>
      <c r="D6344" s="67"/>
    </row>
    <row r="6345" spans="3:4" ht="12.95" customHeight="1" x14ac:dyDescent="0.2">
      <c r="C6345" s="67"/>
      <c r="D6345" s="67"/>
    </row>
    <row r="6346" spans="3:4" ht="12.95" customHeight="1" x14ac:dyDescent="0.2">
      <c r="C6346" s="67"/>
      <c r="D6346" s="67"/>
    </row>
    <row r="6347" spans="3:4" ht="12.95" customHeight="1" x14ac:dyDescent="0.2">
      <c r="C6347" s="67"/>
      <c r="D6347" s="67"/>
    </row>
    <row r="6348" spans="3:4" ht="12.95" customHeight="1" x14ac:dyDescent="0.2">
      <c r="C6348" s="67"/>
      <c r="D6348" s="67"/>
    </row>
    <row r="6349" spans="3:4" ht="12.95" customHeight="1" x14ac:dyDescent="0.2">
      <c r="C6349" s="67"/>
      <c r="D6349" s="67"/>
    </row>
    <row r="6350" spans="3:4" ht="12.95" customHeight="1" x14ac:dyDescent="0.2">
      <c r="C6350" s="67"/>
      <c r="D6350" s="67"/>
    </row>
    <row r="6351" spans="3:4" ht="12.95" customHeight="1" x14ac:dyDescent="0.2">
      <c r="C6351" s="67"/>
      <c r="D6351" s="67"/>
    </row>
    <row r="6352" spans="3:4" ht="12.95" customHeight="1" x14ac:dyDescent="0.2">
      <c r="C6352" s="67"/>
      <c r="D6352" s="67"/>
    </row>
    <row r="6353" spans="3:4" ht="12.95" customHeight="1" x14ac:dyDescent="0.2">
      <c r="C6353" s="67"/>
      <c r="D6353" s="67"/>
    </row>
    <row r="6354" spans="3:4" ht="12.95" customHeight="1" x14ac:dyDescent="0.2">
      <c r="C6354" s="67"/>
      <c r="D6354" s="67"/>
    </row>
    <row r="6355" spans="3:4" ht="12.95" customHeight="1" x14ac:dyDescent="0.2">
      <c r="C6355" s="67"/>
      <c r="D6355" s="67"/>
    </row>
    <row r="6356" spans="3:4" ht="12.95" customHeight="1" x14ac:dyDescent="0.2">
      <c r="C6356" s="67"/>
      <c r="D6356" s="67"/>
    </row>
    <row r="6357" spans="3:4" ht="12.95" customHeight="1" x14ac:dyDescent="0.2">
      <c r="C6357" s="67"/>
      <c r="D6357" s="67"/>
    </row>
    <row r="6358" spans="3:4" ht="12.95" customHeight="1" x14ac:dyDescent="0.2">
      <c r="C6358" s="67"/>
      <c r="D6358" s="67"/>
    </row>
    <row r="6359" spans="3:4" ht="12.95" customHeight="1" x14ac:dyDescent="0.2">
      <c r="C6359" s="67"/>
      <c r="D6359" s="67"/>
    </row>
    <row r="6360" spans="3:4" ht="12.95" customHeight="1" x14ac:dyDescent="0.2">
      <c r="C6360" s="67"/>
      <c r="D6360" s="67"/>
    </row>
    <row r="6361" spans="3:4" ht="12.95" customHeight="1" x14ac:dyDescent="0.2">
      <c r="C6361" s="67"/>
      <c r="D6361" s="67"/>
    </row>
    <row r="6362" spans="3:4" ht="12.95" customHeight="1" x14ac:dyDescent="0.2">
      <c r="C6362" s="67"/>
      <c r="D6362" s="67"/>
    </row>
    <row r="6363" spans="3:4" ht="12.95" customHeight="1" x14ac:dyDescent="0.2">
      <c r="C6363" s="67"/>
      <c r="D6363" s="67"/>
    </row>
    <row r="6364" spans="3:4" ht="12.95" customHeight="1" x14ac:dyDescent="0.2">
      <c r="C6364" s="67"/>
      <c r="D6364" s="67"/>
    </row>
    <row r="6365" spans="3:4" ht="12.95" customHeight="1" x14ac:dyDescent="0.2">
      <c r="C6365" s="67"/>
      <c r="D6365" s="67"/>
    </row>
    <row r="6366" spans="3:4" ht="12.95" customHeight="1" x14ac:dyDescent="0.2">
      <c r="C6366" s="67"/>
      <c r="D6366" s="67"/>
    </row>
    <row r="6367" spans="3:4" ht="12.95" customHeight="1" x14ac:dyDescent="0.2">
      <c r="C6367" s="67"/>
      <c r="D6367" s="67"/>
    </row>
    <row r="6368" spans="3:4" ht="12.95" customHeight="1" x14ac:dyDescent="0.2">
      <c r="C6368" s="67"/>
      <c r="D6368" s="67"/>
    </row>
    <row r="6369" spans="3:4" ht="12.95" customHeight="1" x14ac:dyDescent="0.2">
      <c r="C6369" s="67"/>
      <c r="D6369" s="67"/>
    </row>
    <row r="6370" spans="3:4" ht="12.95" customHeight="1" x14ac:dyDescent="0.2">
      <c r="C6370" s="67"/>
      <c r="D6370" s="67"/>
    </row>
    <row r="6371" spans="3:4" ht="12.95" customHeight="1" x14ac:dyDescent="0.2">
      <c r="C6371" s="67"/>
      <c r="D6371" s="67"/>
    </row>
    <row r="6372" spans="3:4" ht="12.95" customHeight="1" x14ac:dyDescent="0.2">
      <c r="C6372" s="67"/>
      <c r="D6372" s="67"/>
    </row>
    <row r="6373" spans="3:4" ht="12.95" customHeight="1" x14ac:dyDescent="0.2">
      <c r="C6373" s="67"/>
      <c r="D6373" s="67"/>
    </row>
    <row r="6374" spans="3:4" ht="12.95" customHeight="1" x14ac:dyDescent="0.2">
      <c r="C6374" s="67"/>
      <c r="D6374" s="67"/>
    </row>
    <row r="6375" spans="3:4" ht="12.95" customHeight="1" x14ac:dyDescent="0.2">
      <c r="C6375" s="67"/>
      <c r="D6375" s="67"/>
    </row>
    <row r="6376" spans="3:4" ht="12.95" customHeight="1" x14ac:dyDescent="0.2">
      <c r="C6376" s="67"/>
      <c r="D6376" s="67"/>
    </row>
    <row r="6377" spans="3:4" ht="12.95" customHeight="1" x14ac:dyDescent="0.2">
      <c r="C6377" s="67"/>
      <c r="D6377" s="67"/>
    </row>
    <row r="6378" spans="3:4" ht="12.95" customHeight="1" x14ac:dyDescent="0.2">
      <c r="C6378" s="67"/>
      <c r="D6378" s="67"/>
    </row>
    <row r="6379" spans="3:4" ht="12.95" customHeight="1" x14ac:dyDescent="0.2">
      <c r="C6379" s="67"/>
      <c r="D6379" s="67"/>
    </row>
    <row r="6380" spans="3:4" ht="12.95" customHeight="1" x14ac:dyDescent="0.2">
      <c r="C6380" s="67"/>
      <c r="D6380" s="67"/>
    </row>
    <row r="6381" spans="3:4" ht="12.95" customHeight="1" x14ac:dyDescent="0.2">
      <c r="C6381" s="67"/>
      <c r="D6381" s="67"/>
    </row>
    <row r="6382" spans="3:4" ht="12.95" customHeight="1" x14ac:dyDescent="0.2">
      <c r="C6382" s="67"/>
      <c r="D6382" s="67"/>
    </row>
    <row r="6383" spans="3:4" ht="12.95" customHeight="1" x14ac:dyDescent="0.2">
      <c r="C6383" s="67"/>
      <c r="D6383" s="67"/>
    </row>
    <row r="6384" spans="3:4" ht="12.95" customHeight="1" x14ac:dyDescent="0.2">
      <c r="C6384" s="67"/>
      <c r="D6384" s="67"/>
    </row>
    <row r="6385" spans="3:4" ht="12.95" customHeight="1" x14ac:dyDescent="0.2">
      <c r="C6385" s="67"/>
      <c r="D6385" s="67"/>
    </row>
    <row r="6386" spans="3:4" ht="12.95" customHeight="1" x14ac:dyDescent="0.2">
      <c r="C6386" s="67"/>
      <c r="D6386" s="67"/>
    </row>
    <row r="6387" spans="3:4" ht="12.95" customHeight="1" x14ac:dyDescent="0.2">
      <c r="C6387" s="67"/>
      <c r="D6387" s="67"/>
    </row>
    <row r="6388" spans="3:4" ht="12.95" customHeight="1" x14ac:dyDescent="0.2">
      <c r="C6388" s="67"/>
      <c r="D6388" s="67"/>
    </row>
    <row r="6389" spans="3:4" ht="12.95" customHeight="1" x14ac:dyDescent="0.2">
      <c r="C6389" s="67"/>
      <c r="D6389" s="67"/>
    </row>
    <row r="6390" spans="3:4" ht="12.95" customHeight="1" x14ac:dyDescent="0.2">
      <c r="C6390" s="67"/>
      <c r="D6390" s="67"/>
    </row>
    <row r="6391" spans="3:4" ht="12.95" customHeight="1" x14ac:dyDescent="0.2">
      <c r="C6391" s="67"/>
      <c r="D6391" s="67"/>
    </row>
    <row r="6392" spans="3:4" ht="12.95" customHeight="1" x14ac:dyDescent="0.2">
      <c r="C6392" s="67"/>
      <c r="D6392" s="67"/>
    </row>
    <row r="6393" spans="3:4" ht="12.95" customHeight="1" x14ac:dyDescent="0.2">
      <c r="C6393" s="67"/>
      <c r="D6393" s="67"/>
    </row>
    <row r="6394" spans="3:4" ht="12.95" customHeight="1" x14ac:dyDescent="0.2">
      <c r="C6394" s="67"/>
      <c r="D6394" s="67"/>
    </row>
    <row r="6395" spans="3:4" ht="12.95" customHeight="1" x14ac:dyDescent="0.2">
      <c r="C6395" s="67"/>
      <c r="D6395" s="67"/>
    </row>
    <row r="6396" spans="3:4" ht="12.95" customHeight="1" x14ac:dyDescent="0.2">
      <c r="C6396" s="67"/>
      <c r="D6396" s="67"/>
    </row>
    <row r="6397" spans="3:4" ht="12.95" customHeight="1" x14ac:dyDescent="0.2">
      <c r="C6397" s="67"/>
      <c r="D6397" s="67"/>
    </row>
    <row r="6398" spans="3:4" ht="12.95" customHeight="1" x14ac:dyDescent="0.2">
      <c r="C6398" s="67"/>
      <c r="D6398" s="67"/>
    </row>
    <row r="6399" spans="3:4" ht="12.95" customHeight="1" x14ac:dyDescent="0.2">
      <c r="C6399" s="67"/>
      <c r="D6399" s="67"/>
    </row>
    <row r="6400" spans="3:4" ht="12.95" customHeight="1" x14ac:dyDescent="0.2">
      <c r="C6400" s="67"/>
      <c r="D6400" s="67"/>
    </row>
    <row r="6401" spans="3:4" ht="12.95" customHeight="1" x14ac:dyDescent="0.2">
      <c r="C6401" s="67"/>
      <c r="D6401" s="67"/>
    </row>
    <row r="6402" spans="3:4" ht="12.95" customHeight="1" x14ac:dyDescent="0.2">
      <c r="C6402" s="67"/>
      <c r="D6402" s="67"/>
    </row>
    <row r="6403" spans="3:4" ht="12.95" customHeight="1" x14ac:dyDescent="0.2">
      <c r="C6403" s="67"/>
      <c r="D6403" s="67"/>
    </row>
    <row r="6404" spans="3:4" ht="12.95" customHeight="1" x14ac:dyDescent="0.2">
      <c r="C6404" s="67"/>
      <c r="D6404" s="67"/>
    </row>
    <row r="6405" spans="3:4" ht="12.95" customHeight="1" x14ac:dyDescent="0.2">
      <c r="C6405" s="67"/>
      <c r="D6405" s="67"/>
    </row>
    <row r="6406" spans="3:4" ht="12.95" customHeight="1" x14ac:dyDescent="0.2">
      <c r="C6406" s="67"/>
      <c r="D6406" s="67"/>
    </row>
    <row r="6407" spans="3:4" ht="12.95" customHeight="1" x14ac:dyDescent="0.2">
      <c r="C6407" s="67"/>
      <c r="D6407" s="67"/>
    </row>
    <row r="6408" spans="3:4" ht="12.95" customHeight="1" x14ac:dyDescent="0.2">
      <c r="C6408" s="67"/>
      <c r="D6408" s="67"/>
    </row>
    <row r="6409" spans="3:4" ht="12.95" customHeight="1" x14ac:dyDescent="0.2">
      <c r="C6409" s="67"/>
      <c r="D6409" s="67"/>
    </row>
    <row r="6410" spans="3:4" ht="12.95" customHeight="1" x14ac:dyDescent="0.2">
      <c r="C6410" s="67"/>
      <c r="D6410" s="67"/>
    </row>
    <row r="6411" spans="3:4" ht="12.95" customHeight="1" x14ac:dyDescent="0.2">
      <c r="C6411" s="67"/>
      <c r="D6411" s="67"/>
    </row>
    <row r="6412" spans="3:4" ht="12.95" customHeight="1" x14ac:dyDescent="0.2">
      <c r="C6412" s="67"/>
      <c r="D6412" s="67"/>
    </row>
    <row r="6413" spans="3:4" ht="12.95" customHeight="1" x14ac:dyDescent="0.2">
      <c r="C6413" s="67"/>
      <c r="D6413" s="67"/>
    </row>
    <row r="6414" spans="3:4" ht="12.95" customHeight="1" x14ac:dyDescent="0.2">
      <c r="C6414" s="67"/>
      <c r="D6414" s="67"/>
    </row>
    <row r="6415" spans="3:4" ht="12.95" customHeight="1" x14ac:dyDescent="0.2">
      <c r="C6415" s="67"/>
      <c r="D6415" s="67"/>
    </row>
    <row r="6416" spans="3:4" ht="12.95" customHeight="1" x14ac:dyDescent="0.2">
      <c r="C6416" s="67"/>
      <c r="D6416" s="67"/>
    </row>
    <row r="6417" spans="3:4" ht="12.95" customHeight="1" x14ac:dyDescent="0.2">
      <c r="C6417" s="67"/>
      <c r="D6417" s="67"/>
    </row>
    <row r="6418" spans="3:4" ht="12.95" customHeight="1" x14ac:dyDescent="0.2">
      <c r="C6418" s="67"/>
      <c r="D6418" s="67"/>
    </row>
    <row r="6419" spans="3:4" ht="12.95" customHeight="1" x14ac:dyDescent="0.2">
      <c r="C6419" s="67"/>
      <c r="D6419" s="67"/>
    </row>
    <row r="6420" spans="3:4" ht="12.95" customHeight="1" x14ac:dyDescent="0.2">
      <c r="C6420" s="67"/>
      <c r="D6420" s="67"/>
    </row>
    <row r="6421" spans="3:4" ht="12.95" customHeight="1" x14ac:dyDescent="0.2">
      <c r="C6421" s="67"/>
      <c r="D6421" s="67"/>
    </row>
    <row r="6422" spans="3:4" ht="12.95" customHeight="1" x14ac:dyDescent="0.2">
      <c r="C6422" s="67"/>
      <c r="D6422" s="67"/>
    </row>
    <row r="6423" spans="3:4" ht="12.95" customHeight="1" x14ac:dyDescent="0.2">
      <c r="C6423" s="67"/>
      <c r="D6423" s="67"/>
    </row>
    <row r="6424" spans="3:4" ht="12.95" customHeight="1" x14ac:dyDescent="0.2">
      <c r="C6424" s="67"/>
      <c r="D6424" s="67"/>
    </row>
    <row r="6425" spans="3:4" ht="12.95" customHeight="1" x14ac:dyDescent="0.2">
      <c r="C6425" s="67"/>
      <c r="D6425" s="67"/>
    </row>
    <row r="6426" spans="3:4" ht="12.95" customHeight="1" x14ac:dyDescent="0.2">
      <c r="C6426" s="67"/>
      <c r="D6426" s="67"/>
    </row>
    <row r="6427" spans="3:4" ht="12.95" customHeight="1" x14ac:dyDescent="0.2">
      <c r="C6427" s="67"/>
      <c r="D6427" s="67"/>
    </row>
    <row r="6428" spans="3:4" ht="12.95" customHeight="1" x14ac:dyDescent="0.2">
      <c r="C6428" s="67"/>
      <c r="D6428" s="67"/>
    </row>
    <row r="6429" spans="3:4" ht="12.95" customHeight="1" x14ac:dyDescent="0.2">
      <c r="C6429" s="67"/>
      <c r="D6429" s="67"/>
    </row>
    <row r="6430" spans="3:4" ht="12.95" customHeight="1" x14ac:dyDescent="0.2">
      <c r="C6430" s="67"/>
      <c r="D6430" s="67"/>
    </row>
    <row r="6431" spans="3:4" ht="12.95" customHeight="1" x14ac:dyDescent="0.2">
      <c r="C6431" s="67"/>
      <c r="D6431" s="67"/>
    </row>
    <row r="6432" spans="3:4" ht="12.95" customHeight="1" x14ac:dyDescent="0.2">
      <c r="C6432" s="67"/>
      <c r="D6432" s="67"/>
    </row>
    <row r="6433" spans="3:4" ht="12.95" customHeight="1" x14ac:dyDescent="0.2">
      <c r="C6433" s="67"/>
      <c r="D6433" s="67"/>
    </row>
    <row r="6434" spans="3:4" ht="12.95" customHeight="1" x14ac:dyDescent="0.2">
      <c r="C6434" s="67"/>
      <c r="D6434" s="67"/>
    </row>
    <row r="6435" spans="3:4" ht="12.95" customHeight="1" x14ac:dyDescent="0.2">
      <c r="C6435" s="67"/>
      <c r="D6435" s="67"/>
    </row>
    <row r="6436" spans="3:4" ht="12.95" customHeight="1" x14ac:dyDescent="0.2">
      <c r="C6436" s="67"/>
      <c r="D6436" s="67"/>
    </row>
    <row r="6437" spans="3:4" ht="12.95" customHeight="1" x14ac:dyDescent="0.2">
      <c r="C6437" s="67"/>
      <c r="D6437" s="67"/>
    </row>
    <row r="6438" spans="3:4" ht="12.95" customHeight="1" x14ac:dyDescent="0.2">
      <c r="C6438" s="67"/>
      <c r="D6438" s="67"/>
    </row>
    <row r="6439" spans="3:4" ht="12.95" customHeight="1" x14ac:dyDescent="0.2">
      <c r="C6439" s="67"/>
      <c r="D6439" s="67"/>
    </row>
    <row r="6440" spans="3:4" ht="12.95" customHeight="1" x14ac:dyDescent="0.2">
      <c r="C6440" s="67"/>
      <c r="D6440" s="67"/>
    </row>
    <row r="6441" spans="3:4" ht="12.95" customHeight="1" x14ac:dyDescent="0.2">
      <c r="C6441" s="67"/>
      <c r="D6441" s="67"/>
    </row>
    <row r="6442" spans="3:4" ht="12.95" customHeight="1" x14ac:dyDescent="0.2">
      <c r="C6442" s="67"/>
      <c r="D6442" s="67"/>
    </row>
    <row r="6443" spans="3:4" ht="12.95" customHeight="1" x14ac:dyDescent="0.2">
      <c r="C6443" s="67"/>
      <c r="D6443" s="67"/>
    </row>
    <row r="6444" spans="3:4" ht="12.95" customHeight="1" x14ac:dyDescent="0.2">
      <c r="C6444" s="67"/>
      <c r="D6444" s="67"/>
    </row>
    <row r="6445" spans="3:4" ht="12.95" customHeight="1" x14ac:dyDescent="0.2">
      <c r="C6445" s="67"/>
      <c r="D6445" s="67"/>
    </row>
    <row r="6446" spans="3:4" ht="12.95" customHeight="1" x14ac:dyDescent="0.2">
      <c r="C6446" s="67"/>
      <c r="D6446" s="67"/>
    </row>
    <row r="6447" spans="3:4" ht="12.95" customHeight="1" x14ac:dyDescent="0.2">
      <c r="C6447" s="67"/>
      <c r="D6447" s="67"/>
    </row>
    <row r="6448" spans="3:4" ht="12.95" customHeight="1" x14ac:dyDescent="0.2">
      <c r="C6448" s="67"/>
      <c r="D6448" s="67"/>
    </row>
    <row r="6449" spans="3:4" ht="12.95" customHeight="1" x14ac:dyDescent="0.2">
      <c r="C6449" s="67"/>
      <c r="D6449" s="67"/>
    </row>
    <row r="6450" spans="3:4" ht="12.95" customHeight="1" x14ac:dyDescent="0.2">
      <c r="C6450" s="67"/>
      <c r="D6450" s="67"/>
    </row>
    <row r="6451" spans="3:4" ht="12.95" customHeight="1" x14ac:dyDescent="0.2">
      <c r="C6451" s="67"/>
      <c r="D6451" s="67"/>
    </row>
    <row r="6452" spans="3:4" ht="12.95" customHeight="1" x14ac:dyDescent="0.2">
      <c r="C6452" s="67"/>
      <c r="D6452" s="67"/>
    </row>
    <row r="6453" spans="3:4" ht="12.95" customHeight="1" x14ac:dyDescent="0.2">
      <c r="C6453" s="67"/>
      <c r="D6453" s="67"/>
    </row>
    <row r="6454" spans="3:4" ht="12.95" customHeight="1" x14ac:dyDescent="0.2">
      <c r="C6454" s="67"/>
      <c r="D6454" s="67"/>
    </row>
    <row r="6455" spans="3:4" ht="12.95" customHeight="1" x14ac:dyDescent="0.2">
      <c r="C6455" s="67"/>
      <c r="D6455" s="67"/>
    </row>
    <row r="6456" spans="3:4" ht="12.95" customHeight="1" x14ac:dyDescent="0.2">
      <c r="C6456" s="67"/>
      <c r="D6456" s="67"/>
    </row>
    <row r="6457" spans="3:4" ht="12.95" customHeight="1" x14ac:dyDescent="0.2">
      <c r="C6457" s="67"/>
      <c r="D6457" s="67"/>
    </row>
    <row r="6458" spans="3:4" ht="12.95" customHeight="1" x14ac:dyDescent="0.2">
      <c r="C6458" s="67"/>
      <c r="D6458" s="67"/>
    </row>
    <row r="6459" spans="3:4" ht="12.95" customHeight="1" x14ac:dyDescent="0.2">
      <c r="C6459" s="67"/>
      <c r="D6459" s="67"/>
    </row>
    <row r="6460" spans="3:4" ht="12.95" customHeight="1" x14ac:dyDescent="0.2">
      <c r="C6460" s="67"/>
      <c r="D6460" s="67"/>
    </row>
    <row r="6461" spans="3:4" ht="12.95" customHeight="1" x14ac:dyDescent="0.2">
      <c r="C6461" s="67"/>
      <c r="D6461" s="67"/>
    </row>
    <row r="6462" spans="3:4" ht="12.95" customHeight="1" x14ac:dyDescent="0.2">
      <c r="C6462" s="67"/>
      <c r="D6462" s="67"/>
    </row>
    <row r="6463" spans="3:4" ht="12.95" customHeight="1" x14ac:dyDescent="0.2">
      <c r="C6463" s="67"/>
      <c r="D6463" s="67"/>
    </row>
    <row r="6464" spans="3:4" ht="12.95" customHeight="1" x14ac:dyDescent="0.2">
      <c r="C6464" s="67"/>
      <c r="D6464" s="67"/>
    </row>
    <row r="6465" spans="3:4" ht="12.95" customHeight="1" x14ac:dyDescent="0.2">
      <c r="C6465" s="67"/>
      <c r="D6465" s="67"/>
    </row>
    <row r="6466" spans="3:4" ht="12.95" customHeight="1" x14ac:dyDescent="0.2">
      <c r="C6466" s="67"/>
      <c r="D6466" s="67"/>
    </row>
    <row r="6467" spans="3:4" ht="12.95" customHeight="1" x14ac:dyDescent="0.2">
      <c r="C6467" s="67"/>
      <c r="D6467" s="67"/>
    </row>
    <row r="6468" spans="3:4" ht="12.95" customHeight="1" x14ac:dyDescent="0.2">
      <c r="C6468" s="67"/>
      <c r="D6468" s="67"/>
    </row>
    <row r="6469" spans="3:4" ht="12.95" customHeight="1" x14ac:dyDescent="0.2">
      <c r="C6469" s="67"/>
      <c r="D6469" s="67"/>
    </row>
    <row r="6470" spans="3:4" ht="12.95" customHeight="1" x14ac:dyDescent="0.2">
      <c r="C6470" s="67"/>
      <c r="D6470" s="67"/>
    </row>
    <row r="6471" spans="3:4" ht="12.95" customHeight="1" x14ac:dyDescent="0.2">
      <c r="C6471" s="67"/>
      <c r="D6471" s="67"/>
    </row>
    <row r="6472" spans="3:4" ht="12.95" customHeight="1" x14ac:dyDescent="0.2">
      <c r="C6472" s="67"/>
      <c r="D6472" s="67"/>
    </row>
    <row r="6473" spans="3:4" ht="12.95" customHeight="1" x14ac:dyDescent="0.2">
      <c r="C6473" s="67"/>
      <c r="D6473" s="67"/>
    </row>
    <row r="6474" spans="3:4" ht="12.95" customHeight="1" x14ac:dyDescent="0.2">
      <c r="C6474" s="67"/>
      <c r="D6474" s="67"/>
    </row>
    <row r="6475" spans="3:4" ht="12.95" customHeight="1" x14ac:dyDescent="0.2">
      <c r="C6475" s="67"/>
      <c r="D6475" s="67"/>
    </row>
    <row r="6476" spans="3:4" ht="12.95" customHeight="1" x14ac:dyDescent="0.2">
      <c r="C6476" s="67"/>
      <c r="D6476" s="67"/>
    </row>
    <row r="6477" spans="3:4" ht="12.95" customHeight="1" x14ac:dyDescent="0.2">
      <c r="C6477" s="67"/>
      <c r="D6477" s="67"/>
    </row>
    <row r="6478" spans="3:4" ht="12.95" customHeight="1" x14ac:dyDescent="0.2">
      <c r="C6478" s="67"/>
      <c r="D6478" s="67"/>
    </row>
    <row r="6479" spans="3:4" ht="12.95" customHeight="1" x14ac:dyDescent="0.2">
      <c r="C6479" s="67"/>
      <c r="D6479" s="67"/>
    </row>
    <row r="6480" spans="3:4" ht="12.95" customHeight="1" x14ac:dyDescent="0.2">
      <c r="C6480" s="67"/>
      <c r="D6480" s="67"/>
    </row>
    <row r="6481" spans="3:4" ht="12.95" customHeight="1" x14ac:dyDescent="0.2">
      <c r="C6481" s="67"/>
      <c r="D6481" s="67"/>
    </row>
    <row r="6482" spans="3:4" ht="12.95" customHeight="1" x14ac:dyDescent="0.2">
      <c r="C6482" s="67"/>
      <c r="D6482" s="67"/>
    </row>
    <row r="6483" spans="3:4" ht="12.95" customHeight="1" x14ac:dyDescent="0.2">
      <c r="C6483" s="67"/>
      <c r="D6483" s="67"/>
    </row>
    <row r="6484" spans="3:4" ht="12.95" customHeight="1" x14ac:dyDescent="0.2">
      <c r="C6484" s="67"/>
      <c r="D6484" s="67"/>
    </row>
    <row r="6485" spans="3:4" ht="12.95" customHeight="1" x14ac:dyDescent="0.2">
      <c r="C6485" s="67"/>
      <c r="D6485" s="67"/>
    </row>
    <row r="6486" spans="3:4" ht="12.95" customHeight="1" x14ac:dyDescent="0.2">
      <c r="C6486" s="67"/>
      <c r="D6486" s="67"/>
    </row>
    <row r="6487" spans="3:4" ht="12.95" customHeight="1" x14ac:dyDescent="0.2">
      <c r="C6487" s="67"/>
      <c r="D6487" s="67"/>
    </row>
    <row r="6488" spans="3:4" ht="12.95" customHeight="1" x14ac:dyDescent="0.2">
      <c r="C6488" s="67"/>
      <c r="D6488" s="67"/>
    </row>
    <row r="6489" spans="3:4" ht="12.95" customHeight="1" x14ac:dyDescent="0.2">
      <c r="C6489" s="67"/>
      <c r="D6489" s="67"/>
    </row>
    <row r="6490" spans="3:4" ht="12.95" customHeight="1" x14ac:dyDescent="0.2">
      <c r="C6490" s="67"/>
      <c r="D6490" s="67"/>
    </row>
    <row r="6491" spans="3:4" ht="12.95" customHeight="1" x14ac:dyDescent="0.2">
      <c r="C6491" s="67"/>
      <c r="D6491" s="67"/>
    </row>
    <row r="6492" spans="3:4" ht="12.95" customHeight="1" x14ac:dyDescent="0.2">
      <c r="C6492" s="67"/>
      <c r="D6492" s="67"/>
    </row>
    <row r="6493" spans="3:4" ht="12.95" customHeight="1" x14ac:dyDescent="0.2">
      <c r="C6493" s="67"/>
      <c r="D6493" s="67"/>
    </row>
    <row r="6494" spans="3:4" ht="12.95" customHeight="1" x14ac:dyDescent="0.2">
      <c r="C6494" s="67"/>
      <c r="D6494" s="67"/>
    </row>
    <row r="6495" spans="3:4" ht="12.95" customHeight="1" x14ac:dyDescent="0.2">
      <c r="C6495" s="67"/>
      <c r="D6495" s="67"/>
    </row>
    <row r="6496" spans="3:4" ht="12.95" customHeight="1" x14ac:dyDescent="0.2">
      <c r="C6496" s="67"/>
      <c r="D6496" s="67"/>
    </row>
    <row r="6497" spans="3:4" ht="12.95" customHeight="1" x14ac:dyDescent="0.2">
      <c r="C6497" s="67"/>
      <c r="D6497" s="67"/>
    </row>
    <row r="6498" spans="3:4" ht="12.95" customHeight="1" x14ac:dyDescent="0.2">
      <c r="C6498" s="67"/>
      <c r="D6498" s="67"/>
    </row>
    <row r="6499" spans="3:4" ht="12.95" customHeight="1" x14ac:dyDescent="0.2">
      <c r="C6499" s="67"/>
      <c r="D6499" s="67"/>
    </row>
    <row r="6500" spans="3:4" ht="12.95" customHeight="1" x14ac:dyDescent="0.2">
      <c r="C6500" s="67"/>
      <c r="D6500" s="67"/>
    </row>
    <row r="6501" spans="3:4" ht="12.95" customHeight="1" x14ac:dyDescent="0.2">
      <c r="C6501" s="67"/>
      <c r="D6501" s="67"/>
    </row>
    <row r="6502" spans="3:4" ht="12.95" customHeight="1" x14ac:dyDescent="0.2">
      <c r="C6502" s="67"/>
      <c r="D6502" s="67"/>
    </row>
    <row r="6503" spans="3:4" ht="12.95" customHeight="1" x14ac:dyDescent="0.2">
      <c r="C6503" s="67"/>
      <c r="D6503" s="67"/>
    </row>
    <row r="6504" spans="3:4" ht="12.95" customHeight="1" x14ac:dyDescent="0.2">
      <c r="C6504" s="67"/>
      <c r="D6504" s="67"/>
    </row>
    <row r="6505" spans="3:4" ht="12.95" customHeight="1" x14ac:dyDescent="0.2">
      <c r="C6505" s="67"/>
      <c r="D6505" s="67"/>
    </row>
    <row r="6506" spans="3:4" ht="12.95" customHeight="1" x14ac:dyDescent="0.2">
      <c r="C6506" s="67"/>
      <c r="D6506" s="67"/>
    </row>
    <row r="6507" spans="3:4" ht="12.95" customHeight="1" x14ac:dyDescent="0.2">
      <c r="C6507" s="67"/>
      <c r="D6507" s="67"/>
    </row>
    <row r="6508" spans="3:4" ht="12.95" customHeight="1" x14ac:dyDescent="0.2">
      <c r="C6508" s="67"/>
      <c r="D6508" s="67"/>
    </row>
    <row r="6509" spans="3:4" ht="12.95" customHeight="1" x14ac:dyDescent="0.2">
      <c r="C6509" s="67"/>
      <c r="D6509" s="67"/>
    </row>
    <row r="6510" spans="3:4" ht="12.95" customHeight="1" x14ac:dyDescent="0.2">
      <c r="C6510" s="67"/>
      <c r="D6510" s="67"/>
    </row>
    <row r="6511" spans="3:4" ht="12.95" customHeight="1" x14ac:dyDescent="0.2">
      <c r="C6511" s="67"/>
      <c r="D6511" s="67"/>
    </row>
    <row r="6512" spans="3:4" ht="12.95" customHeight="1" x14ac:dyDescent="0.2">
      <c r="C6512" s="67"/>
      <c r="D6512" s="67"/>
    </row>
    <row r="6513" spans="3:4" ht="12.95" customHeight="1" x14ac:dyDescent="0.2">
      <c r="C6513" s="67"/>
      <c r="D6513" s="67"/>
    </row>
    <row r="6514" spans="3:4" ht="12.95" customHeight="1" x14ac:dyDescent="0.2">
      <c r="C6514" s="67"/>
      <c r="D6514" s="67"/>
    </row>
    <row r="6515" spans="3:4" ht="12.95" customHeight="1" x14ac:dyDescent="0.2">
      <c r="C6515" s="67"/>
      <c r="D6515" s="67"/>
    </row>
    <row r="6516" spans="3:4" ht="12.95" customHeight="1" x14ac:dyDescent="0.2">
      <c r="C6516" s="67"/>
      <c r="D6516" s="67"/>
    </row>
    <row r="6517" spans="3:4" ht="12.95" customHeight="1" x14ac:dyDescent="0.2">
      <c r="C6517" s="67"/>
      <c r="D6517" s="67"/>
    </row>
    <row r="6518" spans="3:4" ht="12.95" customHeight="1" x14ac:dyDescent="0.2">
      <c r="C6518" s="67"/>
      <c r="D6518" s="67"/>
    </row>
    <row r="6519" spans="3:4" ht="12.95" customHeight="1" x14ac:dyDescent="0.2">
      <c r="C6519" s="67"/>
      <c r="D6519" s="67"/>
    </row>
    <row r="6520" spans="3:4" ht="12.95" customHeight="1" x14ac:dyDescent="0.2">
      <c r="C6520" s="67"/>
      <c r="D6520" s="67"/>
    </row>
    <row r="6521" spans="3:4" ht="12.95" customHeight="1" x14ac:dyDescent="0.2">
      <c r="C6521" s="67"/>
      <c r="D6521" s="67"/>
    </row>
    <row r="6522" spans="3:4" ht="12.95" customHeight="1" x14ac:dyDescent="0.2">
      <c r="C6522" s="67"/>
      <c r="D6522" s="67"/>
    </row>
    <row r="6523" spans="3:4" ht="12.95" customHeight="1" x14ac:dyDescent="0.2">
      <c r="C6523" s="67"/>
      <c r="D6523" s="67"/>
    </row>
    <row r="6524" spans="3:4" ht="12.95" customHeight="1" x14ac:dyDescent="0.2">
      <c r="C6524" s="67"/>
      <c r="D6524" s="67"/>
    </row>
    <row r="6525" spans="3:4" ht="12.95" customHeight="1" x14ac:dyDescent="0.2">
      <c r="C6525" s="67"/>
      <c r="D6525" s="67"/>
    </row>
    <row r="6526" spans="3:4" ht="12.95" customHeight="1" x14ac:dyDescent="0.2">
      <c r="C6526" s="67"/>
      <c r="D6526" s="67"/>
    </row>
    <row r="6527" spans="3:4" ht="12.95" customHeight="1" x14ac:dyDescent="0.2">
      <c r="C6527" s="67"/>
      <c r="D6527" s="67"/>
    </row>
    <row r="6528" spans="3:4" ht="12.95" customHeight="1" x14ac:dyDescent="0.2">
      <c r="C6528" s="67"/>
      <c r="D6528" s="67"/>
    </row>
    <row r="6529" spans="3:4" ht="12.95" customHeight="1" x14ac:dyDescent="0.2">
      <c r="C6529" s="67"/>
      <c r="D6529" s="67"/>
    </row>
    <row r="6530" spans="3:4" ht="12.95" customHeight="1" x14ac:dyDescent="0.2">
      <c r="C6530" s="67"/>
      <c r="D6530" s="67"/>
    </row>
    <row r="6531" spans="3:4" ht="12.95" customHeight="1" x14ac:dyDescent="0.2">
      <c r="C6531" s="67"/>
      <c r="D6531" s="67"/>
    </row>
    <row r="6532" spans="3:4" ht="12.95" customHeight="1" x14ac:dyDescent="0.2">
      <c r="C6532" s="67"/>
      <c r="D6532" s="67"/>
    </row>
    <row r="6533" spans="3:4" ht="12.95" customHeight="1" x14ac:dyDescent="0.2">
      <c r="C6533" s="67"/>
      <c r="D6533" s="67"/>
    </row>
    <row r="6534" spans="3:4" ht="12.95" customHeight="1" x14ac:dyDescent="0.2">
      <c r="C6534" s="67"/>
      <c r="D6534" s="67"/>
    </row>
    <row r="6535" spans="3:4" ht="12.95" customHeight="1" x14ac:dyDescent="0.2">
      <c r="C6535" s="67"/>
      <c r="D6535" s="67"/>
    </row>
    <row r="6536" spans="3:4" ht="12.95" customHeight="1" x14ac:dyDescent="0.2">
      <c r="C6536" s="67"/>
      <c r="D6536" s="67"/>
    </row>
    <row r="6537" spans="3:4" ht="12.95" customHeight="1" x14ac:dyDescent="0.2">
      <c r="C6537" s="67"/>
      <c r="D6537" s="67"/>
    </row>
    <row r="6538" spans="3:4" ht="12.95" customHeight="1" x14ac:dyDescent="0.2">
      <c r="C6538" s="67"/>
      <c r="D6538" s="67"/>
    </row>
    <row r="6539" spans="3:4" ht="12.95" customHeight="1" x14ac:dyDescent="0.2">
      <c r="C6539" s="67"/>
      <c r="D6539" s="67"/>
    </row>
    <row r="6540" spans="3:4" ht="12.95" customHeight="1" x14ac:dyDescent="0.2">
      <c r="C6540" s="67"/>
      <c r="D6540" s="67"/>
    </row>
    <row r="6541" spans="3:4" ht="12.95" customHeight="1" x14ac:dyDescent="0.2">
      <c r="C6541" s="67"/>
      <c r="D6541" s="67"/>
    </row>
    <row r="6542" spans="3:4" ht="12.95" customHeight="1" x14ac:dyDescent="0.2">
      <c r="C6542" s="67"/>
      <c r="D6542" s="67"/>
    </row>
    <row r="6543" spans="3:4" ht="12.95" customHeight="1" x14ac:dyDescent="0.2">
      <c r="C6543" s="67"/>
      <c r="D6543" s="67"/>
    </row>
    <row r="6544" spans="3:4" ht="12.95" customHeight="1" x14ac:dyDescent="0.2">
      <c r="C6544" s="67"/>
      <c r="D6544" s="67"/>
    </row>
    <row r="6545" spans="3:4" ht="12.95" customHeight="1" x14ac:dyDescent="0.2">
      <c r="C6545" s="67"/>
      <c r="D6545" s="67"/>
    </row>
    <row r="6546" spans="3:4" ht="12.95" customHeight="1" x14ac:dyDescent="0.2">
      <c r="C6546" s="67"/>
      <c r="D6546" s="67"/>
    </row>
    <row r="6547" spans="3:4" ht="12.95" customHeight="1" x14ac:dyDescent="0.2">
      <c r="C6547" s="67"/>
      <c r="D6547" s="67"/>
    </row>
    <row r="6548" spans="3:4" ht="12.95" customHeight="1" x14ac:dyDescent="0.2">
      <c r="C6548" s="67"/>
      <c r="D6548" s="67"/>
    </row>
    <row r="6549" spans="3:4" ht="12.95" customHeight="1" x14ac:dyDescent="0.2">
      <c r="C6549" s="67"/>
      <c r="D6549" s="67"/>
    </row>
    <row r="6550" spans="3:4" ht="12.95" customHeight="1" x14ac:dyDescent="0.2">
      <c r="C6550" s="67"/>
      <c r="D6550" s="67"/>
    </row>
    <row r="6551" spans="3:4" ht="12.95" customHeight="1" x14ac:dyDescent="0.2">
      <c r="C6551" s="67"/>
      <c r="D6551" s="67"/>
    </row>
    <row r="6552" spans="3:4" ht="12.95" customHeight="1" x14ac:dyDescent="0.2">
      <c r="C6552" s="67"/>
      <c r="D6552" s="67"/>
    </row>
    <row r="6553" spans="3:4" ht="12.95" customHeight="1" x14ac:dyDescent="0.2">
      <c r="C6553" s="67"/>
      <c r="D6553" s="67"/>
    </row>
    <row r="6554" spans="3:4" ht="12.95" customHeight="1" x14ac:dyDescent="0.2">
      <c r="C6554" s="67"/>
      <c r="D6554" s="67"/>
    </row>
    <row r="6555" spans="3:4" ht="12.95" customHeight="1" x14ac:dyDescent="0.2">
      <c r="C6555" s="67"/>
      <c r="D6555" s="67"/>
    </row>
    <row r="6556" spans="3:4" ht="12.95" customHeight="1" x14ac:dyDescent="0.2">
      <c r="C6556" s="67"/>
      <c r="D6556" s="67"/>
    </row>
    <row r="6557" spans="3:4" ht="12.95" customHeight="1" x14ac:dyDescent="0.2">
      <c r="C6557" s="67"/>
      <c r="D6557" s="67"/>
    </row>
    <row r="6558" spans="3:4" ht="12.95" customHeight="1" x14ac:dyDescent="0.2">
      <c r="C6558" s="67"/>
      <c r="D6558" s="67"/>
    </row>
    <row r="6559" spans="3:4" ht="12.95" customHeight="1" x14ac:dyDescent="0.2">
      <c r="C6559" s="67"/>
      <c r="D6559" s="67"/>
    </row>
    <row r="6560" spans="3:4" ht="12.95" customHeight="1" x14ac:dyDescent="0.2">
      <c r="C6560" s="67"/>
      <c r="D6560" s="67"/>
    </row>
    <row r="6561" spans="3:4" ht="12.95" customHeight="1" x14ac:dyDescent="0.2">
      <c r="C6561" s="67"/>
      <c r="D6561" s="67"/>
    </row>
    <row r="6562" spans="3:4" ht="12.95" customHeight="1" x14ac:dyDescent="0.2">
      <c r="C6562" s="67"/>
      <c r="D6562" s="67"/>
    </row>
    <row r="6563" spans="3:4" ht="12.95" customHeight="1" x14ac:dyDescent="0.2">
      <c r="C6563" s="67"/>
      <c r="D6563" s="67"/>
    </row>
    <row r="6564" spans="3:4" ht="12.95" customHeight="1" x14ac:dyDescent="0.2">
      <c r="C6564" s="67"/>
      <c r="D6564" s="67"/>
    </row>
    <row r="6565" spans="3:4" ht="12.95" customHeight="1" x14ac:dyDescent="0.2">
      <c r="C6565" s="67"/>
      <c r="D6565" s="67"/>
    </row>
    <row r="6566" spans="3:4" ht="12.95" customHeight="1" x14ac:dyDescent="0.2">
      <c r="C6566" s="67"/>
      <c r="D6566" s="67"/>
    </row>
    <row r="6567" spans="3:4" ht="12.95" customHeight="1" x14ac:dyDescent="0.2">
      <c r="C6567" s="67"/>
      <c r="D6567" s="67"/>
    </row>
    <row r="6568" spans="3:4" ht="12.95" customHeight="1" x14ac:dyDescent="0.2">
      <c r="C6568" s="67"/>
      <c r="D6568" s="67"/>
    </row>
    <row r="6569" spans="3:4" ht="12.95" customHeight="1" x14ac:dyDescent="0.2">
      <c r="C6569" s="67"/>
      <c r="D6569" s="67"/>
    </row>
    <row r="6570" spans="3:4" ht="12.95" customHeight="1" x14ac:dyDescent="0.2">
      <c r="C6570" s="67"/>
      <c r="D6570" s="67"/>
    </row>
    <row r="6571" spans="3:4" ht="12.95" customHeight="1" x14ac:dyDescent="0.2">
      <c r="C6571" s="67"/>
      <c r="D6571" s="67"/>
    </row>
    <row r="6572" spans="3:4" ht="12.95" customHeight="1" x14ac:dyDescent="0.2">
      <c r="C6572" s="67"/>
      <c r="D6572" s="67"/>
    </row>
    <row r="6573" spans="3:4" ht="12.95" customHeight="1" x14ac:dyDescent="0.2">
      <c r="C6573" s="67"/>
      <c r="D6573" s="67"/>
    </row>
    <row r="6574" spans="3:4" ht="12.95" customHeight="1" x14ac:dyDescent="0.2">
      <c r="C6574" s="67"/>
      <c r="D6574" s="67"/>
    </row>
    <row r="6575" spans="3:4" ht="12.95" customHeight="1" x14ac:dyDescent="0.2">
      <c r="C6575" s="67"/>
      <c r="D6575" s="67"/>
    </row>
    <row r="6576" spans="3:4" ht="12.95" customHeight="1" x14ac:dyDescent="0.2">
      <c r="C6576" s="67"/>
      <c r="D6576" s="67"/>
    </row>
    <row r="6577" spans="3:4" ht="12.95" customHeight="1" x14ac:dyDescent="0.2">
      <c r="C6577" s="67"/>
      <c r="D6577" s="67"/>
    </row>
    <row r="6578" spans="3:4" ht="12.95" customHeight="1" x14ac:dyDescent="0.2">
      <c r="C6578" s="67"/>
      <c r="D6578" s="67"/>
    </row>
    <row r="6579" spans="3:4" ht="12.95" customHeight="1" x14ac:dyDescent="0.2">
      <c r="C6579" s="67"/>
      <c r="D6579" s="67"/>
    </row>
    <row r="6580" spans="3:4" ht="12.95" customHeight="1" x14ac:dyDescent="0.2">
      <c r="C6580" s="67"/>
      <c r="D6580" s="67"/>
    </row>
    <row r="6581" spans="3:4" ht="12.95" customHeight="1" x14ac:dyDescent="0.2">
      <c r="C6581" s="67"/>
      <c r="D6581" s="67"/>
    </row>
    <row r="6582" spans="3:4" ht="12.95" customHeight="1" x14ac:dyDescent="0.2">
      <c r="C6582" s="67"/>
      <c r="D6582" s="67"/>
    </row>
    <row r="6583" spans="3:4" ht="12.95" customHeight="1" x14ac:dyDescent="0.2">
      <c r="C6583" s="67"/>
      <c r="D6583" s="67"/>
    </row>
    <row r="6584" spans="3:4" ht="12.95" customHeight="1" x14ac:dyDescent="0.2">
      <c r="C6584" s="67"/>
      <c r="D6584" s="67"/>
    </row>
    <row r="6585" spans="3:4" ht="12.95" customHeight="1" x14ac:dyDescent="0.2">
      <c r="C6585" s="67"/>
      <c r="D6585" s="67"/>
    </row>
    <row r="6586" spans="3:4" ht="12.95" customHeight="1" x14ac:dyDescent="0.2">
      <c r="C6586" s="67"/>
      <c r="D6586" s="67"/>
    </row>
    <row r="6587" spans="3:4" ht="12.95" customHeight="1" x14ac:dyDescent="0.2">
      <c r="C6587" s="67"/>
      <c r="D6587" s="67"/>
    </row>
    <row r="6588" spans="3:4" ht="12.95" customHeight="1" x14ac:dyDescent="0.2">
      <c r="C6588" s="67"/>
      <c r="D6588" s="67"/>
    </row>
    <row r="6589" spans="3:4" ht="12.95" customHeight="1" x14ac:dyDescent="0.2">
      <c r="C6589" s="67"/>
      <c r="D6589" s="67"/>
    </row>
    <row r="6590" spans="3:4" ht="12.95" customHeight="1" x14ac:dyDescent="0.2">
      <c r="C6590" s="67"/>
      <c r="D6590" s="67"/>
    </row>
    <row r="6591" spans="3:4" ht="12.95" customHeight="1" x14ac:dyDescent="0.2">
      <c r="C6591" s="67"/>
      <c r="D6591" s="67"/>
    </row>
    <row r="6592" spans="3:4" ht="12.95" customHeight="1" x14ac:dyDescent="0.2">
      <c r="C6592" s="67"/>
      <c r="D6592" s="67"/>
    </row>
    <row r="6593" spans="3:4" ht="12.95" customHeight="1" x14ac:dyDescent="0.2">
      <c r="C6593" s="67"/>
      <c r="D6593" s="67"/>
    </row>
    <row r="6594" spans="3:4" ht="12.95" customHeight="1" x14ac:dyDescent="0.2">
      <c r="C6594" s="67"/>
      <c r="D6594" s="67"/>
    </row>
    <row r="6595" spans="3:4" ht="12.95" customHeight="1" x14ac:dyDescent="0.2">
      <c r="C6595" s="67"/>
      <c r="D6595" s="67"/>
    </row>
    <row r="6596" spans="3:4" ht="12.95" customHeight="1" x14ac:dyDescent="0.2">
      <c r="C6596" s="67"/>
      <c r="D6596" s="67"/>
    </row>
    <row r="6597" spans="3:4" ht="12.95" customHeight="1" x14ac:dyDescent="0.2">
      <c r="C6597" s="67"/>
      <c r="D6597" s="67"/>
    </row>
    <row r="6598" spans="3:4" ht="12.95" customHeight="1" x14ac:dyDescent="0.2">
      <c r="C6598" s="67"/>
      <c r="D6598" s="67"/>
    </row>
    <row r="6599" spans="3:4" ht="12.95" customHeight="1" x14ac:dyDescent="0.2">
      <c r="C6599" s="67"/>
      <c r="D6599" s="67"/>
    </row>
    <row r="6600" spans="3:4" ht="12.95" customHeight="1" x14ac:dyDescent="0.2">
      <c r="C6600" s="67"/>
      <c r="D6600" s="67"/>
    </row>
    <row r="6601" spans="3:4" ht="12.95" customHeight="1" x14ac:dyDescent="0.2">
      <c r="C6601" s="67"/>
      <c r="D6601" s="67"/>
    </row>
    <row r="6602" spans="3:4" ht="12.95" customHeight="1" x14ac:dyDescent="0.2">
      <c r="C6602" s="67"/>
      <c r="D6602" s="67"/>
    </row>
    <row r="6603" spans="3:4" ht="12.95" customHeight="1" x14ac:dyDescent="0.2">
      <c r="C6603" s="67"/>
      <c r="D6603" s="67"/>
    </row>
    <row r="6604" spans="3:4" ht="12.95" customHeight="1" x14ac:dyDescent="0.2">
      <c r="C6604" s="67"/>
      <c r="D6604" s="67"/>
    </row>
    <row r="6605" spans="3:4" ht="12.95" customHeight="1" x14ac:dyDescent="0.2">
      <c r="C6605" s="67"/>
      <c r="D6605" s="67"/>
    </row>
    <row r="6606" spans="3:4" ht="12.95" customHeight="1" x14ac:dyDescent="0.2">
      <c r="C6606" s="67"/>
      <c r="D6606" s="67"/>
    </row>
    <row r="6607" spans="3:4" ht="12.95" customHeight="1" x14ac:dyDescent="0.2">
      <c r="C6607" s="67"/>
      <c r="D6607" s="67"/>
    </row>
    <row r="6608" spans="3:4" ht="12.95" customHeight="1" x14ac:dyDescent="0.2">
      <c r="C6608" s="67"/>
      <c r="D6608" s="67"/>
    </row>
    <row r="6609" spans="3:4" ht="12.95" customHeight="1" x14ac:dyDescent="0.2">
      <c r="C6609" s="67"/>
      <c r="D6609" s="67"/>
    </row>
    <row r="6610" spans="3:4" ht="12.95" customHeight="1" x14ac:dyDescent="0.2">
      <c r="C6610" s="67"/>
      <c r="D6610" s="67"/>
    </row>
    <row r="6611" spans="3:4" ht="12.95" customHeight="1" x14ac:dyDescent="0.2">
      <c r="C6611" s="67"/>
      <c r="D6611" s="67"/>
    </row>
    <row r="6612" spans="3:4" ht="12.95" customHeight="1" x14ac:dyDescent="0.2">
      <c r="C6612" s="67"/>
      <c r="D6612" s="67"/>
    </row>
    <row r="6613" spans="3:4" ht="12.95" customHeight="1" x14ac:dyDescent="0.2">
      <c r="C6613" s="67"/>
      <c r="D6613" s="67"/>
    </row>
    <row r="6614" spans="3:4" ht="12.95" customHeight="1" x14ac:dyDescent="0.2">
      <c r="C6614" s="67"/>
      <c r="D6614" s="67"/>
    </row>
    <row r="6615" spans="3:4" ht="12.95" customHeight="1" x14ac:dyDescent="0.2">
      <c r="C6615" s="67"/>
      <c r="D6615" s="67"/>
    </row>
    <row r="6616" spans="3:4" ht="12.95" customHeight="1" x14ac:dyDescent="0.2">
      <c r="C6616" s="67"/>
      <c r="D6616" s="67"/>
    </row>
    <row r="6617" spans="3:4" ht="12.95" customHeight="1" x14ac:dyDescent="0.2">
      <c r="C6617" s="67"/>
      <c r="D6617" s="67"/>
    </row>
    <row r="6618" spans="3:4" ht="12.95" customHeight="1" x14ac:dyDescent="0.2">
      <c r="C6618" s="67"/>
      <c r="D6618" s="67"/>
    </row>
    <row r="6619" spans="3:4" ht="12.95" customHeight="1" x14ac:dyDescent="0.2">
      <c r="C6619" s="67"/>
      <c r="D6619" s="67"/>
    </row>
    <row r="6620" spans="3:4" ht="12.95" customHeight="1" x14ac:dyDescent="0.2">
      <c r="C6620" s="67"/>
      <c r="D6620" s="67"/>
    </row>
    <row r="6621" spans="3:4" ht="12.95" customHeight="1" x14ac:dyDescent="0.2">
      <c r="C6621" s="67"/>
      <c r="D6621" s="67"/>
    </row>
    <row r="6622" spans="3:4" ht="12.95" customHeight="1" x14ac:dyDescent="0.2">
      <c r="C6622" s="67"/>
      <c r="D6622" s="67"/>
    </row>
    <row r="6623" spans="3:4" ht="12.95" customHeight="1" x14ac:dyDescent="0.2">
      <c r="C6623" s="67"/>
      <c r="D6623" s="67"/>
    </row>
    <row r="6624" spans="3:4" ht="12.95" customHeight="1" x14ac:dyDescent="0.2">
      <c r="C6624" s="67"/>
      <c r="D6624" s="67"/>
    </row>
    <row r="6625" spans="3:4" ht="12.95" customHeight="1" x14ac:dyDescent="0.2">
      <c r="C6625" s="67"/>
      <c r="D6625" s="67"/>
    </row>
    <row r="6626" spans="3:4" ht="12.95" customHeight="1" x14ac:dyDescent="0.2">
      <c r="C6626" s="67"/>
      <c r="D6626" s="67"/>
    </row>
    <row r="6627" spans="3:4" ht="12.95" customHeight="1" x14ac:dyDescent="0.2">
      <c r="C6627" s="67"/>
      <c r="D6627" s="67"/>
    </row>
    <row r="6628" spans="3:4" ht="12.95" customHeight="1" x14ac:dyDescent="0.2">
      <c r="C6628" s="67"/>
      <c r="D6628" s="67"/>
    </row>
    <row r="6629" spans="3:4" ht="12.95" customHeight="1" x14ac:dyDescent="0.2">
      <c r="C6629" s="67"/>
      <c r="D6629" s="67"/>
    </row>
    <row r="6630" spans="3:4" ht="12.95" customHeight="1" x14ac:dyDescent="0.2">
      <c r="C6630" s="67"/>
      <c r="D6630" s="67"/>
    </row>
    <row r="6631" spans="3:4" ht="12.95" customHeight="1" x14ac:dyDescent="0.2">
      <c r="C6631" s="67"/>
      <c r="D6631" s="67"/>
    </row>
    <row r="6632" spans="3:4" ht="12.95" customHeight="1" x14ac:dyDescent="0.2">
      <c r="C6632" s="67"/>
      <c r="D6632" s="67"/>
    </row>
    <row r="6633" spans="3:4" ht="12.95" customHeight="1" x14ac:dyDescent="0.2">
      <c r="C6633" s="67"/>
      <c r="D6633" s="67"/>
    </row>
    <row r="6634" spans="3:4" ht="12.95" customHeight="1" x14ac:dyDescent="0.2">
      <c r="C6634" s="67"/>
      <c r="D6634" s="67"/>
    </row>
    <row r="6635" spans="3:4" ht="12.95" customHeight="1" x14ac:dyDescent="0.2">
      <c r="C6635" s="67"/>
      <c r="D6635" s="67"/>
    </row>
    <row r="6636" spans="3:4" ht="12.95" customHeight="1" x14ac:dyDescent="0.2">
      <c r="C6636" s="67"/>
      <c r="D6636" s="67"/>
    </row>
    <row r="6637" spans="3:4" ht="12.95" customHeight="1" x14ac:dyDescent="0.2">
      <c r="C6637" s="67"/>
      <c r="D6637" s="67"/>
    </row>
    <row r="6638" spans="3:4" ht="12.95" customHeight="1" x14ac:dyDescent="0.2">
      <c r="C6638" s="67"/>
      <c r="D6638" s="67"/>
    </row>
    <row r="6639" spans="3:4" ht="12.95" customHeight="1" x14ac:dyDescent="0.2">
      <c r="C6639" s="67"/>
      <c r="D6639" s="67"/>
    </row>
    <row r="6640" spans="3:4" ht="12.95" customHeight="1" x14ac:dyDescent="0.2">
      <c r="C6640" s="67"/>
      <c r="D6640" s="67"/>
    </row>
    <row r="6641" spans="3:4" ht="12.95" customHeight="1" x14ac:dyDescent="0.2">
      <c r="C6641" s="67"/>
      <c r="D6641" s="67"/>
    </row>
    <row r="6642" spans="3:4" ht="12.95" customHeight="1" x14ac:dyDescent="0.2">
      <c r="C6642" s="67"/>
      <c r="D6642" s="67"/>
    </row>
    <row r="6643" spans="3:4" ht="12.95" customHeight="1" x14ac:dyDescent="0.2">
      <c r="C6643" s="67"/>
      <c r="D6643" s="67"/>
    </row>
    <row r="6644" spans="3:4" ht="12.95" customHeight="1" x14ac:dyDescent="0.2">
      <c r="C6644" s="67"/>
      <c r="D6644" s="67"/>
    </row>
    <row r="6645" spans="3:4" ht="12.95" customHeight="1" x14ac:dyDescent="0.2">
      <c r="C6645" s="67"/>
      <c r="D6645" s="67"/>
    </row>
    <row r="6646" spans="3:4" ht="12.95" customHeight="1" x14ac:dyDescent="0.2">
      <c r="C6646" s="67"/>
      <c r="D6646" s="67"/>
    </row>
    <row r="6647" spans="3:4" ht="12.95" customHeight="1" x14ac:dyDescent="0.2">
      <c r="C6647" s="67"/>
      <c r="D6647" s="67"/>
    </row>
    <row r="6648" spans="3:4" ht="12.95" customHeight="1" x14ac:dyDescent="0.2">
      <c r="C6648" s="67"/>
      <c r="D6648" s="67"/>
    </row>
    <row r="6649" spans="3:4" ht="12.95" customHeight="1" x14ac:dyDescent="0.2">
      <c r="C6649" s="67"/>
      <c r="D6649" s="67"/>
    </row>
    <row r="6650" spans="3:4" ht="12.95" customHeight="1" x14ac:dyDescent="0.2">
      <c r="C6650" s="67"/>
      <c r="D6650" s="67"/>
    </row>
    <row r="6651" spans="3:4" ht="12.95" customHeight="1" x14ac:dyDescent="0.2">
      <c r="C6651" s="67"/>
      <c r="D6651" s="67"/>
    </row>
    <row r="6652" spans="3:4" ht="12.95" customHeight="1" x14ac:dyDescent="0.2">
      <c r="C6652" s="67"/>
      <c r="D6652" s="67"/>
    </row>
    <row r="6653" spans="3:4" ht="12.95" customHeight="1" x14ac:dyDescent="0.2">
      <c r="C6653" s="67"/>
      <c r="D6653" s="67"/>
    </row>
    <row r="6654" spans="3:4" ht="12.95" customHeight="1" x14ac:dyDescent="0.2">
      <c r="C6654" s="67"/>
      <c r="D6654" s="67"/>
    </row>
    <row r="6655" spans="3:4" ht="12.95" customHeight="1" x14ac:dyDescent="0.2">
      <c r="C6655" s="67"/>
      <c r="D6655" s="67"/>
    </row>
    <row r="6656" spans="3:4" ht="12.95" customHeight="1" x14ac:dyDescent="0.2">
      <c r="C6656" s="67"/>
      <c r="D6656" s="67"/>
    </row>
    <row r="6657" spans="3:4" ht="12.95" customHeight="1" x14ac:dyDescent="0.2">
      <c r="C6657" s="67"/>
      <c r="D6657" s="67"/>
    </row>
    <row r="6658" spans="3:4" ht="12.95" customHeight="1" x14ac:dyDescent="0.2">
      <c r="C6658" s="67"/>
      <c r="D6658" s="67"/>
    </row>
    <row r="6659" spans="3:4" ht="12.95" customHeight="1" x14ac:dyDescent="0.2">
      <c r="C6659" s="67"/>
      <c r="D6659" s="67"/>
    </row>
    <row r="6660" spans="3:4" ht="12.95" customHeight="1" x14ac:dyDescent="0.2">
      <c r="C6660" s="67"/>
      <c r="D6660" s="67"/>
    </row>
    <row r="6661" spans="3:4" ht="12.95" customHeight="1" x14ac:dyDescent="0.2">
      <c r="C6661" s="67"/>
      <c r="D6661" s="67"/>
    </row>
    <row r="6662" spans="3:4" ht="12.95" customHeight="1" x14ac:dyDescent="0.2">
      <c r="C6662" s="67"/>
      <c r="D6662" s="67"/>
    </row>
    <row r="6663" spans="3:4" ht="12.95" customHeight="1" x14ac:dyDescent="0.2">
      <c r="C6663" s="67"/>
      <c r="D6663" s="67"/>
    </row>
    <row r="6664" spans="3:4" ht="12.95" customHeight="1" x14ac:dyDescent="0.2">
      <c r="C6664" s="67"/>
      <c r="D6664" s="67"/>
    </row>
    <row r="6665" spans="3:4" ht="12.95" customHeight="1" x14ac:dyDescent="0.2">
      <c r="C6665" s="67"/>
      <c r="D6665" s="67"/>
    </row>
    <row r="6666" spans="3:4" ht="12.95" customHeight="1" x14ac:dyDescent="0.2">
      <c r="C6666" s="67"/>
      <c r="D6666" s="67"/>
    </row>
    <row r="6667" spans="3:4" ht="12.95" customHeight="1" x14ac:dyDescent="0.2">
      <c r="C6667" s="67"/>
      <c r="D6667" s="67"/>
    </row>
    <row r="6668" spans="3:4" ht="12.95" customHeight="1" x14ac:dyDescent="0.2">
      <c r="C6668" s="67"/>
      <c r="D6668" s="67"/>
    </row>
    <row r="6669" spans="3:4" ht="12.95" customHeight="1" x14ac:dyDescent="0.2">
      <c r="C6669" s="67"/>
      <c r="D6669" s="67"/>
    </row>
    <row r="6670" spans="3:4" ht="12.95" customHeight="1" x14ac:dyDescent="0.2">
      <c r="C6670" s="67"/>
      <c r="D6670" s="67"/>
    </row>
    <row r="6671" spans="3:4" ht="12.95" customHeight="1" x14ac:dyDescent="0.2">
      <c r="C6671" s="67"/>
      <c r="D6671" s="67"/>
    </row>
    <row r="6672" spans="3:4" ht="12.95" customHeight="1" x14ac:dyDescent="0.2">
      <c r="C6672" s="67"/>
      <c r="D6672" s="67"/>
    </row>
    <row r="6673" spans="3:4" ht="12.95" customHeight="1" x14ac:dyDescent="0.2">
      <c r="C6673" s="67"/>
      <c r="D6673" s="67"/>
    </row>
    <row r="6674" spans="3:4" ht="12.95" customHeight="1" x14ac:dyDescent="0.2">
      <c r="C6674" s="67"/>
      <c r="D6674" s="67"/>
    </row>
    <row r="6675" spans="3:4" ht="12.95" customHeight="1" x14ac:dyDescent="0.2">
      <c r="C6675" s="67"/>
      <c r="D6675" s="67"/>
    </row>
    <row r="6676" spans="3:4" ht="12.95" customHeight="1" x14ac:dyDescent="0.2">
      <c r="C6676" s="67"/>
      <c r="D6676" s="67"/>
    </row>
    <row r="6677" spans="3:4" ht="12.95" customHeight="1" x14ac:dyDescent="0.2">
      <c r="C6677" s="67"/>
      <c r="D6677" s="67"/>
    </row>
    <row r="6678" spans="3:4" ht="12.95" customHeight="1" x14ac:dyDescent="0.2">
      <c r="C6678" s="67"/>
      <c r="D6678" s="67"/>
    </row>
    <row r="6679" spans="3:4" ht="12.95" customHeight="1" x14ac:dyDescent="0.2">
      <c r="C6679" s="67"/>
      <c r="D6679" s="67"/>
    </row>
    <row r="6680" spans="3:4" ht="12.95" customHeight="1" x14ac:dyDescent="0.2">
      <c r="C6680" s="67"/>
      <c r="D6680" s="67"/>
    </row>
    <row r="6681" spans="3:4" ht="12.95" customHeight="1" x14ac:dyDescent="0.2">
      <c r="C6681" s="67"/>
      <c r="D6681" s="67"/>
    </row>
    <row r="6682" spans="3:4" ht="12.95" customHeight="1" x14ac:dyDescent="0.2">
      <c r="C6682" s="67"/>
      <c r="D6682" s="67"/>
    </row>
    <row r="6683" spans="3:4" ht="12.95" customHeight="1" x14ac:dyDescent="0.2">
      <c r="C6683" s="67"/>
      <c r="D6683" s="67"/>
    </row>
    <row r="6684" spans="3:4" ht="12.95" customHeight="1" x14ac:dyDescent="0.2">
      <c r="C6684" s="67"/>
      <c r="D6684" s="67"/>
    </row>
    <row r="6685" spans="3:4" ht="12.95" customHeight="1" x14ac:dyDescent="0.2">
      <c r="C6685" s="67"/>
      <c r="D6685" s="67"/>
    </row>
    <row r="6686" spans="3:4" ht="12.95" customHeight="1" x14ac:dyDescent="0.2">
      <c r="C6686" s="67"/>
      <c r="D6686" s="67"/>
    </row>
    <row r="6687" spans="3:4" ht="12.95" customHeight="1" x14ac:dyDescent="0.2">
      <c r="C6687" s="67"/>
      <c r="D6687" s="67"/>
    </row>
    <row r="6688" spans="3:4" ht="12.95" customHeight="1" x14ac:dyDescent="0.2">
      <c r="C6688" s="67"/>
      <c r="D6688" s="67"/>
    </row>
    <row r="6689" spans="3:4" ht="12.95" customHeight="1" x14ac:dyDescent="0.2">
      <c r="C6689" s="67"/>
      <c r="D6689" s="67"/>
    </row>
    <row r="6690" spans="3:4" ht="12.95" customHeight="1" x14ac:dyDescent="0.2">
      <c r="C6690" s="67"/>
      <c r="D6690" s="67"/>
    </row>
    <row r="6691" spans="3:4" ht="12.95" customHeight="1" x14ac:dyDescent="0.2">
      <c r="C6691" s="67"/>
      <c r="D6691" s="67"/>
    </row>
    <row r="6692" spans="3:4" ht="12.95" customHeight="1" x14ac:dyDescent="0.2">
      <c r="C6692" s="67"/>
      <c r="D6692" s="67"/>
    </row>
    <row r="6693" spans="3:4" ht="12.95" customHeight="1" x14ac:dyDescent="0.2">
      <c r="C6693" s="67"/>
      <c r="D6693" s="67"/>
    </row>
    <row r="6694" spans="3:4" ht="12.95" customHeight="1" x14ac:dyDescent="0.2">
      <c r="C6694" s="67"/>
      <c r="D6694" s="67"/>
    </row>
    <row r="6695" spans="3:4" ht="12.95" customHeight="1" x14ac:dyDescent="0.2">
      <c r="C6695" s="67"/>
      <c r="D6695" s="67"/>
    </row>
    <row r="6696" spans="3:4" ht="12.95" customHeight="1" x14ac:dyDescent="0.2">
      <c r="C6696" s="67"/>
      <c r="D6696" s="67"/>
    </row>
    <row r="6697" spans="3:4" ht="12.95" customHeight="1" x14ac:dyDescent="0.2">
      <c r="C6697" s="67"/>
      <c r="D6697" s="67"/>
    </row>
    <row r="6698" spans="3:4" ht="12.95" customHeight="1" x14ac:dyDescent="0.2">
      <c r="C6698" s="67"/>
      <c r="D6698" s="67"/>
    </row>
    <row r="6699" spans="3:4" ht="12.95" customHeight="1" x14ac:dyDescent="0.2">
      <c r="C6699" s="67"/>
      <c r="D6699" s="67"/>
    </row>
    <row r="6700" spans="3:4" ht="12.95" customHeight="1" x14ac:dyDescent="0.2">
      <c r="C6700" s="67"/>
      <c r="D6700" s="67"/>
    </row>
    <row r="6701" spans="3:4" ht="12.95" customHeight="1" x14ac:dyDescent="0.2">
      <c r="C6701" s="67"/>
      <c r="D6701" s="67"/>
    </row>
    <row r="6702" spans="3:4" ht="12.95" customHeight="1" x14ac:dyDescent="0.2">
      <c r="C6702" s="67"/>
      <c r="D6702" s="67"/>
    </row>
    <row r="6703" spans="3:4" ht="12.95" customHeight="1" x14ac:dyDescent="0.2">
      <c r="C6703" s="67"/>
      <c r="D6703" s="67"/>
    </row>
    <row r="6704" spans="3:4" ht="12.95" customHeight="1" x14ac:dyDescent="0.2">
      <c r="C6704" s="67"/>
      <c r="D6704" s="67"/>
    </row>
    <row r="6705" spans="3:4" ht="12.95" customHeight="1" x14ac:dyDescent="0.2">
      <c r="C6705" s="67"/>
      <c r="D6705" s="67"/>
    </row>
    <row r="6706" spans="3:4" ht="12.95" customHeight="1" x14ac:dyDescent="0.2">
      <c r="C6706" s="67"/>
      <c r="D6706" s="67"/>
    </row>
    <row r="6707" spans="3:4" ht="12.95" customHeight="1" x14ac:dyDescent="0.2">
      <c r="C6707" s="67"/>
      <c r="D6707" s="67"/>
    </row>
    <row r="6708" spans="3:4" ht="12.95" customHeight="1" x14ac:dyDescent="0.2">
      <c r="C6708" s="67"/>
      <c r="D6708" s="67"/>
    </row>
    <row r="6709" spans="3:4" ht="12.95" customHeight="1" x14ac:dyDescent="0.2">
      <c r="C6709" s="67"/>
      <c r="D6709" s="67"/>
    </row>
    <row r="6710" spans="3:4" ht="12.95" customHeight="1" x14ac:dyDescent="0.2">
      <c r="C6710" s="67"/>
      <c r="D6710" s="67"/>
    </row>
    <row r="6711" spans="3:4" ht="12.95" customHeight="1" x14ac:dyDescent="0.2">
      <c r="C6711" s="67"/>
      <c r="D6711" s="67"/>
    </row>
    <row r="6712" spans="3:4" ht="12.95" customHeight="1" x14ac:dyDescent="0.2">
      <c r="C6712" s="67"/>
      <c r="D6712" s="67"/>
    </row>
    <row r="6713" spans="3:4" ht="12.95" customHeight="1" x14ac:dyDescent="0.2">
      <c r="C6713" s="67"/>
      <c r="D6713" s="67"/>
    </row>
    <row r="6714" spans="3:4" ht="12.95" customHeight="1" x14ac:dyDescent="0.2">
      <c r="C6714" s="67"/>
      <c r="D6714" s="67"/>
    </row>
    <row r="6715" spans="3:4" ht="12.95" customHeight="1" x14ac:dyDescent="0.2">
      <c r="C6715" s="67"/>
      <c r="D6715" s="67"/>
    </row>
    <row r="6716" spans="3:4" ht="12.95" customHeight="1" x14ac:dyDescent="0.2">
      <c r="C6716" s="67"/>
      <c r="D6716" s="67"/>
    </row>
    <row r="6717" spans="3:4" ht="12.95" customHeight="1" x14ac:dyDescent="0.2">
      <c r="C6717" s="67"/>
      <c r="D6717" s="67"/>
    </row>
    <row r="6718" spans="3:4" ht="12.95" customHeight="1" x14ac:dyDescent="0.2">
      <c r="C6718" s="67"/>
      <c r="D6718" s="67"/>
    </row>
    <row r="6719" spans="3:4" ht="12.95" customHeight="1" x14ac:dyDescent="0.2">
      <c r="C6719" s="67"/>
      <c r="D6719" s="67"/>
    </row>
    <row r="6720" spans="3:4" ht="12.95" customHeight="1" x14ac:dyDescent="0.2">
      <c r="C6720" s="67"/>
      <c r="D6720" s="67"/>
    </row>
    <row r="6721" spans="3:4" ht="12.95" customHeight="1" x14ac:dyDescent="0.2">
      <c r="C6721" s="67"/>
      <c r="D6721" s="67"/>
    </row>
    <row r="6722" spans="3:4" ht="12.95" customHeight="1" x14ac:dyDescent="0.2">
      <c r="C6722" s="67"/>
      <c r="D6722" s="67"/>
    </row>
    <row r="6723" spans="3:4" ht="12.95" customHeight="1" x14ac:dyDescent="0.2">
      <c r="C6723" s="67"/>
      <c r="D6723" s="67"/>
    </row>
    <row r="6724" spans="3:4" ht="12.95" customHeight="1" x14ac:dyDescent="0.2">
      <c r="C6724" s="67"/>
      <c r="D6724" s="67"/>
    </row>
    <row r="6725" spans="3:4" ht="12.95" customHeight="1" x14ac:dyDescent="0.2">
      <c r="C6725" s="67"/>
      <c r="D6725" s="67"/>
    </row>
    <row r="6726" spans="3:4" ht="12.95" customHeight="1" x14ac:dyDescent="0.2">
      <c r="C6726" s="67"/>
      <c r="D6726" s="67"/>
    </row>
    <row r="6727" spans="3:4" ht="12.95" customHeight="1" x14ac:dyDescent="0.2">
      <c r="C6727" s="67"/>
      <c r="D6727" s="67"/>
    </row>
    <row r="6728" spans="3:4" ht="12.95" customHeight="1" x14ac:dyDescent="0.2">
      <c r="C6728" s="67"/>
      <c r="D6728" s="67"/>
    </row>
    <row r="6729" spans="3:4" ht="12.95" customHeight="1" x14ac:dyDescent="0.2">
      <c r="C6729" s="67"/>
      <c r="D6729" s="67"/>
    </row>
    <row r="6730" spans="3:4" ht="12.95" customHeight="1" x14ac:dyDescent="0.2">
      <c r="C6730" s="67"/>
      <c r="D6730" s="67"/>
    </row>
    <row r="6731" spans="3:4" ht="12.95" customHeight="1" x14ac:dyDescent="0.2">
      <c r="C6731" s="67"/>
      <c r="D6731" s="67"/>
    </row>
    <row r="6732" spans="3:4" ht="12.95" customHeight="1" x14ac:dyDescent="0.2">
      <c r="C6732" s="67"/>
      <c r="D6732" s="67"/>
    </row>
    <row r="6733" spans="3:4" ht="12.95" customHeight="1" x14ac:dyDescent="0.2">
      <c r="C6733" s="67"/>
      <c r="D6733" s="67"/>
    </row>
    <row r="6734" spans="3:4" ht="12.95" customHeight="1" x14ac:dyDescent="0.2">
      <c r="C6734" s="67"/>
      <c r="D6734" s="67"/>
    </row>
    <row r="6735" spans="3:4" ht="12.95" customHeight="1" x14ac:dyDescent="0.2">
      <c r="C6735" s="67"/>
      <c r="D6735" s="67"/>
    </row>
    <row r="6736" spans="3:4" ht="12.95" customHeight="1" x14ac:dyDescent="0.2">
      <c r="C6736" s="67"/>
      <c r="D6736" s="67"/>
    </row>
    <row r="6737" spans="3:4" ht="12.95" customHeight="1" x14ac:dyDescent="0.2">
      <c r="C6737" s="67"/>
      <c r="D6737" s="67"/>
    </row>
    <row r="6738" spans="3:4" ht="12.95" customHeight="1" x14ac:dyDescent="0.2">
      <c r="C6738" s="67"/>
      <c r="D6738" s="67"/>
    </row>
    <row r="6739" spans="3:4" ht="12.95" customHeight="1" x14ac:dyDescent="0.2">
      <c r="C6739" s="67"/>
      <c r="D6739" s="67"/>
    </row>
    <row r="6740" spans="3:4" ht="12.95" customHeight="1" x14ac:dyDescent="0.2">
      <c r="C6740" s="67"/>
      <c r="D6740" s="67"/>
    </row>
    <row r="6741" spans="3:4" ht="12.95" customHeight="1" x14ac:dyDescent="0.2">
      <c r="C6741" s="67"/>
      <c r="D6741" s="67"/>
    </row>
    <row r="6742" spans="3:4" ht="12.95" customHeight="1" x14ac:dyDescent="0.2">
      <c r="C6742" s="67"/>
      <c r="D6742" s="67"/>
    </row>
    <row r="6743" spans="3:4" ht="12.95" customHeight="1" x14ac:dyDescent="0.2">
      <c r="C6743" s="67"/>
      <c r="D6743" s="67"/>
    </row>
    <row r="6744" spans="3:4" ht="12.95" customHeight="1" x14ac:dyDescent="0.2">
      <c r="C6744" s="67"/>
      <c r="D6744" s="67"/>
    </row>
    <row r="6745" spans="3:4" ht="12.95" customHeight="1" x14ac:dyDescent="0.2">
      <c r="C6745" s="67"/>
      <c r="D6745" s="67"/>
    </row>
    <row r="6746" spans="3:4" ht="12.95" customHeight="1" x14ac:dyDescent="0.2">
      <c r="C6746" s="67"/>
      <c r="D6746" s="67"/>
    </row>
    <row r="6747" spans="3:4" ht="12.95" customHeight="1" x14ac:dyDescent="0.2">
      <c r="C6747" s="67"/>
      <c r="D6747" s="67"/>
    </row>
    <row r="6748" spans="3:4" ht="12.95" customHeight="1" x14ac:dyDescent="0.2">
      <c r="C6748" s="67"/>
      <c r="D6748" s="67"/>
    </row>
    <row r="6749" spans="3:4" ht="12.95" customHeight="1" x14ac:dyDescent="0.2">
      <c r="C6749" s="67"/>
      <c r="D6749" s="67"/>
    </row>
    <row r="6750" spans="3:4" ht="12.95" customHeight="1" x14ac:dyDescent="0.2">
      <c r="C6750" s="67"/>
      <c r="D6750" s="67"/>
    </row>
    <row r="6751" spans="3:4" ht="12.95" customHeight="1" x14ac:dyDescent="0.2">
      <c r="C6751" s="67"/>
      <c r="D6751" s="67"/>
    </row>
    <row r="6752" spans="3:4" ht="12.95" customHeight="1" x14ac:dyDescent="0.2">
      <c r="C6752" s="67"/>
      <c r="D6752" s="67"/>
    </row>
    <row r="6753" spans="3:4" ht="12.95" customHeight="1" x14ac:dyDescent="0.2">
      <c r="C6753" s="67"/>
      <c r="D6753" s="67"/>
    </row>
    <row r="6754" spans="3:4" ht="12.95" customHeight="1" x14ac:dyDescent="0.2">
      <c r="C6754" s="67"/>
      <c r="D6754" s="67"/>
    </row>
    <row r="6755" spans="3:4" ht="12.95" customHeight="1" x14ac:dyDescent="0.2">
      <c r="C6755" s="67"/>
      <c r="D6755" s="67"/>
    </row>
    <row r="6756" spans="3:4" ht="12.95" customHeight="1" x14ac:dyDescent="0.2">
      <c r="C6756" s="67"/>
      <c r="D6756" s="67"/>
    </row>
    <row r="6757" spans="3:4" ht="12.95" customHeight="1" x14ac:dyDescent="0.2">
      <c r="C6757" s="67"/>
      <c r="D6757" s="67"/>
    </row>
    <row r="6758" spans="3:4" ht="12.95" customHeight="1" x14ac:dyDescent="0.2">
      <c r="C6758" s="67"/>
      <c r="D6758" s="67"/>
    </row>
    <row r="6759" spans="3:4" ht="12.95" customHeight="1" x14ac:dyDescent="0.2">
      <c r="C6759" s="67"/>
      <c r="D6759" s="67"/>
    </row>
    <row r="6760" spans="3:4" ht="12.95" customHeight="1" x14ac:dyDescent="0.2">
      <c r="C6760" s="67"/>
      <c r="D6760" s="67"/>
    </row>
    <row r="6761" spans="3:4" ht="12.95" customHeight="1" x14ac:dyDescent="0.2">
      <c r="C6761" s="67"/>
      <c r="D6761" s="67"/>
    </row>
    <row r="6762" spans="3:4" ht="12.95" customHeight="1" x14ac:dyDescent="0.2">
      <c r="C6762" s="67"/>
      <c r="D6762" s="67"/>
    </row>
    <row r="6763" spans="3:4" ht="12.95" customHeight="1" x14ac:dyDescent="0.2">
      <c r="C6763" s="67"/>
      <c r="D6763" s="67"/>
    </row>
    <row r="6764" spans="3:4" ht="12.95" customHeight="1" x14ac:dyDescent="0.2">
      <c r="C6764" s="67"/>
      <c r="D6764" s="67"/>
    </row>
    <row r="6765" spans="3:4" ht="12.95" customHeight="1" x14ac:dyDescent="0.2">
      <c r="C6765" s="67"/>
      <c r="D6765" s="67"/>
    </row>
    <row r="6766" spans="3:4" ht="12.95" customHeight="1" x14ac:dyDescent="0.2">
      <c r="C6766" s="67"/>
      <c r="D6766" s="67"/>
    </row>
    <row r="6767" spans="3:4" ht="12.95" customHeight="1" x14ac:dyDescent="0.2">
      <c r="C6767" s="67"/>
      <c r="D6767" s="67"/>
    </row>
    <row r="6768" spans="3:4" ht="12.95" customHeight="1" x14ac:dyDescent="0.2">
      <c r="C6768" s="67"/>
      <c r="D6768" s="67"/>
    </row>
    <row r="6769" spans="3:4" ht="12.95" customHeight="1" x14ac:dyDescent="0.2">
      <c r="C6769" s="67"/>
      <c r="D6769" s="67"/>
    </row>
    <row r="6770" spans="3:4" ht="12.95" customHeight="1" x14ac:dyDescent="0.2">
      <c r="C6770" s="67"/>
      <c r="D6770" s="67"/>
    </row>
    <row r="6771" spans="3:4" ht="12.95" customHeight="1" x14ac:dyDescent="0.2">
      <c r="C6771" s="67"/>
      <c r="D6771" s="67"/>
    </row>
    <row r="6772" spans="3:4" ht="12.95" customHeight="1" x14ac:dyDescent="0.2">
      <c r="C6772" s="67"/>
      <c r="D6772" s="67"/>
    </row>
    <row r="6773" spans="3:4" ht="12.95" customHeight="1" x14ac:dyDescent="0.2">
      <c r="C6773" s="67"/>
      <c r="D6773" s="67"/>
    </row>
    <row r="6774" spans="3:4" ht="12.95" customHeight="1" x14ac:dyDescent="0.2">
      <c r="C6774" s="67"/>
      <c r="D6774" s="67"/>
    </row>
    <row r="6775" spans="3:4" ht="12.95" customHeight="1" x14ac:dyDescent="0.2">
      <c r="C6775" s="67"/>
      <c r="D6775" s="67"/>
    </row>
    <row r="6776" spans="3:4" ht="12.95" customHeight="1" x14ac:dyDescent="0.2">
      <c r="C6776" s="67"/>
      <c r="D6776" s="67"/>
    </row>
    <row r="6777" spans="3:4" ht="12.95" customHeight="1" x14ac:dyDescent="0.2">
      <c r="C6777" s="67"/>
      <c r="D6777" s="67"/>
    </row>
    <row r="6778" spans="3:4" ht="12.95" customHeight="1" x14ac:dyDescent="0.2">
      <c r="C6778" s="67"/>
      <c r="D6778" s="67"/>
    </row>
    <row r="6779" spans="3:4" ht="12.95" customHeight="1" x14ac:dyDescent="0.2">
      <c r="C6779" s="67"/>
      <c r="D6779" s="67"/>
    </row>
    <row r="6780" spans="3:4" ht="12.95" customHeight="1" x14ac:dyDescent="0.2">
      <c r="C6780" s="67"/>
      <c r="D6780" s="67"/>
    </row>
    <row r="6781" spans="3:4" ht="12.95" customHeight="1" x14ac:dyDescent="0.2">
      <c r="C6781" s="67"/>
      <c r="D6781" s="67"/>
    </row>
    <row r="6782" spans="3:4" ht="12.95" customHeight="1" x14ac:dyDescent="0.2">
      <c r="C6782" s="67"/>
      <c r="D6782" s="67"/>
    </row>
    <row r="6783" spans="3:4" ht="12.95" customHeight="1" x14ac:dyDescent="0.2">
      <c r="C6783" s="67"/>
      <c r="D6783" s="67"/>
    </row>
    <row r="6784" spans="3:4" ht="12.95" customHeight="1" x14ac:dyDescent="0.2">
      <c r="C6784" s="67"/>
      <c r="D6784" s="67"/>
    </row>
    <row r="6785" spans="3:4" ht="12.95" customHeight="1" x14ac:dyDescent="0.2">
      <c r="C6785" s="67"/>
      <c r="D6785" s="67"/>
    </row>
    <row r="6786" spans="3:4" ht="12.95" customHeight="1" x14ac:dyDescent="0.2">
      <c r="C6786" s="67"/>
      <c r="D6786" s="67"/>
    </row>
    <row r="6787" spans="3:4" ht="12.95" customHeight="1" x14ac:dyDescent="0.2">
      <c r="C6787" s="67"/>
      <c r="D6787" s="67"/>
    </row>
    <row r="6788" spans="3:4" ht="12.95" customHeight="1" x14ac:dyDescent="0.2">
      <c r="C6788" s="67"/>
      <c r="D6788" s="67"/>
    </row>
    <row r="6789" spans="3:4" ht="12.95" customHeight="1" x14ac:dyDescent="0.2">
      <c r="C6789" s="67"/>
      <c r="D6789" s="67"/>
    </row>
    <row r="6790" spans="3:4" ht="12.95" customHeight="1" x14ac:dyDescent="0.2">
      <c r="C6790" s="67"/>
      <c r="D6790" s="67"/>
    </row>
    <row r="6791" spans="3:4" ht="12.95" customHeight="1" x14ac:dyDescent="0.2">
      <c r="C6791" s="67"/>
      <c r="D6791" s="67"/>
    </row>
    <row r="6792" spans="3:4" ht="12.95" customHeight="1" x14ac:dyDescent="0.2">
      <c r="C6792" s="67"/>
      <c r="D6792" s="67"/>
    </row>
    <row r="6793" spans="3:4" ht="12.95" customHeight="1" x14ac:dyDescent="0.2">
      <c r="C6793" s="67"/>
      <c r="D6793" s="67"/>
    </row>
    <row r="6794" spans="3:4" ht="12.95" customHeight="1" x14ac:dyDescent="0.2">
      <c r="C6794" s="67"/>
      <c r="D6794" s="67"/>
    </row>
    <row r="6795" spans="3:4" ht="12.95" customHeight="1" x14ac:dyDescent="0.2">
      <c r="C6795" s="67"/>
      <c r="D6795" s="67"/>
    </row>
    <row r="6796" spans="3:4" ht="12.95" customHeight="1" x14ac:dyDescent="0.2">
      <c r="C6796" s="67"/>
      <c r="D6796" s="67"/>
    </row>
    <row r="6797" spans="3:4" ht="12.95" customHeight="1" x14ac:dyDescent="0.2">
      <c r="C6797" s="67"/>
      <c r="D6797" s="67"/>
    </row>
    <row r="6798" spans="3:4" ht="12.95" customHeight="1" x14ac:dyDescent="0.2">
      <c r="C6798" s="67"/>
      <c r="D6798" s="67"/>
    </row>
    <row r="6799" spans="3:4" ht="12.95" customHeight="1" x14ac:dyDescent="0.2">
      <c r="C6799" s="67"/>
      <c r="D6799" s="67"/>
    </row>
    <row r="6800" spans="3:4" ht="12.95" customHeight="1" x14ac:dyDescent="0.2">
      <c r="C6800" s="67"/>
      <c r="D6800" s="67"/>
    </row>
    <row r="6801" spans="3:4" ht="12.95" customHeight="1" x14ac:dyDescent="0.2">
      <c r="C6801" s="67"/>
      <c r="D6801" s="67"/>
    </row>
    <row r="6802" spans="3:4" ht="12.95" customHeight="1" x14ac:dyDescent="0.2">
      <c r="C6802" s="67"/>
      <c r="D6802" s="67"/>
    </row>
    <row r="6803" spans="3:4" ht="12.95" customHeight="1" x14ac:dyDescent="0.2">
      <c r="C6803" s="67"/>
      <c r="D6803" s="67"/>
    </row>
    <row r="6804" spans="3:4" ht="12.95" customHeight="1" x14ac:dyDescent="0.2">
      <c r="C6804" s="67"/>
      <c r="D6804" s="67"/>
    </row>
    <row r="6805" spans="3:4" ht="12.95" customHeight="1" x14ac:dyDescent="0.2">
      <c r="C6805" s="67"/>
      <c r="D6805" s="67"/>
    </row>
    <row r="6806" spans="3:4" ht="12.95" customHeight="1" x14ac:dyDescent="0.2">
      <c r="C6806" s="67"/>
      <c r="D6806" s="67"/>
    </row>
    <row r="6807" spans="3:4" ht="12.95" customHeight="1" x14ac:dyDescent="0.2">
      <c r="C6807" s="67"/>
      <c r="D6807" s="67"/>
    </row>
    <row r="6808" spans="3:4" ht="12.95" customHeight="1" x14ac:dyDescent="0.2">
      <c r="C6808" s="67"/>
      <c r="D6808" s="67"/>
    </row>
    <row r="6809" spans="3:4" ht="12.95" customHeight="1" x14ac:dyDescent="0.2">
      <c r="C6809" s="67"/>
      <c r="D6809" s="67"/>
    </row>
    <row r="6810" spans="3:4" ht="12.95" customHeight="1" x14ac:dyDescent="0.2">
      <c r="C6810" s="67"/>
      <c r="D6810" s="67"/>
    </row>
    <row r="6811" spans="3:4" ht="12.95" customHeight="1" x14ac:dyDescent="0.2">
      <c r="C6811" s="67"/>
      <c r="D6811" s="67"/>
    </row>
    <row r="6812" spans="3:4" ht="12.95" customHeight="1" x14ac:dyDescent="0.2">
      <c r="C6812" s="67"/>
      <c r="D6812" s="67"/>
    </row>
    <row r="6813" spans="3:4" ht="12.95" customHeight="1" x14ac:dyDescent="0.2">
      <c r="C6813" s="67"/>
      <c r="D6813" s="67"/>
    </row>
    <row r="6814" spans="3:4" ht="12.95" customHeight="1" x14ac:dyDescent="0.2">
      <c r="C6814" s="67"/>
      <c r="D6814" s="67"/>
    </row>
    <row r="6815" spans="3:4" ht="12.95" customHeight="1" x14ac:dyDescent="0.2">
      <c r="C6815" s="67"/>
      <c r="D6815" s="67"/>
    </row>
    <row r="6816" spans="3:4" ht="12.95" customHeight="1" x14ac:dyDescent="0.2">
      <c r="C6816" s="67"/>
      <c r="D6816" s="67"/>
    </row>
    <row r="6817" spans="3:4" ht="12.95" customHeight="1" x14ac:dyDescent="0.2">
      <c r="C6817" s="67"/>
      <c r="D6817" s="67"/>
    </row>
    <row r="6818" spans="3:4" ht="12.95" customHeight="1" x14ac:dyDescent="0.2">
      <c r="C6818" s="67"/>
      <c r="D6818" s="67"/>
    </row>
    <row r="6819" spans="3:4" ht="12.95" customHeight="1" x14ac:dyDescent="0.2">
      <c r="C6819" s="67"/>
      <c r="D6819" s="67"/>
    </row>
    <row r="6820" spans="3:4" ht="12.95" customHeight="1" x14ac:dyDescent="0.2">
      <c r="C6820" s="67"/>
      <c r="D6820" s="67"/>
    </row>
    <row r="6821" spans="3:4" ht="12.95" customHeight="1" x14ac:dyDescent="0.2">
      <c r="C6821" s="67"/>
      <c r="D6821" s="67"/>
    </row>
    <row r="6822" spans="3:4" ht="12.95" customHeight="1" x14ac:dyDescent="0.2">
      <c r="C6822" s="67"/>
      <c r="D6822" s="67"/>
    </row>
    <row r="6823" spans="3:4" ht="12.95" customHeight="1" x14ac:dyDescent="0.2">
      <c r="C6823" s="67"/>
      <c r="D6823" s="67"/>
    </row>
    <row r="6824" spans="3:4" ht="12.95" customHeight="1" x14ac:dyDescent="0.2">
      <c r="C6824" s="67"/>
      <c r="D6824" s="67"/>
    </row>
    <row r="6825" spans="3:4" ht="12.95" customHeight="1" x14ac:dyDescent="0.2">
      <c r="C6825" s="67"/>
      <c r="D6825" s="67"/>
    </row>
    <row r="6826" spans="3:4" ht="12.95" customHeight="1" x14ac:dyDescent="0.2">
      <c r="C6826" s="67"/>
      <c r="D6826" s="67"/>
    </row>
    <row r="6827" spans="3:4" ht="12.95" customHeight="1" x14ac:dyDescent="0.2">
      <c r="C6827" s="67"/>
      <c r="D6827" s="67"/>
    </row>
    <row r="6828" spans="3:4" ht="12.95" customHeight="1" x14ac:dyDescent="0.2">
      <c r="C6828" s="67"/>
      <c r="D6828" s="67"/>
    </row>
    <row r="6829" spans="3:4" ht="12.95" customHeight="1" x14ac:dyDescent="0.2">
      <c r="C6829" s="67"/>
      <c r="D6829" s="67"/>
    </row>
    <row r="6830" spans="3:4" ht="12.95" customHeight="1" x14ac:dyDescent="0.2">
      <c r="C6830" s="67"/>
      <c r="D6830" s="67"/>
    </row>
    <row r="6831" spans="3:4" ht="12.95" customHeight="1" x14ac:dyDescent="0.2">
      <c r="C6831" s="67"/>
      <c r="D6831" s="67"/>
    </row>
    <row r="6832" spans="3:4" ht="12.95" customHeight="1" x14ac:dyDescent="0.2">
      <c r="C6832" s="67"/>
      <c r="D6832" s="67"/>
    </row>
    <row r="6833" spans="3:4" ht="12.95" customHeight="1" x14ac:dyDescent="0.2">
      <c r="C6833" s="67"/>
      <c r="D6833" s="67"/>
    </row>
    <row r="6834" spans="3:4" ht="12.95" customHeight="1" x14ac:dyDescent="0.2">
      <c r="C6834" s="67"/>
      <c r="D6834" s="67"/>
    </row>
    <row r="6835" spans="3:4" ht="12.95" customHeight="1" x14ac:dyDescent="0.2">
      <c r="C6835" s="67"/>
      <c r="D6835" s="67"/>
    </row>
    <row r="6836" spans="3:4" ht="12.95" customHeight="1" x14ac:dyDescent="0.2">
      <c r="C6836" s="67"/>
      <c r="D6836" s="67"/>
    </row>
    <row r="6837" spans="3:4" ht="12.95" customHeight="1" x14ac:dyDescent="0.2">
      <c r="C6837" s="67"/>
      <c r="D6837" s="67"/>
    </row>
    <row r="6838" spans="3:4" ht="12.95" customHeight="1" x14ac:dyDescent="0.2">
      <c r="C6838" s="67"/>
      <c r="D6838" s="67"/>
    </row>
    <row r="6839" spans="3:4" ht="12.95" customHeight="1" x14ac:dyDescent="0.2">
      <c r="C6839" s="67"/>
      <c r="D6839" s="67"/>
    </row>
    <row r="6840" spans="3:4" ht="12.95" customHeight="1" x14ac:dyDescent="0.2">
      <c r="C6840" s="67"/>
      <c r="D6840" s="67"/>
    </row>
    <row r="6841" spans="3:4" ht="12.95" customHeight="1" x14ac:dyDescent="0.2">
      <c r="C6841" s="67"/>
      <c r="D6841" s="67"/>
    </row>
    <row r="6842" spans="3:4" ht="12.95" customHeight="1" x14ac:dyDescent="0.2">
      <c r="C6842" s="67"/>
      <c r="D6842" s="67"/>
    </row>
    <row r="6843" spans="3:4" ht="12.95" customHeight="1" x14ac:dyDescent="0.2">
      <c r="C6843" s="67"/>
      <c r="D6843" s="67"/>
    </row>
    <row r="6844" spans="3:4" ht="12.95" customHeight="1" x14ac:dyDescent="0.2">
      <c r="C6844" s="67"/>
      <c r="D6844" s="67"/>
    </row>
    <row r="6845" spans="3:4" ht="12.95" customHeight="1" x14ac:dyDescent="0.2">
      <c r="C6845" s="67"/>
      <c r="D6845" s="67"/>
    </row>
    <row r="6846" spans="3:4" ht="12.95" customHeight="1" x14ac:dyDescent="0.2">
      <c r="C6846" s="67"/>
      <c r="D6846" s="67"/>
    </row>
    <row r="6847" spans="3:4" ht="12.95" customHeight="1" x14ac:dyDescent="0.2">
      <c r="C6847" s="67"/>
      <c r="D6847" s="67"/>
    </row>
    <row r="6848" spans="3:4" ht="12.95" customHeight="1" x14ac:dyDescent="0.2">
      <c r="C6848" s="67"/>
      <c r="D6848" s="67"/>
    </row>
    <row r="6849" spans="3:4" ht="12.95" customHeight="1" x14ac:dyDescent="0.2">
      <c r="C6849" s="67"/>
      <c r="D6849" s="67"/>
    </row>
    <row r="6850" spans="3:4" ht="12.95" customHeight="1" x14ac:dyDescent="0.2">
      <c r="C6850" s="67"/>
      <c r="D6850" s="67"/>
    </row>
    <row r="6851" spans="3:4" ht="12.95" customHeight="1" x14ac:dyDescent="0.2">
      <c r="C6851" s="67"/>
      <c r="D6851" s="67"/>
    </row>
    <row r="6852" spans="3:4" ht="12.95" customHeight="1" x14ac:dyDescent="0.2">
      <c r="C6852" s="67"/>
      <c r="D6852" s="67"/>
    </row>
    <row r="6853" spans="3:4" ht="12.95" customHeight="1" x14ac:dyDescent="0.2">
      <c r="C6853" s="67"/>
      <c r="D6853" s="67"/>
    </row>
    <row r="6854" spans="3:4" ht="12.95" customHeight="1" x14ac:dyDescent="0.2">
      <c r="C6854" s="67"/>
      <c r="D6854" s="67"/>
    </row>
    <row r="6855" spans="3:4" ht="12.95" customHeight="1" x14ac:dyDescent="0.2">
      <c r="C6855" s="67"/>
      <c r="D6855" s="67"/>
    </row>
    <row r="6856" spans="3:4" ht="12.95" customHeight="1" x14ac:dyDescent="0.2">
      <c r="C6856" s="67"/>
      <c r="D6856" s="67"/>
    </row>
    <row r="6857" spans="3:4" ht="12.95" customHeight="1" x14ac:dyDescent="0.2">
      <c r="C6857" s="67"/>
      <c r="D6857" s="67"/>
    </row>
    <row r="6858" spans="3:4" ht="12.95" customHeight="1" x14ac:dyDescent="0.2">
      <c r="C6858" s="67"/>
      <c r="D6858" s="67"/>
    </row>
    <row r="6859" spans="3:4" ht="12.95" customHeight="1" x14ac:dyDescent="0.2">
      <c r="C6859" s="67"/>
      <c r="D6859" s="67"/>
    </row>
    <row r="6860" spans="3:4" ht="12.95" customHeight="1" x14ac:dyDescent="0.2">
      <c r="C6860" s="67"/>
      <c r="D6860" s="67"/>
    </row>
    <row r="6861" spans="3:4" ht="12.95" customHeight="1" x14ac:dyDescent="0.2">
      <c r="C6861" s="67"/>
      <c r="D6861" s="67"/>
    </row>
    <row r="6862" spans="3:4" ht="12.95" customHeight="1" x14ac:dyDescent="0.2">
      <c r="C6862" s="67"/>
      <c r="D6862" s="67"/>
    </row>
    <row r="6863" spans="3:4" ht="12.95" customHeight="1" x14ac:dyDescent="0.2">
      <c r="C6863" s="67"/>
      <c r="D6863" s="67"/>
    </row>
    <row r="6864" spans="3:4" ht="12.95" customHeight="1" x14ac:dyDescent="0.2">
      <c r="C6864" s="67"/>
      <c r="D6864" s="67"/>
    </row>
    <row r="6865" spans="3:4" ht="12.95" customHeight="1" x14ac:dyDescent="0.2">
      <c r="C6865" s="67"/>
      <c r="D6865" s="67"/>
    </row>
    <row r="6866" spans="3:4" ht="12.95" customHeight="1" x14ac:dyDescent="0.2">
      <c r="C6866" s="67"/>
      <c r="D6866" s="67"/>
    </row>
    <row r="6867" spans="3:4" ht="12.95" customHeight="1" x14ac:dyDescent="0.2">
      <c r="C6867" s="67"/>
      <c r="D6867" s="67"/>
    </row>
    <row r="6868" spans="3:4" ht="12.95" customHeight="1" x14ac:dyDescent="0.2">
      <c r="C6868" s="67"/>
      <c r="D6868" s="67"/>
    </row>
    <row r="6869" spans="3:4" ht="12.95" customHeight="1" x14ac:dyDescent="0.2">
      <c r="C6869" s="67"/>
      <c r="D6869" s="67"/>
    </row>
    <row r="6870" spans="3:4" ht="12.95" customHeight="1" x14ac:dyDescent="0.2">
      <c r="C6870" s="67"/>
      <c r="D6870" s="67"/>
    </row>
    <row r="6871" spans="3:4" ht="12.95" customHeight="1" x14ac:dyDescent="0.2">
      <c r="C6871" s="67"/>
      <c r="D6871" s="67"/>
    </row>
    <row r="6872" spans="3:4" ht="12.95" customHeight="1" x14ac:dyDescent="0.2">
      <c r="C6872" s="67"/>
      <c r="D6872" s="67"/>
    </row>
    <row r="6873" spans="3:4" ht="12.95" customHeight="1" x14ac:dyDescent="0.2">
      <c r="C6873" s="67"/>
      <c r="D6873" s="67"/>
    </row>
    <row r="6874" spans="3:4" ht="12.95" customHeight="1" x14ac:dyDescent="0.2">
      <c r="C6874" s="67"/>
      <c r="D6874" s="67"/>
    </row>
    <row r="6875" spans="3:4" ht="12.95" customHeight="1" x14ac:dyDescent="0.2">
      <c r="C6875" s="67"/>
      <c r="D6875" s="67"/>
    </row>
    <row r="6876" spans="3:4" ht="12.95" customHeight="1" x14ac:dyDescent="0.2">
      <c r="C6876" s="67"/>
      <c r="D6876" s="67"/>
    </row>
    <row r="6877" spans="3:4" ht="12.95" customHeight="1" x14ac:dyDescent="0.2">
      <c r="C6877" s="67"/>
      <c r="D6877" s="67"/>
    </row>
    <row r="6878" spans="3:4" ht="12.95" customHeight="1" x14ac:dyDescent="0.2">
      <c r="C6878" s="67"/>
      <c r="D6878" s="67"/>
    </row>
    <row r="6879" spans="3:4" ht="12.95" customHeight="1" x14ac:dyDescent="0.2">
      <c r="C6879" s="67"/>
      <c r="D6879" s="67"/>
    </row>
    <row r="6880" spans="3:4" ht="12.95" customHeight="1" x14ac:dyDescent="0.2">
      <c r="C6880" s="67"/>
      <c r="D6880" s="67"/>
    </row>
    <row r="6881" spans="3:4" ht="12.95" customHeight="1" x14ac:dyDescent="0.2">
      <c r="C6881" s="67"/>
      <c r="D6881" s="67"/>
    </row>
    <row r="6882" spans="3:4" ht="12.95" customHeight="1" x14ac:dyDescent="0.2">
      <c r="C6882" s="67"/>
      <c r="D6882" s="67"/>
    </row>
    <row r="6883" spans="3:4" ht="12.95" customHeight="1" x14ac:dyDescent="0.2">
      <c r="C6883" s="67"/>
      <c r="D6883" s="67"/>
    </row>
    <row r="6884" spans="3:4" ht="12.95" customHeight="1" x14ac:dyDescent="0.2">
      <c r="C6884" s="67"/>
      <c r="D6884" s="67"/>
    </row>
    <row r="6885" spans="3:4" ht="12.95" customHeight="1" x14ac:dyDescent="0.2">
      <c r="C6885" s="67"/>
      <c r="D6885" s="67"/>
    </row>
    <row r="6886" spans="3:4" ht="12.95" customHeight="1" x14ac:dyDescent="0.2">
      <c r="C6886" s="67"/>
      <c r="D6886" s="67"/>
    </row>
    <row r="6887" spans="3:4" ht="12.95" customHeight="1" x14ac:dyDescent="0.2">
      <c r="C6887" s="67"/>
      <c r="D6887" s="67"/>
    </row>
    <row r="6888" spans="3:4" ht="12.95" customHeight="1" x14ac:dyDescent="0.2">
      <c r="C6888" s="67"/>
      <c r="D6888" s="67"/>
    </row>
    <row r="6889" spans="3:4" ht="12.95" customHeight="1" x14ac:dyDescent="0.2">
      <c r="C6889" s="67"/>
      <c r="D6889" s="67"/>
    </row>
    <row r="6890" spans="3:4" ht="12.95" customHeight="1" x14ac:dyDescent="0.2">
      <c r="C6890" s="67"/>
      <c r="D6890" s="67"/>
    </row>
    <row r="6891" spans="3:4" ht="12.95" customHeight="1" x14ac:dyDescent="0.2">
      <c r="C6891" s="67"/>
      <c r="D6891" s="67"/>
    </row>
    <row r="6892" spans="3:4" ht="12.95" customHeight="1" x14ac:dyDescent="0.2">
      <c r="C6892" s="67"/>
      <c r="D6892" s="67"/>
    </row>
    <row r="6893" spans="3:4" ht="12.95" customHeight="1" x14ac:dyDescent="0.2">
      <c r="C6893" s="67"/>
      <c r="D6893" s="67"/>
    </row>
    <row r="6894" spans="3:4" ht="12.95" customHeight="1" x14ac:dyDescent="0.2">
      <c r="C6894" s="67"/>
      <c r="D6894" s="67"/>
    </row>
    <row r="6895" spans="3:4" ht="12.95" customHeight="1" x14ac:dyDescent="0.2">
      <c r="C6895" s="67"/>
      <c r="D6895" s="67"/>
    </row>
    <row r="6896" spans="3:4" ht="12.95" customHeight="1" x14ac:dyDescent="0.2">
      <c r="C6896" s="67"/>
      <c r="D6896" s="67"/>
    </row>
    <row r="6897" spans="3:4" ht="12.95" customHeight="1" x14ac:dyDescent="0.2">
      <c r="C6897" s="67"/>
      <c r="D6897" s="67"/>
    </row>
    <row r="6898" spans="3:4" ht="12.95" customHeight="1" x14ac:dyDescent="0.2">
      <c r="C6898" s="67"/>
      <c r="D6898" s="67"/>
    </row>
    <row r="6899" spans="3:4" ht="12.95" customHeight="1" x14ac:dyDescent="0.2">
      <c r="C6899" s="67"/>
      <c r="D6899" s="67"/>
    </row>
    <row r="6900" spans="3:4" ht="12.95" customHeight="1" x14ac:dyDescent="0.2">
      <c r="C6900" s="67"/>
      <c r="D6900" s="67"/>
    </row>
    <row r="6901" spans="3:4" ht="12.95" customHeight="1" x14ac:dyDescent="0.2">
      <c r="C6901" s="67"/>
      <c r="D6901" s="67"/>
    </row>
    <row r="6902" spans="3:4" ht="12.95" customHeight="1" x14ac:dyDescent="0.2">
      <c r="C6902" s="67"/>
      <c r="D6902" s="67"/>
    </row>
    <row r="6903" spans="3:4" ht="12.95" customHeight="1" x14ac:dyDescent="0.2">
      <c r="C6903" s="67"/>
      <c r="D6903" s="67"/>
    </row>
    <row r="6904" spans="3:4" ht="12.95" customHeight="1" x14ac:dyDescent="0.2">
      <c r="C6904" s="67"/>
      <c r="D6904" s="67"/>
    </row>
    <row r="6905" spans="3:4" ht="12.95" customHeight="1" x14ac:dyDescent="0.2">
      <c r="C6905" s="67"/>
      <c r="D6905" s="67"/>
    </row>
  </sheetData>
  <sortState xmlns:xlrd2="http://schemas.microsoft.com/office/spreadsheetml/2017/richdata2" ref="A21:S483">
    <sortCondition ref="C21:C483"/>
  </sortState>
  <phoneticPr fontId="8" type="noConversion"/>
  <hyperlinks>
    <hyperlink ref="J63431" r:id="rId1" display="http://vsolj.cetus-net.org/bulletin.html" xr:uid="{00000000-0004-0000-0000-000000000000}"/>
    <hyperlink ref="J63424" r:id="rId2" display="http://vsolj.cetus-net.org/bulletin.html" xr:uid="{00000000-0004-0000-0000-000001000000}"/>
    <hyperlink ref="AS921" r:id="rId3" display="http://cdsbib.u-strasbg.fr/cgi-bin/cdsbib?1990RMxAA..21..381G" xr:uid="{00000000-0004-0000-0000-000002000000}"/>
    <hyperlink ref="AS924" r:id="rId4" display="http://cdsbib.u-strasbg.fr/cgi-bin/cdsbib?1990RMxAA..21..381G" xr:uid="{00000000-0004-0000-0000-000003000000}"/>
    <hyperlink ref="AS922" r:id="rId5" display="http://cdsbib.u-strasbg.fr/cgi-bin/cdsbib?1990RMxAA..21..381G" xr:uid="{00000000-0004-0000-0000-000004000000}"/>
    <hyperlink ref="AS900" r:id="rId6" display="http://cdsbib.u-strasbg.fr/cgi-bin/cdsbib?1990RMxAA..21..381G" xr:uid="{00000000-0004-0000-0000-000005000000}"/>
    <hyperlink ref="K63431" r:id="rId7" display="http://vsolj.cetus-net.org/bulletin.html" xr:uid="{00000000-0004-0000-0000-000006000000}"/>
    <hyperlink ref="AT1034" r:id="rId8" display="http://cdsbib.u-strasbg.fr/cgi-bin/cdsbib?1990RMxAA..21..381G" xr:uid="{00000000-0004-0000-0000-000007000000}"/>
    <hyperlink ref="AT64839" r:id="rId9" display="http://cdsbib.u-strasbg.fr/cgi-bin/cdsbib?1990RMxAA..21..381G" xr:uid="{00000000-0004-0000-0000-000008000000}"/>
    <hyperlink ref="AT1035" r:id="rId10" display="http://cdsbib.u-strasbg.fr/cgi-bin/cdsbib?1990RMxAA..21..381G" xr:uid="{00000000-0004-0000-0000-000009000000}"/>
    <hyperlink ref="J63428" r:id="rId11" display="https://www.aavso.org/ejaavso" xr:uid="{00000000-0004-0000-0000-00000A000000}"/>
    <hyperlink ref="H64230" r:id="rId12" display="http://vsolj.cetus-net.org/bulletin.html" xr:uid="{00000000-0004-0000-0000-00000B000000}"/>
    <hyperlink ref="H64223" r:id="rId13" display="https://www.aavso.org/ejaavso" xr:uid="{00000000-0004-0000-0000-00000C000000}"/>
    <hyperlink ref="I64230" r:id="rId14" display="http://vsolj.cetus-net.org/bulletin.html" xr:uid="{00000000-0004-0000-0000-00000D000000}"/>
    <hyperlink ref="AQ57881" r:id="rId15" display="http://cdsbib.u-strasbg.fr/cgi-bin/cdsbib?1990RMxAA..21..381G" xr:uid="{00000000-0004-0000-0000-00000E000000}"/>
    <hyperlink ref="H64227" r:id="rId16" display="https://www.aavso.org/ejaavso" xr:uid="{00000000-0004-0000-0000-00000F000000}"/>
    <hyperlink ref="AP5245" r:id="rId17" display="http://cdsbib.u-strasbg.fr/cgi-bin/cdsbib?1990RMxAA..21..381G" xr:uid="{00000000-0004-0000-0000-000010000000}"/>
    <hyperlink ref="AP5248" r:id="rId18" display="http://cdsbib.u-strasbg.fr/cgi-bin/cdsbib?1990RMxAA..21..381G" xr:uid="{00000000-0004-0000-0000-000011000000}"/>
    <hyperlink ref="AP5246" r:id="rId19" display="http://cdsbib.u-strasbg.fr/cgi-bin/cdsbib?1990RMxAA..21..381G" xr:uid="{00000000-0004-0000-0000-000012000000}"/>
    <hyperlink ref="AP5230" r:id="rId20" display="http://cdsbib.u-strasbg.fr/cgi-bin/cdsbib?1990RMxAA..21..381G" xr:uid="{00000000-0004-0000-0000-000013000000}"/>
    <hyperlink ref="AQ5459" r:id="rId21" display="http://cdsbib.u-strasbg.fr/cgi-bin/cdsbib?1990RMxAA..21..381G" xr:uid="{00000000-0004-0000-0000-000014000000}"/>
    <hyperlink ref="AQ5463" r:id="rId22" display="http://cdsbib.u-strasbg.fr/cgi-bin/cdsbib?1990RMxAA..21..381G" xr:uid="{00000000-0004-0000-0000-000015000000}"/>
    <hyperlink ref="AQ65143" r:id="rId23" display="http://cdsbib.u-strasbg.fr/cgi-bin/cdsbib?1990RMxAA..21..381G" xr:uid="{00000000-0004-0000-0000-000016000000}"/>
    <hyperlink ref="I2351" r:id="rId24" display="http://vsolj.cetus-net.org/bulletin.html" xr:uid="{00000000-0004-0000-0000-000017000000}"/>
    <hyperlink ref="H2351" r:id="rId25" display="http://vsolj.cetus-net.org/bulletin.html" xr:uid="{00000000-0004-0000-0000-000018000000}"/>
    <hyperlink ref="AQ281" r:id="rId26" display="http://cdsbib.u-strasbg.fr/cgi-bin/cdsbib?1990RMxAA..21..381G" xr:uid="{00000000-0004-0000-0000-000019000000}"/>
    <hyperlink ref="AQ280" r:id="rId27" display="http://cdsbib.u-strasbg.fr/cgi-bin/cdsbib?1990RMxAA..21..381G" xr:uid="{00000000-0004-0000-0000-00001A000000}"/>
    <hyperlink ref="AP3521" r:id="rId28" display="http://cdsbib.u-strasbg.fr/cgi-bin/cdsbib?1990RMxAA..21..381G" xr:uid="{00000000-0004-0000-0000-00001B000000}"/>
    <hyperlink ref="AP3539" r:id="rId29" display="http://cdsbib.u-strasbg.fr/cgi-bin/cdsbib?1990RMxAA..21..381G" xr:uid="{00000000-0004-0000-0000-00001C000000}"/>
    <hyperlink ref="AP3540" r:id="rId30" display="http://cdsbib.u-strasbg.fr/cgi-bin/cdsbib?1990RMxAA..21..381G" xr:uid="{00000000-0004-0000-0000-00001D000000}"/>
    <hyperlink ref="AP3536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CB50-1323-4870-AAC4-19B35DC53C32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34" workbookViewId="0">
      <selection activeCell="A37" sqref="A37:C280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45" t="s">
        <v>138</v>
      </c>
      <c r="I1" s="46" t="s">
        <v>61</v>
      </c>
      <c r="J1" s="47" t="s">
        <v>139</v>
      </c>
    </row>
    <row r="2" spans="1:16" x14ac:dyDescent="0.2">
      <c r="I2" s="48" t="s">
        <v>72</v>
      </c>
      <c r="J2" s="49" t="s">
        <v>140</v>
      </c>
    </row>
    <row r="3" spans="1:16" x14ac:dyDescent="0.2">
      <c r="A3" s="50" t="s">
        <v>141</v>
      </c>
      <c r="I3" s="48" t="s">
        <v>76</v>
      </c>
      <c r="J3" s="49" t="s">
        <v>132</v>
      </c>
    </row>
    <row r="4" spans="1:16" x14ac:dyDescent="0.2">
      <c r="I4" s="48" t="s">
        <v>91</v>
      </c>
      <c r="J4" s="49" t="s">
        <v>132</v>
      </c>
    </row>
    <row r="5" spans="1:16" ht="13.5" thickBot="1" x14ac:dyDescent="0.25">
      <c r="I5" s="51" t="s">
        <v>121</v>
      </c>
      <c r="J5" s="52" t="s">
        <v>133</v>
      </c>
    </row>
    <row r="10" spans="1:16" ht="13.5" thickBot="1" x14ac:dyDescent="0.25"/>
    <row r="11" spans="1:16" ht="12.75" customHeight="1" thickBot="1" x14ac:dyDescent="0.25">
      <c r="A11" s="5" t="str">
        <f t="shared" ref="A11:A74" si="0">P11</f>
        <v>IBVS 0119 </v>
      </c>
      <c r="B11" s="2" t="str">
        <f t="shared" ref="B11:B74" si="1">IF(H11=INT(H11),"I","II")</f>
        <v>I</v>
      </c>
      <c r="C11" s="5">
        <f t="shared" ref="C11:C74" si="2">1*G11</f>
        <v>28325.39</v>
      </c>
      <c r="D11" s="6" t="str">
        <f t="shared" ref="D11:D74" si="3">VLOOKUP(F11,I$1:J$5,2,FALSE)</f>
        <v>vis</v>
      </c>
      <c r="E11" s="53">
        <f>VLOOKUP(C11,'Active 1'!C$21:E$960,3,FALSE)</f>
        <v>-1868.696733914898</v>
      </c>
      <c r="F11" s="2" t="s">
        <v>121</v>
      </c>
      <c r="G11" s="6" t="str">
        <f t="shared" ref="G11:G74" si="4">MID(I11,3,LEN(I11)-3)</f>
        <v>28325.39</v>
      </c>
      <c r="H11" s="5">
        <f t="shared" ref="H11:H74" si="5">1*K11</f>
        <v>1555</v>
      </c>
      <c r="I11" s="54" t="s">
        <v>151</v>
      </c>
      <c r="J11" s="55" t="s">
        <v>152</v>
      </c>
      <c r="K11" s="54">
        <v>1555</v>
      </c>
      <c r="L11" s="54" t="s">
        <v>153</v>
      </c>
      <c r="M11" s="55" t="s">
        <v>145</v>
      </c>
      <c r="N11" s="55"/>
      <c r="O11" s="56" t="s">
        <v>154</v>
      </c>
      <c r="P11" s="57" t="s">
        <v>155</v>
      </c>
    </row>
    <row r="12" spans="1:16" ht="12.75" customHeight="1" thickBot="1" x14ac:dyDescent="0.25">
      <c r="A12" s="5" t="str">
        <f t="shared" si="0"/>
        <v>IBVS 0119 </v>
      </c>
      <c r="B12" s="2" t="str">
        <f t="shared" si="1"/>
        <v>I</v>
      </c>
      <c r="C12" s="5">
        <f t="shared" si="2"/>
        <v>28855.51</v>
      </c>
      <c r="D12" s="6" t="str">
        <f t="shared" si="3"/>
        <v>vis</v>
      </c>
      <c r="E12" s="53">
        <f>VLOOKUP(C12,'Active 1'!C$21:E$960,3,FALSE)</f>
        <v>-1827.7358388515004</v>
      </c>
      <c r="F12" s="2" t="s">
        <v>121</v>
      </c>
      <c r="G12" s="6" t="str">
        <f t="shared" si="4"/>
        <v>28855.51</v>
      </c>
      <c r="H12" s="5">
        <f t="shared" si="5"/>
        <v>1596</v>
      </c>
      <c r="I12" s="54" t="s">
        <v>156</v>
      </c>
      <c r="J12" s="55" t="s">
        <v>157</v>
      </c>
      <c r="K12" s="54">
        <v>1596</v>
      </c>
      <c r="L12" s="54" t="s">
        <v>158</v>
      </c>
      <c r="M12" s="55" t="s">
        <v>145</v>
      </c>
      <c r="N12" s="55"/>
      <c r="O12" s="56" t="s">
        <v>154</v>
      </c>
      <c r="P12" s="57" t="s">
        <v>155</v>
      </c>
    </row>
    <row r="13" spans="1:16" ht="12.75" customHeight="1" thickBot="1" x14ac:dyDescent="0.25">
      <c r="A13" s="5" t="str">
        <f t="shared" si="0"/>
        <v>IBVS 0119 </v>
      </c>
      <c r="B13" s="2" t="str">
        <f t="shared" si="1"/>
        <v>I</v>
      </c>
      <c r="C13" s="5">
        <f t="shared" si="2"/>
        <v>29191.48</v>
      </c>
      <c r="D13" s="6" t="str">
        <f t="shared" si="3"/>
        <v>vis</v>
      </c>
      <c r="E13" s="53">
        <f>VLOOKUP(C13,'Active 1'!C$21:E$960,3,FALSE)</f>
        <v>-1801.7763732315468</v>
      </c>
      <c r="F13" s="2" t="s">
        <v>121</v>
      </c>
      <c r="G13" s="6" t="str">
        <f t="shared" si="4"/>
        <v>29191.48</v>
      </c>
      <c r="H13" s="5">
        <f t="shared" si="5"/>
        <v>1622</v>
      </c>
      <c r="I13" s="54" t="s">
        <v>159</v>
      </c>
      <c r="J13" s="55" t="s">
        <v>160</v>
      </c>
      <c r="K13" s="54">
        <v>1622</v>
      </c>
      <c r="L13" s="54" t="s">
        <v>161</v>
      </c>
      <c r="M13" s="55" t="s">
        <v>145</v>
      </c>
      <c r="N13" s="55"/>
      <c r="O13" s="56" t="s">
        <v>154</v>
      </c>
      <c r="P13" s="57" t="s">
        <v>155</v>
      </c>
    </row>
    <row r="14" spans="1:16" ht="12.75" customHeight="1" thickBot="1" x14ac:dyDescent="0.25">
      <c r="A14" s="5" t="str">
        <f t="shared" si="0"/>
        <v>IBVS 0119 </v>
      </c>
      <c r="B14" s="2" t="str">
        <f t="shared" si="1"/>
        <v>I</v>
      </c>
      <c r="C14" s="5">
        <f t="shared" si="2"/>
        <v>29656.65</v>
      </c>
      <c r="D14" s="6" t="str">
        <f t="shared" si="3"/>
        <v>vis</v>
      </c>
      <c r="E14" s="53">
        <f>VLOOKUP(C14,'Active 1'!C$21:E$960,3,FALSE)</f>
        <v>-1765.833983665711</v>
      </c>
      <c r="F14" s="2" t="s">
        <v>121</v>
      </c>
      <c r="G14" s="6" t="str">
        <f t="shared" si="4"/>
        <v>29656.65</v>
      </c>
      <c r="H14" s="5">
        <f t="shared" si="5"/>
        <v>1658</v>
      </c>
      <c r="I14" s="54" t="s">
        <v>162</v>
      </c>
      <c r="J14" s="55" t="s">
        <v>163</v>
      </c>
      <c r="K14" s="54">
        <v>1658</v>
      </c>
      <c r="L14" s="54" t="s">
        <v>164</v>
      </c>
      <c r="M14" s="55" t="s">
        <v>145</v>
      </c>
      <c r="N14" s="55"/>
      <c r="O14" s="56" t="s">
        <v>154</v>
      </c>
      <c r="P14" s="57" t="s">
        <v>155</v>
      </c>
    </row>
    <row r="15" spans="1:16" ht="12.75" customHeight="1" thickBot="1" x14ac:dyDescent="0.25">
      <c r="A15" s="5" t="str">
        <f t="shared" si="0"/>
        <v>IBVS 0119 </v>
      </c>
      <c r="B15" s="2" t="str">
        <f t="shared" si="1"/>
        <v>I</v>
      </c>
      <c r="C15" s="5">
        <f t="shared" si="2"/>
        <v>29824.82</v>
      </c>
      <c r="D15" s="6" t="str">
        <f t="shared" si="3"/>
        <v>vis</v>
      </c>
      <c r="E15" s="53">
        <f>VLOOKUP(C15,'Active 1'!C$21:E$960,3,FALSE)</f>
        <v>-1752.8399564212918</v>
      </c>
      <c r="F15" s="2" t="s">
        <v>121</v>
      </c>
      <c r="G15" s="6" t="str">
        <f t="shared" si="4"/>
        <v>29824.82</v>
      </c>
      <c r="H15" s="5">
        <f t="shared" si="5"/>
        <v>1671</v>
      </c>
      <c r="I15" s="54" t="s">
        <v>165</v>
      </c>
      <c r="J15" s="55" t="s">
        <v>166</v>
      </c>
      <c r="K15" s="54">
        <v>1671</v>
      </c>
      <c r="L15" s="54" t="s">
        <v>167</v>
      </c>
      <c r="M15" s="55" t="s">
        <v>145</v>
      </c>
      <c r="N15" s="55"/>
      <c r="O15" s="56" t="s">
        <v>154</v>
      </c>
      <c r="P15" s="57" t="s">
        <v>155</v>
      </c>
    </row>
    <row r="16" spans="1:16" ht="12.75" customHeight="1" thickBot="1" x14ac:dyDescent="0.25">
      <c r="A16" s="5" t="str">
        <f t="shared" si="0"/>
        <v>IBVS 0119 </v>
      </c>
      <c r="B16" s="2" t="str">
        <f t="shared" si="1"/>
        <v>I</v>
      </c>
      <c r="C16" s="5">
        <f t="shared" si="2"/>
        <v>30703.7</v>
      </c>
      <c r="D16" s="6" t="str">
        <f t="shared" si="3"/>
        <v>vis</v>
      </c>
      <c r="E16" s="53">
        <f>VLOOKUP(C16,'Active 1'!C$21:E$960,3,FALSE)</f>
        <v>-1684.9313480810688</v>
      </c>
      <c r="F16" s="2" t="s">
        <v>121</v>
      </c>
      <c r="G16" s="6" t="str">
        <f t="shared" si="4"/>
        <v>30703.7</v>
      </c>
      <c r="H16" s="5">
        <f t="shared" si="5"/>
        <v>1739</v>
      </c>
      <c r="I16" s="54" t="s">
        <v>168</v>
      </c>
      <c r="J16" s="55" t="s">
        <v>169</v>
      </c>
      <c r="K16" s="54">
        <v>1739</v>
      </c>
      <c r="L16" s="54" t="s">
        <v>170</v>
      </c>
      <c r="M16" s="55" t="s">
        <v>145</v>
      </c>
      <c r="N16" s="55"/>
      <c r="O16" s="56" t="s">
        <v>154</v>
      </c>
      <c r="P16" s="57" t="s">
        <v>155</v>
      </c>
    </row>
    <row r="17" spans="1:16" ht="12.75" customHeight="1" thickBot="1" x14ac:dyDescent="0.25">
      <c r="A17" s="5" t="str">
        <f t="shared" si="0"/>
        <v>IBVS 0119 </v>
      </c>
      <c r="B17" s="2" t="str">
        <f t="shared" si="1"/>
        <v>I</v>
      </c>
      <c r="C17" s="5">
        <f t="shared" si="2"/>
        <v>31078.799999999999</v>
      </c>
      <c r="D17" s="6" t="str">
        <f t="shared" si="3"/>
        <v>vis</v>
      </c>
      <c r="E17" s="53">
        <f>VLOOKUP(C17,'Active 1'!C$21:E$960,3,FALSE)</f>
        <v>-1655.9484164084654</v>
      </c>
      <c r="F17" s="2" t="s">
        <v>121</v>
      </c>
      <c r="G17" s="6" t="str">
        <f t="shared" si="4"/>
        <v>31078.8</v>
      </c>
      <c r="H17" s="5">
        <f t="shared" si="5"/>
        <v>1768</v>
      </c>
      <c r="I17" s="54" t="s">
        <v>171</v>
      </c>
      <c r="J17" s="55" t="s">
        <v>172</v>
      </c>
      <c r="K17" s="54">
        <v>1768</v>
      </c>
      <c r="L17" s="54" t="s">
        <v>173</v>
      </c>
      <c r="M17" s="55" t="s">
        <v>145</v>
      </c>
      <c r="N17" s="55"/>
      <c r="O17" s="56" t="s">
        <v>154</v>
      </c>
      <c r="P17" s="57" t="s">
        <v>155</v>
      </c>
    </row>
    <row r="18" spans="1:16" ht="12.75" customHeight="1" thickBot="1" x14ac:dyDescent="0.25">
      <c r="A18" s="5" t="str">
        <f t="shared" si="0"/>
        <v>IBVS 0119 </v>
      </c>
      <c r="B18" s="2" t="str">
        <f t="shared" si="1"/>
        <v>I</v>
      </c>
      <c r="C18" s="5">
        <f t="shared" si="2"/>
        <v>31311.39</v>
      </c>
      <c r="D18" s="6" t="str">
        <f t="shared" si="3"/>
        <v>vis</v>
      </c>
      <c r="E18" s="53">
        <f>VLOOKUP(C18,'Active 1'!C$21:E$960,3,FALSE)</f>
        <v>-1637.9768352894816</v>
      </c>
      <c r="F18" s="2" t="s">
        <v>121</v>
      </c>
      <c r="G18" s="6" t="str">
        <f t="shared" si="4"/>
        <v>31311.39</v>
      </c>
      <c r="H18" s="5">
        <f t="shared" si="5"/>
        <v>1786</v>
      </c>
      <c r="I18" s="54" t="s">
        <v>174</v>
      </c>
      <c r="J18" s="55" t="s">
        <v>175</v>
      </c>
      <c r="K18" s="54">
        <v>1786</v>
      </c>
      <c r="L18" s="54" t="s">
        <v>176</v>
      </c>
      <c r="M18" s="55" t="s">
        <v>145</v>
      </c>
      <c r="N18" s="55"/>
      <c r="O18" s="56" t="s">
        <v>154</v>
      </c>
      <c r="P18" s="57" t="s">
        <v>155</v>
      </c>
    </row>
    <row r="19" spans="1:16" ht="12.75" customHeight="1" thickBot="1" x14ac:dyDescent="0.25">
      <c r="A19" s="5" t="str">
        <f t="shared" si="0"/>
        <v>IBVS 0119 </v>
      </c>
      <c r="B19" s="2" t="str">
        <f t="shared" si="1"/>
        <v>I</v>
      </c>
      <c r="C19" s="5">
        <f t="shared" si="2"/>
        <v>31530.99</v>
      </c>
      <c r="D19" s="6" t="str">
        <f t="shared" si="3"/>
        <v>vis</v>
      </c>
      <c r="E19" s="53">
        <f>VLOOKUP(C19,'Active 1'!C$21:E$960,3,FALSE)</f>
        <v>-1621.0089552700101</v>
      </c>
      <c r="F19" s="2" t="s">
        <v>121</v>
      </c>
      <c r="G19" s="6" t="str">
        <f t="shared" si="4"/>
        <v>31530.99</v>
      </c>
      <c r="H19" s="5">
        <f t="shared" si="5"/>
        <v>1803</v>
      </c>
      <c r="I19" s="54" t="s">
        <v>184</v>
      </c>
      <c r="J19" s="55" t="s">
        <v>185</v>
      </c>
      <c r="K19" s="54">
        <v>1803</v>
      </c>
      <c r="L19" s="54" t="s">
        <v>186</v>
      </c>
      <c r="M19" s="55" t="s">
        <v>145</v>
      </c>
      <c r="N19" s="55"/>
      <c r="O19" s="56" t="s">
        <v>154</v>
      </c>
      <c r="P19" s="57" t="s">
        <v>155</v>
      </c>
    </row>
    <row r="20" spans="1:16" ht="12.75" customHeight="1" thickBot="1" x14ac:dyDescent="0.25">
      <c r="A20" s="5" t="str">
        <f t="shared" si="0"/>
        <v>IBVS 0154 </v>
      </c>
      <c r="B20" s="2" t="str">
        <f t="shared" si="1"/>
        <v>I</v>
      </c>
      <c r="C20" s="5">
        <f t="shared" si="2"/>
        <v>39276.400000000001</v>
      </c>
      <c r="D20" s="6" t="str">
        <f t="shared" si="3"/>
        <v>vis</v>
      </c>
      <c r="E20" s="53">
        <f>VLOOKUP(C20,'Active 1'!C$21:E$960,3,FALSE)</f>
        <v>-1022.5427094520981</v>
      </c>
      <c r="F20" s="2" t="s">
        <v>121</v>
      </c>
      <c r="G20" s="6" t="str">
        <f t="shared" si="4"/>
        <v>39276.4</v>
      </c>
      <c r="H20" s="5">
        <f t="shared" si="5"/>
        <v>2402</v>
      </c>
      <c r="I20" s="54" t="s">
        <v>269</v>
      </c>
      <c r="J20" s="55" t="s">
        <v>270</v>
      </c>
      <c r="K20" s="54">
        <v>2402</v>
      </c>
      <c r="L20" s="54" t="s">
        <v>271</v>
      </c>
      <c r="M20" s="55" t="s">
        <v>145</v>
      </c>
      <c r="N20" s="55"/>
      <c r="O20" s="56" t="s">
        <v>272</v>
      </c>
      <c r="P20" s="57" t="s">
        <v>273</v>
      </c>
    </row>
    <row r="21" spans="1:16" ht="13.5" thickBot="1" x14ac:dyDescent="0.25">
      <c r="A21" s="5" t="str">
        <f t="shared" si="0"/>
        <v>BAVM 220 </v>
      </c>
      <c r="B21" s="2" t="str">
        <f t="shared" si="1"/>
        <v>I</v>
      </c>
      <c r="C21" s="5">
        <f t="shared" si="2"/>
        <v>55435.1</v>
      </c>
      <c r="D21" s="6" t="str">
        <f t="shared" si="3"/>
        <v>vis</v>
      </c>
      <c r="E21" s="53">
        <f>VLOOKUP(C21,'Active 1'!C$21:E$960,3,FALSE)</f>
        <v>225.99500853802695</v>
      </c>
      <c r="F21" s="2" t="s">
        <v>121</v>
      </c>
      <c r="G21" s="6" t="str">
        <f t="shared" si="4"/>
        <v>55435.10</v>
      </c>
      <c r="H21" s="5">
        <f t="shared" si="5"/>
        <v>3652</v>
      </c>
      <c r="I21" s="54" t="s">
        <v>977</v>
      </c>
      <c r="J21" s="55" t="s">
        <v>978</v>
      </c>
      <c r="K21" s="54">
        <v>3652</v>
      </c>
      <c r="L21" s="54" t="s">
        <v>979</v>
      </c>
      <c r="M21" s="55" t="s">
        <v>980</v>
      </c>
      <c r="N21" s="55" t="s">
        <v>121</v>
      </c>
      <c r="O21" s="56" t="s">
        <v>981</v>
      </c>
      <c r="P21" s="57" t="s">
        <v>982</v>
      </c>
    </row>
    <row r="22" spans="1:16" ht="13.5" thickBot="1" x14ac:dyDescent="0.25">
      <c r="A22" s="5" t="str">
        <f t="shared" si="0"/>
        <v>BAVM 220 </v>
      </c>
      <c r="B22" s="2" t="str">
        <f t="shared" si="1"/>
        <v>I</v>
      </c>
      <c r="C22" s="5">
        <f t="shared" si="2"/>
        <v>55441.26</v>
      </c>
      <c r="D22" s="6" t="str">
        <f t="shared" si="3"/>
        <v>vis</v>
      </c>
      <c r="E22" s="53">
        <f>VLOOKUP(C22,'Active 1'!C$21:E$960,3,FALSE)</f>
        <v>226.4709745713603</v>
      </c>
      <c r="F22" s="2" t="s">
        <v>121</v>
      </c>
      <c r="G22" s="6" t="str">
        <f t="shared" si="4"/>
        <v>55441.26</v>
      </c>
      <c r="H22" s="5">
        <f t="shared" si="5"/>
        <v>3652</v>
      </c>
      <c r="I22" s="54" t="s">
        <v>983</v>
      </c>
      <c r="J22" s="55" t="s">
        <v>984</v>
      </c>
      <c r="K22" s="54">
        <v>3652</v>
      </c>
      <c r="L22" s="54" t="s">
        <v>985</v>
      </c>
      <c r="M22" s="55" t="s">
        <v>980</v>
      </c>
      <c r="N22" s="55" t="s">
        <v>121</v>
      </c>
      <c r="O22" s="56" t="s">
        <v>981</v>
      </c>
      <c r="P22" s="57" t="s">
        <v>982</v>
      </c>
    </row>
    <row r="23" spans="1:16" ht="13.5" thickBot="1" x14ac:dyDescent="0.25">
      <c r="A23" s="5" t="str">
        <f t="shared" si="0"/>
        <v>BAVM 228 </v>
      </c>
      <c r="B23" s="2" t="str">
        <f t="shared" si="1"/>
        <v>II</v>
      </c>
      <c r="C23" s="5">
        <f t="shared" si="2"/>
        <v>55816.76</v>
      </c>
      <c r="D23" s="6" t="str">
        <f t="shared" si="3"/>
        <v>vis</v>
      </c>
      <c r="E23" s="53">
        <f>VLOOKUP(C23,'Active 1'!C$21:E$960,3,FALSE)</f>
        <v>255.48481312924503</v>
      </c>
      <c r="F23" s="2" t="s">
        <v>121</v>
      </c>
      <c r="G23" s="6" t="str">
        <f t="shared" si="4"/>
        <v>55816.76</v>
      </c>
      <c r="H23" s="5">
        <f t="shared" si="5"/>
        <v>3681.5</v>
      </c>
      <c r="I23" s="54" t="s">
        <v>986</v>
      </c>
      <c r="J23" s="55" t="s">
        <v>987</v>
      </c>
      <c r="K23" s="54">
        <v>3681.5</v>
      </c>
      <c r="L23" s="54" t="s">
        <v>988</v>
      </c>
      <c r="M23" s="55" t="s">
        <v>980</v>
      </c>
      <c r="N23" s="55" t="s">
        <v>989</v>
      </c>
      <c r="O23" s="56" t="s">
        <v>981</v>
      </c>
      <c r="P23" s="57" t="s">
        <v>990</v>
      </c>
    </row>
    <row r="24" spans="1:16" ht="13.5" thickBot="1" x14ac:dyDescent="0.25">
      <c r="A24" s="5" t="str">
        <f t="shared" si="0"/>
        <v>BAVM 228 </v>
      </c>
      <c r="B24" s="2" t="str">
        <f t="shared" si="1"/>
        <v>I</v>
      </c>
      <c r="C24" s="5">
        <f t="shared" si="2"/>
        <v>55823.19</v>
      </c>
      <c r="D24" s="6" t="str">
        <f t="shared" si="3"/>
        <v>vis</v>
      </c>
      <c r="E24" s="53">
        <f>VLOOKUP(C24,'Active 1'!C$21:E$960,3,FALSE)</f>
        <v>255.98164131014306</v>
      </c>
      <c r="F24" s="2" t="s">
        <v>121</v>
      </c>
      <c r="G24" s="6" t="str">
        <f t="shared" si="4"/>
        <v>55823.19</v>
      </c>
      <c r="H24" s="5">
        <f t="shared" si="5"/>
        <v>3682</v>
      </c>
      <c r="I24" s="54" t="s">
        <v>991</v>
      </c>
      <c r="J24" s="55" t="s">
        <v>992</v>
      </c>
      <c r="K24" s="54">
        <v>3682</v>
      </c>
      <c r="L24" s="54" t="s">
        <v>934</v>
      </c>
      <c r="M24" s="55" t="s">
        <v>980</v>
      </c>
      <c r="N24" s="55" t="s">
        <v>989</v>
      </c>
      <c r="O24" s="56" t="s">
        <v>981</v>
      </c>
      <c r="P24" s="57" t="s">
        <v>990</v>
      </c>
    </row>
    <row r="25" spans="1:16" ht="13.5" thickBot="1" x14ac:dyDescent="0.25">
      <c r="A25" s="5" t="str">
        <f t="shared" si="0"/>
        <v> JAAVSO 40;975 </v>
      </c>
      <c r="B25" s="2" t="str">
        <f t="shared" si="1"/>
        <v>I</v>
      </c>
      <c r="C25" s="5">
        <f t="shared" si="2"/>
        <v>55836.21</v>
      </c>
      <c r="D25" s="6" t="str">
        <f t="shared" si="3"/>
        <v>vis</v>
      </c>
      <c r="E25" s="53">
        <f>VLOOKUP(C25,'Active 1'!C$21:E$960,3,FALSE)</f>
        <v>256.98766042605132</v>
      </c>
      <c r="F25" s="2" t="s">
        <v>121</v>
      </c>
      <c r="G25" s="6" t="str">
        <f t="shared" si="4"/>
        <v>55836.21</v>
      </c>
      <c r="H25" s="5">
        <f t="shared" si="5"/>
        <v>3683</v>
      </c>
      <c r="I25" s="54" t="s">
        <v>993</v>
      </c>
      <c r="J25" s="55" t="s">
        <v>994</v>
      </c>
      <c r="K25" s="54">
        <v>3683</v>
      </c>
      <c r="L25" s="54" t="s">
        <v>995</v>
      </c>
      <c r="M25" s="55" t="s">
        <v>980</v>
      </c>
      <c r="N25" s="55" t="s">
        <v>96</v>
      </c>
      <c r="O25" s="56" t="s">
        <v>366</v>
      </c>
      <c r="P25" s="56" t="s">
        <v>996</v>
      </c>
    </row>
    <row r="26" spans="1:16" ht="13.5" thickBot="1" x14ac:dyDescent="0.25">
      <c r="A26" s="5" t="str">
        <f t="shared" si="0"/>
        <v> JAAVSO 40;975 </v>
      </c>
      <c r="B26" s="2" t="str">
        <f t="shared" si="1"/>
        <v>I</v>
      </c>
      <c r="C26" s="5">
        <f t="shared" si="2"/>
        <v>55836.22</v>
      </c>
      <c r="D26" s="6" t="str">
        <f t="shared" si="3"/>
        <v>vis</v>
      </c>
      <c r="E26" s="53">
        <f>VLOOKUP(C26,'Active 1'!C$21:E$960,3,FALSE)</f>
        <v>256.98843309818352</v>
      </c>
      <c r="F26" s="2" t="s">
        <v>121</v>
      </c>
      <c r="G26" s="6" t="str">
        <f t="shared" si="4"/>
        <v>55836.22</v>
      </c>
      <c r="H26" s="5">
        <f t="shared" si="5"/>
        <v>3683</v>
      </c>
      <c r="I26" s="54" t="s">
        <v>997</v>
      </c>
      <c r="J26" s="55" t="s">
        <v>998</v>
      </c>
      <c r="K26" s="54">
        <v>3683</v>
      </c>
      <c r="L26" s="54" t="s">
        <v>999</v>
      </c>
      <c r="M26" s="55" t="s">
        <v>980</v>
      </c>
      <c r="N26" s="55" t="s">
        <v>121</v>
      </c>
      <c r="O26" s="56" t="s">
        <v>366</v>
      </c>
      <c r="P26" s="56" t="s">
        <v>996</v>
      </c>
    </row>
    <row r="27" spans="1:16" ht="13.5" thickBot="1" x14ac:dyDescent="0.25">
      <c r="A27" s="5" t="str">
        <f t="shared" si="0"/>
        <v> JAAVSO 40;975 </v>
      </c>
      <c r="B27" s="2" t="str">
        <f t="shared" si="1"/>
        <v>I</v>
      </c>
      <c r="C27" s="5">
        <f t="shared" si="2"/>
        <v>55836.3</v>
      </c>
      <c r="D27" s="6" t="str">
        <f t="shared" si="3"/>
        <v>vis</v>
      </c>
      <c r="E27" s="53">
        <f>VLOOKUP(C27,'Active 1'!C$21:E$960,3,FALSE)</f>
        <v>256.99461447523993</v>
      </c>
      <c r="F27" s="2" t="s">
        <v>121</v>
      </c>
      <c r="G27" s="6" t="str">
        <f t="shared" si="4"/>
        <v>55836.30</v>
      </c>
      <c r="H27" s="5">
        <f t="shared" si="5"/>
        <v>3683</v>
      </c>
      <c r="I27" s="54" t="s">
        <v>1000</v>
      </c>
      <c r="J27" s="55" t="s">
        <v>1001</v>
      </c>
      <c r="K27" s="54">
        <v>3683</v>
      </c>
      <c r="L27" s="54" t="s">
        <v>1002</v>
      </c>
      <c r="M27" s="55" t="s">
        <v>980</v>
      </c>
      <c r="N27" s="55" t="s">
        <v>52</v>
      </c>
      <c r="O27" s="56" t="s">
        <v>366</v>
      </c>
      <c r="P27" s="56" t="s">
        <v>996</v>
      </c>
    </row>
    <row r="28" spans="1:16" ht="13.5" thickBot="1" x14ac:dyDescent="0.25">
      <c r="A28" s="5" t="str">
        <f t="shared" si="0"/>
        <v> JAAVSO 40;975 </v>
      </c>
      <c r="B28" s="2" t="str">
        <f t="shared" si="1"/>
        <v>II</v>
      </c>
      <c r="C28" s="5">
        <f t="shared" si="2"/>
        <v>55842.51</v>
      </c>
      <c r="D28" s="6" t="str">
        <f t="shared" si="3"/>
        <v>vis</v>
      </c>
      <c r="E28" s="53">
        <f>VLOOKUP(C28,'Active 1'!C$21:E$960,3,FALSE)</f>
        <v>257.47444386923314</v>
      </c>
      <c r="F28" s="2" t="s">
        <v>121</v>
      </c>
      <c r="G28" s="6" t="str">
        <f t="shared" si="4"/>
        <v>55842.51</v>
      </c>
      <c r="H28" s="5">
        <f t="shared" si="5"/>
        <v>3683.5</v>
      </c>
      <c r="I28" s="54" t="s">
        <v>1003</v>
      </c>
      <c r="J28" s="55" t="s">
        <v>1004</v>
      </c>
      <c r="K28" s="54">
        <v>3683.5</v>
      </c>
      <c r="L28" s="54" t="s">
        <v>1005</v>
      </c>
      <c r="M28" s="55" t="s">
        <v>980</v>
      </c>
      <c r="N28" s="55" t="s">
        <v>121</v>
      </c>
      <c r="O28" s="56" t="s">
        <v>366</v>
      </c>
      <c r="P28" s="56" t="s">
        <v>996</v>
      </c>
    </row>
    <row r="29" spans="1:16" ht="13.5" thickBot="1" x14ac:dyDescent="0.25">
      <c r="A29" s="5" t="str">
        <f t="shared" si="0"/>
        <v> JAAVSO 40;975 </v>
      </c>
      <c r="B29" s="2" t="str">
        <f t="shared" si="1"/>
        <v>II</v>
      </c>
      <c r="C29" s="5">
        <f t="shared" si="2"/>
        <v>55842.6</v>
      </c>
      <c r="D29" s="6" t="str">
        <f t="shared" si="3"/>
        <v>vis</v>
      </c>
      <c r="E29" s="53">
        <f>VLOOKUP(C29,'Active 1'!C$21:E$960,3,FALSE)</f>
        <v>257.48139791842118</v>
      </c>
      <c r="F29" s="2" t="s">
        <v>121</v>
      </c>
      <c r="G29" s="6" t="str">
        <f t="shared" si="4"/>
        <v>55842.60</v>
      </c>
      <c r="H29" s="5">
        <f t="shared" si="5"/>
        <v>3683.5</v>
      </c>
      <c r="I29" s="54" t="s">
        <v>1006</v>
      </c>
      <c r="J29" s="55" t="s">
        <v>1007</v>
      </c>
      <c r="K29" s="54">
        <v>3683.5</v>
      </c>
      <c r="L29" s="54" t="s">
        <v>1008</v>
      </c>
      <c r="M29" s="55" t="s">
        <v>980</v>
      </c>
      <c r="N29" s="55" t="s">
        <v>52</v>
      </c>
      <c r="O29" s="56" t="s">
        <v>366</v>
      </c>
      <c r="P29" s="56" t="s">
        <v>996</v>
      </c>
    </row>
    <row r="30" spans="1:16" ht="13.5" thickBot="1" x14ac:dyDescent="0.25">
      <c r="A30" s="5" t="str">
        <f t="shared" si="0"/>
        <v> JAAVSO 40;975 </v>
      </c>
      <c r="B30" s="2" t="str">
        <f t="shared" si="1"/>
        <v>II</v>
      </c>
      <c r="C30" s="5">
        <f t="shared" si="2"/>
        <v>55842.61</v>
      </c>
      <c r="D30" s="6" t="str">
        <f t="shared" si="3"/>
        <v>vis</v>
      </c>
      <c r="E30" s="53">
        <f>VLOOKUP(C30,'Active 1'!C$21:E$960,3,FALSE)</f>
        <v>257.48217059055338</v>
      </c>
      <c r="F30" s="2" t="s">
        <v>121</v>
      </c>
      <c r="G30" s="6" t="str">
        <f t="shared" si="4"/>
        <v>55842.61</v>
      </c>
      <c r="H30" s="5">
        <f t="shared" si="5"/>
        <v>3683.5</v>
      </c>
      <c r="I30" s="54" t="s">
        <v>1009</v>
      </c>
      <c r="J30" s="55" t="s">
        <v>1010</v>
      </c>
      <c r="K30" s="54">
        <v>3683.5</v>
      </c>
      <c r="L30" s="54" t="s">
        <v>1011</v>
      </c>
      <c r="M30" s="55" t="s">
        <v>980</v>
      </c>
      <c r="N30" s="55" t="s">
        <v>96</v>
      </c>
      <c r="O30" s="56" t="s">
        <v>366</v>
      </c>
      <c r="P30" s="56" t="s">
        <v>996</v>
      </c>
    </row>
    <row r="31" spans="1:16" ht="13.5" thickBot="1" x14ac:dyDescent="0.25">
      <c r="A31" s="5" t="str">
        <f t="shared" si="0"/>
        <v> JAAVSO 42;426 </v>
      </c>
      <c r="B31" s="2" t="str">
        <f t="shared" si="1"/>
        <v>I</v>
      </c>
      <c r="C31" s="5">
        <f t="shared" si="2"/>
        <v>56509.08</v>
      </c>
      <c r="D31" s="6" t="str">
        <f t="shared" si="3"/>
        <v>vis</v>
      </c>
      <c r="E31" s="53">
        <f>VLOOKUP(C31,'Active 1'!C$21:E$960,3,FALSE)</f>
        <v>308.97845017423771</v>
      </c>
      <c r="F31" s="2" t="s">
        <v>121</v>
      </c>
      <c r="G31" s="6" t="str">
        <f t="shared" si="4"/>
        <v>56509.08</v>
      </c>
      <c r="H31" s="5">
        <f t="shared" si="5"/>
        <v>3735</v>
      </c>
      <c r="I31" s="54" t="s">
        <v>1012</v>
      </c>
      <c r="J31" s="55" t="s">
        <v>1013</v>
      </c>
      <c r="K31" s="54">
        <v>3735</v>
      </c>
      <c r="L31" s="54" t="s">
        <v>1014</v>
      </c>
      <c r="M31" s="55" t="s">
        <v>980</v>
      </c>
      <c r="N31" s="55" t="s">
        <v>96</v>
      </c>
      <c r="O31" s="56" t="s">
        <v>366</v>
      </c>
      <c r="P31" s="56" t="s">
        <v>1015</v>
      </c>
    </row>
    <row r="32" spans="1:16" ht="13.5" thickBot="1" x14ac:dyDescent="0.25">
      <c r="A32" s="5" t="str">
        <f t="shared" si="0"/>
        <v> JAAVSO 42;426 </v>
      </c>
      <c r="B32" s="2" t="str">
        <f t="shared" si="1"/>
        <v>I</v>
      </c>
      <c r="C32" s="5">
        <f t="shared" si="2"/>
        <v>56509.1</v>
      </c>
      <c r="D32" s="6" t="str">
        <f t="shared" si="3"/>
        <v>vis</v>
      </c>
      <c r="E32" s="53">
        <f>VLOOKUP(C32,'Active 1'!C$21:E$960,3,FALSE)</f>
        <v>308.97999551850154</v>
      </c>
      <c r="F32" s="2" t="s">
        <v>121</v>
      </c>
      <c r="G32" s="6" t="str">
        <f t="shared" si="4"/>
        <v>56509.10</v>
      </c>
      <c r="H32" s="5">
        <f t="shared" si="5"/>
        <v>3735</v>
      </c>
      <c r="I32" s="54" t="s">
        <v>1016</v>
      </c>
      <c r="J32" s="55" t="s">
        <v>1017</v>
      </c>
      <c r="K32" s="54">
        <v>3735</v>
      </c>
      <c r="L32" s="54" t="s">
        <v>1018</v>
      </c>
      <c r="M32" s="55" t="s">
        <v>980</v>
      </c>
      <c r="N32" s="55" t="s">
        <v>52</v>
      </c>
      <c r="O32" s="56" t="s">
        <v>366</v>
      </c>
      <c r="P32" s="56" t="s">
        <v>1015</v>
      </c>
    </row>
    <row r="33" spans="1:16" ht="13.5" thickBot="1" x14ac:dyDescent="0.25">
      <c r="A33" s="5" t="str">
        <f t="shared" si="0"/>
        <v> JAAVSO 42;426 </v>
      </c>
      <c r="B33" s="2" t="str">
        <f t="shared" si="1"/>
        <v>I</v>
      </c>
      <c r="C33" s="5">
        <f t="shared" si="2"/>
        <v>56509.1</v>
      </c>
      <c r="D33" s="6" t="str">
        <f t="shared" si="3"/>
        <v>vis</v>
      </c>
      <c r="E33" s="53">
        <f>VLOOKUP(C33,'Active 1'!C$21:E$960,3,FALSE)</f>
        <v>308.97999551850154</v>
      </c>
      <c r="F33" s="2" t="s">
        <v>121</v>
      </c>
      <c r="G33" s="6" t="str">
        <f t="shared" si="4"/>
        <v>56509.10</v>
      </c>
      <c r="H33" s="5">
        <f t="shared" si="5"/>
        <v>3735</v>
      </c>
      <c r="I33" s="54" t="s">
        <v>1016</v>
      </c>
      <c r="J33" s="55" t="s">
        <v>1017</v>
      </c>
      <c r="K33" s="54">
        <v>3735</v>
      </c>
      <c r="L33" s="54" t="s">
        <v>1018</v>
      </c>
      <c r="M33" s="55" t="s">
        <v>980</v>
      </c>
      <c r="N33" s="55" t="s">
        <v>121</v>
      </c>
      <c r="O33" s="56" t="s">
        <v>366</v>
      </c>
      <c r="P33" s="56" t="s">
        <v>1015</v>
      </c>
    </row>
    <row r="34" spans="1:16" ht="13.5" thickBot="1" x14ac:dyDescent="0.25">
      <c r="A34" s="5" t="str">
        <f t="shared" si="0"/>
        <v> JAAVSO 42;426 </v>
      </c>
      <c r="B34" s="2" t="str">
        <f t="shared" si="1"/>
        <v>II</v>
      </c>
      <c r="C34" s="5">
        <f t="shared" si="2"/>
        <v>56515.53</v>
      </c>
      <c r="D34" s="6" t="str">
        <f t="shared" si="3"/>
        <v>vis</v>
      </c>
      <c r="E34" s="53">
        <f>VLOOKUP(C34,'Active 1'!C$21:E$960,3,FALSE)</f>
        <v>309.47682369939952</v>
      </c>
      <c r="F34" s="2" t="s">
        <v>121</v>
      </c>
      <c r="G34" s="6" t="str">
        <f t="shared" si="4"/>
        <v>56515.53</v>
      </c>
      <c r="H34" s="5">
        <f t="shared" si="5"/>
        <v>3735.5</v>
      </c>
      <c r="I34" s="54" t="s">
        <v>1019</v>
      </c>
      <c r="J34" s="55" t="s">
        <v>1020</v>
      </c>
      <c r="K34" s="54">
        <v>3735.5</v>
      </c>
      <c r="L34" s="54" t="s">
        <v>1021</v>
      </c>
      <c r="M34" s="55" t="s">
        <v>980</v>
      </c>
      <c r="N34" s="55" t="s">
        <v>52</v>
      </c>
      <c r="O34" s="56" t="s">
        <v>366</v>
      </c>
      <c r="P34" s="56" t="s">
        <v>1015</v>
      </c>
    </row>
    <row r="35" spans="1:16" ht="13.5" thickBot="1" x14ac:dyDescent="0.25">
      <c r="A35" s="5" t="str">
        <f t="shared" si="0"/>
        <v> JAAVSO 42;426 </v>
      </c>
      <c r="B35" s="2" t="str">
        <f t="shared" si="1"/>
        <v>II</v>
      </c>
      <c r="C35" s="5">
        <f t="shared" si="2"/>
        <v>56515.56</v>
      </c>
      <c r="D35" s="6" t="str">
        <f t="shared" si="3"/>
        <v>vis</v>
      </c>
      <c r="E35" s="53">
        <f>VLOOKUP(C35,'Active 1'!C$21:E$960,3,FALSE)</f>
        <v>309.47914171579555</v>
      </c>
      <c r="F35" s="2" t="s">
        <v>121</v>
      </c>
      <c r="G35" s="6" t="str">
        <f t="shared" si="4"/>
        <v>56515.56</v>
      </c>
      <c r="H35" s="5">
        <f t="shared" si="5"/>
        <v>3735.5</v>
      </c>
      <c r="I35" s="54" t="s">
        <v>1022</v>
      </c>
      <c r="J35" s="55" t="s">
        <v>1023</v>
      </c>
      <c r="K35" s="54">
        <v>3735.5</v>
      </c>
      <c r="L35" s="54" t="s">
        <v>1018</v>
      </c>
      <c r="M35" s="55" t="s">
        <v>980</v>
      </c>
      <c r="N35" s="55" t="s">
        <v>121</v>
      </c>
      <c r="O35" s="56" t="s">
        <v>366</v>
      </c>
      <c r="P35" s="56" t="s">
        <v>1015</v>
      </c>
    </row>
    <row r="36" spans="1:16" ht="13.5" thickBot="1" x14ac:dyDescent="0.25">
      <c r="A36" s="5" t="str">
        <f t="shared" si="0"/>
        <v> JAAVSO 42;426 </v>
      </c>
      <c r="B36" s="2" t="str">
        <f t="shared" si="1"/>
        <v>II</v>
      </c>
      <c r="C36" s="5">
        <f t="shared" si="2"/>
        <v>56515.61</v>
      </c>
      <c r="D36" s="6" t="str">
        <f t="shared" si="3"/>
        <v>vis</v>
      </c>
      <c r="E36" s="53">
        <f>VLOOKUP(C36,'Active 1'!C$21:E$960,3,FALSE)</f>
        <v>309.48300507645598</v>
      </c>
      <c r="F36" s="2" t="s">
        <v>121</v>
      </c>
      <c r="G36" s="6" t="str">
        <f t="shared" si="4"/>
        <v>56515.61</v>
      </c>
      <c r="H36" s="5">
        <f t="shared" si="5"/>
        <v>3735.5</v>
      </c>
      <c r="I36" s="54" t="s">
        <v>1024</v>
      </c>
      <c r="J36" s="55" t="s">
        <v>1025</v>
      </c>
      <c r="K36" s="54">
        <v>3735.5</v>
      </c>
      <c r="L36" s="54" t="s">
        <v>1026</v>
      </c>
      <c r="M36" s="55" t="s">
        <v>980</v>
      </c>
      <c r="N36" s="55" t="s">
        <v>96</v>
      </c>
      <c r="O36" s="56" t="s">
        <v>366</v>
      </c>
      <c r="P36" s="56" t="s">
        <v>1015</v>
      </c>
    </row>
    <row r="37" spans="1:16" ht="12.75" customHeight="1" thickBot="1" x14ac:dyDescent="0.25">
      <c r="A37" s="5" t="str">
        <f t="shared" si="0"/>
        <v>IBVS 0637 </v>
      </c>
      <c r="B37" s="2" t="str">
        <f t="shared" si="1"/>
        <v>II</v>
      </c>
      <c r="C37" s="5">
        <f t="shared" si="2"/>
        <v>1177.48</v>
      </c>
      <c r="D37" s="6" t="str">
        <f t="shared" si="3"/>
        <v>vis</v>
      </c>
      <c r="E37" s="53">
        <f>VLOOKUP(C37,'Active 1'!C$21:E$960,3,FALSE)</f>
        <v>-3966.3400839121932</v>
      </c>
      <c r="F37" s="2" t="s">
        <v>121</v>
      </c>
      <c r="G37" s="6" t="str">
        <f t="shared" si="4"/>
        <v>01177.48</v>
      </c>
      <c r="H37" s="5">
        <f t="shared" si="5"/>
        <v>-547.5</v>
      </c>
      <c r="I37" s="54" t="s">
        <v>142</v>
      </c>
      <c r="J37" s="55" t="s">
        <v>143</v>
      </c>
      <c r="K37" s="54">
        <v>-547.5</v>
      </c>
      <c r="L37" s="54" t="s">
        <v>144</v>
      </c>
      <c r="M37" s="55" t="s">
        <v>145</v>
      </c>
      <c r="N37" s="55"/>
      <c r="O37" s="56" t="s">
        <v>146</v>
      </c>
      <c r="P37" s="57" t="s">
        <v>147</v>
      </c>
    </row>
    <row r="38" spans="1:16" ht="12.75" customHeight="1" thickBot="1" x14ac:dyDescent="0.25">
      <c r="A38" s="5" t="str">
        <f t="shared" si="0"/>
        <v>IBVS 0637 </v>
      </c>
      <c r="B38" s="2" t="str">
        <f t="shared" si="1"/>
        <v>I</v>
      </c>
      <c r="C38" s="5">
        <f t="shared" si="2"/>
        <v>1183.9000000000001</v>
      </c>
      <c r="D38" s="6" t="str">
        <f t="shared" si="3"/>
        <v>vis</v>
      </c>
      <c r="E38" s="53">
        <f>VLOOKUP(C38,'Active 1'!C$21:E$960,3,FALSE)</f>
        <v>-3965.8440284034273</v>
      </c>
      <c r="F38" s="2" t="s">
        <v>121</v>
      </c>
      <c r="G38" s="6" t="str">
        <f t="shared" si="4"/>
        <v>01183.9</v>
      </c>
      <c r="H38" s="5">
        <f t="shared" si="5"/>
        <v>-547</v>
      </c>
      <c r="I38" s="54" t="s">
        <v>148</v>
      </c>
      <c r="J38" s="55" t="s">
        <v>149</v>
      </c>
      <c r="K38" s="54">
        <v>-547</v>
      </c>
      <c r="L38" s="54" t="s">
        <v>150</v>
      </c>
      <c r="M38" s="55" t="s">
        <v>145</v>
      </c>
      <c r="N38" s="55"/>
      <c r="O38" s="56" t="s">
        <v>146</v>
      </c>
      <c r="P38" s="57" t="s">
        <v>147</v>
      </c>
    </row>
    <row r="39" spans="1:16" ht="12.75" customHeight="1" thickBot="1" x14ac:dyDescent="0.25">
      <c r="A39" s="5" t="str">
        <f t="shared" si="0"/>
        <v>IBVS 0820 </v>
      </c>
      <c r="B39" s="2" t="str">
        <f t="shared" si="1"/>
        <v>I</v>
      </c>
      <c r="C39" s="5">
        <f t="shared" si="2"/>
        <v>31337.3</v>
      </c>
      <c r="D39" s="6" t="str">
        <f t="shared" si="3"/>
        <v>vis</v>
      </c>
      <c r="E39" s="53">
        <f>VLOOKUP(C39,'Active 1'!C$21:E$960,3,FALSE)</f>
        <v>-1635.9748417953811</v>
      </c>
      <c r="F39" s="2" t="s">
        <v>121</v>
      </c>
      <c r="G39" s="6" t="str">
        <f t="shared" si="4"/>
        <v>31337.3</v>
      </c>
      <c r="H39" s="5">
        <f t="shared" si="5"/>
        <v>1788</v>
      </c>
      <c r="I39" s="54" t="s">
        <v>177</v>
      </c>
      <c r="J39" s="55" t="s">
        <v>178</v>
      </c>
      <c r="K39" s="54">
        <v>1788</v>
      </c>
      <c r="L39" s="54" t="s">
        <v>179</v>
      </c>
      <c r="M39" s="55" t="s">
        <v>180</v>
      </c>
      <c r="N39" s="55" t="s">
        <v>181</v>
      </c>
      <c r="O39" s="56" t="s">
        <v>182</v>
      </c>
      <c r="P39" s="57" t="s">
        <v>183</v>
      </c>
    </row>
    <row r="40" spans="1:16" ht="12.75" customHeight="1" thickBot="1" x14ac:dyDescent="0.25">
      <c r="A40" s="5" t="str">
        <f t="shared" si="0"/>
        <v>BAVM 4 </v>
      </c>
      <c r="B40" s="2" t="str">
        <f t="shared" si="1"/>
        <v>I</v>
      </c>
      <c r="C40" s="5">
        <f t="shared" si="2"/>
        <v>32836.980000000003</v>
      </c>
      <c r="D40" s="6" t="str">
        <f t="shared" si="3"/>
        <v>vis</v>
      </c>
      <c r="E40" s="53">
        <f>VLOOKUP(C40,'Active 1'!C$21:E$960,3,FALSE)</f>
        <v>-1520.0987474984738</v>
      </c>
      <c r="F40" s="2" t="s">
        <v>121</v>
      </c>
      <c r="G40" s="6" t="str">
        <f t="shared" si="4"/>
        <v>32836.98</v>
      </c>
      <c r="H40" s="5">
        <f t="shared" si="5"/>
        <v>1904</v>
      </c>
      <c r="I40" s="54" t="s">
        <v>187</v>
      </c>
      <c r="J40" s="55" t="s">
        <v>188</v>
      </c>
      <c r="K40" s="54">
        <v>1904</v>
      </c>
      <c r="L40" s="54" t="s">
        <v>189</v>
      </c>
      <c r="M40" s="55" t="s">
        <v>145</v>
      </c>
      <c r="N40" s="55"/>
      <c r="O40" s="56" t="s">
        <v>190</v>
      </c>
      <c r="P40" s="57" t="s">
        <v>191</v>
      </c>
    </row>
    <row r="41" spans="1:16" ht="12.75" customHeight="1" thickBot="1" x14ac:dyDescent="0.25">
      <c r="A41" s="5" t="str">
        <f t="shared" si="0"/>
        <v>BAVM 4 </v>
      </c>
      <c r="B41" s="2" t="str">
        <f t="shared" si="1"/>
        <v>I</v>
      </c>
      <c r="C41" s="5">
        <f t="shared" si="2"/>
        <v>33173.19</v>
      </c>
      <c r="D41" s="6" t="str">
        <f t="shared" si="3"/>
        <v>vis</v>
      </c>
      <c r="E41" s="53">
        <f>VLOOKUP(C41,'Active 1'!C$21:E$960,3,FALSE)</f>
        <v>-1494.1207377473515</v>
      </c>
      <c r="F41" s="2" t="s">
        <v>121</v>
      </c>
      <c r="G41" s="6" t="str">
        <f t="shared" si="4"/>
        <v>33173.19</v>
      </c>
      <c r="H41" s="5">
        <f t="shared" si="5"/>
        <v>1930</v>
      </c>
      <c r="I41" s="54" t="s">
        <v>192</v>
      </c>
      <c r="J41" s="55" t="s">
        <v>193</v>
      </c>
      <c r="K41" s="54">
        <v>1930</v>
      </c>
      <c r="L41" s="54" t="s">
        <v>194</v>
      </c>
      <c r="M41" s="55" t="s">
        <v>145</v>
      </c>
      <c r="N41" s="55"/>
      <c r="O41" s="56" t="s">
        <v>190</v>
      </c>
      <c r="P41" s="57" t="s">
        <v>191</v>
      </c>
    </row>
    <row r="42" spans="1:16" ht="12.75" customHeight="1" thickBot="1" x14ac:dyDescent="0.25">
      <c r="A42" s="5" t="str">
        <f t="shared" si="0"/>
        <v>BAVM 8 </v>
      </c>
      <c r="B42" s="2" t="str">
        <f t="shared" si="1"/>
        <v>I</v>
      </c>
      <c r="C42" s="5">
        <f t="shared" si="2"/>
        <v>33418.5</v>
      </c>
      <c r="D42" s="6" t="str">
        <f t="shared" si="3"/>
        <v>vis</v>
      </c>
      <c r="E42" s="53">
        <f>VLOOKUP(C42,'Active 1'!C$21:E$960,3,FALSE)</f>
        <v>-1475.1663176764205</v>
      </c>
      <c r="F42" s="2" t="s">
        <v>121</v>
      </c>
      <c r="G42" s="6" t="str">
        <f t="shared" si="4"/>
        <v>33418.50</v>
      </c>
      <c r="H42" s="5">
        <f t="shared" si="5"/>
        <v>1949</v>
      </c>
      <c r="I42" s="54" t="s">
        <v>195</v>
      </c>
      <c r="J42" s="55" t="s">
        <v>196</v>
      </c>
      <c r="K42" s="54">
        <v>1949</v>
      </c>
      <c r="L42" s="54" t="s">
        <v>197</v>
      </c>
      <c r="M42" s="55" t="s">
        <v>145</v>
      </c>
      <c r="N42" s="55"/>
      <c r="O42" s="56" t="s">
        <v>198</v>
      </c>
      <c r="P42" s="57" t="s">
        <v>199</v>
      </c>
    </row>
    <row r="43" spans="1:16" ht="12.75" customHeight="1" thickBot="1" x14ac:dyDescent="0.25">
      <c r="A43" s="5" t="str">
        <f t="shared" si="0"/>
        <v>BAVM 8 </v>
      </c>
      <c r="B43" s="2" t="str">
        <f t="shared" si="1"/>
        <v>I</v>
      </c>
      <c r="C43" s="5">
        <f t="shared" si="2"/>
        <v>33521.910000000003</v>
      </c>
      <c r="D43" s="6" t="str">
        <f t="shared" si="3"/>
        <v>vis</v>
      </c>
      <c r="E43" s="53">
        <f>VLOOKUP(C43,'Active 1'!C$21:E$960,3,FALSE)</f>
        <v>-1467.1761151590542</v>
      </c>
      <c r="F43" s="2" t="s">
        <v>121</v>
      </c>
      <c r="G43" s="6" t="str">
        <f t="shared" si="4"/>
        <v>33521.91</v>
      </c>
      <c r="H43" s="5">
        <f t="shared" si="5"/>
        <v>1957</v>
      </c>
      <c r="I43" s="54" t="s">
        <v>200</v>
      </c>
      <c r="J43" s="55" t="s">
        <v>201</v>
      </c>
      <c r="K43" s="54">
        <v>1957</v>
      </c>
      <c r="L43" s="54" t="s">
        <v>202</v>
      </c>
      <c r="M43" s="55" t="s">
        <v>145</v>
      </c>
      <c r="N43" s="55"/>
      <c r="O43" s="56" t="s">
        <v>203</v>
      </c>
      <c r="P43" s="57" t="s">
        <v>199</v>
      </c>
    </row>
    <row r="44" spans="1:16" ht="12.75" customHeight="1" thickBot="1" x14ac:dyDescent="0.25">
      <c r="A44" s="5" t="str">
        <f t="shared" si="0"/>
        <v>BAVM 8 </v>
      </c>
      <c r="B44" s="2" t="str">
        <f t="shared" si="1"/>
        <v>I</v>
      </c>
      <c r="C44" s="5">
        <f t="shared" si="2"/>
        <v>33522.15</v>
      </c>
      <c r="D44" s="6" t="str">
        <f t="shared" si="3"/>
        <v>vis</v>
      </c>
      <c r="E44" s="53">
        <f>VLOOKUP(C44,'Active 1'!C$21:E$960,3,FALSE)</f>
        <v>-1467.1575710278855</v>
      </c>
      <c r="F44" s="2" t="s">
        <v>121</v>
      </c>
      <c r="G44" s="6" t="str">
        <f t="shared" si="4"/>
        <v>33522.15</v>
      </c>
      <c r="H44" s="5">
        <f t="shared" si="5"/>
        <v>1957</v>
      </c>
      <c r="I44" s="54" t="s">
        <v>204</v>
      </c>
      <c r="J44" s="55" t="s">
        <v>205</v>
      </c>
      <c r="K44" s="54">
        <v>1957</v>
      </c>
      <c r="L44" s="54" t="s">
        <v>206</v>
      </c>
      <c r="M44" s="55" t="s">
        <v>145</v>
      </c>
      <c r="N44" s="55"/>
      <c r="O44" s="56" t="s">
        <v>190</v>
      </c>
      <c r="P44" s="57" t="s">
        <v>199</v>
      </c>
    </row>
    <row r="45" spans="1:16" ht="12.75" customHeight="1" thickBot="1" x14ac:dyDescent="0.25">
      <c r="A45" s="5" t="str">
        <f t="shared" si="0"/>
        <v>BAVM 8 </v>
      </c>
      <c r="B45" s="2" t="str">
        <f t="shared" si="1"/>
        <v>I</v>
      </c>
      <c r="C45" s="5">
        <f t="shared" si="2"/>
        <v>33922.97</v>
      </c>
      <c r="D45" s="6" t="str">
        <f t="shared" si="3"/>
        <v>vis</v>
      </c>
      <c r="E45" s="53">
        <f>VLOOKUP(C45,'Active 1'!C$21:E$960,3,FALSE)</f>
        <v>-1436.1873266316902</v>
      </c>
      <c r="F45" s="2" t="s">
        <v>121</v>
      </c>
      <c r="G45" s="6" t="str">
        <f t="shared" si="4"/>
        <v>33922.97</v>
      </c>
      <c r="H45" s="5">
        <f t="shared" si="5"/>
        <v>1988</v>
      </c>
      <c r="I45" s="54" t="s">
        <v>207</v>
      </c>
      <c r="J45" s="55" t="s">
        <v>208</v>
      </c>
      <c r="K45" s="54">
        <v>1988</v>
      </c>
      <c r="L45" s="54" t="s">
        <v>209</v>
      </c>
      <c r="M45" s="55" t="s">
        <v>145</v>
      </c>
      <c r="N45" s="55"/>
      <c r="O45" s="56" t="s">
        <v>190</v>
      </c>
      <c r="P45" s="57" t="s">
        <v>199</v>
      </c>
    </row>
    <row r="46" spans="1:16" ht="12.75" customHeight="1" thickBot="1" x14ac:dyDescent="0.25">
      <c r="A46" s="5" t="str">
        <f t="shared" si="0"/>
        <v>BAVM 10 </v>
      </c>
      <c r="B46" s="2" t="str">
        <f t="shared" si="1"/>
        <v>I</v>
      </c>
      <c r="C46" s="5">
        <f t="shared" si="2"/>
        <v>34168.629999999997</v>
      </c>
      <c r="D46" s="6" t="str">
        <f t="shared" si="3"/>
        <v>vis</v>
      </c>
      <c r="E46" s="53">
        <f>VLOOKUP(C46,'Active 1'!C$21:E$960,3,FALSE)</f>
        <v>-1417.205863036138</v>
      </c>
      <c r="F46" s="2" t="s">
        <v>121</v>
      </c>
      <c r="G46" s="6" t="str">
        <f t="shared" si="4"/>
        <v>34168.63</v>
      </c>
      <c r="H46" s="5">
        <f t="shared" si="5"/>
        <v>2007</v>
      </c>
      <c r="I46" s="54" t="s">
        <v>210</v>
      </c>
      <c r="J46" s="55" t="s">
        <v>211</v>
      </c>
      <c r="K46" s="54">
        <v>2007</v>
      </c>
      <c r="L46" s="54" t="s">
        <v>212</v>
      </c>
      <c r="M46" s="55" t="s">
        <v>145</v>
      </c>
      <c r="N46" s="55"/>
      <c r="O46" s="56" t="s">
        <v>213</v>
      </c>
      <c r="P46" s="57" t="s">
        <v>214</v>
      </c>
    </row>
    <row r="47" spans="1:16" ht="12.75" customHeight="1" thickBot="1" x14ac:dyDescent="0.25">
      <c r="A47" s="5" t="str">
        <f t="shared" si="0"/>
        <v>BAVM 10 </v>
      </c>
      <c r="B47" s="2" t="str">
        <f t="shared" si="1"/>
        <v>I</v>
      </c>
      <c r="C47" s="5">
        <f t="shared" si="2"/>
        <v>34207.589999999997</v>
      </c>
      <c r="D47" s="6" t="str">
        <f t="shared" si="3"/>
        <v>vis</v>
      </c>
      <c r="E47" s="53">
        <f>VLOOKUP(C47,'Active 1'!C$21:E$960,3,FALSE)</f>
        <v>-1414.1955324097328</v>
      </c>
      <c r="F47" s="2" t="s">
        <v>121</v>
      </c>
      <c r="G47" s="6" t="str">
        <f t="shared" si="4"/>
        <v>34207.59</v>
      </c>
      <c r="H47" s="5">
        <f t="shared" si="5"/>
        <v>2010</v>
      </c>
      <c r="I47" s="54" t="s">
        <v>215</v>
      </c>
      <c r="J47" s="55" t="s">
        <v>216</v>
      </c>
      <c r="K47" s="54">
        <v>2010</v>
      </c>
      <c r="L47" s="54" t="s">
        <v>217</v>
      </c>
      <c r="M47" s="55" t="s">
        <v>145</v>
      </c>
      <c r="N47" s="55"/>
      <c r="O47" s="56" t="s">
        <v>190</v>
      </c>
      <c r="P47" s="57" t="s">
        <v>214</v>
      </c>
    </row>
    <row r="48" spans="1:16" ht="12.75" customHeight="1" thickBot="1" x14ac:dyDescent="0.25">
      <c r="A48" s="5" t="str">
        <f t="shared" si="0"/>
        <v>BAVM 10 </v>
      </c>
      <c r="B48" s="2" t="str">
        <f t="shared" si="1"/>
        <v>I</v>
      </c>
      <c r="C48" s="5">
        <f t="shared" si="2"/>
        <v>34660</v>
      </c>
      <c r="D48" s="6" t="str">
        <f t="shared" si="3"/>
        <v>vis</v>
      </c>
      <c r="E48" s="53">
        <f>VLOOKUP(C48,'Active 1'!C$21:E$960,3,FALSE)</f>
        <v>-1379.2390724843726</v>
      </c>
      <c r="F48" s="2" t="s">
        <v>121</v>
      </c>
      <c r="G48" s="6" t="str">
        <f t="shared" si="4"/>
        <v>34660.00</v>
      </c>
      <c r="H48" s="5">
        <f t="shared" si="5"/>
        <v>2045</v>
      </c>
      <c r="I48" s="54" t="s">
        <v>218</v>
      </c>
      <c r="J48" s="55" t="s">
        <v>219</v>
      </c>
      <c r="K48" s="54">
        <v>2045</v>
      </c>
      <c r="L48" s="54" t="s">
        <v>220</v>
      </c>
      <c r="M48" s="55" t="s">
        <v>145</v>
      </c>
      <c r="N48" s="55"/>
      <c r="O48" s="56" t="s">
        <v>190</v>
      </c>
      <c r="P48" s="57" t="s">
        <v>214</v>
      </c>
    </row>
    <row r="49" spans="1:16" ht="12.75" customHeight="1" thickBot="1" x14ac:dyDescent="0.25">
      <c r="A49" s="5" t="str">
        <f t="shared" si="0"/>
        <v>BAVM 12 </v>
      </c>
      <c r="B49" s="2" t="str">
        <f t="shared" si="1"/>
        <v>I</v>
      </c>
      <c r="C49" s="5">
        <f t="shared" si="2"/>
        <v>35008.97</v>
      </c>
      <c r="D49" s="6" t="str">
        <f t="shared" si="3"/>
        <v>vis</v>
      </c>
      <c r="E49" s="53">
        <f>VLOOKUP(C49,'Active 1'!C$21:E$960,3,FALSE)</f>
        <v>-1352.2751330927747</v>
      </c>
      <c r="F49" s="2" t="s">
        <v>121</v>
      </c>
      <c r="G49" s="6" t="str">
        <f t="shared" si="4"/>
        <v>35008.97</v>
      </c>
      <c r="H49" s="5">
        <f t="shared" si="5"/>
        <v>2072</v>
      </c>
      <c r="I49" s="54" t="s">
        <v>221</v>
      </c>
      <c r="J49" s="55" t="s">
        <v>222</v>
      </c>
      <c r="K49" s="54">
        <v>2072</v>
      </c>
      <c r="L49" s="54" t="s">
        <v>223</v>
      </c>
      <c r="M49" s="55" t="s">
        <v>145</v>
      </c>
      <c r="N49" s="55"/>
      <c r="O49" s="56" t="s">
        <v>190</v>
      </c>
      <c r="P49" s="57" t="s">
        <v>224</v>
      </c>
    </row>
    <row r="50" spans="1:16" ht="12.75" customHeight="1" thickBot="1" x14ac:dyDescent="0.25">
      <c r="A50" s="5" t="str">
        <f t="shared" si="0"/>
        <v>BAVM 12 </v>
      </c>
      <c r="B50" s="2" t="str">
        <f t="shared" si="1"/>
        <v>I</v>
      </c>
      <c r="C50" s="5">
        <f t="shared" si="2"/>
        <v>35952.78</v>
      </c>
      <c r="D50" s="6" t="str">
        <f t="shared" si="3"/>
        <v>vis</v>
      </c>
      <c r="E50" s="53">
        <f>VLOOKUP(C50,'Active 1'!C$21:E$960,3,FALSE)</f>
        <v>-1279.3495645992537</v>
      </c>
      <c r="F50" s="2" t="s">
        <v>121</v>
      </c>
      <c r="G50" s="6" t="str">
        <f t="shared" si="4"/>
        <v>35952.78</v>
      </c>
      <c r="H50" s="5">
        <f t="shared" si="5"/>
        <v>2145</v>
      </c>
      <c r="I50" s="54" t="s">
        <v>225</v>
      </c>
      <c r="J50" s="55" t="s">
        <v>226</v>
      </c>
      <c r="K50" s="54">
        <v>2145</v>
      </c>
      <c r="L50" s="54" t="s">
        <v>227</v>
      </c>
      <c r="M50" s="55" t="s">
        <v>145</v>
      </c>
      <c r="N50" s="55"/>
      <c r="O50" s="56" t="s">
        <v>228</v>
      </c>
      <c r="P50" s="57" t="s">
        <v>224</v>
      </c>
    </row>
    <row r="51" spans="1:16" ht="12.75" customHeight="1" thickBot="1" x14ac:dyDescent="0.25">
      <c r="A51" s="5" t="str">
        <f t="shared" si="0"/>
        <v>BAVM 12 </v>
      </c>
      <c r="B51" s="2" t="str">
        <f t="shared" si="1"/>
        <v>I</v>
      </c>
      <c r="C51" s="5">
        <f t="shared" si="2"/>
        <v>35991.83</v>
      </c>
      <c r="D51" s="6" t="str">
        <f t="shared" si="3"/>
        <v>vis</v>
      </c>
      <c r="E51" s="53">
        <f>VLOOKUP(C51,'Active 1'!C$21:E$960,3,FALSE)</f>
        <v>-1276.3322799236598</v>
      </c>
      <c r="F51" s="2" t="s">
        <v>121</v>
      </c>
      <c r="G51" s="6" t="str">
        <f t="shared" si="4"/>
        <v>35991.83</v>
      </c>
      <c r="H51" s="5">
        <f t="shared" si="5"/>
        <v>2148</v>
      </c>
      <c r="I51" s="54" t="s">
        <v>229</v>
      </c>
      <c r="J51" s="55" t="s">
        <v>230</v>
      </c>
      <c r="K51" s="54">
        <v>2148</v>
      </c>
      <c r="L51" s="54" t="s">
        <v>231</v>
      </c>
      <c r="M51" s="55" t="s">
        <v>145</v>
      </c>
      <c r="N51" s="55"/>
      <c r="O51" s="56" t="s">
        <v>232</v>
      </c>
      <c r="P51" s="57" t="s">
        <v>224</v>
      </c>
    </row>
    <row r="52" spans="1:16" ht="12.75" customHeight="1" thickBot="1" x14ac:dyDescent="0.25">
      <c r="A52" s="5" t="str">
        <f t="shared" si="0"/>
        <v>BAVM 12 </v>
      </c>
      <c r="B52" s="2" t="str">
        <f t="shared" si="1"/>
        <v>I</v>
      </c>
      <c r="C52" s="5">
        <f t="shared" si="2"/>
        <v>36120.92</v>
      </c>
      <c r="D52" s="6" t="str">
        <f t="shared" si="3"/>
        <v>vis</v>
      </c>
      <c r="E52" s="53">
        <f>VLOOKUP(C52,'Active 1'!C$21:E$960,3,FALSE)</f>
        <v>-1266.3578553712305</v>
      </c>
      <c r="F52" s="2" t="s">
        <v>121</v>
      </c>
      <c r="G52" s="6" t="str">
        <f t="shared" si="4"/>
        <v>36120.92</v>
      </c>
      <c r="H52" s="5">
        <f t="shared" si="5"/>
        <v>2158</v>
      </c>
      <c r="I52" s="54" t="s">
        <v>233</v>
      </c>
      <c r="J52" s="55" t="s">
        <v>234</v>
      </c>
      <c r="K52" s="54">
        <v>2158</v>
      </c>
      <c r="L52" s="54" t="s">
        <v>235</v>
      </c>
      <c r="M52" s="55" t="s">
        <v>145</v>
      </c>
      <c r="N52" s="55"/>
      <c r="O52" s="56" t="s">
        <v>232</v>
      </c>
      <c r="P52" s="57" t="s">
        <v>224</v>
      </c>
    </row>
    <row r="53" spans="1:16" ht="12.75" customHeight="1" thickBot="1" x14ac:dyDescent="0.25">
      <c r="A53" s="5" t="str">
        <f t="shared" si="0"/>
        <v>BAVM 12 </v>
      </c>
      <c r="B53" s="2" t="str">
        <f t="shared" si="1"/>
        <v>I</v>
      </c>
      <c r="C53" s="5">
        <f t="shared" si="2"/>
        <v>36146.620000000003</v>
      </c>
      <c r="D53" s="6" t="str">
        <f t="shared" si="3"/>
        <v>vis</v>
      </c>
      <c r="E53" s="53">
        <f>VLOOKUP(C53,'Active 1'!C$21:E$960,3,FALSE)</f>
        <v>-1264.3720879919022</v>
      </c>
      <c r="F53" s="2" t="s">
        <v>121</v>
      </c>
      <c r="G53" s="6" t="str">
        <f t="shared" si="4"/>
        <v>36146.62</v>
      </c>
      <c r="H53" s="5">
        <f t="shared" si="5"/>
        <v>2160</v>
      </c>
      <c r="I53" s="54" t="s">
        <v>236</v>
      </c>
      <c r="J53" s="55" t="s">
        <v>237</v>
      </c>
      <c r="K53" s="54">
        <v>2160</v>
      </c>
      <c r="L53" s="54" t="s">
        <v>238</v>
      </c>
      <c r="M53" s="55" t="s">
        <v>145</v>
      </c>
      <c r="N53" s="55"/>
      <c r="O53" s="56" t="s">
        <v>239</v>
      </c>
      <c r="P53" s="57" t="s">
        <v>224</v>
      </c>
    </row>
    <row r="54" spans="1:16" ht="12.75" customHeight="1" thickBot="1" x14ac:dyDescent="0.25">
      <c r="A54" s="5" t="str">
        <f t="shared" si="0"/>
        <v>IBVS 0820 </v>
      </c>
      <c r="B54" s="2" t="str">
        <f t="shared" si="1"/>
        <v>I</v>
      </c>
      <c r="C54" s="5">
        <f t="shared" si="2"/>
        <v>36379.472000000002</v>
      </c>
      <c r="D54" s="6" t="str">
        <f t="shared" si="3"/>
        <v>vis</v>
      </c>
      <c r="E54" s="53">
        <f>VLOOKUP(C54,'Active 1'!C$21:E$960,3,FALSE)</f>
        <v>-1246.3802628630592</v>
      </c>
      <c r="F54" s="2" t="s">
        <v>121</v>
      </c>
      <c r="G54" s="6" t="str">
        <f t="shared" si="4"/>
        <v>36379.472</v>
      </c>
      <c r="H54" s="5">
        <f t="shared" si="5"/>
        <v>2178</v>
      </c>
      <c r="I54" s="54" t="s">
        <v>240</v>
      </c>
      <c r="J54" s="55" t="s">
        <v>241</v>
      </c>
      <c r="K54" s="54">
        <v>2178</v>
      </c>
      <c r="L54" s="54" t="s">
        <v>242</v>
      </c>
      <c r="M54" s="55" t="s">
        <v>180</v>
      </c>
      <c r="N54" s="55" t="s">
        <v>181</v>
      </c>
      <c r="O54" s="56" t="s">
        <v>243</v>
      </c>
      <c r="P54" s="57" t="s">
        <v>183</v>
      </c>
    </row>
    <row r="55" spans="1:16" ht="12.75" customHeight="1" thickBot="1" x14ac:dyDescent="0.25">
      <c r="A55" s="5" t="str">
        <f t="shared" si="0"/>
        <v>IBVS 0820 </v>
      </c>
      <c r="B55" s="2" t="str">
        <f t="shared" si="1"/>
        <v>I</v>
      </c>
      <c r="C55" s="5">
        <f t="shared" si="2"/>
        <v>36793.47</v>
      </c>
      <c r="D55" s="6" t="str">
        <f t="shared" si="3"/>
        <v>vis</v>
      </c>
      <c r="E55" s="53">
        <f>VLOOKUP(C55,'Active 1'!C$21:E$960,3,FALSE)</f>
        <v>-1214.3917911312692</v>
      </c>
      <c r="F55" s="2" t="s">
        <v>121</v>
      </c>
      <c r="G55" s="6" t="str">
        <f t="shared" si="4"/>
        <v>36793.47</v>
      </c>
      <c r="H55" s="5">
        <f t="shared" si="5"/>
        <v>2210</v>
      </c>
      <c r="I55" s="54" t="s">
        <v>244</v>
      </c>
      <c r="J55" s="55" t="s">
        <v>245</v>
      </c>
      <c r="K55" s="54">
        <v>2210</v>
      </c>
      <c r="L55" s="54" t="s">
        <v>246</v>
      </c>
      <c r="M55" s="55" t="s">
        <v>180</v>
      </c>
      <c r="N55" s="55" t="s">
        <v>181</v>
      </c>
      <c r="O55" s="56" t="s">
        <v>247</v>
      </c>
      <c r="P55" s="57" t="s">
        <v>183</v>
      </c>
    </row>
    <row r="56" spans="1:16" ht="12.75" customHeight="1" thickBot="1" x14ac:dyDescent="0.25">
      <c r="A56" s="5" t="str">
        <f t="shared" si="0"/>
        <v>IBVS 0820 </v>
      </c>
      <c r="B56" s="2" t="str">
        <f t="shared" si="1"/>
        <v>I</v>
      </c>
      <c r="C56" s="5">
        <f t="shared" si="2"/>
        <v>36806.404999999999</v>
      </c>
      <c r="D56" s="6" t="str">
        <f t="shared" si="3"/>
        <v>vis</v>
      </c>
      <c r="E56" s="53">
        <f>VLOOKUP(C56,'Active 1'!C$21:E$960,3,FALSE)</f>
        <v>-1213.3923397284832</v>
      </c>
      <c r="F56" s="2" t="s">
        <v>121</v>
      </c>
      <c r="G56" s="6" t="str">
        <f t="shared" si="4"/>
        <v>36806.405</v>
      </c>
      <c r="H56" s="5">
        <f t="shared" si="5"/>
        <v>2211</v>
      </c>
      <c r="I56" s="54" t="s">
        <v>248</v>
      </c>
      <c r="J56" s="55" t="s">
        <v>249</v>
      </c>
      <c r="K56" s="54">
        <v>2211</v>
      </c>
      <c r="L56" s="54" t="s">
        <v>250</v>
      </c>
      <c r="M56" s="55" t="s">
        <v>180</v>
      </c>
      <c r="N56" s="55" t="s">
        <v>181</v>
      </c>
      <c r="O56" s="56" t="s">
        <v>247</v>
      </c>
      <c r="P56" s="57" t="s">
        <v>183</v>
      </c>
    </row>
    <row r="57" spans="1:16" ht="12.75" customHeight="1" thickBot="1" x14ac:dyDescent="0.25">
      <c r="A57" s="5" t="str">
        <f t="shared" si="0"/>
        <v>IBVS 0820 </v>
      </c>
      <c r="B57" s="2" t="str">
        <f t="shared" si="1"/>
        <v>I</v>
      </c>
      <c r="C57" s="5">
        <f t="shared" si="2"/>
        <v>36819.360000000001</v>
      </c>
      <c r="D57" s="6" t="str">
        <f t="shared" si="3"/>
        <v>vis</v>
      </c>
      <c r="E57" s="53">
        <f>VLOOKUP(C57,'Active 1'!C$21:E$960,3,FALSE)</f>
        <v>-1212.3913429814327</v>
      </c>
      <c r="F57" s="2" t="s">
        <v>121</v>
      </c>
      <c r="G57" s="6" t="str">
        <f t="shared" si="4"/>
        <v>36819.36</v>
      </c>
      <c r="H57" s="5">
        <f t="shared" si="5"/>
        <v>2212</v>
      </c>
      <c r="I57" s="54" t="s">
        <v>251</v>
      </c>
      <c r="J57" s="55" t="s">
        <v>252</v>
      </c>
      <c r="K57" s="54">
        <v>2212</v>
      </c>
      <c r="L57" s="54" t="s">
        <v>253</v>
      </c>
      <c r="M57" s="55" t="s">
        <v>180</v>
      </c>
      <c r="N57" s="55" t="s">
        <v>181</v>
      </c>
      <c r="O57" s="56" t="s">
        <v>247</v>
      </c>
      <c r="P57" s="57" t="s">
        <v>183</v>
      </c>
    </row>
    <row r="58" spans="1:16" ht="12.75" customHeight="1" thickBot="1" x14ac:dyDescent="0.25">
      <c r="A58" s="5" t="str">
        <f t="shared" si="0"/>
        <v>BAVM 18 </v>
      </c>
      <c r="B58" s="2" t="str">
        <f t="shared" si="1"/>
        <v>I</v>
      </c>
      <c r="C58" s="5">
        <f t="shared" si="2"/>
        <v>37414</v>
      </c>
      <c r="D58" s="6" t="str">
        <f t="shared" si="3"/>
        <v>vis</v>
      </c>
      <c r="E58" s="53">
        <f>VLOOKUP(C58,'Active 1'!C$21:E$960,3,FALSE)</f>
        <v>-1166.4451673221502</v>
      </c>
      <c r="F58" s="2" t="s">
        <v>121</v>
      </c>
      <c r="G58" s="6" t="str">
        <f t="shared" si="4"/>
        <v>37414.00</v>
      </c>
      <c r="H58" s="5">
        <f t="shared" si="5"/>
        <v>2258</v>
      </c>
      <c r="I58" s="54" t="s">
        <v>254</v>
      </c>
      <c r="J58" s="55" t="s">
        <v>255</v>
      </c>
      <c r="K58" s="54">
        <v>2258</v>
      </c>
      <c r="L58" s="54" t="s">
        <v>256</v>
      </c>
      <c r="M58" s="55" t="s">
        <v>145</v>
      </c>
      <c r="N58" s="55"/>
      <c r="O58" s="56" t="s">
        <v>228</v>
      </c>
      <c r="P58" s="57" t="s">
        <v>257</v>
      </c>
    </row>
    <row r="59" spans="1:16" ht="12.75" customHeight="1" thickBot="1" x14ac:dyDescent="0.25">
      <c r="A59" s="5" t="str">
        <f t="shared" si="0"/>
        <v>IBVS 0820 </v>
      </c>
      <c r="B59" s="2" t="str">
        <f t="shared" si="1"/>
        <v>I</v>
      </c>
      <c r="C59" s="5">
        <f t="shared" si="2"/>
        <v>37478.720000000001</v>
      </c>
      <c r="D59" s="6" t="str">
        <f t="shared" si="3"/>
        <v>vis</v>
      </c>
      <c r="E59" s="53">
        <f>VLOOKUP(C59,'Active 1'!C$21:E$960,3,FALSE)</f>
        <v>-1161.4444332836247</v>
      </c>
      <c r="F59" s="2" t="s">
        <v>121</v>
      </c>
      <c r="G59" s="6" t="str">
        <f t="shared" si="4"/>
        <v>37478.72</v>
      </c>
      <c r="H59" s="5">
        <f t="shared" si="5"/>
        <v>2263</v>
      </c>
      <c r="I59" s="54" t="s">
        <v>258</v>
      </c>
      <c r="J59" s="55" t="s">
        <v>259</v>
      </c>
      <c r="K59" s="54">
        <v>2263</v>
      </c>
      <c r="L59" s="54" t="s">
        <v>260</v>
      </c>
      <c r="M59" s="55" t="s">
        <v>180</v>
      </c>
      <c r="N59" s="55" t="s">
        <v>181</v>
      </c>
      <c r="O59" s="56" t="s">
        <v>261</v>
      </c>
      <c r="P59" s="57" t="s">
        <v>183</v>
      </c>
    </row>
    <row r="60" spans="1:16" ht="12.75" customHeight="1" thickBot="1" x14ac:dyDescent="0.25">
      <c r="A60" s="5" t="str">
        <f t="shared" si="0"/>
        <v>BAVM 18 </v>
      </c>
      <c r="B60" s="2" t="str">
        <f t="shared" si="1"/>
        <v>I</v>
      </c>
      <c r="C60" s="5">
        <f t="shared" si="2"/>
        <v>37801.980000000003</v>
      </c>
      <c r="D60" s="6" t="str">
        <f t="shared" si="3"/>
        <v>vis</v>
      </c>
      <c r="E60" s="53">
        <f>VLOOKUP(C60,'Active 1'!C$21:E$960,3,FALSE)</f>
        <v>-1136.4670339434865</v>
      </c>
      <c r="F60" s="2" t="s">
        <v>121</v>
      </c>
      <c r="G60" s="6" t="str">
        <f t="shared" si="4"/>
        <v>37801.98</v>
      </c>
      <c r="H60" s="5">
        <f t="shared" si="5"/>
        <v>2288</v>
      </c>
      <c r="I60" s="54" t="s">
        <v>262</v>
      </c>
      <c r="J60" s="55" t="s">
        <v>263</v>
      </c>
      <c r="K60" s="54">
        <v>2288</v>
      </c>
      <c r="L60" s="54" t="s">
        <v>264</v>
      </c>
      <c r="M60" s="55" t="s">
        <v>145</v>
      </c>
      <c r="N60" s="55"/>
      <c r="O60" s="56" t="s">
        <v>265</v>
      </c>
      <c r="P60" s="57" t="s">
        <v>257</v>
      </c>
    </row>
    <row r="61" spans="1:16" ht="12.75" customHeight="1" thickBot="1" x14ac:dyDescent="0.25">
      <c r="A61" s="5" t="str">
        <f t="shared" si="0"/>
        <v>BAVM 18 </v>
      </c>
      <c r="B61" s="2" t="str">
        <f t="shared" si="1"/>
        <v>I</v>
      </c>
      <c r="C61" s="5">
        <f t="shared" si="2"/>
        <v>38940.089999999997</v>
      </c>
      <c r="D61" s="6" t="str">
        <f t="shared" si="3"/>
        <v>vis</v>
      </c>
      <c r="E61" s="53">
        <f>VLOOKUP(C61,'Active 1'!C$21:E$960,3,FALSE)</f>
        <v>-1048.5284459245411</v>
      </c>
      <c r="F61" s="2" t="s">
        <v>121</v>
      </c>
      <c r="G61" s="6" t="str">
        <f t="shared" si="4"/>
        <v>38940.09</v>
      </c>
      <c r="H61" s="5">
        <f t="shared" si="5"/>
        <v>2376</v>
      </c>
      <c r="I61" s="54" t="s">
        <v>266</v>
      </c>
      <c r="J61" s="55" t="s">
        <v>267</v>
      </c>
      <c r="K61" s="54">
        <v>2376</v>
      </c>
      <c r="L61" s="54" t="s">
        <v>268</v>
      </c>
      <c r="M61" s="55" t="s">
        <v>145</v>
      </c>
      <c r="N61" s="55"/>
      <c r="O61" s="56" t="s">
        <v>239</v>
      </c>
      <c r="P61" s="57" t="s">
        <v>257</v>
      </c>
    </row>
    <row r="62" spans="1:16" ht="12.75" customHeight="1" thickBot="1" x14ac:dyDescent="0.25">
      <c r="A62" s="5" t="str">
        <f t="shared" si="0"/>
        <v>IBVS 0820 </v>
      </c>
      <c r="B62" s="2" t="str">
        <f t="shared" si="1"/>
        <v>I</v>
      </c>
      <c r="C62" s="5">
        <f t="shared" si="2"/>
        <v>39677.24</v>
      </c>
      <c r="D62" s="6" t="str">
        <f t="shared" si="3"/>
        <v>vis</v>
      </c>
      <c r="E62" s="53">
        <f>VLOOKUP(C62,'Active 1'!C$21:E$960,3,FALSE)</f>
        <v>-991.57091971163891</v>
      </c>
      <c r="F62" s="2" t="s">
        <v>121</v>
      </c>
      <c r="G62" s="6" t="str">
        <f t="shared" si="4"/>
        <v>39677.24</v>
      </c>
      <c r="H62" s="5">
        <f t="shared" si="5"/>
        <v>2433</v>
      </c>
      <c r="I62" s="54" t="s">
        <v>274</v>
      </c>
      <c r="J62" s="55" t="s">
        <v>275</v>
      </c>
      <c r="K62" s="54">
        <v>2433</v>
      </c>
      <c r="L62" s="54" t="s">
        <v>276</v>
      </c>
      <c r="M62" s="55" t="s">
        <v>180</v>
      </c>
      <c r="N62" s="55" t="s">
        <v>181</v>
      </c>
      <c r="O62" s="56" t="s">
        <v>277</v>
      </c>
      <c r="P62" s="57" t="s">
        <v>183</v>
      </c>
    </row>
    <row r="63" spans="1:16" ht="12.75" customHeight="1" thickBot="1" x14ac:dyDescent="0.25">
      <c r="A63" s="5" t="str">
        <f t="shared" si="0"/>
        <v>IBVS 0820 </v>
      </c>
      <c r="B63" s="2" t="str">
        <f t="shared" si="1"/>
        <v>I</v>
      </c>
      <c r="C63" s="5">
        <f t="shared" si="2"/>
        <v>40142.713000000003</v>
      </c>
      <c r="D63" s="6" t="str">
        <f t="shared" si="3"/>
        <v>vis</v>
      </c>
      <c r="E63" s="53">
        <f>VLOOKUP(C63,'Active 1'!C$21:E$960,3,FALSE)</f>
        <v>-955.60511818020234</v>
      </c>
      <c r="F63" s="2" t="s">
        <v>121</v>
      </c>
      <c r="G63" s="6" t="str">
        <f t="shared" si="4"/>
        <v>40142.713</v>
      </c>
      <c r="H63" s="5">
        <f t="shared" si="5"/>
        <v>2469</v>
      </c>
      <c r="I63" s="54" t="s">
        <v>278</v>
      </c>
      <c r="J63" s="55" t="s">
        <v>279</v>
      </c>
      <c r="K63" s="54">
        <v>2469</v>
      </c>
      <c r="L63" s="54" t="s">
        <v>280</v>
      </c>
      <c r="M63" s="55" t="s">
        <v>180</v>
      </c>
      <c r="N63" s="55" t="s">
        <v>181</v>
      </c>
      <c r="O63" s="56" t="s">
        <v>281</v>
      </c>
      <c r="P63" s="57" t="s">
        <v>183</v>
      </c>
    </row>
    <row r="64" spans="1:16" ht="12.75" customHeight="1" thickBot="1" x14ac:dyDescent="0.25">
      <c r="A64" s="5" t="str">
        <f t="shared" si="0"/>
        <v>IBVS 0805 </v>
      </c>
      <c r="B64" s="2" t="str">
        <f t="shared" si="1"/>
        <v>I</v>
      </c>
      <c r="C64" s="5">
        <f t="shared" si="2"/>
        <v>40479.040000000001</v>
      </c>
      <c r="D64" s="6" t="str">
        <f t="shared" si="3"/>
        <v>vis</v>
      </c>
      <c r="E64" s="53">
        <f>VLOOKUP(C64,'Active 1'!C$21:E$960,3,FALSE)</f>
        <v>-929.61806816513547</v>
      </c>
      <c r="F64" s="2" t="s">
        <v>121</v>
      </c>
      <c r="G64" s="6" t="str">
        <f t="shared" si="4"/>
        <v>40479.04</v>
      </c>
      <c r="H64" s="5">
        <f t="shared" si="5"/>
        <v>2495</v>
      </c>
      <c r="I64" s="54" t="s">
        <v>282</v>
      </c>
      <c r="J64" s="55" t="s">
        <v>283</v>
      </c>
      <c r="K64" s="54">
        <v>2495</v>
      </c>
      <c r="L64" s="54" t="s">
        <v>284</v>
      </c>
      <c r="M64" s="55" t="s">
        <v>180</v>
      </c>
      <c r="N64" s="55" t="s">
        <v>181</v>
      </c>
      <c r="O64" s="56" t="s">
        <v>277</v>
      </c>
      <c r="P64" s="57" t="s">
        <v>285</v>
      </c>
    </row>
    <row r="65" spans="1:16" ht="12.75" customHeight="1" thickBot="1" x14ac:dyDescent="0.25">
      <c r="A65" s="5" t="str">
        <f t="shared" si="0"/>
        <v>IBVS 0820 </v>
      </c>
      <c r="B65" s="2" t="str">
        <f t="shared" si="1"/>
        <v>I</v>
      </c>
      <c r="C65" s="5">
        <f t="shared" si="2"/>
        <v>40724.750999999997</v>
      </c>
      <c r="D65" s="6" t="str">
        <f t="shared" si="3"/>
        <v>vis</v>
      </c>
      <c r="E65" s="53">
        <f>VLOOKUP(C65,'Active 1'!C$21:E$960,3,FALSE)</f>
        <v>-910.63266394170989</v>
      </c>
      <c r="F65" s="2" t="s">
        <v>121</v>
      </c>
      <c r="G65" s="6" t="str">
        <f t="shared" si="4"/>
        <v>40724.751</v>
      </c>
      <c r="H65" s="5">
        <f t="shared" si="5"/>
        <v>2514</v>
      </c>
      <c r="I65" s="54" t="s">
        <v>286</v>
      </c>
      <c r="J65" s="55" t="s">
        <v>287</v>
      </c>
      <c r="K65" s="54">
        <v>2514</v>
      </c>
      <c r="L65" s="54" t="s">
        <v>288</v>
      </c>
      <c r="M65" s="55" t="s">
        <v>180</v>
      </c>
      <c r="N65" s="55" t="s">
        <v>181</v>
      </c>
      <c r="O65" s="56" t="s">
        <v>281</v>
      </c>
      <c r="P65" s="57" t="s">
        <v>183</v>
      </c>
    </row>
    <row r="66" spans="1:16" ht="12.75" customHeight="1" thickBot="1" x14ac:dyDescent="0.25">
      <c r="A66" s="5" t="str">
        <f t="shared" si="0"/>
        <v>BAVM 25 </v>
      </c>
      <c r="B66" s="2" t="str">
        <f t="shared" si="1"/>
        <v>I</v>
      </c>
      <c r="C66" s="5">
        <f t="shared" si="2"/>
        <v>41009.17</v>
      </c>
      <c r="D66" s="6" t="str">
        <f t="shared" si="3"/>
        <v>vis</v>
      </c>
      <c r="E66" s="53">
        <f>VLOOKUP(C66,'Active 1'!C$21:E$960,3,FALSE)</f>
        <v>-888.65640042960581</v>
      </c>
      <c r="F66" s="2" t="s">
        <v>121</v>
      </c>
      <c r="G66" s="6" t="str">
        <f t="shared" si="4"/>
        <v>41009.17</v>
      </c>
      <c r="H66" s="5">
        <f t="shared" si="5"/>
        <v>2536</v>
      </c>
      <c r="I66" s="54" t="s">
        <v>289</v>
      </c>
      <c r="J66" s="55" t="s">
        <v>290</v>
      </c>
      <c r="K66" s="54">
        <v>2536</v>
      </c>
      <c r="L66" s="54" t="s">
        <v>291</v>
      </c>
      <c r="M66" s="55" t="s">
        <v>145</v>
      </c>
      <c r="N66" s="55"/>
      <c r="O66" s="56" t="s">
        <v>292</v>
      </c>
      <c r="P66" s="57" t="s">
        <v>293</v>
      </c>
    </row>
    <row r="67" spans="1:16" ht="12.75" customHeight="1" thickBot="1" x14ac:dyDescent="0.25">
      <c r="A67" s="5" t="str">
        <f t="shared" si="0"/>
        <v>IBVS 0820 </v>
      </c>
      <c r="B67" s="2" t="str">
        <f t="shared" si="1"/>
        <v>I</v>
      </c>
      <c r="C67" s="5">
        <f t="shared" si="2"/>
        <v>41086.86</v>
      </c>
      <c r="D67" s="6" t="str">
        <f t="shared" si="3"/>
        <v>vis</v>
      </c>
      <c r="E67" s="53">
        <f>VLOOKUP(C67,'Active 1'!C$21:E$960,3,FALSE)</f>
        <v>-882.65351063583182</v>
      </c>
      <c r="F67" s="2" t="s">
        <v>121</v>
      </c>
      <c r="G67" s="6" t="str">
        <f t="shared" si="4"/>
        <v>41086.86</v>
      </c>
      <c r="H67" s="5">
        <f t="shared" si="5"/>
        <v>2542</v>
      </c>
      <c r="I67" s="54" t="s">
        <v>294</v>
      </c>
      <c r="J67" s="55" t="s">
        <v>295</v>
      </c>
      <c r="K67" s="54">
        <v>2542</v>
      </c>
      <c r="L67" s="54" t="s">
        <v>296</v>
      </c>
      <c r="M67" s="55" t="s">
        <v>180</v>
      </c>
      <c r="N67" s="55" t="s">
        <v>181</v>
      </c>
      <c r="O67" s="56" t="s">
        <v>297</v>
      </c>
      <c r="P67" s="57" t="s">
        <v>183</v>
      </c>
    </row>
    <row r="68" spans="1:16" ht="12.75" customHeight="1" thickBot="1" x14ac:dyDescent="0.25">
      <c r="A68" s="5" t="str">
        <f t="shared" si="0"/>
        <v>IBVS 0820 </v>
      </c>
      <c r="B68" s="2" t="str">
        <f t="shared" si="1"/>
        <v>I</v>
      </c>
      <c r="C68" s="5">
        <f t="shared" si="2"/>
        <v>41539.661</v>
      </c>
      <c r="D68" s="6" t="str">
        <f t="shared" si="3"/>
        <v>vis</v>
      </c>
      <c r="E68" s="53">
        <f>VLOOKUP(C68,'Active 1'!C$21:E$960,3,FALSE)</f>
        <v>-847.66683923010953</v>
      </c>
      <c r="F68" s="2" t="s">
        <v>121</v>
      </c>
      <c r="G68" s="6" t="str">
        <f t="shared" si="4"/>
        <v>41539.661</v>
      </c>
      <c r="H68" s="5">
        <f t="shared" si="5"/>
        <v>2577</v>
      </c>
      <c r="I68" s="54" t="s">
        <v>298</v>
      </c>
      <c r="J68" s="55" t="s">
        <v>299</v>
      </c>
      <c r="K68" s="54">
        <v>2577</v>
      </c>
      <c r="L68" s="54" t="s">
        <v>300</v>
      </c>
      <c r="M68" s="55" t="s">
        <v>180</v>
      </c>
      <c r="N68" s="55" t="s">
        <v>181</v>
      </c>
      <c r="O68" s="56" t="s">
        <v>297</v>
      </c>
      <c r="P68" s="57" t="s">
        <v>183</v>
      </c>
    </row>
    <row r="69" spans="1:16" ht="12.75" customHeight="1" thickBot="1" x14ac:dyDescent="0.25">
      <c r="A69" s="5" t="str">
        <f t="shared" si="0"/>
        <v>BAVM 28 </v>
      </c>
      <c r="B69" s="2" t="str">
        <f t="shared" si="1"/>
        <v>I</v>
      </c>
      <c r="C69" s="5">
        <f t="shared" si="2"/>
        <v>42224.972999999998</v>
      </c>
      <c r="D69" s="6" t="str">
        <f t="shared" si="3"/>
        <v>vis</v>
      </c>
      <c r="E69" s="53">
        <f>VLOOKUP(C69,'Active 1'!C$21:E$960,3,FALSE)</f>
        <v>-794.71469081524651</v>
      </c>
      <c r="F69" s="2" t="s">
        <v>121</v>
      </c>
      <c r="G69" s="6" t="str">
        <f t="shared" si="4"/>
        <v>42224.973</v>
      </c>
      <c r="H69" s="5">
        <f t="shared" si="5"/>
        <v>2630</v>
      </c>
      <c r="I69" s="54" t="s">
        <v>301</v>
      </c>
      <c r="J69" s="55" t="s">
        <v>302</v>
      </c>
      <c r="K69" s="54">
        <v>2630</v>
      </c>
      <c r="L69" s="54" t="s">
        <v>303</v>
      </c>
      <c r="M69" s="55" t="s">
        <v>145</v>
      </c>
      <c r="N69" s="55"/>
      <c r="O69" s="56" t="s">
        <v>239</v>
      </c>
      <c r="P69" s="57" t="s">
        <v>304</v>
      </c>
    </row>
    <row r="70" spans="1:16" ht="12.75" customHeight="1" thickBot="1" x14ac:dyDescent="0.25">
      <c r="A70" s="5" t="str">
        <f t="shared" si="0"/>
        <v> AOEB 2 </v>
      </c>
      <c r="B70" s="2" t="str">
        <f t="shared" si="1"/>
        <v>I</v>
      </c>
      <c r="C70" s="5">
        <f t="shared" si="2"/>
        <v>44423.85</v>
      </c>
      <c r="D70" s="6" t="str">
        <f t="shared" si="3"/>
        <v>vis</v>
      </c>
      <c r="E70" s="53">
        <f>VLOOKUP(C70,'Active 1'!C$21:E$960,3,FALSE)</f>
        <v>-624.81359284814687</v>
      </c>
      <c r="F70" s="2" t="s">
        <v>121</v>
      </c>
      <c r="G70" s="6" t="str">
        <f t="shared" si="4"/>
        <v>44423.85</v>
      </c>
      <c r="H70" s="5">
        <f t="shared" si="5"/>
        <v>2800</v>
      </c>
      <c r="I70" s="54" t="s">
        <v>305</v>
      </c>
      <c r="J70" s="55" t="s">
        <v>306</v>
      </c>
      <c r="K70" s="54">
        <v>2800</v>
      </c>
      <c r="L70" s="54" t="s">
        <v>307</v>
      </c>
      <c r="M70" s="55" t="s">
        <v>145</v>
      </c>
      <c r="N70" s="55"/>
      <c r="O70" s="56" t="s">
        <v>308</v>
      </c>
      <c r="P70" s="56" t="s">
        <v>309</v>
      </c>
    </row>
    <row r="71" spans="1:16" ht="12.75" customHeight="1" thickBot="1" x14ac:dyDescent="0.25">
      <c r="A71" s="5" t="str">
        <f t="shared" si="0"/>
        <v> AOEB 2 </v>
      </c>
      <c r="B71" s="2" t="str">
        <f t="shared" si="1"/>
        <v>I</v>
      </c>
      <c r="C71" s="5">
        <f t="shared" si="2"/>
        <v>44430.41</v>
      </c>
      <c r="D71" s="6" t="str">
        <f t="shared" si="3"/>
        <v>vis</v>
      </c>
      <c r="E71" s="53">
        <f>VLOOKUP(C71,'Active 1'!C$21:E$960,3,FALSE)</f>
        <v>-624.30671992953205</v>
      </c>
      <c r="F71" s="2" t="s">
        <v>121</v>
      </c>
      <c r="G71" s="6" t="str">
        <f t="shared" si="4"/>
        <v>44430.41</v>
      </c>
      <c r="H71" s="5">
        <f t="shared" si="5"/>
        <v>2801</v>
      </c>
      <c r="I71" s="54" t="s">
        <v>310</v>
      </c>
      <c r="J71" s="55" t="s">
        <v>311</v>
      </c>
      <c r="K71" s="54">
        <v>2801</v>
      </c>
      <c r="L71" s="54" t="s">
        <v>312</v>
      </c>
      <c r="M71" s="55" t="s">
        <v>145</v>
      </c>
      <c r="N71" s="55"/>
      <c r="O71" s="56" t="s">
        <v>308</v>
      </c>
      <c r="P71" s="56" t="s">
        <v>309</v>
      </c>
    </row>
    <row r="72" spans="1:16" ht="12.75" customHeight="1" thickBot="1" x14ac:dyDescent="0.25">
      <c r="A72" s="5" t="str">
        <f t="shared" si="0"/>
        <v> AOEB 2 </v>
      </c>
      <c r="B72" s="2" t="str">
        <f t="shared" si="1"/>
        <v>II</v>
      </c>
      <c r="C72" s="5">
        <f t="shared" si="2"/>
        <v>44799.11</v>
      </c>
      <c r="D72" s="6" t="str">
        <f t="shared" si="3"/>
        <v>vis</v>
      </c>
      <c r="E72" s="53">
        <f>VLOOKUP(C72,'Active 1'!C$21:E$960,3,FALSE)</f>
        <v>-595.81829842143077</v>
      </c>
      <c r="F72" s="2" t="s">
        <v>121</v>
      </c>
      <c r="G72" s="6" t="str">
        <f t="shared" si="4"/>
        <v>44799.11</v>
      </c>
      <c r="H72" s="5">
        <f t="shared" si="5"/>
        <v>2829.5</v>
      </c>
      <c r="I72" s="54" t="s">
        <v>313</v>
      </c>
      <c r="J72" s="55" t="s">
        <v>314</v>
      </c>
      <c r="K72" s="54">
        <v>2829.5</v>
      </c>
      <c r="L72" s="54" t="s">
        <v>315</v>
      </c>
      <c r="M72" s="55" t="s">
        <v>145</v>
      </c>
      <c r="N72" s="55"/>
      <c r="O72" s="56" t="s">
        <v>316</v>
      </c>
      <c r="P72" s="56" t="s">
        <v>309</v>
      </c>
    </row>
    <row r="73" spans="1:16" ht="12.75" customHeight="1" thickBot="1" x14ac:dyDescent="0.25">
      <c r="A73" s="5" t="str">
        <f t="shared" si="0"/>
        <v>BAVM 34 </v>
      </c>
      <c r="B73" s="2" t="str">
        <f t="shared" si="1"/>
        <v>II</v>
      </c>
      <c r="C73" s="5">
        <f t="shared" si="2"/>
        <v>45122.37</v>
      </c>
      <c r="D73" s="6" t="str">
        <f t="shared" si="3"/>
        <v>vis</v>
      </c>
      <c r="E73" s="53">
        <f>VLOOKUP(C73,'Active 1'!C$21:E$960,3,FALSE)</f>
        <v>-570.8408990812926</v>
      </c>
      <c r="F73" s="2" t="s">
        <v>121</v>
      </c>
      <c r="G73" s="6" t="str">
        <f t="shared" si="4"/>
        <v>45122.37</v>
      </c>
      <c r="H73" s="5">
        <f t="shared" si="5"/>
        <v>2854.5</v>
      </c>
      <c r="I73" s="54" t="s">
        <v>317</v>
      </c>
      <c r="J73" s="55" t="s">
        <v>318</v>
      </c>
      <c r="K73" s="54">
        <v>2854.5</v>
      </c>
      <c r="L73" s="54" t="s">
        <v>319</v>
      </c>
      <c r="M73" s="55" t="s">
        <v>145</v>
      </c>
      <c r="N73" s="55"/>
      <c r="O73" s="56" t="s">
        <v>239</v>
      </c>
      <c r="P73" s="57" t="s">
        <v>320</v>
      </c>
    </row>
    <row r="74" spans="1:16" ht="12.75" customHeight="1" thickBot="1" x14ac:dyDescent="0.25">
      <c r="A74" s="5" t="str">
        <f t="shared" si="0"/>
        <v>BAVM 36 </v>
      </c>
      <c r="B74" s="2" t="str">
        <f t="shared" si="1"/>
        <v>I</v>
      </c>
      <c r="C74" s="5">
        <f t="shared" si="2"/>
        <v>45206.538999999997</v>
      </c>
      <c r="D74" s="6" t="str">
        <f t="shared" si="3"/>
        <v>vis</v>
      </c>
      <c r="E74" s="53">
        <f>VLOOKUP(C74,'Active 1'!C$21:E$960,3,FALSE)</f>
        <v>-564.33739501317427</v>
      </c>
      <c r="F74" s="2" t="s">
        <v>121</v>
      </c>
      <c r="G74" s="6" t="str">
        <f t="shared" si="4"/>
        <v>45206.539</v>
      </c>
      <c r="H74" s="5">
        <f t="shared" si="5"/>
        <v>2861</v>
      </c>
      <c r="I74" s="54" t="s">
        <v>321</v>
      </c>
      <c r="J74" s="55" t="s">
        <v>322</v>
      </c>
      <c r="K74" s="54">
        <v>2861</v>
      </c>
      <c r="L74" s="54" t="s">
        <v>323</v>
      </c>
      <c r="M74" s="55" t="s">
        <v>180</v>
      </c>
      <c r="N74" s="55" t="s">
        <v>324</v>
      </c>
      <c r="O74" s="56" t="s">
        <v>265</v>
      </c>
      <c r="P74" s="57" t="s">
        <v>325</v>
      </c>
    </row>
    <row r="75" spans="1:16" ht="12.75" customHeight="1" thickBot="1" x14ac:dyDescent="0.25">
      <c r="A75" s="5" t="str">
        <f t="shared" ref="A75:A138" si="6">P75</f>
        <v>BAVM 36 </v>
      </c>
      <c r="B75" s="2" t="str">
        <f t="shared" ref="B75:B138" si="7">IF(H75=INT(H75),"I","II")</f>
        <v>II</v>
      </c>
      <c r="C75" s="5">
        <f t="shared" ref="C75:C138" si="8">1*G75</f>
        <v>45213.025999999998</v>
      </c>
      <c r="D75" s="6" t="str">
        <f t="shared" ref="D75:D138" si="9">VLOOKUP(F75,I$1:J$5,2,FALSE)</f>
        <v>vis</v>
      </c>
      <c r="E75" s="53">
        <f>VLOOKUP(C75,'Active 1'!C$21:E$960,3,FALSE)</f>
        <v>-563.83616260112365</v>
      </c>
      <c r="F75" s="2" t="s">
        <v>121</v>
      </c>
      <c r="G75" s="6" t="str">
        <f t="shared" ref="G75:G138" si="10">MID(I75,3,LEN(I75)-3)</f>
        <v>45213.026</v>
      </c>
      <c r="H75" s="5">
        <f t="shared" ref="H75:H138" si="11">1*K75</f>
        <v>2861.5</v>
      </c>
      <c r="I75" s="54" t="s">
        <v>326</v>
      </c>
      <c r="J75" s="55" t="s">
        <v>327</v>
      </c>
      <c r="K75" s="54">
        <v>2861.5</v>
      </c>
      <c r="L75" s="54" t="s">
        <v>328</v>
      </c>
      <c r="M75" s="55" t="s">
        <v>180</v>
      </c>
      <c r="N75" s="55" t="s">
        <v>324</v>
      </c>
      <c r="O75" s="56" t="s">
        <v>265</v>
      </c>
      <c r="P75" s="57" t="s">
        <v>325</v>
      </c>
    </row>
    <row r="76" spans="1:16" ht="12.75" customHeight="1" thickBot="1" x14ac:dyDescent="0.25">
      <c r="A76" s="5" t="str">
        <f t="shared" si="6"/>
        <v>BAVM 38 </v>
      </c>
      <c r="B76" s="2" t="str">
        <f t="shared" si="7"/>
        <v>II</v>
      </c>
      <c r="C76" s="5">
        <f t="shared" si="8"/>
        <v>45536.55</v>
      </c>
      <c r="D76" s="6" t="str">
        <f t="shared" si="9"/>
        <v>vis</v>
      </c>
      <c r="E76" s="53">
        <f>VLOOKUP(C76,'Active 1'!C$21:E$960,3,FALSE)</f>
        <v>-538.83836471669952</v>
      </c>
      <c r="F76" s="2" t="s">
        <v>121</v>
      </c>
      <c r="G76" s="6" t="str">
        <f t="shared" si="10"/>
        <v>45536.55</v>
      </c>
      <c r="H76" s="5">
        <f t="shared" si="11"/>
        <v>2886.5</v>
      </c>
      <c r="I76" s="54" t="s">
        <v>329</v>
      </c>
      <c r="J76" s="55" t="s">
        <v>330</v>
      </c>
      <c r="K76" s="54">
        <v>2886.5</v>
      </c>
      <c r="L76" s="54" t="s">
        <v>331</v>
      </c>
      <c r="M76" s="55" t="s">
        <v>145</v>
      </c>
      <c r="N76" s="55"/>
      <c r="O76" s="56" t="s">
        <v>239</v>
      </c>
      <c r="P76" s="57" t="s">
        <v>332</v>
      </c>
    </row>
    <row r="77" spans="1:16" ht="12.75" customHeight="1" thickBot="1" x14ac:dyDescent="0.25">
      <c r="A77" s="5" t="str">
        <f t="shared" si="6"/>
        <v>BAVM 38 </v>
      </c>
      <c r="B77" s="2" t="str">
        <f t="shared" si="7"/>
        <v>II</v>
      </c>
      <c r="C77" s="5">
        <f t="shared" si="8"/>
        <v>45588.466</v>
      </c>
      <c r="D77" s="6" t="str">
        <f t="shared" si="9"/>
        <v>vis</v>
      </c>
      <c r="E77" s="53">
        <f>VLOOKUP(C77,'Active 1'!C$21:E$960,3,FALSE)</f>
        <v>-534.8269600760309</v>
      </c>
      <c r="F77" s="2" t="s">
        <v>121</v>
      </c>
      <c r="G77" s="6" t="str">
        <f t="shared" si="10"/>
        <v>45588.466</v>
      </c>
      <c r="H77" s="5">
        <f t="shared" si="11"/>
        <v>2890.5</v>
      </c>
      <c r="I77" s="54" t="s">
        <v>333</v>
      </c>
      <c r="J77" s="55" t="s">
        <v>334</v>
      </c>
      <c r="K77" s="54">
        <v>2890.5</v>
      </c>
      <c r="L77" s="54" t="s">
        <v>335</v>
      </c>
      <c r="M77" s="55" t="s">
        <v>180</v>
      </c>
      <c r="N77" s="55" t="s">
        <v>324</v>
      </c>
      <c r="O77" s="56" t="s">
        <v>265</v>
      </c>
      <c r="P77" s="57" t="s">
        <v>332</v>
      </c>
    </row>
    <row r="78" spans="1:16" ht="12.75" customHeight="1" thickBot="1" x14ac:dyDescent="0.25">
      <c r="A78" s="5" t="str">
        <f t="shared" si="6"/>
        <v>BAVM 38 </v>
      </c>
      <c r="B78" s="2" t="str">
        <f t="shared" si="7"/>
        <v>I</v>
      </c>
      <c r="C78" s="5">
        <f t="shared" si="8"/>
        <v>45595.158000000003</v>
      </c>
      <c r="D78" s="6" t="str">
        <f t="shared" si="9"/>
        <v>vis</v>
      </c>
      <c r="E78" s="53">
        <f>VLOOKUP(C78,'Active 1'!C$21:E$960,3,FALSE)</f>
        <v>-534.30988788527338</v>
      </c>
      <c r="F78" s="2" t="s">
        <v>121</v>
      </c>
      <c r="G78" s="6" t="str">
        <f t="shared" si="10"/>
        <v>45595.158</v>
      </c>
      <c r="H78" s="5">
        <f t="shared" si="11"/>
        <v>2891</v>
      </c>
      <c r="I78" s="54" t="s">
        <v>336</v>
      </c>
      <c r="J78" s="55" t="s">
        <v>337</v>
      </c>
      <c r="K78" s="54">
        <v>2891</v>
      </c>
      <c r="L78" s="54" t="s">
        <v>338</v>
      </c>
      <c r="M78" s="55" t="s">
        <v>180</v>
      </c>
      <c r="N78" s="55" t="s">
        <v>324</v>
      </c>
      <c r="O78" s="56" t="s">
        <v>265</v>
      </c>
      <c r="P78" s="57" t="s">
        <v>332</v>
      </c>
    </row>
    <row r="79" spans="1:16" ht="12.75" customHeight="1" thickBot="1" x14ac:dyDescent="0.25">
      <c r="A79" s="5" t="str">
        <f t="shared" si="6"/>
        <v>BAVM 39 </v>
      </c>
      <c r="B79" s="2" t="str">
        <f t="shared" si="7"/>
        <v>II</v>
      </c>
      <c r="C79" s="5">
        <f t="shared" si="8"/>
        <v>45950.400000000001</v>
      </c>
      <c r="D79" s="6" t="str">
        <f t="shared" si="9"/>
        <v>vis</v>
      </c>
      <c r="E79" s="53">
        <f>VLOOKUP(C79,'Active 1'!C$21:E$960,3,FALSE)</f>
        <v>-506.86132853246369</v>
      </c>
      <c r="F79" s="2" t="s">
        <v>121</v>
      </c>
      <c r="G79" s="6" t="str">
        <f t="shared" si="10"/>
        <v>45950.40</v>
      </c>
      <c r="H79" s="5">
        <f t="shared" si="11"/>
        <v>2918.5</v>
      </c>
      <c r="I79" s="54" t="s">
        <v>339</v>
      </c>
      <c r="J79" s="55" t="s">
        <v>340</v>
      </c>
      <c r="K79" s="54">
        <v>2918.5</v>
      </c>
      <c r="L79" s="54" t="s">
        <v>341</v>
      </c>
      <c r="M79" s="55" t="s">
        <v>145</v>
      </c>
      <c r="N79" s="55"/>
      <c r="O79" s="56" t="s">
        <v>342</v>
      </c>
      <c r="P79" s="57" t="s">
        <v>343</v>
      </c>
    </row>
    <row r="80" spans="1:16" ht="12.75" customHeight="1" thickBot="1" x14ac:dyDescent="0.25">
      <c r="A80" s="5" t="str">
        <f t="shared" si="6"/>
        <v>BAVM 39 </v>
      </c>
      <c r="B80" s="2" t="str">
        <f t="shared" si="7"/>
        <v>II</v>
      </c>
      <c r="C80" s="5">
        <f t="shared" si="8"/>
        <v>45963.3</v>
      </c>
      <c r="D80" s="6" t="str">
        <f t="shared" si="9"/>
        <v>vis</v>
      </c>
      <c r="E80" s="53">
        <f>VLOOKUP(C80,'Active 1'!C$21:E$960,3,FALSE)</f>
        <v>-505.86458148213944</v>
      </c>
      <c r="F80" s="2" t="s">
        <v>121</v>
      </c>
      <c r="G80" s="6" t="str">
        <f t="shared" si="10"/>
        <v>45963.30</v>
      </c>
      <c r="H80" s="5">
        <f t="shared" si="11"/>
        <v>2919.5</v>
      </c>
      <c r="I80" s="54" t="s">
        <v>344</v>
      </c>
      <c r="J80" s="55" t="s">
        <v>345</v>
      </c>
      <c r="K80" s="54">
        <v>2919.5</v>
      </c>
      <c r="L80" s="54" t="s">
        <v>346</v>
      </c>
      <c r="M80" s="55" t="s">
        <v>145</v>
      </c>
      <c r="N80" s="55"/>
      <c r="O80" s="56" t="s">
        <v>239</v>
      </c>
      <c r="P80" s="57" t="s">
        <v>343</v>
      </c>
    </row>
    <row r="81" spans="1:16" ht="12.75" customHeight="1" thickBot="1" x14ac:dyDescent="0.25">
      <c r="A81" s="5" t="str">
        <f t="shared" si="6"/>
        <v>BAVM 43 </v>
      </c>
      <c r="B81" s="2" t="str">
        <f t="shared" si="7"/>
        <v>II</v>
      </c>
      <c r="C81" s="5">
        <f t="shared" si="8"/>
        <v>46298.5</v>
      </c>
      <c r="D81" s="6" t="str">
        <f t="shared" si="9"/>
        <v>vis</v>
      </c>
      <c r="E81" s="53">
        <f>VLOOKUP(C81,'Active 1'!C$21:E$960,3,FALSE)</f>
        <v>-479.96461161635284</v>
      </c>
      <c r="F81" s="2" t="s">
        <v>121</v>
      </c>
      <c r="G81" s="6" t="str">
        <f t="shared" si="10"/>
        <v>46298.50</v>
      </c>
      <c r="H81" s="5">
        <f t="shared" si="11"/>
        <v>2945.5</v>
      </c>
      <c r="I81" s="54" t="s">
        <v>347</v>
      </c>
      <c r="J81" s="55" t="s">
        <v>348</v>
      </c>
      <c r="K81" s="54">
        <v>2945.5</v>
      </c>
      <c r="L81" s="54" t="s">
        <v>349</v>
      </c>
      <c r="M81" s="55" t="s">
        <v>145</v>
      </c>
      <c r="N81" s="55"/>
      <c r="O81" s="56" t="s">
        <v>350</v>
      </c>
      <c r="P81" s="57" t="s">
        <v>351</v>
      </c>
    </row>
    <row r="82" spans="1:16" ht="12.75" customHeight="1" thickBot="1" x14ac:dyDescent="0.25">
      <c r="A82" s="5" t="str">
        <f t="shared" si="6"/>
        <v>BAVM 46 </v>
      </c>
      <c r="B82" s="2" t="str">
        <f t="shared" si="7"/>
        <v>II</v>
      </c>
      <c r="C82" s="5">
        <f t="shared" si="8"/>
        <v>46312.85</v>
      </c>
      <c r="D82" s="6" t="str">
        <f t="shared" si="9"/>
        <v>vis</v>
      </c>
      <c r="E82" s="53">
        <f>VLOOKUP(C82,'Active 1'!C$21:E$960,3,FALSE)</f>
        <v>-478.85582710688385</v>
      </c>
      <c r="F82" s="2" t="s">
        <v>121</v>
      </c>
      <c r="G82" s="6" t="str">
        <f t="shared" si="10"/>
        <v>46312.85</v>
      </c>
      <c r="H82" s="5">
        <f t="shared" si="11"/>
        <v>2946.5</v>
      </c>
      <c r="I82" s="54" t="s">
        <v>352</v>
      </c>
      <c r="J82" s="55" t="s">
        <v>353</v>
      </c>
      <c r="K82" s="54">
        <v>2946.5</v>
      </c>
      <c r="L82" s="54" t="s">
        <v>354</v>
      </c>
      <c r="M82" s="55" t="s">
        <v>145</v>
      </c>
      <c r="N82" s="55"/>
      <c r="O82" s="56" t="s">
        <v>239</v>
      </c>
      <c r="P82" s="57" t="s">
        <v>355</v>
      </c>
    </row>
    <row r="83" spans="1:16" ht="12.75" customHeight="1" thickBot="1" x14ac:dyDescent="0.25">
      <c r="A83" s="5" t="str">
        <f t="shared" si="6"/>
        <v>BAVM 46 </v>
      </c>
      <c r="B83" s="2" t="str">
        <f t="shared" si="7"/>
        <v>II</v>
      </c>
      <c r="C83" s="5">
        <f t="shared" si="8"/>
        <v>46648.85</v>
      </c>
      <c r="D83" s="6" t="str">
        <f t="shared" si="9"/>
        <v>vis</v>
      </c>
      <c r="E83" s="53">
        <f>VLOOKUP(C83,'Active 1'!C$21:E$960,3,FALSE)</f>
        <v>-452.89404347053426</v>
      </c>
      <c r="F83" s="2" t="s">
        <v>121</v>
      </c>
      <c r="G83" s="6" t="str">
        <f t="shared" si="10"/>
        <v>46648.85</v>
      </c>
      <c r="H83" s="5">
        <f t="shared" si="11"/>
        <v>2972.5</v>
      </c>
      <c r="I83" s="54" t="s">
        <v>356</v>
      </c>
      <c r="J83" s="55" t="s">
        <v>357</v>
      </c>
      <c r="K83" s="54">
        <v>2972.5</v>
      </c>
      <c r="L83" s="54" t="s">
        <v>358</v>
      </c>
      <c r="M83" s="55" t="s">
        <v>145</v>
      </c>
      <c r="N83" s="55"/>
      <c r="O83" s="56" t="s">
        <v>359</v>
      </c>
      <c r="P83" s="57" t="s">
        <v>355</v>
      </c>
    </row>
    <row r="84" spans="1:16" ht="12.75" customHeight="1" thickBot="1" x14ac:dyDescent="0.25">
      <c r="A84" s="5" t="str">
        <f t="shared" si="6"/>
        <v>BAVM 46 </v>
      </c>
      <c r="B84" s="2" t="str">
        <f t="shared" si="7"/>
        <v>II</v>
      </c>
      <c r="C84" s="5">
        <f t="shared" si="8"/>
        <v>46713.33</v>
      </c>
      <c r="D84" s="6" t="str">
        <f t="shared" si="9"/>
        <v>vis</v>
      </c>
      <c r="E84" s="53">
        <f>VLOOKUP(C84,'Active 1'!C$21:E$960,3,FALSE)</f>
        <v>-447.91185356317743</v>
      </c>
      <c r="F84" s="2" t="s">
        <v>121</v>
      </c>
      <c r="G84" s="6" t="str">
        <f t="shared" si="10"/>
        <v>46713.33</v>
      </c>
      <c r="H84" s="5">
        <f t="shared" si="11"/>
        <v>2977.5</v>
      </c>
      <c r="I84" s="54" t="s">
        <v>360</v>
      </c>
      <c r="J84" s="55" t="s">
        <v>361</v>
      </c>
      <c r="K84" s="54">
        <v>2977.5</v>
      </c>
      <c r="L84" s="54" t="s">
        <v>362</v>
      </c>
      <c r="M84" s="55" t="s">
        <v>145</v>
      </c>
      <c r="N84" s="55"/>
      <c r="O84" s="56" t="s">
        <v>350</v>
      </c>
      <c r="P84" s="57" t="s">
        <v>355</v>
      </c>
    </row>
    <row r="85" spans="1:16" ht="12.75" customHeight="1" thickBot="1" x14ac:dyDescent="0.25">
      <c r="A85" s="5" t="str">
        <f t="shared" si="6"/>
        <v> AOEB 2 </v>
      </c>
      <c r="B85" s="2" t="str">
        <f t="shared" si="7"/>
        <v>II</v>
      </c>
      <c r="C85" s="5">
        <f t="shared" si="8"/>
        <v>46972.45</v>
      </c>
      <c r="D85" s="6" t="str">
        <f t="shared" si="9"/>
        <v>vis</v>
      </c>
      <c r="E85" s="53">
        <f>VLOOKUP(C85,'Active 1'!C$21:E$960,3,FALSE)</f>
        <v>-427.8903732779072</v>
      </c>
      <c r="F85" s="2" t="s">
        <v>121</v>
      </c>
      <c r="G85" s="6" t="str">
        <f t="shared" si="10"/>
        <v>46972.45</v>
      </c>
      <c r="H85" s="5">
        <f t="shared" si="11"/>
        <v>2997.5</v>
      </c>
      <c r="I85" s="54" t="s">
        <v>363</v>
      </c>
      <c r="J85" s="55" t="s">
        <v>364</v>
      </c>
      <c r="K85" s="54">
        <v>2997.5</v>
      </c>
      <c r="L85" s="54" t="s">
        <v>365</v>
      </c>
      <c r="M85" s="55" t="s">
        <v>145</v>
      </c>
      <c r="N85" s="55"/>
      <c r="O85" s="56" t="s">
        <v>366</v>
      </c>
      <c r="P85" s="56" t="s">
        <v>309</v>
      </c>
    </row>
    <row r="86" spans="1:16" ht="12.75" customHeight="1" thickBot="1" x14ac:dyDescent="0.25">
      <c r="A86" s="5" t="str">
        <f t="shared" si="6"/>
        <v> AOEB 2 </v>
      </c>
      <c r="B86" s="2" t="str">
        <f t="shared" si="7"/>
        <v>I</v>
      </c>
      <c r="C86" s="5">
        <f t="shared" si="8"/>
        <v>46978.8</v>
      </c>
      <c r="D86" s="6" t="str">
        <f t="shared" si="9"/>
        <v>vis</v>
      </c>
      <c r="E86" s="53">
        <f>VLOOKUP(C86,'Active 1'!C$21:E$960,3,FALSE)</f>
        <v>-427.39972647406506</v>
      </c>
      <c r="F86" s="2" t="s">
        <v>121</v>
      </c>
      <c r="G86" s="6" t="str">
        <f t="shared" si="10"/>
        <v>46978.80</v>
      </c>
      <c r="H86" s="5">
        <f t="shared" si="11"/>
        <v>2998</v>
      </c>
      <c r="I86" s="54" t="s">
        <v>367</v>
      </c>
      <c r="J86" s="55" t="s">
        <v>368</v>
      </c>
      <c r="K86" s="54">
        <v>2998</v>
      </c>
      <c r="L86" s="54" t="s">
        <v>369</v>
      </c>
      <c r="M86" s="55" t="s">
        <v>145</v>
      </c>
      <c r="N86" s="55"/>
      <c r="O86" s="56" t="s">
        <v>366</v>
      </c>
      <c r="P86" s="56" t="s">
        <v>309</v>
      </c>
    </row>
    <row r="87" spans="1:16" ht="12.75" customHeight="1" thickBot="1" x14ac:dyDescent="0.25">
      <c r="A87" s="5" t="str">
        <f t="shared" si="6"/>
        <v>BAVM 50 </v>
      </c>
      <c r="B87" s="2" t="str">
        <f t="shared" si="7"/>
        <v>II</v>
      </c>
      <c r="C87" s="5">
        <f t="shared" si="8"/>
        <v>47023.8</v>
      </c>
      <c r="D87" s="6" t="str">
        <f t="shared" si="9"/>
        <v>vis</v>
      </c>
      <c r="E87" s="53">
        <f>VLOOKUP(C87,'Active 1'!C$21:E$960,3,FALSE)</f>
        <v>-423.92270187991107</v>
      </c>
      <c r="F87" s="2" t="s">
        <v>121</v>
      </c>
      <c r="G87" s="6" t="str">
        <f t="shared" si="10"/>
        <v>47023.80</v>
      </c>
      <c r="H87" s="5">
        <f t="shared" si="11"/>
        <v>3001.5</v>
      </c>
      <c r="I87" s="54" t="s">
        <v>370</v>
      </c>
      <c r="J87" s="55" t="s">
        <v>371</v>
      </c>
      <c r="K87" s="54">
        <v>3001.5</v>
      </c>
      <c r="L87" s="54" t="s">
        <v>372</v>
      </c>
      <c r="M87" s="55" t="s">
        <v>145</v>
      </c>
      <c r="N87" s="55"/>
      <c r="O87" s="56" t="s">
        <v>359</v>
      </c>
      <c r="P87" s="57" t="s">
        <v>373</v>
      </c>
    </row>
    <row r="88" spans="1:16" ht="12.75" customHeight="1" thickBot="1" x14ac:dyDescent="0.25">
      <c r="A88" s="5" t="str">
        <f t="shared" si="6"/>
        <v>BAVM 50 </v>
      </c>
      <c r="B88" s="2" t="str">
        <f t="shared" si="7"/>
        <v>II</v>
      </c>
      <c r="C88" s="5">
        <f t="shared" si="8"/>
        <v>47024.05</v>
      </c>
      <c r="D88" s="6" t="str">
        <f t="shared" si="9"/>
        <v>vis</v>
      </c>
      <c r="E88" s="53">
        <f>VLOOKUP(C88,'Active 1'!C$21:E$960,3,FALSE)</f>
        <v>-423.90338507661022</v>
      </c>
      <c r="F88" s="2" t="s">
        <v>121</v>
      </c>
      <c r="G88" s="6" t="str">
        <f t="shared" si="10"/>
        <v>47024.0500</v>
      </c>
      <c r="H88" s="5">
        <f t="shared" si="11"/>
        <v>3001.5</v>
      </c>
      <c r="I88" s="54" t="s">
        <v>374</v>
      </c>
      <c r="J88" s="55" t="s">
        <v>375</v>
      </c>
      <c r="K88" s="54">
        <v>3001.5</v>
      </c>
      <c r="L88" s="54" t="s">
        <v>376</v>
      </c>
      <c r="M88" s="55" t="s">
        <v>180</v>
      </c>
      <c r="N88" s="55" t="s">
        <v>52</v>
      </c>
      <c r="O88" s="56" t="s">
        <v>359</v>
      </c>
      <c r="P88" s="57" t="s">
        <v>373</v>
      </c>
    </row>
    <row r="89" spans="1:16" ht="12.75" customHeight="1" thickBot="1" x14ac:dyDescent="0.25">
      <c r="A89" s="5" t="str">
        <f t="shared" si="6"/>
        <v>BAVM 50 </v>
      </c>
      <c r="B89" s="2" t="str">
        <f t="shared" si="7"/>
        <v>II</v>
      </c>
      <c r="C89" s="5">
        <f t="shared" si="8"/>
        <v>47024.15</v>
      </c>
      <c r="D89" s="6" t="str">
        <f t="shared" si="9"/>
        <v>vis</v>
      </c>
      <c r="E89" s="53">
        <f>VLOOKUP(C89,'Active 1'!C$21:E$960,3,FALSE)</f>
        <v>-423.89565835528998</v>
      </c>
      <c r="F89" s="2" t="s">
        <v>121</v>
      </c>
      <c r="G89" s="6" t="str">
        <f t="shared" si="10"/>
        <v>47024.1500</v>
      </c>
      <c r="H89" s="5">
        <f t="shared" si="11"/>
        <v>3001.5</v>
      </c>
      <c r="I89" s="54" t="s">
        <v>377</v>
      </c>
      <c r="J89" s="55" t="s">
        <v>378</v>
      </c>
      <c r="K89" s="54">
        <v>3001.5</v>
      </c>
      <c r="L89" s="54" t="s">
        <v>379</v>
      </c>
      <c r="M89" s="55" t="s">
        <v>180</v>
      </c>
      <c r="N89" s="55" t="s">
        <v>121</v>
      </c>
      <c r="O89" s="56" t="s">
        <v>359</v>
      </c>
      <c r="P89" s="57" t="s">
        <v>373</v>
      </c>
    </row>
    <row r="90" spans="1:16" ht="12.75" customHeight="1" thickBot="1" x14ac:dyDescent="0.25">
      <c r="A90" s="5" t="str">
        <f t="shared" si="6"/>
        <v>BAVM 50 </v>
      </c>
      <c r="B90" s="2" t="str">
        <f t="shared" si="7"/>
        <v>II</v>
      </c>
      <c r="C90" s="5">
        <f t="shared" si="8"/>
        <v>47037.02</v>
      </c>
      <c r="D90" s="6" t="str">
        <f t="shared" si="9"/>
        <v>vis</v>
      </c>
      <c r="E90" s="53">
        <f>VLOOKUP(C90,'Active 1'!C$21:E$960,3,FALSE)</f>
        <v>-422.90122932136234</v>
      </c>
      <c r="F90" s="2" t="s">
        <v>121</v>
      </c>
      <c r="G90" s="6" t="str">
        <f t="shared" si="10"/>
        <v>47037.02</v>
      </c>
      <c r="H90" s="5">
        <f t="shared" si="11"/>
        <v>3002.5</v>
      </c>
      <c r="I90" s="54" t="s">
        <v>380</v>
      </c>
      <c r="J90" s="55" t="s">
        <v>381</v>
      </c>
      <c r="K90" s="54">
        <v>3002.5</v>
      </c>
      <c r="L90" s="54" t="s">
        <v>365</v>
      </c>
      <c r="M90" s="55" t="s">
        <v>145</v>
      </c>
      <c r="N90" s="55"/>
      <c r="O90" s="56" t="s">
        <v>382</v>
      </c>
      <c r="P90" s="57" t="s">
        <v>373</v>
      </c>
    </row>
    <row r="91" spans="1:16" ht="12.75" customHeight="1" thickBot="1" x14ac:dyDescent="0.25">
      <c r="A91" s="5" t="str">
        <f t="shared" si="6"/>
        <v>BAVM 50 </v>
      </c>
      <c r="B91" s="2" t="str">
        <f t="shared" si="7"/>
        <v>II</v>
      </c>
      <c r="C91" s="5">
        <f t="shared" si="8"/>
        <v>47062.75</v>
      </c>
      <c r="D91" s="6" t="str">
        <f t="shared" si="9"/>
        <v>vis</v>
      </c>
      <c r="E91" s="53">
        <f>VLOOKUP(C91,'Active 1'!C$21:E$960,3,FALSE)</f>
        <v>-420.91314392563805</v>
      </c>
      <c r="F91" s="2" t="s">
        <v>121</v>
      </c>
      <c r="G91" s="6" t="str">
        <f t="shared" si="10"/>
        <v>47062.75</v>
      </c>
      <c r="H91" s="5">
        <f t="shared" si="11"/>
        <v>3004.5</v>
      </c>
      <c r="I91" s="54" t="s">
        <v>383</v>
      </c>
      <c r="J91" s="55" t="s">
        <v>384</v>
      </c>
      <c r="K91" s="54">
        <v>3004.5</v>
      </c>
      <c r="L91" s="54" t="s">
        <v>385</v>
      </c>
      <c r="M91" s="55" t="s">
        <v>145</v>
      </c>
      <c r="N91" s="55"/>
      <c r="O91" s="56" t="s">
        <v>386</v>
      </c>
      <c r="P91" s="57" t="s">
        <v>373</v>
      </c>
    </row>
    <row r="92" spans="1:16" ht="12.75" customHeight="1" thickBot="1" x14ac:dyDescent="0.25">
      <c r="A92" s="5" t="str">
        <f t="shared" si="6"/>
        <v> AOEB 2 </v>
      </c>
      <c r="B92" s="2" t="str">
        <f t="shared" si="7"/>
        <v>II</v>
      </c>
      <c r="C92" s="5">
        <f t="shared" si="8"/>
        <v>47334.41</v>
      </c>
      <c r="D92" s="6" t="str">
        <f t="shared" si="9"/>
        <v>vis</v>
      </c>
      <c r="E92" s="53">
        <f>VLOOKUP(C92,'Active 1'!C$21:E$960,3,FALSE)</f>
        <v>-399.9227327867963</v>
      </c>
      <c r="F92" s="2" t="s">
        <v>121</v>
      </c>
      <c r="G92" s="6" t="str">
        <f t="shared" si="10"/>
        <v>47334.41</v>
      </c>
      <c r="H92" s="5">
        <f t="shared" si="11"/>
        <v>3025.5</v>
      </c>
      <c r="I92" s="54" t="s">
        <v>387</v>
      </c>
      <c r="J92" s="55" t="s">
        <v>388</v>
      </c>
      <c r="K92" s="54">
        <v>3025.5</v>
      </c>
      <c r="L92" s="54" t="s">
        <v>389</v>
      </c>
      <c r="M92" s="55" t="s">
        <v>145</v>
      </c>
      <c r="N92" s="55"/>
      <c r="O92" s="56" t="s">
        <v>366</v>
      </c>
      <c r="P92" s="56" t="s">
        <v>309</v>
      </c>
    </row>
    <row r="93" spans="1:16" ht="12.75" customHeight="1" thickBot="1" x14ac:dyDescent="0.25">
      <c r="A93" s="5" t="str">
        <f t="shared" si="6"/>
        <v> AOEB 2 </v>
      </c>
      <c r="B93" s="2" t="str">
        <f t="shared" si="7"/>
        <v>I</v>
      </c>
      <c r="C93" s="5">
        <f t="shared" si="8"/>
        <v>47341.06</v>
      </c>
      <c r="D93" s="6" t="str">
        <f t="shared" si="9"/>
        <v>vis</v>
      </c>
      <c r="E93" s="53">
        <f>VLOOKUP(C93,'Active 1'!C$21:E$960,3,FALSE)</f>
        <v>-399.40890581899401</v>
      </c>
      <c r="F93" s="2" t="s">
        <v>121</v>
      </c>
      <c r="G93" s="6" t="str">
        <f t="shared" si="10"/>
        <v>47341.06</v>
      </c>
      <c r="H93" s="5">
        <f t="shared" si="11"/>
        <v>3026</v>
      </c>
      <c r="I93" s="54" t="s">
        <v>390</v>
      </c>
      <c r="J93" s="55" t="s">
        <v>391</v>
      </c>
      <c r="K93" s="54">
        <v>3026</v>
      </c>
      <c r="L93" s="54" t="s">
        <v>392</v>
      </c>
      <c r="M93" s="55" t="s">
        <v>145</v>
      </c>
      <c r="N93" s="55"/>
      <c r="O93" s="56" t="s">
        <v>366</v>
      </c>
      <c r="P93" s="56" t="s">
        <v>309</v>
      </c>
    </row>
    <row r="94" spans="1:16" ht="12.75" customHeight="1" thickBot="1" x14ac:dyDescent="0.25">
      <c r="A94" s="5" t="str">
        <f t="shared" si="6"/>
        <v>BAVM 59 </v>
      </c>
      <c r="B94" s="2" t="str">
        <f t="shared" si="7"/>
        <v>II</v>
      </c>
      <c r="C94" s="5">
        <f t="shared" si="8"/>
        <v>47400.1</v>
      </c>
      <c r="D94" s="6" t="str">
        <f t="shared" si="9"/>
        <v>vis</v>
      </c>
      <c r="E94" s="53">
        <f>VLOOKUP(C94,'Active 1'!C$21:E$960,3,FALSE)</f>
        <v>-394.84704955146395</v>
      </c>
      <c r="F94" s="2" t="str">
        <f>LEFT(M94,1)</f>
        <v>V</v>
      </c>
      <c r="G94" s="6" t="str">
        <f t="shared" si="10"/>
        <v>47400.10</v>
      </c>
      <c r="H94" s="5">
        <f t="shared" si="11"/>
        <v>3030.5</v>
      </c>
      <c r="I94" s="54" t="s">
        <v>393</v>
      </c>
      <c r="J94" s="55" t="s">
        <v>394</v>
      </c>
      <c r="K94" s="54">
        <v>3030.5</v>
      </c>
      <c r="L94" s="54" t="s">
        <v>395</v>
      </c>
      <c r="M94" s="55" t="s">
        <v>145</v>
      </c>
      <c r="N94" s="55"/>
      <c r="O94" s="56" t="s">
        <v>359</v>
      </c>
      <c r="P94" s="57" t="s">
        <v>396</v>
      </c>
    </row>
    <row r="95" spans="1:16" ht="12.75" customHeight="1" thickBot="1" x14ac:dyDescent="0.25">
      <c r="A95" s="5" t="str">
        <f t="shared" si="6"/>
        <v>BAVM 52 </v>
      </c>
      <c r="B95" s="2" t="str">
        <f t="shared" si="7"/>
        <v>II</v>
      </c>
      <c r="C95" s="5">
        <f t="shared" si="8"/>
        <v>47411.6</v>
      </c>
      <c r="D95" s="6" t="str">
        <f t="shared" si="9"/>
        <v>vis</v>
      </c>
      <c r="E95" s="53">
        <f>VLOOKUP(C95,'Active 1'!C$21:E$960,3,FALSE)</f>
        <v>-393.95847659962459</v>
      </c>
      <c r="F95" s="2" t="str">
        <f>LEFT(M95,1)</f>
        <v>V</v>
      </c>
      <c r="G95" s="6" t="str">
        <f t="shared" si="10"/>
        <v>47411.60</v>
      </c>
      <c r="H95" s="5">
        <f t="shared" si="11"/>
        <v>3031.5</v>
      </c>
      <c r="I95" s="54" t="s">
        <v>397</v>
      </c>
      <c r="J95" s="55" t="s">
        <v>398</v>
      </c>
      <c r="K95" s="54">
        <v>3031.5</v>
      </c>
      <c r="L95" s="54" t="s">
        <v>399</v>
      </c>
      <c r="M95" s="55" t="s">
        <v>145</v>
      </c>
      <c r="N95" s="55"/>
      <c r="O95" s="56" t="s">
        <v>400</v>
      </c>
      <c r="P95" s="57" t="s">
        <v>401</v>
      </c>
    </row>
    <row r="96" spans="1:16" ht="12.75" customHeight="1" thickBot="1" x14ac:dyDescent="0.25">
      <c r="A96" s="5" t="str">
        <f t="shared" si="6"/>
        <v>BAVM 56 </v>
      </c>
      <c r="B96" s="2" t="str">
        <f t="shared" si="7"/>
        <v>II</v>
      </c>
      <c r="C96" s="5">
        <f t="shared" si="8"/>
        <v>47696.7</v>
      </c>
      <c r="D96" s="6" t="str">
        <f t="shared" si="9"/>
        <v>vis</v>
      </c>
      <c r="E96" s="53">
        <f>VLOOKUP(C96,'Active 1'!C$21:E$960,3,FALSE)</f>
        <v>-371.92959411532928</v>
      </c>
      <c r="F96" s="2" t="str">
        <f>LEFT(M96,1)</f>
        <v>V</v>
      </c>
      <c r="G96" s="6" t="str">
        <f t="shared" si="10"/>
        <v>47696.70</v>
      </c>
      <c r="H96" s="5">
        <f t="shared" si="11"/>
        <v>3053.5</v>
      </c>
      <c r="I96" s="54" t="s">
        <v>402</v>
      </c>
      <c r="J96" s="55" t="s">
        <v>403</v>
      </c>
      <c r="K96" s="54">
        <v>3053.5</v>
      </c>
      <c r="L96" s="54" t="s">
        <v>404</v>
      </c>
      <c r="M96" s="55" t="s">
        <v>145</v>
      </c>
      <c r="N96" s="55"/>
      <c r="O96" s="56" t="s">
        <v>405</v>
      </c>
      <c r="P96" s="57" t="s">
        <v>406</v>
      </c>
    </row>
    <row r="97" spans="1:16" ht="12.75" customHeight="1" thickBot="1" x14ac:dyDescent="0.25">
      <c r="A97" s="5" t="str">
        <f t="shared" si="6"/>
        <v> AOEB 2 </v>
      </c>
      <c r="B97" s="2" t="str">
        <f t="shared" si="7"/>
        <v>II</v>
      </c>
      <c r="C97" s="5">
        <f t="shared" si="8"/>
        <v>47710.05</v>
      </c>
      <c r="D97" s="6" t="str">
        <f t="shared" si="9"/>
        <v>vis</v>
      </c>
      <c r="E97" s="53">
        <f>VLOOKUP(C97,'Active 1'!C$21:E$960,3,FALSE)</f>
        <v>-370.89807681906314</v>
      </c>
      <c r="F97" s="2" t="str">
        <f>LEFT(M97,1)</f>
        <v>V</v>
      </c>
      <c r="G97" s="6" t="str">
        <f t="shared" si="10"/>
        <v>47710.05</v>
      </c>
      <c r="H97" s="5">
        <f t="shared" si="11"/>
        <v>3054.5</v>
      </c>
      <c r="I97" s="54" t="s">
        <v>407</v>
      </c>
      <c r="J97" s="55" t="s">
        <v>408</v>
      </c>
      <c r="K97" s="54">
        <v>3054.5</v>
      </c>
      <c r="L97" s="54" t="s">
        <v>409</v>
      </c>
      <c r="M97" s="55" t="s">
        <v>145</v>
      </c>
      <c r="N97" s="55"/>
      <c r="O97" s="56" t="s">
        <v>366</v>
      </c>
      <c r="P97" s="56" t="s">
        <v>309</v>
      </c>
    </row>
    <row r="98" spans="1:16" ht="12.75" customHeight="1" thickBot="1" x14ac:dyDescent="0.25">
      <c r="A98" s="5" t="str">
        <f t="shared" si="6"/>
        <v> AOEB 2 </v>
      </c>
      <c r="B98" s="2" t="str">
        <f t="shared" si="7"/>
        <v>I</v>
      </c>
      <c r="C98" s="5">
        <f t="shared" si="8"/>
        <v>47716.49</v>
      </c>
      <c r="D98" s="6" t="str">
        <f t="shared" si="9"/>
        <v>vis</v>
      </c>
      <c r="E98" s="53">
        <f>VLOOKUP(C98,'Active 1'!C$21:E$960,3,FALSE)</f>
        <v>-370.40047596603347</v>
      </c>
      <c r="F98" s="2" t="str">
        <f>LEFT(M98,1)</f>
        <v>V</v>
      </c>
      <c r="G98" s="6" t="str">
        <f t="shared" si="10"/>
        <v>47716.49</v>
      </c>
      <c r="H98" s="5">
        <f t="shared" si="11"/>
        <v>3055</v>
      </c>
      <c r="I98" s="54" t="s">
        <v>410</v>
      </c>
      <c r="J98" s="55" t="s">
        <v>411</v>
      </c>
      <c r="K98" s="54">
        <v>3055</v>
      </c>
      <c r="L98" s="54" t="s">
        <v>395</v>
      </c>
      <c r="M98" s="55" t="s">
        <v>145</v>
      </c>
      <c r="N98" s="55"/>
      <c r="O98" s="56" t="s">
        <v>366</v>
      </c>
      <c r="P98" s="56" t="s">
        <v>309</v>
      </c>
    </row>
    <row r="99" spans="1:16" ht="12.75" customHeight="1" thickBot="1" x14ac:dyDescent="0.25">
      <c r="A99" s="5" t="str">
        <f t="shared" si="6"/>
        <v>BAVM 60 </v>
      </c>
      <c r="B99" s="2" t="str">
        <f t="shared" si="7"/>
        <v>II</v>
      </c>
      <c r="C99" s="5">
        <f t="shared" si="8"/>
        <v>47723.03</v>
      </c>
      <c r="D99" s="6" t="str">
        <f t="shared" si="9"/>
        <v>vis</v>
      </c>
      <c r="E99" s="53">
        <f>VLOOKUP(C99,'Active 1'!C$21:E$960,3,FALSE)</f>
        <v>-369.89514839168305</v>
      </c>
      <c r="F99" s="2" t="s">
        <v>121</v>
      </c>
      <c r="G99" s="6" t="str">
        <f t="shared" si="10"/>
        <v>47723.03</v>
      </c>
      <c r="H99" s="5">
        <f t="shared" si="11"/>
        <v>3055.5</v>
      </c>
      <c r="I99" s="54" t="s">
        <v>412</v>
      </c>
      <c r="J99" s="55" t="s">
        <v>413</v>
      </c>
      <c r="K99" s="54">
        <v>3055.5</v>
      </c>
      <c r="L99" s="54" t="s">
        <v>414</v>
      </c>
      <c r="M99" s="55" t="s">
        <v>145</v>
      </c>
      <c r="N99" s="55"/>
      <c r="O99" s="56" t="s">
        <v>239</v>
      </c>
      <c r="P99" s="57" t="s">
        <v>415</v>
      </c>
    </row>
    <row r="100" spans="1:16" ht="12.75" customHeight="1" thickBot="1" x14ac:dyDescent="0.25">
      <c r="A100" s="5" t="str">
        <f t="shared" si="6"/>
        <v> AOEB 2 </v>
      </c>
      <c r="B100" s="2" t="str">
        <f t="shared" si="7"/>
        <v>II</v>
      </c>
      <c r="C100" s="5">
        <f t="shared" si="8"/>
        <v>48072.13</v>
      </c>
      <c r="D100" s="6" t="str">
        <f t="shared" si="9"/>
        <v>vis</v>
      </c>
      <c r="E100" s="53">
        <f>VLOOKUP(C100,'Active 1'!C$21:E$960,3,FALSE)</f>
        <v>-342.92116426236873</v>
      </c>
      <c r="F100" s="2" t="s">
        <v>121</v>
      </c>
      <c r="G100" s="6" t="str">
        <f t="shared" si="10"/>
        <v>48072.13</v>
      </c>
      <c r="H100" s="5">
        <f t="shared" si="11"/>
        <v>3082.5</v>
      </c>
      <c r="I100" s="54" t="s">
        <v>416</v>
      </c>
      <c r="J100" s="55" t="s">
        <v>417</v>
      </c>
      <c r="K100" s="54">
        <v>3082.5</v>
      </c>
      <c r="L100" s="54" t="s">
        <v>418</v>
      </c>
      <c r="M100" s="55" t="s">
        <v>145</v>
      </c>
      <c r="N100" s="55"/>
      <c r="O100" s="56" t="s">
        <v>366</v>
      </c>
      <c r="P100" s="56" t="s">
        <v>309</v>
      </c>
    </row>
    <row r="101" spans="1:16" ht="12.75" customHeight="1" thickBot="1" x14ac:dyDescent="0.25">
      <c r="A101" s="5" t="str">
        <f t="shared" si="6"/>
        <v> AOEB 2 </v>
      </c>
      <c r="B101" s="2" t="str">
        <f t="shared" si="7"/>
        <v>I</v>
      </c>
      <c r="C101" s="5">
        <f t="shared" si="8"/>
        <v>48078.74</v>
      </c>
      <c r="D101" s="6" t="str">
        <f t="shared" si="9"/>
        <v>vis</v>
      </c>
      <c r="E101" s="53">
        <f>VLOOKUP(C101,'Active 1'!C$21:E$960,3,FALSE)</f>
        <v>-342.41042798309411</v>
      </c>
      <c r="F101" s="2" t="s">
        <v>121</v>
      </c>
      <c r="G101" s="6" t="str">
        <f t="shared" si="10"/>
        <v>48078.74</v>
      </c>
      <c r="H101" s="5">
        <f t="shared" si="11"/>
        <v>3083</v>
      </c>
      <c r="I101" s="54" t="s">
        <v>419</v>
      </c>
      <c r="J101" s="55" t="s">
        <v>420</v>
      </c>
      <c r="K101" s="54">
        <v>3083</v>
      </c>
      <c r="L101" s="54" t="s">
        <v>421</v>
      </c>
      <c r="M101" s="55" t="s">
        <v>145</v>
      </c>
      <c r="N101" s="55"/>
      <c r="O101" s="56" t="s">
        <v>366</v>
      </c>
      <c r="P101" s="56" t="s">
        <v>309</v>
      </c>
    </row>
    <row r="102" spans="1:16" ht="12.75" customHeight="1" thickBot="1" x14ac:dyDescent="0.25">
      <c r="A102" s="5" t="str">
        <f t="shared" si="6"/>
        <v>BAVM 60 </v>
      </c>
      <c r="B102" s="2" t="str">
        <f t="shared" si="7"/>
        <v>II</v>
      </c>
      <c r="C102" s="5">
        <f t="shared" si="8"/>
        <v>48111</v>
      </c>
      <c r="D102" s="6" t="str">
        <f t="shared" si="9"/>
        <v>vis</v>
      </c>
      <c r="E102" s="53">
        <f>VLOOKUP(C102,'Active 1'!C$21:E$960,3,FALSE)</f>
        <v>-339.91778768515155</v>
      </c>
      <c r="F102" s="2" t="s">
        <v>121</v>
      </c>
      <c r="G102" s="6" t="str">
        <f t="shared" si="10"/>
        <v>48111.00</v>
      </c>
      <c r="H102" s="5">
        <f t="shared" si="11"/>
        <v>3085.5</v>
      </c>
      <c r="I102" s="54" t="s">
        <v>422</v>
      </c>
      <c r="J102" s="55" t="s">
        <v>423</v>
      </c>
      <c r="K102" s="54">
        <v>3085.5</v>
      </c>
      <c r="L102" s="54" t="s">
        <v>424</v>
      </c>
      <c r="M102" s="55" t="s">
        <v>145</v>
      </c>
      <c r="N102" s="55"/>
      <c r="O102" s="56" t="s">
        <v>239</v>
      </c>
      <c r="P102" s="57" t="s">
        <v>415</v>
      </c>
    </row>
    <row r="103" spans="1:16" ht="12.75" customHeight="1" thickBot="1" x14ac:dyDescent="0.25">
      <c r="A103" s="5" t="str">
        <f t="shared" si="6"/>
        <v> AOEB 2 </v>
      </c>
      <c r="B103" s="2" t="str">
        <f t="shared" si="7"/>
        <v>II</v>
      </c>
      <c r="C103" s="5">
        <f t="shared" si="8"/>
        <v>48111.25</v>
      </c>
      <c r="D103" s="6" t="str">
        <f t="shared" si="9"/>
        <v>vis</v>
      </c>
      <c r="E103" s="53">
        <f>VLOOKUP(C103,'Active 1'!C$21:E$960,3,FALSE)</f>
        <v>-339.8984708818507</v>
      </c>
      <c r="F103" s="2" t="s">
        <v>121</v>
      </c>
      <c r="G103" s="6" t="str">
        <f t="shared" si="10"/>
        <v>48111.25</v>
      </c>
      <c r="H103" s="5">
        <f t="shared" si="11"/>
        <v>3085.5</v>
      </c>
      <c r="I103" s="54" t="s">
        <v>425</v>
      </c>
      <c r="J103" s="55" t="s">
        <v>426</v>
      </c>
      <c r="K103" s="54">
        <v>3085.5</v>
      </c>
      <c r="L103" s="54" t="s">
        <v>427</v>
      </c>
      <c r="M103" s="55" t="s">
        <v>145</v>
      </c>
      <c r="N103" s="55"/>
      <c r="O103" s="56" t="s">
        <v>428</v>
      </c>
      <c r="P103" s="56" t="s">
        <v>309</v>
      </c>
    </row>
    <row r="104" spans="1:16" ht="12.75" customHeight="1" thickBot="1" x14ac:dyDescent="0.25">
      <c r="A104" s="5" t="str">
        <f t="shared" si="6"/>
        <v>BAVM 59 </v>
      </c>
      <c r="B104" s="2" t="str">
        <f t="shared" si="7"/>
        <v>II</v>
      </c>
      <c r="C104" s="5">
        <f t="shared" si="8"/>
        <v>48162.7</v>
      </c>
      <c r="D104" s="6" t="str">
        <f t="shared" si="9"/>
        <v>vis</v>
      </c>
      <c r="E104" s="53">
        <f>VLOOKUP(C104,'Active 1'!C$21:E$960,3,FALSE)</f>
        <v>-335.9230727625349</v>
      </c>
      <c r="F104" s="2" t="s">
        <v>121</v>
      </c>
      <c r="G104" s="6" t="str">
        <f t="shared" si="10"/>
        <v>48162.70</v>
      </c>
      <c r="H104" s="5">
        <f t="shared" si="11"/>
        <v>3089.5</v>
      </c>
      <c r="I104" s="54" t="s">
        <v>429</v>
      </c>
      <c r="J104" s="55" t="s">
        <v>430</v>
      </c>
      <c r="K104" s="54">
        <v>3089.5</v>
      </c>
      <c r="L104" s="54" t="s">
        <v>431</v>
      </c>
      <c r="M104" s="55" t="s">
        <v>145</v>
      </c>
      <c r="N104" s="55"/>
      <c r="O104" s="56" t="s">
        <v>405</v>
      </c>
      <c r="P104" s="57" t="s">
        <v>396</v>
      </c>
    </row>
    <row r="105" spans="1:16" ht="12.75" customHeight="1" thickBot="1" x14ac:dyDescent="0.25">
      <c r="A105" s="5" t="str">
        <f t="shared" si="6"/>
        <v>BAVM 59 </v>
      </c>
      <c r="B105" s="2" t="str">
        <f t="shared" si="7"/>
        <v>II</v>
      </c>
      <c r="C105" s="5">
        <f t="shared" si="8"/>
        <v>48188.4</v>
      </c>
      <c r="D105" s="6" t="str">
        <f t="shared" si="9"/>
        <v>vis</v>
      </c>
      <c r="E105" s="53">
        <f>VLOOKUP(C105,'Active 1'!C$21:E$960,3,FALSE)</f>
        <v>-333.93730538320665</v>
      </c>
      <c r="F105" s="2" t="s">
        <v>121</v>
      </c>
      <c r="G105" s="6" t="str">
        <f t="shared" si="10"/>
        <v>48188.40</v>
      </c>
      <c r="H105" s="5">
        <f t="shared" si="11"/>
        <v>3091.5</v>
      </c>
      <c r="I105" s="54" t="s">
        <v>432</v>
      </c>
      <c r="J105" s="55" t="s">
        <v>433</v>
      </c>
      <c r="K105" s="54">
        <v>3091.5</v>
      </c>
      <c r="L105" s="54" t="s">
        <v>434</v>
      </c>
      <c r="M105" s="55" t="s">
        <v>145</v>
      </c>
      <c r="N105" s="55"/>
      <c r="O105" s="56" t="s">
        <v>435</v>
      </c>
      <c r="P105" s="57" t="s">
        <v>396</v>
      </c>
    </row>
    <row r="106" spans="1:16" ht="12.75" customHeight="1" thickBot="1" x14ac:dyDescent="0.25">
      <c r="A106" s="5" t="str">
        <f t="shared" si="6"/>
        <v>BAVM 60 </v>
      </c>
      <c r="B106" s="2" t="str">
        <f t="shared" si="7"/>
        <v>II</v>
      </c>
      <c r="C106" s="5">
        <f t="shared" si="8"/>
        <v>48369.75</v>
      </c>
      <c r="D106" s="6" t="str">
        <f t="shared" si="9"/>
        <v>vis</v>
      </c>
      <c r="E106" s="53">
        <f>VLOOKUP(C106,'Active 1'!C$21:E$960,3,FALSE)</f>
        <v>-319.9248962687663</v>
      </c>
      <c r="F106" s="2" t="s">
        <v>121</v>
      </c>
      <c r="G106" s="6" t="str">
        <f t="shared" si="10"/>
        <v>48369.75</v>
      </c>
      <c r="H106" s="5">
        <f t="shared" si="11"/>
        <v>3105.5</v>
      </c>
      <c r="I106" s="54" t="s">
        <v>436</v>
      </c>
      <c r="J106" s="55" t="s">
        <v>437</v>
      </c>
      <c r="K106" s="54">
        <v>3105.5</v>
      </c>
      <c r="L106" s="54" t="s">
        <v>438</v>
      </c>
      <c r="M106" s="55" t="s">
        <v>145</v>
      </c>
      <c r="N106" s="55"/>
      <c r="O106" s="56" t="s">
        <v>405</v>
      </c>
      <c r="P106" s="57" t="s">
        <v>415</v>
      </c>
    </row>
    <row r="107" spans="1:16" ht="12.75" customHeight="1" thickBot="1" x14ac:dyDescent="0.25">
      <c r="A107" s="5" t="str">
        <f t="shared" si="6"/>
        <v>BAVM 60 </v>
      </c>
      <c r="B107" s="2" t="str">
        <f t="shared" si="7"/>
        <v>II</v>
      </c>
      <c r="C107" s="5">
        <f t="shared" si="8"/>
        <v>48408.7</v>
      </c>
      <c r="D107" s="6" t="str">
        <f t="shared" si="9"/>
        <v>vis</v>
      </c>
      <c r="E107" s="53">
        <f>VLOOKUP(C107,'Active 1'!C$21:E$960,3,FALSE)</f>
        <v>-316.91533831449323</v>
      </c>
      <c r="F107" s="2" t="s">
        <v>121</v>
      </c>
      <c r="G107" s="6" t="str">
        <f t="shared" si="10"/>
        <v>48408.70</v>
      </c>
      <c r="H107" s="5">
        <f t="shared" si="11"/>
        <v>3108.5</v>
      </c>
      <c r="I107" s="54" t="s">
        <v>439</v>
      </c>
      <c r="J107" s="55" t="s">
        <v>440</v>
      </c>
      <c r="K107" s="54">
        <v>3108.5</v>
      </c>
      <c r="L107" s="54" t="s">
        <v>441</v>
      </c>
      <c r="M107" s="55" t="s">
        <v>145</v>
      </c>
      <c r="N107" s="55"/>
      <c r="O107" s="56" t="s">
        <v>442</v>
      </c>
      <c r="P107" s="57" t="s">
        <v>415</v>
      </c>
    </row>
    <row r="108" spans="1:16" ht="12.75" customHeight="1" thickBot="1" x14ac:dyDescent="0.25">
      <c r="A108" s="5" t="str">
        <f t="shared" si="6"/>
        <v>BAVM 60 </v>
      </c>
      <c r="B108" s="2" t="str">
        <f t="shared" si="7"/>
        <v>I</v>
      </c>
      <c r="C108" s="5">
        <f t="shared" si="8"/>
        <v>48415.1</v>
      </c>
      <c r="D108" s="6" t="str">
        <f t="shared" si="9"/>
        <v>vis</v>
      </c>
      <c r="E108" s="53">
        <f>VLOOKUP(C108,'Active 1'!C$21:E$960,3,FALSE)</f>
        <v>-316.42082814999122</v>
      </c>
      <c r="F108" s="2" t="s">
        <v>121</v>
      </c>
      <c r="G108" s="6" t="str">
        <f t="shared" si="10"/>
        <v>48415.10</v>
      </c>
      <c r="H108" s="5">
        <f t="shared" si="11"/>
        <v>3109</v>
      </c>
      <c r="I108" s="54" t="s">
        <v>443</v>
      </c>
      <c r="J108" s="55" t="s">
        <v>444</v>
      </c>
      <c r="K108" s="54">
        <v>3109</v>
      </c>
      <c r="L108" s="54" t="s">
        <v>445</v>
      </c>
      <c r="M108" s="55" t="s">
        <v>145</v>
      </c>
      <c r="N108" s="55"/>
      <c r="O108" s="56" t="s">
        <v>442</v>
      </c>
      <c r="P108" s="57" t="s">
        <v>415</v>
      </c>
    </row>
    <row r="109" spans="1:16" ht="12.75" customHeight="1" thickBot="1" x14ac:dyDescent="0.25">
      <c r="A109" s="5" t="str">
        <f t="shared" si="6"/>
        <v> AOEB 2 </v>
      </c>
      <c r="B109" s="2" t="str">
        <f t="shared" si="7"/>
        <v>II</v>
      </c>
      <c r="C109" s="5">
        <f t="shared" si="8"/>
        <v>48434.42</v>
      </c>
      <c r="D109" s="6" t="str">
        <f t="shared" si="9"/>
        <v>vis</v>
      </c>
      <c r="E109" s="53">
        <f>VLOOKUP(C109,'Active 1'!C$21:E$960,3,FALSE)</f>
        <v>-314.92802559090114</v>
      </c>
      <c r="F109" s="2" t="s">
        <v>121</v>
      </c>
      <c r="G109" s="6" t="str">
        <f t="shared" si="10"/>
        <v>48434.42</v>
      </c>
      <c r="H109" s="5">
        <f t="shared" si="11"/>
        <v>3110.5</v>
      </c>
      <c r="I109" s="54" t="s">
        <v>446</v>
      </c>
      <c r="J109" s="55" t="s">
        <v>447</v>
      </c>
      <c r="K109" s="54">
        <v>3110.5</v>
      </c>
      <c r="L109" s="54" t="s">
        <v>448</v>
      </c>
      <c r="M109" s="55" t="s">
        <v>145</v>
      </c>
      <c r="N109" s="55"/>
      <c r="O109" s="56" t="s">
        <v>366</v>
      </c>
      <c r="P109" s="56" t="s">
        <v>309</v>
      </c>
    </row>
    <row r="110" spans="1:16" ht="12.75" customHeight="1" thickBot="1" x14ac:dyDescent="0.25">
      <c r="A110" s="5" t="str">
        <f t="shared" si="6"/>
        <v> AOEB 2 </v>
      </c>
      <c r="B110" s="2" t="str">
        <f t="shared" si="7"/>
        <v>I</v>
      </c>
      <c r="C110" s="5">
        <f t="shared" si="8"/>
        <v>48440.77</v>
      </c>
      <c r="D110" s="6" t="str">
        <f t="shared" si="9"/>
        <v>vis</v>
      </c>
      <c r="E110" s="53">
        <f>VLOOKUP(C110,'Active 1'!C$21:E$960,3,FALSE)</f>
        <v>-314.43737878705952</v>
      </c>
      <c r="F110" s="2" t="s">
        <v>121</v>
      </c>
      <c r="G110" s="6" t="str">
        <f t="shared" si="10"/>
        <v>48440.77</v>
      </c>
      <c r="H110" s="5">
        <f t="shared" si="11"/>
        <v>3111</v>
      </c>
      <c r="I110" s="54" t="s">
        <v>449</v>
      </c>
      <c r="J110" s="55" t="s">
        <v>450</v>
      </c>
      <c r="K110" s="54">
        <v>3111</v>
      </c>
      <c r="L110" s="54" t="s">
        <v>451</v>
      </c>
      <c r="M110" s="55" t="s">
        <v>145</v>
      </c>
      <c r="N110" s="55"/>
      <c r="O110" s="56" t="s">
        <v>366</v>
      </c>
      <c r="P110" s="56" t="s">
        <v>309</v>
      </c>
    </row>
    <row r="111" spans="1:16" ht="12.75" customHeight="1" thickBot="1" x14ac:dyDescent="0.25">
      <c r="A111" s="5" t="str">
        <f t="shared" si="6"/>
        <v>BAVM 60 </v>
      </c>
      <c r="B111" s="2" t="str">
        <f t="shared" si="7"/>
        <v>II</v>
      </c>
      <c r="C111" s="5">
        <f t="shared" si="8"/>
        <v>48460.35</v>
      </c>
      <c r="D111" s="6" t="str">
        <f t="shared" si="9"/>
        <v>vis</v>
      </c>
      <c r="E111" s="53">
        <f>VLOOKUP(C111,'Active 1'!C$21:E$960,3,FALSE)</f>
        <v>-312.92448675253644</v>
      </c>
      <c r="F111" s="2" t="s">
        <v>121</v>
      </c>
      <c r="G111" s="6" t="str">
        <f t="shared" si="10"/>
        <v>48460.35</v>
      </c>
      <c r="H111" s="5">
        <f t="shared" si="11"/>
        <v>3112.5</v>
      </c>
      <c r="I111" s="54" t="s">
        <v>452</v>
      </c>
      <c r="J111" s="55" t="s">
        <v>453</v>
      </c>
      <c r="K111" s="54">
        <v>3112.5</v>
      </c>
      <c r="L111" s="54" t="s">
        <v>454</v>
      </c>
      <c r="M111" s="55" t="s">
        <v>145</v>
      </c>
      <c r="N111" s="55"/>
      <c r="O111" s="56" t="s">
        <v>455</v>
      </c>
      <c r="P111" s="57" t="s">
        <v>415</v>
      </c>
    </row>
    <row r="112" spans="1:16" ht="12.75" customHeight="1" thickBot="1" x14ac:dyDescent="0.25">
      <c r="A112" s="5" t="str">
        <f t="shared" si="6"/>
        <v> AOEB 2 </v>
      </c>
      <c r="B112" s="2" t="str">
        <f t="shared" si="7"/>
        <v>II</v>
      </c>
      <c r="C112" s="5">
        <f t="shared" si="8"/>
        <v>48460.36</v>
      </c>
      <c r="D112" s="6" t="str">
        <f t="shared" si="9"/>
        <v>vis</v>
      </c>
      <c r="E112" s="53">
        <f>VLOOKUP(C112,'Active 1'!C$21:E$960,3,FALSE)</f>
        <v>-312.92371408040424</v>
      </c>
      <c r="F112" s="2" t="s">
        <v>121</v>
      </c>
      <c r="G112" s="6" t="str">
        <f t="shared" si="10"/>
        <v>48460.36</v>
      </c>
      <c r="H112" s="5">
        <f t="shared" si="11"/>
        <v>3112.5</v>
      </c>
      <c r="I112" s="54" t="s">
        <v>456</v>
      </c>
      <c r="J112" s="55" t="s">
        <v>457</v>
      </c>
      <c r="K112" s="54">
        <v>3112.5</v>
      </c>
      <c r="L112" s="54" t="s">
        <v>441</v>
      </c>
      <c r="M112" s="55" t="s">
        <v>145</v>
      </c>
      <c r="N112" s="55"/>
      <c r="O112" s="56" t="s">
        <v>458</v>
      </c>
      <c r="P112" s="56" t="s">
        <v>309</v>
      </c>
    </row>
    <row r="113" spans="1:16" ht="12.75" customHeight="1" thickBot="1" x14ac:dyDescent="0.25">
      <c r="A113" s="5" t="str">
        <f t="shared" si="6"/>
        <v> AOEB 2 </v>
      </c>
      <c r="B113" s="2" t="str">
        <f t="shared" si="7"/>
        <v>I</v>
      </c>
      <c r="C113" s="5">
        <f t="shared" si="8"/>
        <v>48466.62</v>
      </c>
      <c r="D113" s="6" t="str">
        <f t="shared" si="9"/>
        <v>vis</v>
      </c>
      <c r="E113" s="53">
        <f>VLOOKUP(C113,'Active 1'!C$21:E$960,3,FALSE)</f>
        <v>-312.44002132575065</v>
      </c>
      <c r="F113" s="2" t="s">
        <v>121</v>
      </c>
      <c r="G113" s="6" t="str">
        <f t="shared" si="10"/>
        <v>48466.62</v>
      </c>
      <c r="H113" s="5">
        <f t="shared" si="11"/>
        <v>3113</v>
      </c>
      <c r="I113" s="54" t="s">
        <v>459</v>
      </c>
      <c r="J113" s="55" t="s">
        <v>460</v>
      </c>
      <c r="K113" s="54">
        <v>3113</v>
      </c>
      <c r="L113" s="54" t="s">
        <v>461</v>
      </c>
      <c r="M113" s="55" t="s">
        <v>145</v>
      </c>
      <c r="N113" s="55"/>
      <c r="O113" s="56" t="s">
        <v>458</v>
      </c>
      <c r="P113" s="56" t="s">
        <v>309</v>
      </c>
    </row>
    <row r="114" spans="1:16" ht="12.75" customHeight="1" thickBot="1" x14ac:dyDescent="0.25">
      <c r="A114" s="5" t="str">
        <f t="shared" si="6"/>
        <v>BAVM 60 </v>
      </c>
      <c r="B114" s="2" t="str">
        <f t="shared" si="7"/>
        <v>II</v>
      </c>
      <c r="C114" s="5">
        <f t="shared" si="8"/>
        <v>48486.3</v>
      </c>
      <c r="D114" s="6" t="str">
        <f t="shared" si="9"/>
        <v>vis</v>
      </c>
      <c r="E114" s="53">
        <f>VLOOKUP(C114,'Active 1'!C$21:E$960,3,FALSE)</f>
        <v>-310.91940256990728</v>
      </c>
      <c r="F114" s="2" t="s">
        <v>121</v>
      </c>
      <c r="G114" s="6" t="str">
        <f t="shared" si="10"/>
        <v>48486.30</v>
      </c>
      <c r="H114" s="5">
        <f t="shared" si="11"/>
        <v>3114.5</v>
      </c>
      <c r="I114" s="54" t="s">
        <v>462</v>
      </c>
      <c r="J114" s="55" t="s">
        <v>463</v>
      </c>
      <c r="K114" s="54">
        <v>3114.5</v>
      </c>
      <c r="L114" s="54" t="s">
        <v>464</v>
      </c>
      <c r="M114" s="55" t="s">
        <v>145</v>
      </c>
      <c r="N114" s="55"/>
      <c r="O114" s="56" t="s">
        <v>465</v>
      </c>
      <c r="P114" s="57" t="s">
        <v>415</v>
      </c>
    </row>
    <row r="115" spans="1:16" ht="12.75" customHeight="1" thickBot="1" x14ac:dyDescent="0.25">
      <c r="A115" s="5" t="str">
        <f t="shared" si="6"/>
        <v>BAVM 60 </v>
      </c>
      <c r="B115" s="2" t="str">
        <f t="shared" si="7"/>
        <v>II</v>
      </c>
      <c r="C115" s="5">
        <f t="shared" si="8"/>
        <v>48512.38</v>
      </c>
      <c r="D115" s="6" t="str">
        <f t="shared" si="9"/>
        <v>vis</v>
      </c>
      <c r="E115" s="53">
        <f>VLOOKUP(C115,'Active 1'!C$21:E$960,3,FALSE)</f>
        <v>-308.90427364956247</v>
      </c>
      <c r="F115" s="2" t="s">
        <v>121</v>
      </c>
      <c r="G115" s="6" t="str">
        <f t="shared" si="10"/>
        <v>48512.38</v>
      </c>
      <c r="H115" s="5">
        <f t="shared" si="11"/>
        <v>3116.5</v>
      </c>
      <c r="I115" s="54" t="s">
        <v>466</v>
      </c>
      <c r="J115" s="55" t="s">
        <v>467</v>
      </c>
      <c r="K115" s="54">
        <v>3116.5</v>
      </c>
      <c r="L115" s="54" t="s">
        <v>468</v>
      </c>
      <c r="M115" s="55" t="s">
        <v>145</v>
      </c>
      <c r="N115" s="55"/>
      <c r="O115" s="56" t="s">
        <v>350</v>
      </c>
      <c r="P115" s="57" t="s">
        <v>415</v>
      </c>
    </row>
    <row r="116" spans="1:16" ht="12.75" customHeight="1" thickBot="1" x14ac:dyDescent="0.25">
      <c r="A116" s="5" t="str">
        <f t="shared" si="6"/>
        <v>BAVM 62 </v>
      </c>
      <c r="B116" s="2" t="str">
        <f t="shared" si="7"/>
        <v>II</v>
      </c>
      <c r="C116" s="5">
        <f t="shared" si="8"/>
        <v>48512.41</v>
      </c>
      <c r="D116" s="6" t="str">
        <f t="shared" si="9"/>
        <v>vis</v>
      </c>
      <c r="E116" s="53">
        <f>VLOOKUP(C116,'Active 1'!C$21:E$960,3,FALSE)</f>
        <v>-308.90195563316593</v>
      </c>
      <c r="F116" s="2" t="s">
        <v>121</v>
      </c>
      <c r="G116" s="6" t="str">
        <f t="shared" si="10"/>
        <v>48512.41</v>
      </c>
      <c r="H116" s="5">
        <f t="shared" si="11"/>
        <v>3116.5</v>
      </c>
      <c r="I116" s="54" t="s">
        <v>469</v>
      </c>
      <c r="J116" s="55" t="s">
        <v>470</v>
      </c>
      <c r="K116" s="54">
        <v>3116.5</v>
      </c>
      <c r="L116" s="54" t="s">
        <v>471</v>
      </c>
      <c r="M116" s="55" t="s">
        <v>145</v>
      </c>
      <c r="N116" s="55"/>
      <c r="O116" s="56" t="s">
        <v>472</v>
      </c>
      <c r="P116" s="57" t="s">
        <v>473</v>
      </c>
    </row>
    <row r="117" spans="1:16" ht="12.75" customHeight="1" thickBot="1" x14ac:dyDescent="0.25">
      <c r="A117" s="5" t="str">
        <f t="shared" si="6"/>
        <v>BAVM 62 </v>
      </c>
      <c r="B117" s="2" t="str">
        <f t="shared" si="7"/>
        <v>II</v>
      </c>
      <c r="C117" s="5">
        <f t="shared" si="8"/>
        <v>48550.879999999997</v>
      </c>
      <c r="D117" s="6" t="str">
        <f t="shared" si="9"/>
        <v>vis</v>
      </c>
      <c r="E117" s="53">
        <f>VLOOKUP(C117,'Active 1'!C$21:E$960,3,FALSE)</f>
        <v>-305.92948594123078</v>
      </c>
      <c r="F117" s="2" t="s">
        <v>121</v>
      </c>
      <c r="G117" s="6" t="str">
        <f t="shared" si="10"/>
        <v>48550.88</v>
      </c>
      <c r="H117" s="5">
        <f t="shared" si="11"/>
        <v>3119.5</v>
      </c>
      <c r="I117" s="54" t="s">
        <v>474</v>
      </c>
      <c r="J117" s="55" t="s">
        <v>475</v>
      </c>
      <c r="K117" s="54">
        <v>3119.5</v>
      </c>
      <c r="L117" s="54" t="s">
        <v>476</v>
      </c>
      <c r="M117" s="55" t="s">
        <v>145</v>
      </c>
      <c r="N117" s="55"/>
      <c r="O117" s="56" t="s">
        <v>435</v>
      </c>
      <c r="P117" s="57" t="s">
        <v>473</v>
      </c>
    </row>
    <row r="118" spans="1:16" ht="12.75" customHeight="1" thickBot="1" x14ac:dyDescent="0.25">
      <c r="A118" s="5" t="str">
        <f t="shared" si="6"/>
        <v>BAVM 62 </v>
      </c>
      <c r="B118" s="2" t="str">
        <f t="shared" si="7"/>
        <v>I</v>
      </c>
      <c r="C118" s="5">
        <f t="shared" si="8"/>
        <v>48557.45</v>
      </c>
      <c r="D118" s="6" t="str">
        <f t="shared" si="9"/>
        <v>vis</v>
      </c>
      <c r="E118" s="53">
        <f>VLOOKUP(C118,'Active 1'!C$21:E$960,3,FALSE)</f>
        <v>-305.42184035048433</v>
      </c>
      <c r="F118" s="2" t="s">
        <v>121</v>
      </c>
      <c r="G118" s="6" t="str">
        <f t="shared" si="10"/>
        <v>48557.45</v>
      </c>
      <c r="H118" s="5">
        <f t="shared" si="11"/>
        <v>3120</v>
      </c>
      <c r="I118" s="54" t="s">
        <v>477</v>
      </c>
      <c r="J118" s="55" t="s">
        <v>478</v>
      </c>
      <c r="K118" s="54">
        <v>3120</v>
      </c>
      <c r="L118" s="54" t="s">
        <v>479</v>
      </c>
      <c r="M118" s="55" t="s">
        <v>145</v>
      </c>
      <c r="N118" s="55"/>
      <c r="O118" s="56" t="s">
        <v>472</v>
      </c>
      <c r="P118" s="57" t="s">
        <v>473</v>
      </c>
    </row>
    <row r="119" spans="1:16" ht="12.75" customHeight="1" thickBot="1" x14ac:dyDescent="0.25">
      <c r="A119" s="5" t="str">
        <f t="shared" si="6"/>
        <v>BAVM 62 </v>
      </c>
      <c r="B119" s="2" t="str">
        <f t="shared" si="7"/>
        <v>II</v>
      </c>
      <c r="C119" s="5">
        <f t="shared" si="8"/>
        <v>48744.89</v>
      </c>
      <c r="D119" s="6" t="str">
        <f t="shared" si="9"/>
        <v>vis</v>
      </c>
      <c r="E119" s="53">
        <f>VLOOKUP(C119,'Active 1'!C$21:E$960,3,FALSE)</f>
        <v>-290.93887390763484</v>
      </c>
      <c r="F119" s="2" t="s">
        <v>121</v>
      </c>
      <c r="G119" s="6" t="str">
        <f t="shared" si="10"/>
        <v>48744.89</v>
      </c>
      <c r="H119" s="5">
        <f t="shared" si="11"/>
        <v>3134.5</v>
      </c>
      <c r="I119" s="54" t="s">
        <v>480</v>
      </c>
      <c r="J119" s="55" t="s">
        <v>481</v>
      </c>
      <c r="K119" s="54">
        <v>3134.5</v>
      </c>
      <c r="L119" s="54" t="s">
        <v>482</v>
      </c>
      <c r="M119" s="55" t="s">
        <v>145</v>
      </c>
      <c r="N119" s="55"/>
      <c r="O119" s="56" t="s">
        <v>405</v>
      </c>
      <c r="P119" s="57" t="s">
        <v>473</v>
      </c>
    </row>
    <row r="120" spans="1:16" ht="12.75" customHeight="1" thickBot="1" x14ac:dyDescent="0.25">
      <c r="A120" s="5" t="str">
        <f t="shared" si="6"/>
        <v> AOEB 2 </v>
      </c>
      <c r="B120" s="2" t="str">
        <f t="shared" si="7"/>
        <v>I</v>
      </c>
      <c r="C120" s="5">
        <f t="shared" si="8"/>
        <v>48776.800000000003</v>
      </c>
      <c r="D120" s="6" t="str">
        <f t="shared" si="9"/>
        <v>vis</v>
      </c>
      <c r="E120" s="53">
        <f>VLOOKUP(C120,'Active 1'!C$21:E$960,3,FALSE)</f>
        <v>-288.47327713431338</v>
      </c>
      <c r="F120" s="2" t="s">
        <v>121</v>
      </c>
      <c r="G120" s="6" t="str">
        <f t="shared" si="10"/>
        <v>48776.80</v>
      </c>
      <c r="H120" s="5">
        <f t="shared" si="11"/>
        <v>3137</v>
      </c>
      <c r="I120" s="54" t="s">
        <v>483</v>
      </c>
      <c r="J120" s="55" t="s">
        <v>484</v>
      </c>
      <c r="K120" s="54">
        <v>3137</v>
      </c>
      <c r="L120" s="54" t="s">
        <v>485</v>
      </c>
      <c r="M120" s="55" t="s">
        <v>145</v>
      </c>
      <c r="N120" s="55"/>
      <c r="O120" s="56" t="s">
        <v>486</v>
      </c>
      <c r="P120" s="56" t="s">
        <v>309</v>
      </c>
    </row>
    <row r="121" spans="1:16" ht="12.75" customHeight="1" thickBot="1" x14ac:dyDescent="0.25">
      <c r="A121" s="5" t="str">
        <f t="shared" si="6"/>
        <v>BAVM 62 </v>
      </c>
      <c r="B121" s="2" t="str">
        <f t="shared" si="7"/>
        <v>II</v>
      </c>
      <c r="C121" s="5">
        <f t="shared" si="8"/>
        <v>48809.55</v>
      </c>
      <c r="D121" s="6" t="str">
        <f t="shared" si="9"/>
        <v>vis</v>
      </c>
      <c r="E121" s="53">
        <f>VLOOKUP(C121,'Active 1'!C$21:E$960,3,FALSE)</f>
        <v>-285.94277590190131</v>
      </c>
      <c r="F121" s="2" t="s">
        <v>121</v>
      </c>
      <c r="G121" s="6" t="str">
        <f t="shared" si="10"/>
        <v>48809.55</v>
      </c>
      <c r="H121" s="5">
        <f t="shared" si="11"/>
        <v>3139.5</v>
      </c>
      <c r="I121" s="54" t="s">
        <v>487</v>
      </c>
      <c r="J121" s="55" t="s">
        <v>488</v>
      </c>
      <c r="K121" s="54">
        <v>3139.5</v>
      </c>
      <c r="L121" s="54" t="s">
        <v>489</v>
      </c>
      <c r="M121" s="55" t="s">
        <v>145</v>
      </c>
      <c r="N121" s="55"/>
      <c r="O121" s="56" t="s">
        <v>490</v>
      </c>
      <c r="P121" s="57" t="s">
        <v>473</v>
      </c>
    </row>
    <row r="122" spans="1:16" ht="12.75" customHeight="1" thickBot="1" x14ac:dyDescent="0.25">
      <c r="A122" s="5" t="str">
        <f t="shared" si="6"/>
        <v> AOEB 2 </v>
      </c>
      <c r="B122" s="2" t="str">
        <f t="shared" si="7"/>
        <v>II</v>
      </c>
      <c r="C122" s="5">
        <f t="shared" si="8"/>
        <v>48809.57</v>
      </c>
      <c r="D122" s="6" t="str">
        <f t="shared" si="9"/>
        <v>vis</v>
      </c>
      <c r="E122" s="53">
        <f>VLOOKUP(C122,'Active 1'!C$21:E$960,3,FALSE)</f>
        <v>-285.94123055763748</v>
      </c>
      <c r="F122" s="2" t="s">
        <v>121</v>
      </c>
      <c r="G122" s="6" t="str">
        <f t="shared" si="10"/>
        <v>48809.57</v>
      </c>
      <c r="H122" s="5">
        <f t="shared" si="11"/>
        <v>3139.5</v>
      </c>
      <c r="I122" s="54" t="s">
        <v>491</v>
      </c>
      <c r="J122" s="55" t="s">
        <v>492</v>
      </c>
      <c r="K122" s="54">
        <v>3139.5</v>
      </c>
      <c r="L122" s="54" t="s">
        <v>493</v>
      </c>
      <c r="M122" s="55" t="s">
        <v>145</v>
      </c>
      <c r="N122" s="55"/>
      <c r="O122" s="56" t="s">
        <v>366</v>
      </c>
      <c r="P122" s="56" t="s">
        <v>309</v>
      </c>
    </row>
    <row r="123" spans="1:16" ht="12.75" customHeight="1" thickBot="1" x14ac:dyDescent="0.25">
      <c r="A123" s="5" t="str">
        <f t="shared" si="6"/>
        <v> AOEB 2 </v>
      </c>
      <c r="B123" s="2" t="str">
        <f t="shared" si="7"/>
        <v>I</v>
      </c>
      <c r="C123" s="5">
        <f t="shared" si="8"/>
        <v>48815.93</v>
      </c>
      <c r="D123" s="6" t="str">
        <f t="shared" si="9"/>
        <v>vis</v>
      </c>
      <c r="E123" s="53">
        <f>VLOOKUP(C123,'Active 1'!C$21:E$960,3,FALSE)</f>
        <v>-285.44981108166371</v>
      </c>
      <c r="F123" s="2" t="s">
        <v>121</v>
      </c>
      <c r="G123" s="6" t="str">
        <f t="shared" si="10"/>
        <v>48815.93</v>
      </c>
      <c r="H123" s="5">
        <f t="shared" si="11"/>
        <v>3140</v>
      </c>
      <c r="I123" s="54" t="s">
        <v>494</v>
      </c>
      <c r="J123" s="55" t="s">
        <v>495</v>
      </c>
      <c r="K123" s="54">
        <v>3140</v>
      </c>
      <c r="L123" s="54" t="s">
        <v>496</v>
      </c>
      <c r="M123" s="55" t="s">
        <v>145</v>
      </c>
      <c r="N123" s="55"/>
      <c r="O123" s="56" t="s">
        <v>366</v>
      </c>
      <c r="P123" s="56" t="s">
        <v>309</v>
      </c>
    </row>
    <row r="124" spans="1:16" ht="12.75" customHeight="1" thickBot="1" x14ac:dyDescent="0.25">
      <c r="A124" s="5" t="str">
        <f t="shared" si="6"/>
        <v>BAVM 62 </v>
      </c>
      <c r="B124" s="2" t="str">
        <f t="shared" si="7"/>
        <v>I</v>
      </c>
      <c r="C124" s="5">
        <f t="shared" si="8"/>
        <v>48816</v>
      </c>
      <c r="D124" s="6" t="str">
        <f t="shared" si="9"/>
        <v>vis</v>
      </c>
      <c r="E124" s="53">
        <f>VLOOKUP(C124,'Active 1'!C$21:E$960,3,FALSE)</f>
        <v>-285.4444023767395</v>
      </c>
      <c r="F124" s="2" t="s">
        <v>121</v>
      </c>
      <c r="G124" s="6" t="str">
        <f t="shared" si="10"/>
        <v>48816.00</v>
      </c>
      <c r="H124" s="5">
        <f t="shared" si="11"/>
        <v>3140</v>
      </c>
      <c r="I124" s="54" t="s">
        <v>497</v>
      </c>
      <c r="J124" s="55" t="s">
        <v>498</v>
      </c>
      <c r="K124" s="54">
        <v>3140</v>
      </c>
      <c r="L124" s="54" t="s">
        <v>499</v>
      </c>
      <c r="M124" s="55" t="s">
        <v>145</v>
      </c>
      <c r="N124" s="55"/>
      <c r="O124" s="56" t="s">
        <v>490</v>
      </c>
      <c r="P124" s="57" t="s">
        <v>473</v>
      </c>
    </row>
    <row r="125" spans="1:16" ht="12.75" customHeight="1" thickBot="1" x14ac:dyDescent="0.25">
      <c r="A125" s="5" t="str">
        <f t="shared" si="6"/>
        <v>BAVM 62 </v>
      </c>
      <c r="B125" s="2" t="str">
        <f t="shared" si="7"/>
        <v>II</v>
      </c>
      <c r="C125" s="5">
        <f t="shared" si="8"/>
        <v>48822.42</v>
      </c>
      <c r="D125" s="6" t="str">
        <f t="shared" si="9"/>
        <v>vis</v>
      </c>
      <c r="E125" s="53">
        <f>VLOOKUP(C125,'Active 1'!C$21:E$960,3,FALSE)</f>
        <v>-284.94834686797367</v>
      </c>
      <c r="F125" s="2" t="s">
        <v>121</v>
      </c>
      <c r="G125" s="6" t="str">
        <f t="shared" si="10"/>
        <v>48822.42</v>
      </c>
      <c r="H125" s="5">
        <f t="shared" si="11"/>
        <v>3140.5</v>
      </c>
      <c r="I125" s="54" t="s">
        <v>500</v>
      </c>
      <c r="J125" s="55" t="s">
        <v>501</v>
      </c>
      <c r="K125" s="54">
        <v>3140.5</v>
      </c>
      <c r="L125" s="54" t="s">
        <v>502</v>
      </c>
      <c r="M125" s="55" t="s">
        <v>145</v>
      </c>
      <c r="N125" s="55"/>
      <c r="O125" s="56" t="s">
        <v>350</v>
      </c>
      <c r="P125" s="57" t="s">
        <v>473</v>
      </c>
    </row>
    <row r="126" spans="1:16" ht="12.75" customHeight="1" thickBot="1" x14ac:dyDescent="0.25">
      <c r="A126" s="5" t="str">
        <f t="shared" si="6"/>
        <v> AOEB 2 </v>
      </c>
      <c r="B126" s="2" t="str">
        <f t="shared" si="7"/>
        <v>II</v>
      </c>
      <c r="C126" s="5">
        <f t="shared" si="8"/>
        <v>48822.47</v>
      </c>
      <c r="D126" s="6" t="str">
        <f t="shared" si="9"/>
        <v>vis</v>
      </c>
      <c r="E126" s="53">
        <f>VLOOKUP(C126,'Active 1'!C$21:E$960,3,FALSE)</f>
        <v>-284.94448350731324</v>
      </c>
      <c r="F126" s="2" t="s">
        <v>121</v>
      </c>
      <c r="G126" s="6" t="str">
        <f t="shared" si="10"/>
        <v>48822.47</v>
      </c>
      <c r="H126" s="5">
        <f t="shared" si="11"/>
        <v>3140.5</v>
      </c>
      <c r="I126" s="54" t="s">
        <v>503</v>
      </c>
      <c r="J126" s="55" t="s">
        <v>504</v>
      </c>
      <c r="K126" s="54">
        <v>3140.5</v>
      </c>
      <c r="L126" s="54" t="s">
        <v>489</v>
      </c>
      <c r="M126" s="55" t="s">
        <v>145</v>
      </c>
      <c r="N126" s="55"/>
      <c r="O126" s="56" t="s">
        <v>458</v>
      </c>
      <c r="P126" s="56" t="s">
        <v>309</v>
      </c>
    </row>
    <row r="127" spans="1:16" ht="12.75" customHeight="1" thickBot="1" x14ac:dyDescent="0.25">
      <c r="A127" s="5" t="str">
        <f t="shared" si="6"/>
        <v>BAVM 62 </v>
      </c>
      <c r="B127" s="2" t="str">
        <f t="shared" si="7"/>
        <v>I</v>
      </c>
      <c r="C127" s="5">
        <f t="shared" si="8"/>
        <v>48828.7</v>
      </c>
      <c r="D127" s="6" t="str">
        <f t="shared" si="9"/>
        <v>vis</v>
      </c>
      <c r="E127" s="53">
        <f>VLOOKUP(C127,'Active 1'!C$21:E$960,3,FALSE)</f>
        <v>-284.46310876905625</v>
      </c>
      <c r="F127" s="2" t="s">
        <v>121</v>
      </c>
      <c r="G127" s="6" t="str">
        <f t="shared" si="10"/>
        <v>48828.70</v>
      </c>
      <c r="H127" s="5">
        <f t="shared" si="11"/>
        <v>3141</v>
      </c>
      <c r="I127" s="54" t="s">
        <v>505</v>
      </c>
      <c r="J127" s="55" t="s">
        <v>506</v>
      </c>
      <c r="K127" s="54">
        <v>3141</v>
      </c>
      <c r="L127" s="54" t="s">
        <v>507</v>
      </c>
      <c r="M127" s="55" t="s">
        <v>145</v>
      </c>
      <c r="N127" s="55"/>
      <c r="O127" s="56" t="s">
        <v>350</v>
      </c>
      <c r="P127" s="57" t="s">
        <v>473</v>
      </c>
    </row>
    <row r="128" spans="1:16" ht="12.75" customHeight="1" thickBot="1" x14ac:dyDescent="0.25">
      <c r="A128" s="5" t="str">
        <f t="shared" si="6"/>
        <v> AOEB 2 </v>
      </c>
      <c r="B128" s="2" t="str">
        <f t="shared" si="7"/>
        <v>I</v>
      </c>
      <c r="C128" s="5">
        <f t="shared" si="8"/>
        <v>48829.04</v>
      </c>
      <c r="D128" s="6" t="str">
        <f t="shared" si="9"/>
        <v>vis</v>
      </c>
      <c r="E128" s="53">
        <f>VLOOKUP(C128,'Active 1'!C$21:E$960,3,FALSE)</f>
        <v>-284.43683791656679</v>
      </c>
      <c r="F128" s="2" t="s">
        <v>121</v>
      </c>
      <c r="G128" s="6" t="str">
        <f t="shared" si="10"/>
        <v>48829.04</v>
      </c>
      <c r="H128" s="5">
        <f t="shared" si="11"/>
        <v>3141</v>
      </c>
      <c r="I128" s="54" t="s">
        <v>508</v>
      </c>
      <c r="J128" s="55" t="s">
        <v>509</v>
      </c>
      <c r="K128" s="54">
        <v>3141</v>
      </c>
      <c r="L128" s="54" t="s">
        <v>510</v>
      </c>
      <c r="M128" s="55" t="s">
        <v>145</v>
      </c>
      <c r="N128" s="55"/>
      <c r="O128" s="56" t="s">
        <v>458</v>
      </c>
      <c r="P128" s="56" t="s">
        <v>309</v>
      </c>
    </row>
    <row r="129" spans="1:16" ht="12.75" customHeight="1" thickBot="1" x14ac:dyDescent="0.25">
      <c r="A129" s="5" t="str">
        <f t="shared" si="6"/>
        <v>BAVM 62 </v>
      </c>
      <c r="B129" s="2" t="str">
        <f t="shared" si="7"/>
        <v>II</v>
      </c>
      <c r="C129" s="5">
        <f t="shared" si="8"/>
        <v>48874</v>
      </c>
      <c r="D129" s="6" t="str">
        <f t="shared" si="9"/>
        <v>vis</v>
      </c>
      <c r="E129" s="53">
        <f>VLOOKUP(C129,'Active 1'!C$21:E$960,3,FALSE)</f>
        <v>-280.96290401094103</v>
      </c>
      <c r="F129" s="2" t="s">
        <v>121</v>
      </c>
      <c r="G129" s="6" t="str">
        <f t="shared" si="10"/>
        <v>48874.00</v>
      </c>
      <c r="H129" s="5">
        <f t="shared" si="11"/>
        <v>3144.5</v>
      </c>
      <c r="I129" s="54" t="s">
        <v>511</v>
      </c>
      <c r="J129" s="55" t="s">
        <v>512</v>
      </c>
      <c r="K129" s="54">
        <v>3144.5</v>
      </c>
      <c r="L129" s="54" t="s">
        <v>471</v>
      </c>
      <c r="M129" s="55" t="s">
        <v>145</v>
      </c>
      <c r="N129" s="55"/>
      <c r="O129" s="56" t="s">
        <v>239</v>
      </c>
      <c r="P129" s="57" t="s">
        <v>473</v>
      </c>
    </row>
    <row r="130" spans="1:16" ht="12.75" customHeight="1" thickBot="1" x14ac:dyDescent="0.25">
      <c r="A130" s="5" t="str">
        <f t="shared" si="6"/>
        <v>BAVM 62 </v>
      </c>
      <c r="B130" s="2" t="str">
        <f t="shared" si="7"/>
        <v>II</v>
      </c>
      <c r="C130" s="5">
        <f t="shared" si="8"/>
        <v>48913.13</v>
      </c>
      <c r="D130" s="6" t="str">
        <f t="shared" si="9"/>
        <v>vis</v>
      </c>
      <c r="E130" s="53">
        <f>VLOOKUP(C130,'Active 1'!C$21:E$960,3,FALSE)</f>
        <v>-277.93943795829136</v>
      </c>
      <c r="F130" s="2" t="s">
        <v>121</v>
      </c>
      <c r="G130" s="6" t="str">
        <f t="shared" si="10"/>
        <v>48913.13</v>
      </c>
      <c r="H130" s="5">
        <f t="shared" si="11"/>
        <v>3147.5</v>
      </c>
      <c r="I130" s="54" t="s">
        <v>513</v>
      </c>
      <c r="J130" s="55" t="s">
        <v>514</v>
      </c>
      <c r="K130" s="54">
        <v>3147.5</v>
      </c>
      <c r="L130" s="54" t="s">
        <v>515</v>
      </c>
      <c r="M130" s="55" t="s">
        <v>145</v>
      </c>
      <c r="N130" s="55"/>
      <c r="O130" s="56" t="s">
        <v>455</v>
      </c>
      <c r="P130" s="57" t="s">
        <v>473</v>
      </c>
    </row>
    <row r="131" spans="1:16" ht="12.75" customHeight="1" thickBot="1" x14ac:dyDescent="0.25">
      <c r="A131" s="5" t="str">
        <f t="shared" si="6"/>
        <v> AOEB 2 </v>
      </c>
      <c r="B131" s="2" t="str">
        <f t="shared" si="7"/>
        <v>II</v>
      </c>
      <c r="C131" s="5">
        <f t="shared" si="8"/>
        <v>49003.56</v>
      </c>
      <c r="D131" s="6" t="str">
        <f t="shared" si="9"/>
        <v>vis</v>
      </c>
      <c r="E131" s="53">
        <f>VLOOKUP(C131,'Active 1'!C$21:E$960,3,FALSE)</f>
        <v>-270.95216386830595</v>
      </c>
      <c r="F131" s="2" t="s">
        <v>121</v>
      </c>
      <c r="G131" s="6" t="str">
        <f t="shared" si="10"/>
        <v>49003.56</v>
      </c>
      <c r="H131" s="5">
        <f t="shared" si="11"/>
        <v>3154.5</v>
      </c>
      <c r="I131" s="54" t="s">
        <v>516</v>
      </c>
      <c r="J131" s="55" t="s">
        <v>517</v>
      </c>
      <c r="K131" s="54">
        <v>3154.5</v>
      </c>
      <c r="L131" s="54" t="s">
        <v>518</v>
      </c>
      <c r="M131" s="55" t="s">
        <v>145</v>
      </c>
      <c r="N131" s="55"/>
      <c r="O131" s="56" t="s">
        <v>519</v>
      </c>
      <c r="P131" s="56" t="s">
        <v>309</v>
      </c>
    </row>
    <row r="132" spans="1:16" ht="12.75" customHeight="1" thickBot="1" x14ac:dyDescent="0.25">
      <c r="A132" s="5" t="str">
        <f t="shared" si="6"/>
        <v> AOEB 2 </v>
      </c>
      <c r="B132" s="2" t="str">
        <f t="shared" si="7"/>
        <v>I</v>
      </c>
      <c r="C132" s="5">
        <f t="shared" si="8"/>
        <v>49010.38</v>
      </c>
      <c r="D132" s="6" t="str">
        <f t="shared" si="9"/>
        <v>vis</v>
      </c>
      <c r="E132" s="53">
        <f>VLOOKUP(C132,'Active 1'!C$21:E$960,3,FALSE)</f>
        <v>-270.42520147425864</v>
      </c>
      <c r="F132" s="2" t="s">
        <v>121</v>
      </c>
      <c r="G132" s="6" t="str">
        <f t="shared" si="10"/>
        <v>49010.38</v>
      </c>
      <c r="H132" s="5">
        <f t="shared" si="11"/>
        <v>3155</v>
      </c>
      <c r="I132" s="54" t="s">
        <v>520</v>
      </c>
      <c r="J132" s="55" t="s">
        <v>521</v>
      </c>
      <c r="K132" s="54">
        <v>3155</v>
      </c>
      <c r="L132" s="54" t="s">
        <v>522</v>
      </c>
      <c r="M132" s="55" t="s">
        <v>145</v>
      </c>
      <c r="N132" s="55"/>
      <c r="O132" s="56" t="s">
        <v>519</v>
      </c>
      <c r="P132" s="56" t="s">
        <v>309</v>
      </c>
    </row>
    <row r="133" spans="1:16" ht="12.75" customHeight="1" thickBot="1" x14ac:dyDescent="0.25">
      <c r="A133" s="5" t="str">
        <f t="shared" si="6"/>
        <v>BAVM 79 </v>
      </c>
      <c r="B133" s="2" t="str">
        <f t="shared" si="7"/>
        <v>II</v>
      </c>
      <c r="C133" s="5">
        <f t="shared" si="8"/>
        <v>49133.18</v>
      </c>
      <c r="D133" s="6" t="str">
        <f t="shared" si="9"/>
        <v>vis</v>
      </c>
      <c r="E133" s="53">
        <f>VLOOKUP(C133,'Active 1'!C$21:E$960,3,FALSE)</f>
        <v>-260.93678769287828</v>
      </c>
      <c r="F133" s="2" t="s">
        <v>121</v>
      </c>
      <c r="G133" s="6" t="str">
        <f t="shared" si="10"/>
        <v>49133.18</v>
      </c>
      <c r="H133" s="5">
        <f t="shared" si="11"/>
        <v>3164.5</v>
      </c>
      <c r="I133" s="54" t="s">
        <v>523</v>
      </c>
      <c r="J133" s="55" t="s">
        <v>524</v>
      </c>
      <c r="K133" s="54">
        <v>3164.5</v>
      </c>
      <c r="L133" s="54" t="s">
        <v>525</v>
      </c>
      <c r="M133" s="55" t="s">
        <v>145</v>
      </c>
      <c r="N133" s="55"/>
      <c r="O133" s="56" t="s">
        <v>526</v>
      </c>
      <c r="P133" s="57" t="s">
        <v>527</v>
      </c>
    </row>
    <row r="134" spans="1:16" ht="12.75" customHeight="1" thickBot="1" x14ac:dyDescent="0.25">
      <c r="A134" s="5" t="str">
        <f t="shared" si="6"/>
        <v> AOEB 2 </v>
      </c>
      <c r="B134" s="2" t="str">
        <f t="shared" si="7"/>
        <v>II</v>
      </c>
      <c r="C134" s="5">
        <f t="shared" si="8"/>
        <v>49158.92</v>
      </c>
      <c r="D134" s="6" t="str">
        <f t="shared" si="9"/>
        <v>vis</v>
      </c>
      <c r="E134" s="53">
        <f>VLOOKUP(C134,'Active 1'!C$21:E$960,3,FALSE)</f>
        <v>-258.94792962502237</v>
      </c>
      <c r="F134" s="2" t="s">
        <v>121</v>
      </c>
      <c r="G134" s="6" t="str">
        <f t="shared" si="10"/>
        <v>49158.92</v>
      </c>
      <c r="H134" s="5">
        <f t="shared" si="11"/>
        <v>3166.5</v>
      </c>
      <c r="I134" s="54" t="s">
        <v>528</v>
      </c>
      <c r="J134" s="55" t="s">
        <v>529</v>
      </c>
      <c r="K134" s="54">
        <v>3166.5</v>
      </c>
      <c r="L134" s="54" t="s">
        <v>530</v>
      </c>
      <c r="M134" s="55" t="s">
        <v>145</v>
      </c>
      <c r="N134" s="55"/>
      <c r="O134" s="56" t="s">
        <v>366</v>
      </c>
      <c r="P134" s="56" t="s">
        <v>309</v>
      </c>
    </row>
    <row r="135" spans="1:16" ht="12.75" customHeight="1" thickBot="1" x14ac:dyDescent="0.25">
      <c r="A135" s="5" t="str">
        <f t="shared" si="6"/>
        <v> AOEB 2 </v>
      </c>
      <c r="B135" s="2" t="str">
        <f t="shared" si="7"/>
        <v>I</v>
      </c>
      <c r="C135" s="5">
        <f t="shared" si="8"/>
        <v>49165.11</v>
      </c>
      <c r="D135" s="6" t="str">
        <f t="shared" si="9"/>
        <v>vis</v>
      </c>
      <c r="E135" s="53">
        <f>VLOOKUP(C135,'Active 1'!C$21:E$960,3,FALSE)</f>
        <v>-258.46964557529299</v>
      </c>
      <c r="F135" s="2" t="s">
        <v>121</v>
      </c>
      <c r="G135" s="6" t="str">
        <f t="shared" si="10"/>
        <v>49165.11</v>
      </c>
      <c r="H135" s="5">
        <f t="shared" si="11"/>
        <v>3167</v>
      </c>
      <c r="I135" s="54" t="s">
        <v>531</v>
      </c>
      <c r="J135" s="55" t="s">
        <v>532</v>
      </c>
      <c r="K135" s="54">
        <v>3167</v>
      </c>
      <c r="L135" s="54" t="s">
        <v>533</v>
      </c>
      <c r="M135" s="55" t="s">
        <v>145</v>
      </c>
      <c r="N135" s="55"/>
      <c r="O135" s="56" t="s">
        <v>366</v>
      </c>
      <c r="P135" s="56" t="s">
        <v>309</v>
      </c>
    </row>
    <row r="136" spans="1:16" ht="12.75" customHeight="1" thickBot="1" x14ac:dyDescent="0.25">
      <c r="A136" s="5" t="str">
        <f t="shared" si="6"/>
        <v> AOEB 2 </v>
      </c>
      <c r="B136" s="2" t="str">
        <f t="shared" si="7"/>
        <v>II</v>
      </c>
      <c r="C136" s="5">
        <f t="shared" si="8"/>
        <v>49184.58</v>
      </c>
      <c r="D136" s="6" t="str">
        <f t="shared" si="9"/>
        <v>vis</v>
      </c>
      <c r="E136" s="53">
        <f>VLOOKUP(C136,'Active 1'!C$21:E$960,3,FALSE)</f>
        <v>-256.96525293422229</v>
      </c>
      <c r="F136" s="2" t="s">
        <v>121</v>
      </c>
      <c r="G136" s="6" t="str">
        <f t="shared" si="10"/>
        <v>49184.58</v>
      </c>
      <c r="H136" s="5">
        <f t="shared" si="11"/>
        <v>3168.5</v>
      </c>
      <c r="I136" s="54" t="s">
        <v>534</v>
      </c>
      <c r="J136" s="55" t="s">
        <v>535</v>
      </c>
      <c r="K136" s="54">
        <v>3168.5</v>
      </c>
      <c r="L136" s="54" t="s">
        <v>536</v>
      </c>
      <c r="M136" s="55" t="s">
        <v>145</v>
      </c>
      <c r="N136" s="55"/>
      <c r="O136" s="56" t="s">
        <v>458</v>
      </c>
      <c r="P136" s="56" t="s">
        <v>309</v>
      </c>
    </row>
    <row r="137" spans="1:16" ht="12.75" customHeight="1" thickBot="1" x14ac:dyDescent="0.25">
      <c r="A137" s="5" t="str">
        <f t="shared" si="6"/>
        <v> AOEB 2 </v>
      </c>
      <c r="B137" s="2" t="str">
        <f t="shared" si="7"/>
        <v>I</v>
      </c>
      <c r="C137" s="5">
        <f t="shared" si="8"/>
        <v>49191.12</v>
      </c>
      <c r="D137" s="6" t="str">
        <f t="shared" si="9"/>
        <v>vis</v>
      </c>
      <c r="E137" s="53">
        <f>VLOOKUP(C137,'Active 1'!C$21:E$960,3,FALSE)</f>
        <v>-256.45992535987182</v>
      </c>
      <c r="F137" s="2" t="s">
        <v>121</v>
      </c>
      <c r="G137" s="6" t="str">
        <f t="shared" si="10"/>
        <v>49191.12</v>
      </c>
      <c r="H137" s="5">
        <f t="shared" si="11"/>
        <v>3169</v>
      </c>
      <c r="I137" s="54" t="s">
        <v>537</v>
      </c>
      <c r="J137" s="55" t="s">
        <v>538</v>
      </c>
      <c r="K137" s="54">
        <v>3169</v>
      </c>
      <c r="L137" s="54" t="s">
        <v>539</v>
      </c>
      <c r="M137" s="55" t="s">
        <v>145</v>
      </c>
      <c r="N137" s="55"/>
      <c r="O137" s="56" t="s">
        <v>458</v>
      </c>
      <c r="P137" s="56" t="s">
        <v>309</v>
      </c>
    </row>
    <row r="138" spans="1:16" ht="12.75" customHeight="1" thickBot="1" x14ac:dyDescent="0.25">
      <c r="A138" s="5" t="str">
        <f t="shared" si="6"/>
        <v> AOEB 2 </v>
      </c>
      <c r="B138" s="2" t="str">
        <f t="shared" si="7"/>
        <v>II</v>
      </c>
      <c r="C138" s="5">
        <f t="shared" si="8"/>
        <v>49210.77</v>
      </c>
      <c r="D138" s="6" t="str">
        <f t="shared" si="9"/>
        <v>vis</v>
      </c>
      <c r="E138" s="53">
        <f>VLOOKUP(C138,'Active 1'!C$21:E$960,3,FALSE)</f>
        <v>-254.94162462042507</v>
      </c>
      <c r="F138" s="2" t="s">
        <v>121</v>
      </c>
      <c r="G138" s="6" t="str">
        <f t="shared" si="10"/>
        <v>49210.77</v>
      </c>
      <c r="H138" s="5">
        <f t="shared" si="11"/>
        <v>3170.5</v>
      </c>
      <c r="I138" s="54" t="s">
        <v>540</v>
      </c>
      <c r="J138" s="55" t="s">
        <v>541</v>
      </c>
      <c r="K138" s="54">
        <v>3170.5</v>
      </c>
      <c r="L138" s="54" t="s">
        <v>542</v>
      </c>
      <c r="M138" s="55" t="s">
        <v>145</v>
      </c>
      <c r="N138" s="55"/>
      <c r="O138" s="56" t="s">
        <v>543</v>
      </c>
      <c r="P138" s="56" t="s">
        <v>309</v>
      </c>
    </row>
    <row r="139" spans="1:16" ht="12.75" customHeight="1" thickBot="1" x14ac:dyDescent="0.25">
      <c r="A139" s="5" t="str">
        <f t="shared" ref="A139:A202" si="12">P139</f>
        <v> AOEB 2 </v>
      </c>
      <c r="B139" s="2" t="str">
        <f t="shared" ref="B139:B202" si="13">IF(H139=INT(H139),"I","II")</f>
        <v>I</v>
      </c>
      <c r="C139" s="5">
        <f t="shared" ref="C139:C202" si="14">1*G139</f>
        <v>49217.16</v>
      </c>
      <c r="D139" s="6" t="str">
        <f t="shared" ref="D139:D202" si="15">VLOOKUP(F139,I$1:J$5,2,FALSE)</f>
        <v>vis</v>
      </c>
      <c r="E139" s="53">
        <f>VLOOKUP(C139,'Active 1'!C$21:E$960,3,FALSE)</f>
        <v>-254.44788712805467</v>
      </c>
      <c r="F139" s="2" t="s">
        <v>121</v>
      </c>
      <c r="G139" s="6" t="str">
        <f t="shared" ref="G139:G202" si="16">MID(I139,3,LEN(I139)-3)</f>
        <v>49217.16</v>
      </c>
      <c r="H139" s="5">
        <f t="shared" ref="H139:H202" si="17">1*K139</f>
        <v>3171</v>
      </c>
      <c r="I139" s="54" t="s">
        <v>544</v>
      </c>
      <c r="J139" s="55" t="s">
        <v>545</v>
      </c>
      <c r="K139" s="54">
        <v>3171</v>
      </c>
      <c r="L139" s="54" t="s">
        <v>546</v>
      </c>
      <c r="M139" s="55" t="s">
        <v>145</v>
      </c>
      <c r="N139" s="55"/>
      <c r="O139" s="56" t="s">
        <v>543</v>
      </c>
      <c r="P139" s="56" t="s">
        <v>309</v>
      </c>
    </row>
    <row r="140" spans="1:16" ht="12.75" customHeight="1" thickBot="1" x14ac:dyDescent="0.25">
      <c r="A140" s="5" t="str">
        <f t="shared" si="12"/>
        <v>BAVM 68 </v>
      </c>
      <c r="B140" s="2" t="str">
        <f t="shared" si="13"/>
        <v>II</v>
      </c>
      <c r="C140" s="5">
        <f t="shared" si="14"/>
        <v>49223.42</v>
      </c>
      <c r="D140" s="6" t="str">
        <f t="shared" si="15"/>
        <v>vis</v>
      </c>
      <c r="E140" s="53">
        <f>VLOOKUP(C140,'Active 1'!C$21:E$960,3,FALSE)</f>
        <v>-253.96419437340168</v>
      </c>
      <c r="F140" s="2" t="s">
        <v>121</v>
      </c>
      <c r="G140" s="6" t="str">
        <f t="shared" si="16"/>
        <v>49223.42</v>
      </c>
      <c r="H140" s="5">
        <f t="shared" si="17"/>
        <v>3171.5</v>
      </c>
      <c r="I140" s="54" t="s">
        <v>547</v>
      </c>
      <c r="J140" s="55" t="s">
        <v>548</v>
      </c>
      <c r="K140" s="54">
        <v>3171.5</v>
      </c>
      <c r="L140" s="54" t="s">
        <v>549</v>
      </c>
      <c r="M140" s="55" t="s">
        <v>145</v>
      </c>
      <c r="N140" s="55"/>
      <c r="O140" s="56" t="s">
        <v>350</v>
      </c>
      <c r="P140" s="57" t="s">
        <v>550</v>
      </c>
    </row>
    <row r="141" spans="1:16" ht="12.75" customHeight="1" thickBot="1" x14ac:dyDescent="0.25">
      <c r="A141" s="5" t="str">
        <f t="shared" si="12"/>
        <v>BAVM 68 </v>
      </c>
      <c r="B141" s="2" t="str">
        <f t="shared" si="13"/>
        <v>II</v>
      </c>
      <c r="C141" s="5">
        <f t="shared" si="14"/>
        <v>49236.33</v>
      </c>
      <c r="D141" s="6" t="str">
        <f t="shared" si="15"/>
        <v>vis</v>
      </c>
      <c r="E141" s="53">
        <f>VLOOKUP(C141,'Active 1'!C$21:E$960,3,FALSE)</f>
        <v>-252.96667465094524</v>
      </c>
      <c r="F141" s="2" t="s">
        <v>121</v>
      </c>
      <c r="G141" s="6" t="str">
        <f t="shared" si="16"/>
        <v>49236.33</v>
      </c>
      <c r="H141" s="5">
        <f t="shared" si="17"/>
        <v>3172.5</v>
      </c>
      <c r="I141" s="54" t="s">
        <v>551</v>
      </c>
      <c r="J141" s="55" t="s">
        <v>552</v>
      </c>
      <c r="K141" s="54">
        <v>3172.5</v>
      </c>
      <c r="L141" s="54" t="s">
        <v>553</v>
      </c>
      <c r="M141" s="55" t="s">
        <v>145</v>
      </c>
      <c r="N141" s="55"/>
      <c r="O141" s="56" t="s">
        <v>554</v>
      </c>
      <c r="P141" s="57" t="s">
        <v>550</v>
      </c>
    </row>
    <row r="142" spans="1:16" ht="12.75" customHeight="1" thickBot="1" x14ac:dyDescent="0.25">
      <c r="A142" s="5" t="str">
        <f t="shared" si="12"/>
        <v> AOEB 2 </v>
      </c>
      <c r="B142" s="2" t="str">
        <f t="shared" si="13"/>
        <v>II</v>
      </c>
      <c r="C142" s="5">
        <f t="shared" si="14"/>
        <v>49236.58</v>
      </c>
      <c r="D142" s="6" t="str">
        <f t="shared" si="15"/>
        <v>vis</v>
      </c>
      <c r="E142" s="53">
        <f>VLOOKUP(C142,'Active 1'!C$21:E$960,3,FALSE)</f>
        <v>-252.94735784764438</v>
      </c>
      <c r="F142" s="2" t="s">
        <v>121</v>
      </c>
      <c r="G142" s="6" t="str">
        <f t="shared" si="16"/>
        <v>49236.58</v>
      </c>
      <c r="H142" s="5">
        <f t="shared" si="17"/>
        <v>3172.5</v>
      </c>
      <c r="I142" s="54" t="s">
        <v>555</v>
      </c>
      <c r="J142" s="55" t="s">
        <v>556</v>
      </c>
      <c r="K142" s="54">
        <v>3172.5</v>
      </c>
      <c r="L142" s="54" t="s">
        <v>557</v>
      </c>
      <c r="M142" s="55" t="s">
        <v>145</v>
      </c>
      <c r="N142" s="55"/>
      <c r="O142" s="56" t="s">
        <v>558</v>
      </c>
      <c r="P142" s="56" t="s">
        <v>309</v>
      </c>
    </row>
    <row r="143" spans="1:16" ht="12.75" customHeight="1" thickBot="1" x14ac:dyDescent="0.25">
      <c r="A143" s="5" t="str">
        <f t="shared" si="12"/>
        <v> AOEB 2 </v>
      </c>
      <c r="B143" s="2" t="str">
        <f t="shared" si="13"/>
        <v>II</v>
      </c>
      <c r="C143" s="5">
        <f t="shared" si="14"/>
        <v>49236.61</v>
      </c>
      <c r="D143" s="6" t="str">
        <f t="shared" si="15"/>
        <v>vis</v>
      </c>
      <c r="E143" s="53">
        <f>VLOOKUP(C143,'Active 1'!C$21:E$960,3,FALSE)</f>
        <v>-252.94503983124835</v>
      </c>
      <c r="F143" s="2" t="s">
        <v>121</v>
      </c>
      <c r="G143" s="6" t="str">
        <f t="shared" si="16"/>
        <v>49236.61</v>
      </c>
      <c r="H143" s="5">
        <f t="shared" si="17"/>
        <v>3172.5</v>
      </c>
      <c r="I143" s="54" t="s">
        <v>559</v>
      </c>
      <c r="J143" s="55" t="s">
        <v>560</v>
      </c>
      <c r="K143" s="54">
        <v>3172.5</v>
      </c>
      <c r="L143" s="54" t="s">
        <v>561</v>
      </c>
      <c r="M143" s="55" t="s">
        <v>145</v>
      </c>
      <c r="N143" s="55"/>
      <c r="O143" s="56" t="s">
        <v>562</v>
      </c>
      <c r="P143" s="56" t="s">
        <v>309</v>
      </c>
    </row>
    <row r="144" spans="1:16" ht="12.75" customHeight="1" thickBot="1" x14ac:dyDescent="0.25">
      <c r="A144" s="5" t="str">
        <f t="shared" si="12"/>
        <v>BAVM 68 </v>
      </c>
      <c r="B144" s="2" t="str">
        <f t="shared" si="13"/>
        <v>I</v>
      </c>
      <c r="C144" s="5">
        <f t="shared" si="14"/>
        <v>49242.59</v>
      </c>
      <c r="D144" s="6" t="str">
        <f t="shared" si="15"/>
        <v>vis</v>
      </c>
      <c r="E144" s="53">
        <f>VLOOKUP(C144,'Active 1'!C$21:E$960,3,FALSE)</f>
        <v>-252.48298189629222</v>
      </c>
      <c r="F144" s="2" t="s">
        <v>121</v>
      </c>
      <c r="G144" s="6" t="str">
        <f t="shared" si="16"/>
        <v>49242.59</v>
      </c>
      <c r="H144" s="5">
        <f t="shared" si="17"/>
        <v>3173</v>
      </c>
      <c r="I144" s="54" t="s">
        <v>563</v>
      </c>
      <c r="J144" s="55" t="s">
        <v>564</v>
      </c>
      <c r="K144" s="54">
        <v>3173</v>
      </c>
      <c r="L144" s="54" t="s">
        <v>565</v>
      </c>
      <c r="M144" s="55" t="s">
        <v>145</v>
      </c>
      <c r="N144" s="55"/>
      <c r="O144" s="56" t="s">
        <v>554</v>
      </c>
      <c r="P144" s="57" t="s">
        <v>550</v>
      </c>
    </row>
    <row r="145" spans="1:16" ht="12.75" customHeight="1" thickBot="1" x14ac:dyDescent="0.25">
      <c r="A145" s="5" t="str">
        <f t="shared" si="12"/>
        <v> AOEB 2 </v>
      </c>
      <c r="B145" s="2" t="str">
        <f t="shared" si="13"/>
        <v>I</v>
      </c>
      <c r="C145" s="5">
        <f t="shared" si="14"/>
        <v>49243.01</v>
      </c>
      <c r="D145" s="6" t="str">
        <f t="shared" si="15"/>
        <v>vis</v>
      </c>
      <c r="E145" s="53">
        <f>VLOOKUP(C145,'Active 1'!C$21:E$960,3,FALSE)</f>
        <v>-252.45052966674635</v>
      </c>
      <c r="F145" s="2" t="s">
        <v>121</v>
      </c>
      <c r="G145" s="6" t="str">
        <f t="shared" si="16"/>
        <v>49243.01</v>
      </c>
      <c r="H145" s="5">
        <f t="shared" si="17"/>
        <v>3173</v>
      </c>
      <c r="I145" s="54" t="s">
        <v>566</v>
      </c>
      <c r="J145" s="55" t="s">
        <v>567</v>
      </c>
      <c r="K145" s="54">
        <v>3173</v>
      </c>
      <c r="L145" s="54" t="s">
        <v>568</v>
      </c>
      <c r="M145" s="55" t="s">
        <v>145</v>
      </c>
      <c r="N145" s="55"/>
      <c r="O145" s="56" t="s">
        <v>562</v>
      </c>
      <c r="P145" s="56" t="s">
        <v>309</v>
      </c>
    </row>
    <row r="146" spans="1:16" ht="12.75" customHeight="1" thickBot="1" x14ac:dyDescent="0.25">
      <c r="A146" s="5" t="str">
        <f t="shared" si="12"/>
        <v> AOEB 2 </v>
      </c>
      <c r="B146" s="2" t="str">
        <f t="shared" si="13"/>
        <v>II</v>
      </c>
      <c r="C146" s="5">
        <f t="shared" si="14"/>
        <v>49262.39</v>
      </c>
      <c r="D146" s="6" t="str">
        <f t="shared" si="15"/>
        <v>vis</v>
      </c>
      <c r="E146" s="53">
        <f>VLOOKUP(C146,'Active 1'!C$21:E$960,3,FALSE)</f>
        <v>-250.95309107486426</v>
      </c>
      <c r="F146" s="2" t="s">
        <v>121</v>
      </c>
      <c r="G146" s="6" t="str">
        <f t="shared" si="16"/>
        <v>49262.39</v>
      </c>
      <c r="H146" s="5">
        <f t="shared" si="17"/>
        <v>3174.5</v>
      </c>
      <c r="I146" s="54" t="s">
        <v>569</v>
      </c>
      <c r="J146" s="55" t="s">
        <v>570</v>
      </c>
      <c r="K146" s="54">
        <v>3174.5</v>
      </c>
      <c r="L146" s="54" t="s">
        <v>571</v>
      </c>
      <c r="M146" s="55" t="s">
        <v>145</v>
      </c>
      <c r="N146" s="55"/>
      <c r="O146" s="56" t="s">
        <v>572</v>
      </c>
      <c r="P146" s="56" t="s">
        <v>309</v>
      </c>
    </row>
    <row r="147" spans="1:16" ht="12.75" customHeight="1" thickBot="1" x14ac:dyDescent="0.25">
      <c r="A147" s="5" t="str">
        <f t="shared" si="12"/>
        <v>BAVM 68 </v>
      </c>
      <c r="B147" s="2" t="str">
        <f t="shared" si="13"/>
        <v>II</v>
      </c>
      <c r="C147" s="5">
        <f t="shared" si="14"/>
        <v>49275.3</v>
      </c>
      <c r="D147" s="6" t="str">
        <f t="shared" si="15"/>
        <v>vis</v>
      </c>
      <c r="E147" s="53">
        <f>VLOOKUP(C147,'Active 1'!C$21:E$960,3,FALSE)</f>
        <v>-249.95557135240782</v>
      </c>
      <c r="F147" s="2" t="s">
        <v>121</v>
      </c>
      <c r="G147" s="6" t="str">
        <f t="shared" si="16"/>
        <v>49275.30</v>
      </c>
      <c r="H147" s="5">
        <f t="shared" si="17"/>
        <v>3175.5</v>
      </c>
      <c r="I147" s="54" t="s">
        <v>573</v>
      </c>
      <c r="J147" s="55" t="s">
        <v>574</v>
      </c>
      <c r="K147" s="54">
        <v>3175.5</v>
      </c>
      <c r="L147" s="54" t="s">
        <v>571</v>
      </c>
      <c r="M147" s="55" t="s">
        <v>145</v>
      </c>
      <c r="N147" s="55"/>
      <c r="O147" s="56" t="s">
        <v>455</v>
      </c>
      <c r="P147" s="57" t="s">
        <v>550</v>
      </c>
    </row>
    <row r="148" spans="1:16" ht="12.75" customHeight="1" thickBot="1" x14ac:dyDescent="0.25">
      <c r="A148" s="5" t="str">
        <f t="shared" si="12"/>
        <v> AOEB 2 </v>
      </c>
      <c r="B148" s="2" t="str">
        <f t="shared" si="13"/>
        <v>II</v>
      </c>
      <c r="C148" s="5">
        <f t="shared" si="14"/>
        <v>49288.160000000003</v>
      </c>
      <c r="D148" s="6" t="str">
        <f t="shared" si="15"/>
        <v>vis</v>
      </c>
      <c r="E148" s="53">
        <f>VLOOKUP(C148,'Active 1'!C$21:E$960,3,FALSE)</f>
        <v>-248.96191499061177</v>
      </c>
      <c r="F148" s="2" t="s">
        <v>121</v>
      </c>
      <c r="G148" s="6" t="str">
        <f t="shared" si="16"/>
        <v>49288.16</v>
      </c>
      <c r="H148" s="5">
        <f t="shared" si="17"/>
        <v>3176.5</v>
      </c>
      <c r="I148" s="54" t="s">
        <v>575</v>
      </c>
      <c r="J148" s="55" t="s">
        <v>576</v>
      </c>
      <c r="K148" s="54">
        <v>3176.5</v>
      </c>
      <c r="L148" s="54" t="s">
        <v>577</v>
      </c>
      <c r="M148" s="55" t="s">
        <v>145</v>
      </c>
      <c r="N148" s="55"/>
      <c r="O148" s="56" t="s">
        <v>578</v>
      </c>
      <c r="P148" s="56" t="s">
        <v>309</v>
      </c>
    </row>
    <row r="149" spans="1:16" ht="12.75" customHeight="1" thickBot="1" x14ac:dyDescent="0.25">
      <c r="A149" s="5" t="str">
        <f t="shared" si="12"/>
        <v> AOEB 2 </v>
      </c>
      <c r="B149" s="2" t="str">
        <f t="shared" si="13"/>
        <v>I</v>
      </c>
      <c r="C149" s="5">
        <f t="shared" si="14"/>
        <v>49294.43</v>
      </c>
      <c r="D149" s="6" t="str">
        <f t="shared" si="15"/>
        <v>vis</v>
      </c>
      <c r="E149" s="53">
        <f>VLOOKUP(C149,'Active 1'!C$21:E$960,3,FALSE)</f>
        <v>-248.47744956382655</v>
      </c>
      <c r="F149" s="2" t="s">
        <v>121</v>
      </c>
      <c r="G149" s="6" t="str">
        <f t="shared" si="16"/>
        <v>49294.43</v>
      </c>
      <c r="H149" s="5">
        <f t="shared" si="17"/>
        <v>3177</v>
      </c>
      <c r="I149" s="54" t="s">
        <v>579</v>
      </c>
      <c r="J149" s="55" t="s">
        <v>580</v>
      </c>
      <c r="K149" s="54">
        <v>3177</v>
      </c>
      <c r="L149" s="54" t="s">
        <v>539</v>
      </c>
      <c r="M149" s="55" t="s">
        <v>145</v>
      </c>
      <c r="N149" s="55"/>
      <c r="O149" s="56" t="s">
        <v>578</v>
      </c>
      <c r="P149" s="56" t="s">
        <v>309</v>
      </c>
    </row>
    <row r="150" spans="1:16" ht="12.75" customHeight="1" thickBot="1" x14ac:dyDescent="0.25">
      <c r="A150" s="5" t="str">
        <f t="shared" si="12"/>
        <v>BAVM 79 </v>
      </c>
      <c r="B150" s="2" t="str">
        <f t="shared" si="13"/>
        <v>II</v>
      </c>
      <c r="C150" s="5">
        <f t="shared" si="14"/>
        <v>49482.29</v>
      </c>
      <c r="D150" s="6" t="str">
        <f t="shared" si="15"/>
        <v>vis</v>
      </c>
      <c r="E150" s="53">
        <f>VLOOKUP(C150,'Active 1'!C$21:E$960,3,FALSE)</f>
        <v>-233.96203089143177</v>
      </c>
      <c r="F150" s="2" t="s">
        <v>121</v>
      </c>
      <c r="G150" s="6" t="str">
        <f t="shared" si="16"/>
        <v>49482.29</v>
      </c>
      <c r="H150" s="5">
        <f t="shared" si="17"/>
        <v>3191.5</v>
      </c>
      <c r="I150" s="54" t="s">
        <v>581</v>
      </c>
      <c r="J150" s="55" t="s">
        <v>582</v>
      </c>
      <c r="K150" s="54">
        <v>3191.5</v>
      </c>
      <c r="L150" s="54" t="s">
        <v>583</v>
      </c>
      <c r="M150" s="55" t="s">
        <v>145</v>
      </c>
      <c r="N150" s="55"/>
      <c r="O150" s="56" t="s">
        <v>239</v>
      </c>
      <c r="P150" s="57" t="s">
        <v>527</v>
      </c>
    </row>
    <row r="151" spans="1:16" ht="12.75" customHeight="1" thickBot="1" x14ac:dyDescent="0.25">
      <c r="A151" s="5" t="str">
        <f t="shared" si="12"/>
        <v> AOEB 2 </v>
      </c>
      <c r="B151" s="2" t="str">
        <f t="shared" si="13"/>
        <v>II</v>
      </c>
      <c r="C151" s="5">
        <f t="shared" si="14"/>
        <v>49534.03</v>
      </c>
      <c r="D151" s="6" t="str">
        <f t="shared" si="15"/>
        <v>vis</v>
      </c>
      <c r="E151" s="53">
        <f>VLOOKUP(C151,'Active 1'!C$21:E$960,3,FALSE)</f>
        <v>-229.96422528028691</v>
      </c>
      <c r="F151" s="2" t="s">
        <v>121</v>
      </c>
      <c r="G151" s="6" t="str">
        <f t="shared" si="16"/>
        <v>49534.03</v>
      </c>
      <c r="H151" s="5">
        <f t="shared" si="17"/>
        <v>3195.5</v>
      </c>
      <c r="I151" s="54" t="s">
        <v>584</v>
      </c>
      <c r="J151" s="55" t="s">
        <v>585</v>
      </c>
      <c r="K151" s="54">
        <v>3195.5</v>
      </c>
      <c r="L151" s="54" t="s">
        <v>586</v>
      </c>
      <c r="M151" s="55" t="s">
        <v>145</v>
      </c>
      <c r="N151" s="55"/>
      <c r="O151" s="56" t="s">
        <v>366</v>
      </c>
      <c r="P151" s="56" t="s">
        <v>309</v>
      </c>
    </row>
    <row r="152" spans="1:16" ht="12.75" customHeight="1" thickBot="1" x14ac:dyDescent="0.25">
      <c r="A152" s="5" t="str">
        <f t="shared" si="12"/>
        <v> AOEB 2 </v>
      </c>
      <c r="B152" s="2" t="str">
        <f t="shared" si="13"/>
        <v>II</v>
      </c>
      <c r="C152" s="5">
        <f t="shared" si="14"/>
        <v>49534.14</v>
      </c>
      <c r="D152" s="6" t="str">
        <f t="shared" si="15"/>
        <v>vis</v>
      </c>
      <c r="E152" s="53">
        <f>VLOOKUP(C152,'Active 1'!C$21:E$960,3,FALSE)</f>
        <v>-229.95572588683447</v>
      </c>
      <c r="F152" s="2" t="s">
        <v>121</v>
      </c>
      <c r="G152" s="6" t="str">
        <f t="shared" si="16"/>
        <v>49534.14</v>
      </c>
      <c r="H152" s="5">
        <f t="shared" si="17"/>
        <v>3195.5</v>
      </c>
      <c r="I152" s="54" t="s">
        <v>587</v>
      </c>
      <c r="J152" s="55" t="s">
        <v>588</v>
      </c>
      <c r="K152" s="54">
        <v>3195.5</v>
      </c>
      <c r="L152" s="54" t="s">
        <v>589</v>
      </c>
      <c r="M152" s="55" t="s">
        <v>145</v>
      </c>
      <c r="N152" s="55"/>
      <c r="O152" s="56" t="s">
        <v>458</v>
      </c>
      <c r="P152" s="56" t="s">
        <v>309</v>
      </c>
    </row>
    <row r="153" spans="1:16" ht="12.75" customHeight="1" thickBot="1" x14ac:dyDescent="0.25">
      <c r="A153" s="5" t="str">
        <f t="shared" si="12"/>
        <v> AOEB 2 </v>
      </c>
      <c r="B153" s="2" t="str">
        <f t="shared" si="13"/>
        <v>I</v>
      </c>
      <c r="C153" s="5">
        <f t="shared" si="14"/>
        <v>49540.15</v>
      </c>
      <c r="D153" s="6" t="str">
        <f t="shared" si="15"/>
        <v>vis</v>
      </c>
      <c r="E153" s="53">
        <f>VLOOKUP(C153,'Active 1'!C$21:E$960,3,FALSE)</f>
        <v>-229.49134993548176</v>
      </c>
      <c r="F153" s="2" t="s">
        <v>121</v>
      </c>
      <c r="G153" s="6" t="str">
        <f t="shared" si="16"/>
        <v>49540.15</v>
      </c>
      <c r="H153" s="5">
        <f t="shared" si="17"/>
        <v>3196</v>
      </c>
      <c r="I153" s="54" t="s">
        <v>590</v>
      </c>
      <c r="J153" s="55" t="s">
        <v>591</v>
      </c>
      <c r="K153" s="54">
        <v>3196</v>
      </c>
      <c r="L153" s="54" t="s">
        <v>592</v>
      </c>
      <c r="M153" s="55" t="s">
        <v>145</v>
      </c>
      <c r="N153" s="55"/>
      <c r="O153" s="56" t="s">
        <v>366</v>
      </c>
      <c r="P153" s="56" t="s">
        <v>309</v>
      </c>
    </row>
    <row r="154" spans="1:16" ht="12.75" customHeight="1" thickBot="1" x14ac:dyDescent="0.25">
      <c r="A154" s="5" t="str">
        <f t="shared" si="12"/>
        <v> AOEB 2 </v>
      </c>
      <c r="B154" s="2" t="str">
        <f t="shared" si="13"/>
        <v>I</v>
      </c>
      <c r="C154" s="5">
        <f t="shared" si="14"/>
        <v>49540.26</v>
      </c>
      <c r="D154" s="6" t="str">
        <f t="shared" si="15"/>
        <v>vis</v>
      </c>
      <c r="E154" s="53">
        <f>VLOOKUP(C154,'Active 1'!C$21:E$960,3,FALSE)</f>
        <v>-229.48285054202935</v>
      </c>
      <c r="F154" s="2" t="s">
        <v>121</v>
      </c>
      <c r="G154" s="6" t="str">
        <f t="shared" si="16"/>
        <v>49540.26</v>
      </c>
      <c r="H154" s="5">
        <f t="shared" si="17"/>
        <v>3196</v>
      </c>
      <c r="I154" s="54" t="s">
        <v>593</v>
      </c>
      <c r="J154" s="55" t="s">
        <v>594</v>
      </c>
      <c r="K154" s="54">
        <v>3196</v>
      </c>
      <c r="L154" s="54" t="s">
        <v>595</v>
      </c>
      <c r="M154" s="55" t="s">
        <v>145</v>
      </c>
      <c r="N154" s="55"/>
      <c r="O154" s="56" t="s">
        <v>458</v>
      </c>
      <c r="P154" s="56" t="s">
        <v>309</v>
      </c>
    </row>
    <row r="155" spans="1:16" ht="12.75" customHeight="1" thickBot="1" x14ac:dyDescent="0.25">
      <c r="A155" s="5" t="str">
        <f t="shared" si="12"/>
        <v> AOEB 2 </v>
      </c>
      <c r="B155" s="2" t="str">
        <f t="shared" si="13"/>
        <v>II</v>
      </c>
      <c r="C155" s="5">
        <f t="shared" si="14"/>
        <v>49547.17</v>
      </c>
      <c r="D155" s="6" t="str">
        <f t="shared" si="15"/>
        <v>vis</v>
      </c>
      <c r="E155" s="53">
        <f>VLOOKUP(C155,'Active 1'!C$21:E$960,3,FALSE)</f>
        <v>-228.94893409879398</v>
      </c>
      <c r="F155" s="2" t="s">
        <v>121</v>
      </c>
      <c r="G155" s="6" t="str">
        <f t="shared" si="16"/>
        <v>49547.17</v>
      </c>
      <c r="H155" s="5">
        <f t="shared" si="17"/>
        <v>3196.5</v>
      </c>
      <c r="I155" s="54" t="s">
        <v>596</v>
      </c>
      <c r="J155" s="55" t="s">
        <v>597</v>
      </c>
      <c r="K155" s="54">
        <v>3196.5</v>
      </c>
      <c r="L155" s="54" t="s">
        <v>598</v>
      </c>
      <c r="M155" s="55" t="s">
        <v>145</v>
      </c>
      <c r="N155" s="55"/>
      <c r="O155" s="56" t="s">
        <v>558</v>
      </c>
      <c r="P155" s="56" t="s">
        <v>309</v>
      </c>
    </row>
    <row r="156" spans="1:16" ht="12.75" customHeight="1" thickBot="1" x14ac:dyDescent="0.25">
      <c r="A156" s="5" t="str">
        <f t="shared" si="12"/>
        <v> AOEB 2 </v>
      </c>
      <c r="B156" s="2" t="str">
        <f t="shared" si="13"/>
        <v>I</v>
      </c>
      <c r="C156" s="5">
        <f t="shared" si="14"/>
        <v>49553.23</v>
      </c>
      <c r="D156" s="6" t="str">
        <f t="shared" si="15"/>
        <v>vis</v>
      </c>
      <c r="E156" s="53">
        <f>VLOOKUP(C156,'Active 1'!C$21:E$960,3,FALSE)</f>
        <v>-228.48069478678087</v>
      </c>
      <c r="F156" s="2" t="s">
        <v>121</v>
      </c>
      <c r="G156" s="6" t="str">
        <f t="shared" si="16"/>
        <v>49553.23</v>
      </c>
      <c r="H156" s="5">
        <f t="shared" si="17"/>
        <v>3197</v>
      </c>
      <c r="I156" s="54" t="s">
        <v>599</v>
      </c>
      <c r="J156" s="55" t="s">
        <v>600</v>
      </c>
      <c r="K156" s="54">
        <v>3197</v>
      </c>
      <c r="L156" s="54" t="s">
        <v>601</v>
      </c>
      <c r="M156" s="55" t="s">
        <v>145</v>
      </c>
      <c r="N156" s="55"/>
      <c r="O156" s="56" t="s">
        <v>558</v>
      </c>
      <c r="P156" s="56" t="s">
        <v>309</v>
      </c>
    </row>
    <row r="157" spans="1:16" ht="12.75" customHeight="1" thickBot="1" x14ac:dyDescent="0.25">
      <c r="A157" s="5" t="str">
        <f t="shared" si="12"/>
        <v>BAVM 79 </v>
      </c>
      <c r="B157" s="2" t="str">
        <f t="shared" si="13"/>
        <v>II</v>
      </c>
      <c r="C157" s="5">
        <f t="shared" si="14"/>
        <v>49585.91</v>
      </c>
      <c r="D157" s="6" t="str">
        <f t="shared" si="15"/>
        <v>vis</v>
      </c>
      <c r="E157" s="53">
        <f>VLOOKUP(C157,'Active 1'!C$21:E$960,3,FALSE)</f>
        <v>-225.95560225929304</v>
      </c>
      <c r="F157" s="2" t="s">
        <v>121</v>
      </c>
      <c r="G157" s="6" t="str">
        <f t="shared" si="16"/>
        <v>49585.91</v>
      </c>
      <c r="H157" s="5">
        <f t="shared" si="17"/>
        <v>3199.5</v>
      </c>
      <c r="I157" s="54" t="s">
        <v>602</v>
      </c>
      <c r="J157" s="55" t="s">
        <v>603</v>
      </c>
      <c r="K157" s="54">
        <v>3199.5</v>
      </c>
      <c r="L157" s="54" t="s">
        <v>598</v>
      </c>
      <c r="M157" s="55" t="s">
        <v>145</v>
      </c>
      <c r="N157" s="55"/>
      <c r="O157" s="56" t="s">
        <v>554</v>
      </c>
      <c r="P157" s="57" t="s">
        <v>527</v>
      </c>
    </row>
    <row r="158" spans="1:16" ht="12.75" customHeight="1" thickBot="1" x14ac:dyDescent="0.25">
      <c r="A158" s="5" t="str">
        <f t="shared" si="12"/>
        <v> AOEB 2 </v>
      </c>
      <c r="B158" s="2" t="str">
        <f t="shared" si="13"/>
        <v>II</v>
      </c>
      <c r="C158" s="5">
        <f t="shared" si="14"/>
        <v>49598.86</v>
      </c>
      <c r="D158" s="6" t="str">
        <f t="shared" si="15"/>
        <v>vis</v>
      </c>
      <c r="E158" s="53">
        <f>VLOOKUP(C158,'Active 1'!C$21:E$960,3,FALSE)</f>
        <v>-224.95499184830896</v>
      </c>
      <c r="F158" s="2" t="s">
        <v>121</v>
      </c>
      <c r="G158" s="6" t="str">
        <f t="shared" si="16"/>
        <v>49598.86</v>
      </c>
      <c r="H158" s="5">
        <f t="shared" si="17"/>
        <v>3200.5</v>
      </c>
      <c r="I158" s="54" t="s">
        <v>604</v>
      </c>
      <c r="J158" s="55" t="s">
        <v>605</v>
      </c>
      <c r="K158" s="54">
        <v>3200.5</v>
      </c>
      <c r="L158" s="54" t="s">
        <v>606</v>
      </c>
      <c r="M158" s="55" t="s">
        <v>145</v>
      </c>
      <c r="N158" s="55"/>
      <c r="O158" s="56" t="s">
        <v>562</v>
      </c>
      <c r="P158" s="56" t="s">
        <v>309</v>
      </c>
    </row>
    <row r="159" spans="1:16" ht="12.75" customHeight="1" thickBot="1" x14ac:dyDescent="0.25">
      <c r="A159" s="5" t="str">
        <f t="shared" si="12"/>
        <v> AOEB 2 </v>
      </c>
      <c r="B159" s="2" t="str">
        <f t="shared" si="13"/>
        <v>II</v>
      </c>
      <c r="C159" s="5">
        <f t="shared" si="14"/>
        <v>49599</v>
      </c>
      <c r="D159" s="6" t="str">
        <f t="shared" si="15"/>
        <v>vis</v>
      </c>
      <c r="E159" s="53">
        <f>VLOOKUP(C159,'Active 1'!C$21:E$960,3,FALSE)</f>
        <v>-224.94417443846052</v>
      </c>
      <c r="F159" s="2" t="s">
        <v>121</v>
      </c>
      <c r="G159" s="6" t="str">
        <f t="shared" si="16"/>
        <v>49599.00</v>
      </c>
      <c r="H159" s="5">
        <f t="shared" si="17"/>
        <v>3200.5</v>
      </c>
      <c r="I159" s="54" t="s">
        <v>607</v>
      </c>
      <c r="J159" s="55" t="s">
        <v>608</v>
      </c>
      <c r="K159" s="54">
        <v>3200.5</v>
      </c>
      <c r="L159" s="54" t="s">
        <v>609</v>
      </c>
      <c r="M159" s="55" t="s">
        <v>145</v>
      </c>
      <c r="N159" s="55"/>
      <c r="O159" s="56" t="s">
        <v>543</v>
      </c>
      <c r="P159" s="56" t="s">
        <v>309</v>
      </c>
    </row>
    <row r="160" spans="1:16" ht="12.75" customHeight="1" thickBot="1" x14ac:dyDescent="0.25">
      <c r="A160" s="5" t="str">
        <f t="shared" si="12"/>
        <v> AOEB 2 </v>
      </c>
      <c r="B160" s="2" t="str">
        <f t="shared" si="13"/>
        <v>I</v>
      </c>
      <c r="C160" s="5">
        <f t="shared" si="14"/>
        <v>49605.01</v>
      </c>
      <c r="D160" s="6" t="str">
        <f t="shared" si="15"/>
        <v>vis</v>
      </c>
      <c r="E160" s="53">
        <f>VLOOKUP(C160,'Active 1'!C$21:E$960,3,FALSE)</f>
        <v>-224.47979848710781</v>
      </c>
      <c r="F160" s="2" t="s">
        <v>121</v>
      </c>
      <c r="G160" s="6" t="str">
        <f t="shared" si="16"/>
        <v>49605.01</v>
      </c>
      <c r="H160" s="5">
        <f t="shared" si="17"/>
        <v>3201</v>
      </c>
      <c r="I160" s="54" t="s">
        <v>610</v>
      </c>
      <c r="J160" s="55" t="s">
        <v>611</v>
      </c>
      <c r="K160" s="54">
        <v>3201</v>
      </c>
      <c r="L160" s="54" t="s">
        <v>612</v>
      </c>
      <c r="M160" s="55" t="s">
        <v>145</v>
      </c>
      <c r="N160" s="55"/>
      <c r="O160" s="56" t="s">
        <v>562</v>
      </c>
      <c r="P160" s="56" t="s">
        <v>309</v>
      </c>
    </row>
    <row r="161" spans="1:16" ht="12.75" customHeight="1" thickBot="1" x14ac:dyDescent="0.25">
      <c r="A161" s="5" t="str">
        <f t="shared" si="12"/>
        <v>BAVM 79 </v>
      </c>
      <c r="B161" s="2" t="str">
        <f t="shared" si="13"/>
        <v>I</v>
      </c>
      <c r="C161" s="5">
        <f t="shared" si="14"/>
        <v>49605.31</v>
      </c>
      <c r="D161" s="6" t="str">
        <f t="shared" si="15"/>
        <v>vis</v>
      </c>
      <c r="E161" s="53">
        <f>VLOOKUP(C161,'Active 1'!C$21:E$960,3,FALSE)</f>
        <v>-224.45661832314713</v>
      </c>
      <c r="F161" s="2" t="s">
        <v>121</v>
      </c>
      <c r="G161" s="6" t="str">
        <f t="shared" si="16"/>
        <v>49605.31</v>
      </c>
      <c r="H161" s="5">
        <f t="shared" si="17"/>
        <v>3201</v>
      </c>
      <c r="I161" s="54" t="s">
        <v>613</v>
      </c>
      <c r="J161" s="55" t="s">
        <v>614</v>
      </c>
      <c r="K161" s="54">
        <v>3201</v>
      </c>
      <c r="L161" s="54" t="s">
        <v>606</v>
      </c>
      <c r="M161" s="55" t="s">
        <v>145</v>
      </c>
      <c r="N161" s="55"/>
      <c r="O161" s="56" t="s">
        <v>615</v>
      </c>
      <c r="P161" s="57" t="s">
        <v>527</v>
      </c>
    </row>
    <row r="162" spans="1:16" ht="12.75" customHeight="1" thickBot="1" x14ac:dyDescent="0.25">
      <c r="A162" s="5" t="str">
        <f t="shared" si="12"/>
        <v> AOEB 2 </v>
      </c>
      <c r="B162" s="2" t="str">
        <f t="shared" si="13"/>
        <v>I</v>
      </c>
      <c r="C162" s="5">
        <f t="shared" si="14"/>
        <v>49605.46</v>
      </c>
      <c r="D162" s="6" t="str">
        <f t="shared" si="15"/>
        <v>vis</v>
      </c>
      <c r="E162" s="53">
        <f>VLOOKUP(C162,'Active 1'!C$21:E$960,3,FALSE)</f>
        <v>-224.44502824116648</v>
      </c>
      <c r="F162" s="2" t="s">
        <v>121</v>
      </c>
      <c r="G162" s="6" t="str">
        <f t="shared" si="16"/>
        <v>49605.46</v>
      </c>
      <c r="H162" s="5">
        <f t="shared" si="17"/>
        <v>3201</v>
      </c>
      <c r="I162" s="54" t="s">
        <v>616</v>
      </c>
      <c r="J162" s="55" t="s">
        <v>617</v>
      </c>
      <c r="K162" s="54">
        <v>3201</v>
      </c>
      <c r="L162" s="54" t="s">
        <v>618</v>
      </c>
      <c r="M162" s="55" t="s">
        <v>145</v>
      </c>
      <c r="N162" s="55"/>
      <c r="O162" s="56" t="s">
        <v>543</v>
      </c>
      <c r="P162" s="56" t="s">
        <v>309</v>
      </c>
    </row>
    <row r="163" spans="1:16" ht="12.75" customHeight="1" thickBot="1" x14ac:dyDescent="0.25">
      <c r="A163" s="5" t="str">
        <f t="shared" si="12"/>
        <v>BAVM 79 </v>
      </c>
      <c r="B163" s="2" t="str">
        <f t="shared" si="13"/>
        <v>II</v>
      </c>
      <c r="C163" s="5">
        <f t="shared" si="14"/>
        <v>49624.33</v>
      </c>
      <c r="D163" s="6" t="str">
        <f t="shared" si="15"/>
        <v>vis</v>
      </c>
      <c r="E163" s="53">
        <f>VLOOKUP(C163,'Active 1'!C$21:E$960,3,FALSE)</f>
        <v>-222.98699592801773</v>
      </c>
      <c r="F163" s="2" t="s">
        <v>121</v>
      </c>
      <c r="G163" s="6" t="str">
        <f t="shared" si="16"/>
        <v>49624.33</v>
      </c>
      <c r="H163" s="5">
        <f t="shared" si="17"/>
        <v>3202.5</v>
      </c>
      <c r="I163" s="54" t="s">
        <v>619</v>
      </c>
      <c r="J163" s="55" t="s">
        <v>620</v>
      </c>
      <c r="K163" s="54">
        <v>3202.5</v>
      </c>
      <c r="L163" s="54" t="s">
        <v>621</v>
      </c>
      <c r="M163" s="55" t="s">
        <v>145</v>
      </c>
      <c r="N163" s="55"/>
      <c r="O163" s="56" t="s">
        <v>350</v>
      </c>
      <c r="P163" s="57" t="s">
        <v>527</v>
      </c>
    </row>
    <row r="164" spans="1:16" ht="12.75" customHeight="1" thickBot="1" x14ac:dyDescent="0.25">
      <c r="A164" s="5" t="str">
        <f t="shared" si="12"/>
        <v>BAVM 79 </v>
      </c>
      <c r="B164" s="2" t="str">
        <f t="shared" si="13"/>
        <v>II</v>
      </c>
      <c r="C164" s="5">
        <f t="shared" si="14"/>
        <v>49637.55</v>
      </c>
      <c r="D164" s="6" t="str">
        <f t="shared" si="15"/>
        <v>vis</v>
      </c>
      <c r="E164" s="53">
        <f>VLOOKUP(C164,'Active 1'!C$21:E$960,3,FALSE)</f>
        <v>-221.9655233694684</v>
      </c>
      <c r="F164" s="2" t="s">
        <v>121</v>
      </c>
      <c r="G164" s="6" t="str">
        <f t="shared" si="16"/>
        <v>49637.55</v>
      </c>
      <c r="H164" s="5">
        <f t="shared" si="17"/>
        <v>3203.5</v>
      </c>
      <c r="I164" s="54" t="s">
        <v>622</v>
      </c>
      <c r="J164" s="55" t="s">
        <v>623</v>
      </c>
      <c r="K164" s="54">
        <v>3203.5</v>
      </c>
      <c r="L164" s="54" t="s">
        <v>624</v>
      </c>
      <c r="M164" s="55" t="s">
        <v>145</v>
      </c>
      <c r="N164" s="55"/>
      <c r="O164" s="56" t="s">
        <v>625</v>
      </c>
      <c r="P164" s="57" t="s">
        <v>527</v>
      </c>
    </row>
    <row r="165" spans="1:16" ht="12.75" customHeight="1" thickBot="1" x14ac:dyDescent="0.25">
      <c r="A165" s="5" t="str">
        <f t="shared" si="12"/>
        <v>BAVM 79 </v>
      </c>
      <c r="B165" s="2" t="str">
        <f t="shared" si="13"/>
        <v>I</v>
      </c>
      <c r="C165" s="5">
        <f t="shared" si="14"/>
        <v>49644.42</v>
      </c>
      <c r="D165" s="6" t="str">
        <f t="shared" si="15"/>
        <v>vis</v>
      </c>
      <c r="E165" s="53">
        <f>VLOOKUP(C165,'Active 1'!C$21:E$960,3,FALSE)</f>
        <v>-221.43469761476126</v>
      </c>
      <c r="F165" s="2" t="s">
        <v>121</v>
      </c>
      <c r="G165" s="6" t="str">
        <f t="shared" si="16"/>
        <v>49644.42</v>
      </c>
      <c r="H165" s="5">
        <f t="shared" si="17"/>
        <v>3204</v>
      </c>
      <c r="I165" s="54" t="s">
        <v>626</v>
      </c>
      <c r="J165" s="55" t="s">
        <v>627</v>
      </c>
      <c r="K165" s="54">
        <v>3204</v>
      </c>
      <c r="L165" s="54" t="s">
        <v>628</v>
      </c>
      <c r="M165" s="55" t="s">
        <v>145</v>
      </c>
      <c r="N165" s="55"/>
      <c r="O165" s="56" t="s">
        <v>625</v>
      </c>
      <c r="P165" s="57" t="s">
        <v>527</v>
      </c>
    </row>
    <row r="166" spans="1:16" ht="12.75" customHeight="1" thickBot="1" x14ac:dyDescent="0.25">
      <c r="A166" s="5" t="str">
        <f t="shared" si="12"/>
        <v>BAVM 79 </v>
      </c>
      <c r="B166" s="2" t="str">
        <f t="shared" si="13"/>
        <v>II</v>
      </c>
      <c r="C166" s="5">
        <f t="shared" si="14"/>
        <v>49650.35</v>
      </c>
      <c r="D166" s="6" t="str">
        <f t="shared" si="15"/>
        <v>vis</v>
      </c>
      <c r="E166" s="53">
        <f>VLOOKUP(C166,'Active 1'!C$21:E$960,3,FALSE)</f>
        <v>-220.97650304046496</v>
      </c>
      <c r="F166" s="2" t="s">
        <v>121</v>
      </c>
      <c r="G166" s="6" t="str">
        <f t="shared" si="16"/>
        <v>49650.35</v>
      </c>
      <c r="H166" s="5">
        <f t="shared" si="17"/>
        <v>3204.5</v>
      </c>
      <c r="I166" s="54" t="s">
        <v>629</v>
      </c>
      <c r="J166" s="55" t="s">
        <v>630</v>
      </c>
      <c r="K166" s="54">
        <v>3204.5</v>
      </c>
      <c r="L166" s="54" t="s">
        <v>631</v>
      </c>
      <c r="M166" s="55" t="s">
        <v>145</v>
      </c>
      <c r="N166" s="55"/>
      <c r="O166" s="56" t="s">
        <v>615</v>
      </c>
      <c r="P166" s="57" t="s">
        <v>527</v>
      </c>
    </row>
    <row r="167" spans="1:16" ht="12.75" customHeight="1" thickBot="1" x14ac:dyDescent="0.25">
      <c r="A167" s="5" t="str">
        <f t="shared" si="12"/>
        <v> AOEB 4 </v>
      </c>
      <c r="B167" s="2" t="str">
        <f t="shared" si="13"/>
        <v>II</v>
      </c>
      <c r="C167" s="5">
        <f t="shared" si="14"/>
        <v>49650.57</v>
      </c>
      <c r="D167" s="6" t="str">
        <f t="shared" si="15"/>
        <v>vis</v>
      </c>
      <c r="E167" s="53">
        <f>VLOOKUP(C167,'Active 1'!C$21:E$960,3,FALSE)</f>
        <v>-220.95950425356011</v>
      </c>
      <c r="F167" s="2" t="s">
        <v>121</v>
      </c>
      <c r="G167" s="6" t="str">
        <f t="shared" si="16"/>
        <v>49650.57</v>
      </c>
      <c r="H167" s="5">
        <f t="shared" si="17"/>
        <v>3204.5</v>
      </c>
      <c r="I167" s="54" t="s">
        <v>632</v>
      </c>
      <c r="J167" s="55" t="s">
        <v>633</v>
      </c>
      <c r="K167" s="54">
        <v>3204.5</v>
      </c>
      <c r="L167" s="54" t="s">
        <v>634</v>
      </c>
      <c r="M167" s="55" t="s">
        <v>145</v>
      </c>
      <c r="N167" s="55"/>
      <c r="O167" s="56" t="s">
        <v>635</v>
      </c>
      <c r="P167" s="56" t="s">
        <v>636</v>
      </c>
    </row>
    <row r="168" spans="1:16" ht="12.75" customHeight="1" thickBot="1" x14ac:dyDescent="0.25">
      <c r="A168" s="5" t="str">
        <f t="shared" si="12"/>
        <v> AOEB 4 </v>
      </c>
      <c r="B168" s="2" t="str">
        <f t="shared" si="13"/>
        <v>I</v>
      </c>
      <c r="C168" s="5">
        <f t="shared" si="14"/>
        <v>49657.22</v>
      </c>
      <c r="D168" s="6" t="str">
        <f t="shared" si="15"/>
        <v>vis</v>
      </c>
      <c r="E168" s="53">
        <f>VLOOKUP(C168,'Active 1'!C$21:E$960,3,FALSE)</f>
        <v>-220.44567728575726</v>
      </c>
      <c r="F168" s="2" t="s">
        <v>121</v>
      </c>
      <c r="G168" s="6" t="str">
        <f t="shared" si="16"/>
        <v>49657.22</v>
      </c>
      <c r="H168" s="5">
        <f t="shared" si="17"/>
        <v>3205</v>
      </c>
      <c r="I168" s="54" t="s">
        <v>637</v>
      </c>
      <c r="J168" s="55" t="s">
        <v>638</v>
      </c>
      <c r="K168" s="54">
        <v>3205</v>
      </c>
      <c r="L168" s="54" t="s">
        <v>639</v>
      </c>
      <c r="M168" s="55" t="s">
        <v>145</v>
      </c>
      <c r="N168" s="55"/>
      <c r="O168" s="56" t="s">
        <v>635</v>
      </c>
      <c r="P168" s="56" t="s">
        <v>636</v>
      </c>
    </row>
    <row r="169" spans="1:16" ht="12.75" customHeight="1" thickBot="1" x14ac:dyDescent="0.25">
      <c r="A169" s="5" t="str">
        <f t="shared" si="12"/>
        <v> AOEB 4 </v>
      </c>
      <c r="B169" s="2" t="str">
        <f t="shared" si="13"/>
        <v>II</v>
      </c>
      <c r="C169" s="5">
        <f t="shared" si="14"/>
        <v>49844.5</v>
      </c>
      <c r="D169" s="6" t="str">
        <f t="shared" si="15"/>
        <v>vis</v>
      </c>
      <c r="E169" s="53">
        <f>VLOOKUP(C169,'Active 1'!C$21:E$960,3,FALSE)</f>
        <v>-205.97507359702058</v>
      </c>
      <c r="F169" s="2" t="s">
        <v>121</v>
      </c>
      <c r="G169" s="6" t="str">
        <f t="shared" si="16"/>
        <v>49844.50</v>
      </c>
      <c r="H169" s="5">
        <f t="shared" si="17"/>
        <v>3219.5</v>
      </c>
      <c r="I169" s="54" t="s">
        <v>640</v>
      </c>
      <c r="J169" s="55" t="s">
        <v>641</v>
      </c>
      <c r="K169" s="54">
        <v>3219.5</v>
      </c>
      <c r="L169" s="54" t="s">
        <v>642</v>
      </c>
      <c r="M169" s="55" t="s">
        <v>145</v>
      </c>
      <c r="N169" s="55"/>
      <c r="O169" s="56" t="s">
        <v>558</v>
      </c>
      <c r="P169" s="56" t="s">
        <v>636</v>
      </c>
    </row>
    <row r="170" spans="1:16" ht="12.75" customHeight="1" thickBot="1" x14ac:dyDescent="0.25">
      <c r="A170" s="5" t="str">
        <f t="shared" si="12"/>
        <v> AOEB 4 </v>
      </c>
      <c r="B170" s="2" t="str">
        <f t="shared" si="13"/>
        <v>I</v>
      </c>
      <c r="C170" s="5">
        <f t="shared" si="14"/>
        <v>49851.19</v>
      </c>
      <c r="D170" s="6" t="str">
        <f t="shared" si="15"/>
        <v>vis</v>
      </c>
      <c r="E170" s="53">
        <f>VLOOKUP(C170,'Active 1'!C$21:E$960,3,FALSE)</f>
        <v>-205.45815594068952</v>
      </c>
      <c r="F170" s="2" t="s">
        <v>121</v>
      </c>
      <c r="G170" s="6" t="str">
        <f t="shared" si="16"/>
        <v>49851.19</v>
      </c>
      <c r="H170" s="5">
        <f t="shared" si="17"/>
        <v>3220</v>
      </c>
      <c r="I170" s="54" t="s">
        <v>643</v>
      </c>
      <c r="J170" s="55" t="s">
        <v>644</v>
      </c>
      <c r="K170" s="54">
        <v>3220</v>
      </c>
      <c r="L170" s="54" t="s">
        <v>645</v>
      </c>
      <c r="M170" s="55" t="s">
        <v>145</v>
      </c>
      <c r="N170" s="55"/>
      <c r="O170" s="56" t="s">
        <v>558</v>
      </c>
      <c r="P170" s="56" t="s">
        <v>636</v>
      </c>
    </row>
    <row r="171" spans="1:16" ht="12.75" customHeight="1" thickBot="1" x14ac:dyDescent="0.25">
      <c r="A171" s="5" t="str">
        <f t="shared" si="12"/>
        <v> AOEB 4 </v>
      </c>
      <c r="B171" s="2" t="str">
        <f t="shared" si="13"/>
        <v>II</v>
      </c>
      <c r="C171" s="5">
        <f t="shared" si="14"/>
        <v>49896.480000000003</v>
      </c>
      <c r="D171" s="6" t="str">
        <f t="shared" si="15"/>
        <v>vis</v>
      </c>
      <c r="E171" s="53">
        <f>VLOOKUP(C171,'Active 1'!C$21:E$960,3,FALSE)</f>
        <v>-201.95872385470648</v>
      </c>
      <c r="F171" s="2" t="s">
        <v>121</v>
      </c>
      <c r="G171" s="6" t="str">
        <f t="shared" si="16"/>
        <v>49896.48</v>
      </c>
      <c r="H171" s="5">
        <f t="shared" si="17"/>
        <v>3223.5</v>
      </c>
      <c r="I171" s="54" t="s">
        <v>646</v>
      </c>
      <c r="J171" s="55" t="s">
        <v>647</v>
      </c>
      <c r="K171" s="54">
        <v>3223.5</v>
      </c>
      <c r="L171" s="54" t="s">
        <v>648</v>
      </c>
      <c r="M171" s="55" t="s">
        <v>145</v>
      </c>
      <c r="N171" s="55"/>
      <c r="O171" s="56" t="s">
        <v>366</v>
      </c>
      <c r="P171" s="56" t="s">
        <v>636</v>
      </c>
    </row>
    <row r="172" spans="1:16" ht="12.75" customHeight="1" thickBot="1" x14ac:dyDescent="0.25">
      <c r="A172" s="5" t="str">
        <f t="shared" si="12"/>
        <v> AOEB 4 </v>
      </c>
      <c r="B172" s="2" t="str">
        <f t="shared" si="13"/>
        <v>I</v>
      </c>
      <c r="C172" s="5">
        <f t="shared" si="14"/>
        <v>49902.69</v>
      </c>
      <c r="D172" s="6" t="str">
        <f t="shared" si="15"/>
        <v>vis</v>
      </c>
      <c r="E172" s="53">
        <f>VLOOKUP(C172,'Active 1'!C$21:E$960,3,FALSE)</f>
        <v>-201.47889446071332</v>
      </c>
      <c r="F172" s="2" t="s">
        <v>121</v>
      </c>
      <c r="G172" s="6" t="str">
        <f t="shared" si="16"/>
        <v>49902.69</v>
      </c>
      <c r="H172" s="5">
        <f t="shared" si="17"/>
        <v>3224</v>
      </c>
      <c r="I172" s="54" t="s">
        <v>649</v>
      </c>
      <c r="J172" s="55" t="s">
        <v>650</v>
      </c>
      <c r="K172" s="54">
        <v>3224</v>
      </c>
      <c r="L172" s="54" t="s">
        <v>651</v>
      </c>
      <c r="M172" s="55" t="s">
        <v>145</v>
      </c>
      <c r="N172" s="55"/>
      <c r="O172" s="56" t="s">
        <v>366</v>
      </c>
      <c r="P172" s="56" t="s">
        <v>636</v>
      </c>
    </row>
    <row r="173" spans="1:16" ht="12.75" customHeight="1" thickBot="1" x14ac:dyDescent="0.25">
      <c r="A173" s="5" t="str">
        <f t="shared" si="12"/>
        <v> AOEB 4 </v>
      </c>
      <c r="B173" s="2" t="str">
        <f t="shared" si="13"/>
        <v>II</v>
      </c>
      <c r="C173" s="5">
        <f t="shared" si="14"/>
        <v>49909.35</v>
      </c>
      <c r="D173" s="6" t="str">
        <f t="shared" si="15"/>
        <v>vis</v>
      </c>
      <c r="E173" s="53">
        <f>VLOOKUP(C173,'Active 1'!C$21:E$960,3,FALSE)</f>
        <v>-200.9642948207788</v>
      </c>
      <c r="F173" s="2" t="s">
        <v>121</v>
      </c>
      <c r="G173" s="6" t="str">
        <f t="shared" si="16"/>
        <v>49909.35</v>
      </c>
      <c r="H173" s="5">
        <f t="shared" si="17"/>
        <v>3224.5</v>
      </c>
      <c r="I173" s="54" t="s">
        <v>652</v>
      </c>
      <c r="J173" s="55" t="s">
        <v>653</v>
      </c>
      <c r="K173" s="54">
        <v>3224.5</v>
      </c>
      <c r="L173" s="54" t="s">
        <v>654</v>
      </c>
      <c r="M173" s="55" t="s">
        <v>145</v>
      </c>
      <c r="N173" s="55"/>
      <c r="O173" s="56" t="s">
        <v>458</v>
      </c>
      <c r="P173" s="56" t="s">
        <v>636</v>
      </c>
    </row>
    <row r="174" spans="1:16" ht="12.75" customHeight="1" thickBot="1" x14ac:dyDescent="0.25">
      <c r="A174" s="5" t="str">
        <f t="shared" si="12"/>
        <v> AOEB 4 </v>
      </c>
      <c r="B174" s="2" t="str">
        <f t="shared" si="13"/>
        <v>I</v>
      </c>
      <c r="C174" s="5">
        <f t="shared" si="14"/>
        <v>49915.66</v>
      </c>
      <c r="D174" s="6" t="str">
        <f t="shared" si="15"/>
        <v>vis</v>
      </c>
      <c r="E174" s="53">
        <f>VLOOKUP(C174,'Active 1'!C$21:E$960,3,FALSE)</f>
        <v>-200.47673870546484</v>
      </c>
      <c r="F174" s="2" t="s">
        <v>121</v>
      </c>
      <c r="G174" s="6" t="str">
        <f t="shared" si="16"/>
        <v>49915.66</v>
      </c>
      <c r="H174" s="5">
        <f t="shared" si="17"/>
        <v>3225</v>
      </c>
      <c r="I174" s="54" t="s">
        <v>655</v>
      </c>
      <c r="J174" s="55" t="s">
        <v>656</v>
      </c>
      <c r="K174" s="54">
        <v>3225</v>
      </c>
      <c r="L174" s="54" t="s">
        <v>657</v>
      </c>
      <c r="M174" s="55" t="s">
        <v>145</v>
      </c>
      <c r="N174" s="55"/>
      <c r="O174" s="56" t="s">
        <v>458</v>
      </c>
      <c r="P174" s="56" t="s">
        <v>636</v>
      </c>
    </row>
    <row r="175" spans="1:16" ht="12.75" customHeight="1" thickBot="1" x14ac:dyDescent="0.25">
      <c r="A175" s="5" t="str">
        <f t="shared" si="12"/>
        <v>BAVM 93 </v>
      </c>
      <c r="B175" s="2" t="str">
        <f t="shared" si="13"/>
        <v>II</v>
      </c>
      <c r="C175" s="5">
        <f t="shared" si="14"/>
        <v>49935.097000000002</v>
      </c>
      <c r="D175" s="6" t="str">
        <f t="shared" si="15"/>
        <v>vis</v>
      </c>
      <c r="E175" s="53">
        <f>VLOOKUP(C175,'Active 1'!C$21:E$960,3,FALSE)</f>
        <v>-198.97489588243008</v>
      </c>
      <c r="F175" s="2" t="s">
        <v>121</v>
      </c>
      <c r="G175" s="6" t="str">
        <f t="shared" si="16"/>
        <v>49935.097</v>
      </c>
      <c r="H175" s="5">
        <f t="shared" si="17"/>
        <v>3226.5</v>
      </c>
      <c r="I175" s="54" t="s">
        <v>658</v>
      </c>
      <c r="J175" s="55" t="s">
        <v>659</v>
      </c>
      <c r="K175" s="54">
        <v>3226.5</v>
      </c>
      <c r="L175" s="54" t="s">
        <v>660</v>
      </c>
      <c r="M175" s="55" t="s">
        <v>145</v>
      </c>
      <c r="N175" s="55"/>
      <c r="O175" s="56" t="s">
        <v>554</v>
      </c>
      <c r="P175" s="57" t="s">
        <v>661</v>
      </c>
    </row>
    <row r="176" spans="1:16" ht="12.75" customHeight="1" thickBot="1" x14ac:dyDescent="0.25">
      <c r="A176" s="5" t="str">
        <f t="shared" si="12"/>
        <v>BAVM 93 </v>
      </c>
      <c r="B176" s="2" t="str">
        <f t="shared" si="13"/>
        <v>II</v>
      </c>
      <c r="C176" s="5">
        <f t="shared" si="14"/>
        <v>49947.99</v>
      </c>
      <c r="D176" s="6" t="str">
        <f t="shared" si="15"/>
        <v>vis</v>
      </c>
      <c r="E176" s="53">
        <f>VLOOKUP(C176,'Active 1'!C$21:E$960,3,FALSE)</f>
        <v>-197.97868970259864</v>
      </c>
      <c r="F176" s="2" t="s">
        <v>121</v>
      </c>
      <c r="G176" s="6" t="str">
        <f t="shared" si="16"/>
        <v>49947.99</v>
      </c>
      <c r="H176" s="5">
        <f t="shared" si="17"/>
        <v>3227.5</v>
      </c>
      <c r="I176" s="54" t="s">
        <v>662</v>
      </c>
      <c r="J176" s="55" t="s">
        <v>663</v>
      </c>
      <c r="K176" s="54">
        <v>3227.5</v>
      </c>
      <c r="L176" s="54" t="s">
        <v>664</v>
      </c>
      <c r="M176" s="55" t="s">
        <v>145</v>
      </c>
      <c r="N176" s="55"/>
      <c r="O176" s="56" t="s">
        <v>625</v>
      </c>
      <c r="P176" s="57" t="s">
        <v>661</v>
      </c>
    </row>
    <row r="177" spans="1:16" ht="12.75" customHeight="1" thickBot="1" x14ac:dyDescent="0.25">
      <c r="A177" s="5" t="str">
        <f t="shared" si="12"/>
        <v> AOEB 4 </v>
      </c>
      <c r="B177" s="2" t="str">
        <f t="shared" si="13"/>
        <v>II</v>
      </c>
      <c r="C177" s="5">
        <f t="shared" si="14"/>
        <v>49961.08</v>
      </c>
      <c r="D177" s="6" t="str">
        <f t="shared" si="15"/>
        <v>vis</v>
      </c>
      <c r="E177" s="53">
        <f>VLOOKUP(C177,'Active 1'!C$21:E$960,3,FALSE)</f>
        <v>-196.96726188176558</v>
      </c>
      <c r="F177" s="2" t="s">
        <v>121</v>
      </c>
      <c r="G177" s="6" t="str">
        <f t="shared" si="16"/>
        <v>49961.08</v>
      </c>
      <c r="H177" s="5">
        <f t="shared" si="17"/>
        <v>3228.5</v>
      </c>
      <c r="I177" s="54" t="s">
        <v>665</v>
      </c>
      <c r="J177" s="55" t="s">
        <v>666</v>
      </c>
      <c r="K177" s="54">
        <v>3228.5</v>
      </c>
      <c r="L177" s="54" t="s">
        <v>667</v>
      </c>
      <c r="M177" s="55" t="s">
        <v>145</v>
      </c>
      <c r="N177" s="55"/>
      <c r="O177" s="56" t="s">
        <v>562</v>
      </c>
      <c r="P177" s="56" t="s">
        <v>636</v>
      </c>
    </row>
    <row r="178" spans="1:16" ht="12.75" customHeight="1" thickBot="1" x14ac:dyDescent="0.25">
      <c r="A178" s="5" t="str">
        <f t="shared" si="12"/>
        <v> AOEB 4 </v>
      </c>
      <c r="B178" s="2" t="str">
        <f t="shared" si="13"/>
        <v>II</v>
      </c>
      <c r="C178" s="5">
        <f t="shared" si="14"/>
        <v>49961.13</v>
      </c>
      <c r="D178" s="6" t="str">
        <f t="shared" si="15"/>
        <v>vis</v>
      </c>
      <c r="E178" s="53">
        <f>VLOOKUP(C178,'Active 1'!C$21:E$960,3,FALSE)</f>
        <v>-196.96339852110574</v>
      </c>
      <c r="F178" s="2" t="s">
        <v>121</v>
      </c>
      <c r="G178" s="6" t="str">
        <f t="shared" si="16"/>
        <v>49961.13</v>
      </c>
      <c r="H178" s="5">
        <f t="shared" si="17"/>
        <v>3228.5</v>
      </c>
      <c r="I178" s="54" t="s">
        <v>668</v>
      </c>
      <c r="J178" s="55" t="s">
        <v>669</v>
      </c>
      <c r="K178" s="54">
        <v>3228.5</v>
      </c>
      <c r="L178" s="54" t="s">
        <v>670</v>
      </c>
      <c r="M178" s="55" t="s">
        <v>145</v>
      </c>
      <c r="N178" s="55"/>
      <c r="O178" s="56" t="s">
        <v>671</v>
      </c>
      <c r="P178" s="56" t="s">
        <v>636</v>
      </c>
    </row>
    <row r="179" spans="1:16" ht="12.75" customHeight="1" thickBot="1" x14ac:dyDescent="0.25">
      <c r="A179" s="5" t="str">
        <f t="shared" si="12"/>
        <v> AOEB 4 </v>
      </c>
      <c r="B179" s="2" t="str">
        <f t="shared" si="13"/>
        <v>II</v>
      </c>
      <c r="C179" s="5">
        <f t="shared" si="14"/>
        <v>49961.24</v>
      </c>
      <c r="D179" s="6" t="str">
        <f t="shared" si="15"/>
        <v>vis</v>
      </c>
      <c r="E179" s="53">
        <f>VLOOKUP(C179,'Active 1'!C$21:E$960,3,FALSE)</f>
        <v>-196.95489912765333</v>
      </c>
      <c r="F179" s="2" t="s">
        <v>121</v>
      </c>
      <c r="G179" s="6" t="str">
        <f t="shared" si="16"/>
        <v>49961.24</v>
      </c>
      <c r="H179" s="5">
        <f t="shared" si="17"/>
        <v>3228.5</v>
      </c>
      <c r="I179" s="54" t="s">
        <v>672</v>
      </c>
      <c r="J179" s="55" t="s">
        <v>673</v>
      </c>
      <c r="K179" s="54">
        <v>3228.5</v>
      </c>
      <c r="L179" s="54" t="s">
        <v>674</v>
      </c>
      <c r="M179" s="55" t="s">
        <v>145</v>
      </c>
      <c r="N179" s="55"/>
      <c r="O179" s="56" t="s">
        <v>543</v>
      </c>
      <c r="P179" s="56" t="s">
        <v>636</v>
      </c>
    </row>
    <row r="180" spans="1:16" ht="12.75" customHeight="1" thickBot="1" x14ac:dyDescent="0.25">
      <c r="A180" s="5" t="str">
        <f t="shared" si="12"/>
        <v> AOEB 4 </v>
      </c>
      <c r="B180" s="2" t="str">
        <f t="shared" si="13"/>
        <v>I</v>
      </c>
      <c r="C180" s="5">
        <f t="shared" si="14"/>
        <v>49967.44</v>
      </c>
      <c r="D180" s="6" t="str">
        <f t="shared" si="15"/>
        <v>vis</v>
      </c>
      <c r="E180" s="53">
        <f>VLOOKUP(C180,'Active 1'!C$21:E$960,3,FALSE)</f>
        <v>-196.47584240579178</v>
      </c>
      <c r="F180" s="2" t="s">
        <v>121</v>
      </c>
      <c r="G180" s="6" t="str">
        <f t="shared" si="16"/>
        <v>49967.44</v>
      </c>
      <c r="H180" s="5">
        <f t="shared" si="17"/>
        <v>3229</v>
      </c>
      <c r="I180" s="54" t="s">
        <v>675</v>
      </c>
      <c r="J180" s="55" t="s">
        <v>676</v>
      </c>
      <c r="K180" s="54">
        <v>3229</v>
      </c>
      <c r="L180" s="54" t="s">
        <v>677</v>
      </c>
      <c r="M180" s="55" t="s">
        <v>145</v>
      </c>
      <c r="N180" s="55"/>
      <c r="O180" s="56" t="s">
        <v>543</v>
      </c>
      <c r="P180" s="56" t="s">
        <v>636</v>
      </c>
    </row>
    <row r="181" spans="1:16" ht="12.75" customHeight="1" thickBot="1" x14ac:dyDescent="0.25">
      <c r="A181" s="5" t="str">
        <f t="shared" si="12"/>
        <v> AOEB 4 </v>
      </c>
      <c r="B181" s="2" t="str">
        <f t="shared" si="13"/>
        <v>I</v>
      </c>
      <c r="C181" s="5">
        <f t="shared" si="14"/>
        <v>49967.53</v>
      </c>
      <c r="D181" s="6" t="str">
        <f t="shared" si="15"/>
        <v>vis</v>
      </c>
      <c r="E181" s="53">
        <f>VLOOKUP(C181,'Active 1'!C$21:E$960,3,FALSE)</f>
        <v>-196.46888835660374</v>
      </c>
      <c r="F181" s="2" t="s">
        <v>121</v>
      </c>
      <c r="G181" s="6" t="str">
        <f t="shared" si="16"/>
        <v>49967.53</v>
      </c>
      <c r="H181" s="5">
        <f t="shared" si="17"/>
        <v>3229</v>
      </c>
      <c r="I181" s="54" t="s">
        <v>678</v>
      </c>
      <c r="J181" s="55" t="s">
        <v>679</v>
      </c>
      <c r="K181" s="54">
        <v>3229</v>
      </c>
      <c r="L181" s="54" t="s">
        <v>680</v>
      </c>
      <c r="M181" s="55" t="s">
        <v>145</v>
      </c>
      <c r="N181" s="55"/>
      <c r="O181" s="56" t="s">
        <v>562</v>
      </c>
      <c r="P181" s="56" t="s">
        <v>636</v>
      </c>
    </row>
    <row r="182" spans="1:16" ht="12.75" customHeight="1" thickBot="1" x14ac:dyDescent="0.25">
      <c r="A182" s="5" t="str">
        <f t="shared" si="12"/>
        <v>BAVM 93 </v>
      </c>
      <c r="B182" s="2" t="str">
        <f t="shared" si="13"/>
        <v>I</v>
      </c>
      <c r="C182" s="5">
        <f t="shared" si="14"/>
        <v>49967.55</v>
      </c>
      <c r="D182" s="6" t="str">
        <f t="shared" si="15"/>
        <v>vis</v>
      </c>
      <c r="E182" s="53">
        <f>VLOOKUP(C182,'Active 1'!C$21:E$960,3,FALSE)</f>
        <v>-196.46734301233934</v>
      </c>
      <c r="F182" s="2" t="s">
        <v>121</v>
      </c>
      <c r="G182" s="6" t="str">
        <f t="shared" si="16"/>
        <v>49967.55</v>
      </c>
      <c r="H182" s="5">
        <f t="shared" si="17"/>
        <v>3229</v>
      </c>
      <c r="I182" s="54" t="s">
        <v>681</v>
      </c>
      <c r="J182" s="55" t="s">
        <v>682</v>
      </c>
      <c r="K182" s="54">
        <v>3229</v>
      </c>
      <c r="L182" s="54" t="s">
        <v>683</v>
      </c>
      <c r="M182" s="55" t="s">
        <v>145</v>
      </c>
      <c r="N182" s="55"/>
      <c r="O182" s="56" t="s">
        <v>625</v>
      </c>
      <c r="P182" s="57" t="s">
        <v>661</v>
      </c>
    </row>
    <row r="183" spans="1:16" ht="12.75" customHeight="1" thickBot="1" x14ac:dyDescent="0.25">
      <c r="A183" s="5" t="str">
        <f t="shared" si="12"/>
        <v>BAVM 93 </v>
      </c>
      <c r="B183" s="2" t="str">
        <f t="shared" si="13"/>
        <v>II</v>
      </c>
      <c r="C183" s="5">
        <f t="shared" si="14"/>
        <v>49999.839999999997</v>
      </c>
      <c r="D183" s="6" t="str">
        <f t="shared" si="15"/>
        <v>vis</v>
      </c>
      <c r="E183" s="53">
        <f>VLOOKUP(C183,'Active 1'!C$21:E$960,3,FALSE)</f>
        <v>-193.97238469800138</v>
      </c>
      <c r="F183" s="2" t="s">
        <v>121</v>
      </c>
      <c r="G183" s="6" t="str">
        <f t="shared" si="16"/>
        <v>49999.84</v>
      </c>
      <c r="H183" s="5">
        <f t="shared" si="17"/>
        <v>3231.5</v>
      </c>
      <c r="I183" s="54" t="s">
        <v>684</v>
      </c>
      <c r="J183" s="55" t="s">
        <v>685</v>
      </c>
      <c r="K183" s="54">
        <v>3231.5</v>
      </c>
      <c r="L183" s="54" t="s">
        <v>686</v>
      </c>
      <c r="M183" s="55" t="s">
        <v>145</v>
      </c>
      <c r="N183" s="55"/>
      <c r="O183" s="56" t="s">
        <v>435</v>
      </c>
      <c r="P183" s="57" t="s">
        <v>661</v>
      </c>
    </row>
    <row r="184" spans="1:16" ht="12.75" customHeight="1" thickBot="1" x14ac:dyDescent="0.25">
      <c r="A184" s="5" t="str">
        <f t="shared" si="12"/>
        <v> AOEB 4 </v>
      </c>
      <c r="B184" s="2" t="str">
        <f t="shared" si="13"/>
        <v>II</v>
      </c>
      <c r="C184" s="5">
        <f t="shared" si="14"/>
        <v>50025.55</v>
      </c>
      <c r="D184" s="6" t="str">
        <f t="shared" si="15"/>
        <v>vis</v>
      </c>
      <c r="E184" s="53">
        <f>VLOOKUP(C184,'Active 1'!C$21:E$960,3,FALSE)</f>
        <v>-191.9858446465409</v>
      </c>
      <c r="F184" s="2" t="s">
        <v>121</v>
      </c>
      <c r="G184" s="6" t="str">
        <f t="shared" si="16"/>
        <v>50025.55</v>
      </c>
      <c r="H184" s="5">
        <f t="shared" si="17"/>
        <v>3233.5</v>
      </c>
      <c r="I184" s="54" t="s">
        <v>687</v>
      </c>
      <c r="J184" s="55" t="s">
        <v>688</v>
      </c>
      <c r="K184" s="54">
        <v>3233.5</v>
      </c>
      <c r="L184" s="54" t="s">
        <v>677</v>
      </c>
      <c r="M184" s="55" t="s">
        <v>145</v>
      </c>
      <c r="N184" s="55"/>
      <c r="O184" s="56" t="s">
        <v>689</v>
      </c>
      <c r="P184" s="56" t="s">
        <v>636</v>
      </c>
    </row>
    <row r="185" spans="1:16" ht="12.75" customHeight="1" thickBot="1" x14ac:dyDescent="0.25">
      <c r="A185" s="5" t="str">
        <f t="shared" si="12"/>
        <v> AOEB 4 </v>
      </c>
      <c r="B185" s="2" t="str">
        <f t="shared" si="13"/>
        <v>II</v>
      </c>
      <c r="C185" s="5">
        <f t="shared" si="14"/>
        <v>50025.87</v>
      </c>
      <c r="D185" s="6" t="str">
        <f t="shared" si="15"/>
        <v>vis</v>
      </c>
      <c r="E185" s="53">
        <f>VLOOKUP(C185,'Active 1'!C$21:E$960,3,FALSE)</f>
        <v>-191.96111913831584</v>
      </c>
      <c r="F185" s="2" t="s">
        <v>121</v>
      </c>
      <c r="G185" s="6" t="str">
        <f t="shared" si="16"/>
        <v>50025.87</v>
      </c>
      <c r="H185" s="5">
        <f t="shared" si="17"/>
        <v>3233.5</v>
      </c>
      <c r="I185" s="54" t="s">
        <v>690</v>
      </c>
      <c r="J185" s="55" t="s">
        <v>691</v>
      </c>
      <c r="K185" s="54">
        <v>3233.5</v>
      </c>
      <c r="L185" s="54" t="s">
        <v>692</v>
      </c>
      <c r="M185" s="55" t="s">
        <v>145</v>
      </c>
      <c r="N185" s="55"/>
      <c r="O185" s="56" t="s">
        <v>693</v>
      </c>
      <c r="P185" s="56" t="s">
        <v>636</v>
      </c>
    </row>
    <row r="186" spans="1:16" ht="12.75" customHeight="1" thickBot="1" x14ac:dyDescent="0.25">
      <c r="A186" s="5" t="str">
        <f t="shared" si="12"/>
        <v> AOEB 4 </v>
      </c>
      <c r="B186" s="2" t="str">
        <f t="shared" si="13"/>
        <v>I</v>
      </c>
      <c r="C186" s="5">
        <f t="shared" si="14"/>
        <v>50032.28</v>
      </c>
      <c r="D186" s="6" t="str">
        <f t="shared" si="15"/>
        <v>vis</v>
      </c>
      <c r="E186" s="53">
        <f>VLOOKUP(C186,'Active 1'!C$21:E$960,3,FALSE)</f>
        <v>-191.4658363016822</v>
      </c>
      <c r="F186" s="2" t="s">
        <v>121</v>
      </c>
      <c r="G186" s="6" t="str">
        <f t="shared" si="16"/>
        <v>50032.28</v>
      </c>
      <c r="H186" s="5">
        <f t="shared" si="17"/>
        <v>3234</v>
      </c>
      <c r="I186" s="54" t="s">
        <v>694</v>
      </c>
      <c r="J186" s="55" t="s">
        <v>695</v>
      </c>
      <c r="K186" s="54">
        <v>3234</v>
      </c>
      <c r="L186" s="54" t="s">
        <v>696</v>
      </c>
      <c r="M186" s="55" t="s">
        <v>145</v>
      </c>
      <c r="N186" s="55"/>
      <c r="O186" s="56" t="s">
        <v>693</v>
      </c>
      <c r="P186" s="56" t="s">
        <v>636</v>
      </c>
    </row>
    <row r="187" spans="1:16" ht="12.75" customHeight="1" thickBot="1" x14ac:dyDescent="0.25">
      <c r="A187" s="5" t="str">
        <f t="shared" si="12"/>
        <v> AOEB 4 </v>
      </c>
      <c r="B187" s="2" t="str">
        <f t="shared" si="13"/>
        <v>I</v>
      </c>
      <c r="C187" s="5">
        <f t="shared" si="14"/>
        <v>50032.29</v>
      </c>
      <c r="D187" s="6" t="str">
        <f t="shared" si="15"/>
        <v>vis</v>
      </c>
      <c r="E187" s="53">
        <f>VLOOKUP(C187,'Active 1'!C$21:E$960,3,FALSE)</f>
        <v>-191.46506362955</v>
      </c>
      <c r="F187" s="2" t="s">
        <v>121</v>
      </c>
      <c r="G187" s="6" t="str">
        <f t="shared" si="16"/>
        <v>50032.29</v>
      </c>
      <c r="H187" s="5">
        <f t="shared" si="17"/>
        <v>3234</v>
      </c>
      <c r="I187" s="54" t="s">
        <v>697</v>
      </c>
      <c r="J187" s="55" t="s">
        <v>698</v>
      </c>
      <c r="K187" s="54">
        <v>3234</v>
      </c>
      <c r="L187" s="54" t="s">
        <v>699</v>
      </c>
      <c r="M187" s="55" t="s">
        <v>145</v>
      </c>
      <c r="N187" s="55"/>
      <c r="O187" s="56" t="s">
        <v>689</v>
      </c>
      <c r="P187" s="56" t="s">
        <v>636</v>
      </c>
    </row>
    <row r="188" spans="1:16" ht="12.75" customHeight="1" thickBot="1" x14ac:dyDescent="0.25">
      <c r="A188" s="5" t="str">
        <f t="shared" si="12"/>
        <v>BAVM 101 </v>
      </c>
      <c r="B188" s="2" t="str">
        <f t="shared" si="13"/>
        <v>II</v>
      </c>
      <c r="C188" s="5">
        <f t="shared" si="14"/>
        <v>50090.7</v>
      </c>
      <c r="D188" s="6" t="str">
        <f t="shared" si="15"/>
        <v>vis</v>
      </c>
      <c r="E188" s="53">
        <f>VLOOKUP(C188,'Active 1'!C$21:E$960,3,FALSE)</f>
        <v>-186.95188570633846</v>
      </c>
      <c r="F188" s="2" t="s">
        <v>121</v>
      </c>
      <c r="G188" s="6" t="str">
        <f t="shared" si="16"/>
        <v>50090.700</v>
      </c>
      <c r="H188" s="5">
        <f t="shared" si="17"/>
        <v>3238.5</v>
      </c>
      <c r="I188" s="54" t="s">
        <v>700</v>
      </c>
      <c r="J188" s="55" t="s">
        <v>701</v>
      </c>
      <c r="K188" s="54">
        <v>3238.5</v>
      </c>
      <c r="L188" s="54" t="s">
        <v>702</v>
      </c>
      <c r="M188" s="55" t="s">
        <v>145</v>
      </c>
      <c r="N188" s="55"/>
      <c r="O188" s="56" t="s">
        <v>239</v>
      </c>
      <c r="P188" s="57" t="s">
        <v>703</v>
      </c>
    </row>
    <row r="189" spans="1:16" ht="13.5" thickBot="1" x14ac:dyDescent="0.25">
      <c r="A189" s="5" t="str">
        <f t="shared" si="12"/>
        <v>BAVM 101 </v>
      </c>
      <c r="B189" s="2" t="str">
        <f t="shared" si="13"/>
        <v>I</v>
      </c>
      <c r="C189" s="5">
        <f t="shared" si="14"/>
        <v>50097.03</v>
      </c>
      <c r="D189" s="6" t="str">
        <f t="shared" si="15"/>
        <v>vis</v>
      </c>
      <c r="E189" s="53">
        <f>VLOOKUP(C189,'Active 1'!C$21:E$960,3,FALSE)</f>
        <v>-186.46278424676066</v>
      </c>
      <c r="F189" s="2" t="s">
        <v>121</v>
      </c>
      <c r="G189" s="6" t="str">
        <f t="shared" si="16"/>
        <v>50097.030</v>
      </c>
      <c r="H189" s="5">
        <f t="shared" si="17"/>
        <v>3239</v>
      </c>
      <c r="I189" s="54" t="s">
        <v>704</v>
      </c>
      <c r="J189" s="55" t="s">
        <v>705</v>
      </c>
      <c r="K189" s="54">
        <v>3239</v>
      </c>
      <c r="L189" s="54" t="s">
        <v>706</v>
      </c>
      <c r="M189" s="55" t="s">
        <v>145</v>
      </c>
      <c r="N189" s="55"/>
      <c r="O189" s="56" t="s">
        <v>239</v>
      </c>
      <c r="P189" s="57" t="s">
        <v>703</v>
      </c>
    </row>
    <row r="190" spans="1:16" ht="13.5" thickBot="1" x14ac:dyDescent="0.25">
      <c r="A190" s="5" t="str">
        <f t="shared" si="12"/>
        <v> AOEB 4 </v>
      </c>
      <c r="B190" s="2" t="str">
        <f t="shared" si="13"/>
        <v>II</v>
      </c>
      <c r="C190" s="5">
        <f t="shared" si="14"/>
        <v>50142.01</v>
      </c>
      <c r="D190" s="6" t="str">
        <f t="shared" si="15"/>
        <v>vis</v>
      </c>
      <c r="E190" s="53">
        <f>VLOOKUP(C190,'Active 1'!C$21:E$960,3,FALSE)</f>
        <v>-182.98730499687053</v>
      </c>
      <c r="F190" s="2" t="s">
        <v>121</v>
      </c>
      <c r="G190" s="6" t="str">
        <f t="shared" si="16"/>
        <v>50142.01</v>
      </c>
      <c r="H190" s="5">
        <f t="shared" si="17"/>
        <v>3242.5</v>
      </c>
      <c r="I190" s="54" t="s">
        <v>707</v>
      </c>
      <c r="J190" s="55" t="s">
        <v>708</v>
      </c>
      <c r="K190" s="54">
        <v>3242.5</v>
      </c>
      <c r="L190" s="54" t="s">
        <v>709</v>
      </c>
      <c r="M190" s="55" t="s">
        <v>145</v>
      </c>
      <c r="N190" s="55"/>
      <c r="O190" s="56" t="s">
        <v>635</v>
      </c>
      <c r="P190" s="56" t="s">
        <v>636</v>
      </c>
    </row>
    <row r="191" spans="1:16" ht="13.5" thickBot="1" x14ac:dyDescent="0.25">
      <c r="A191" s="5" t="str">
        <f t="shared" si="12"/>
        <v> AOEB 4 </v>
      </c>
      <c r="B191" s="2" t="str">
        <f t="shared" si="13"/>
        <v>I</v>
      </c>
      <c r="C191" s="5">
        <f t="shared" si="14"/>
        <v>50148.54</v>
      </c>
      <c r="D191" s="6" t="str">
        <f t="shared" si="15"/>
        <v>vis</v>
      </c>
      <c r="E191" s="53">
        <f>VLOOKUP(C191,'Active 1'!C$21:E$960,3,FALSE)</f>
        <v>-182.48275009465226</v>
      </c>
      <c r="F191" s="2" t="s">
        <v>121</v>
      </c>
      <c r="G191" s="6" t="str">
        <f t="shared" si="16"/>
        <v>50148.54</v>
      </c>
      <c r="H191" s="5">
        <f t="shared" si="17"/>
        <v>3243</v>
      </c>
      <c r="I191" s="54" t="s">
        <v>710</v>
      </c>
      <c r="J191" s="55" t="s">
        <v>711</v>
      </c>
      <c r="K191" s="54">
        <v>3243</v>
      </c>
      <c r="L191" s="54" t="s">
        <v>712</v>
      </c>
      <c r="M191" s="55" t="s">
        <v>145</v>
      </c>
      <c r="N191" s="55"/>
      <c r="O191" s="56" t="s">
        <v>635</v>
      </c>
      <c r="P191" s="56" t="s">
        <v>636</v>
      </c>
    </row>
    <row r="192" spans="1:16" ht="13.5" thickBot="1" x14ac:dyDescent="0.25">
      <c r="A192" s="5" t="str">
        <f t="shared" si="12"/>
        <v> AOEB 4 </v>
      </c>
      <c r="B192" s="2" t="str">
        <f t="shared" si="13"/>
        <v>II</v>
      </c>
      <c r="C192" s="5">
        <f t="shared" si="14"/>
        <v>50207.05</v>
      </c>
      <c r="D192" s="6" t="str">
        <f t="shared" si="15"/>
        <v>vis</v>
      </c>
      <c r="E192" s="53">
        <f>VLOOKUP(C192,'Active 1'!C$21:E$960,3,FALSE)</f>
        <v>-177.96184545011994</v>
      </c>
      <c r="F192" s="2" t="s">
        <v>121</v>
      </c>
      <c r="G192" s="6" t="str">
        <f t="shared" si="16"/>
        <v>50207.05</v>
      </c>
      <c r="H192" s="5">
        <f t="shared" si="17"/>
        <v>3247.5</v>
      </c>
      <c r="I192" s="54" t="s">
        <v>713</v>
      </c>
      <c r="J192" s="55" t="s">
        <v>714</v>
      </c>
      <c r="K192" s="54">
        <v>3247.5</v>
      </c>
      <c r="L192" s="54" t="s">
        <v>715</v>
      </c>
      <c r="M192" s="55" t="s">
        <v>145</v>
      </c>
      <c r="N192" s="55"/>
      <c r="O192" s="56" t="s">
        <v>689</v>
      </c>
      <c r="P192" s="56" t="s">
        <v>636</v>
      </c>
    </row>
    <row r="193" spans="1:16" ht="13.5" thickBot="1" x14ac:dyDescent="0.25">
      <c r="A193" s="5" t="str">
        <f t="shared" si="12"/>
        <v> AOEB 4 </v>
      </c>
      <c r="B193" s="2" t="str">
        <f t="shared" si="13"/>
        <v>I</v>
      </c>
      <c r="C193" s="5">
        <f t="shared" si="14"/>
        <v>50213.18</v>
      </c>
      <c r="D193" s="6" t="str">
        <f t="shared" si="15"/>
        <v>vis</v>
      </c>
      <c r="E193" s="53">
        <f>VLOOKUP(C193,'Active 1'!C$21:E$960,3,FALSE)</f>
        <v>-177.48819743318316</v>
      </c>
      <c r="F193" s="2" t="s">
        <v>121</v>
      </c>
      <c r="G193" s="6" t="str">
        <f t="shared" si="16"/>
        <v>50213.18</v>
      </c>
      <c r="H193" s="5">
        <f t="shared" si="17"/>
        <v>3248</v>
      </c>
      <c r="I193" s="54" t="s">
        <v>716</v>
      </c>
      <c r="J193" s="55" t="s">
        <v>717</v>
      </c>
      <c r="K193" s="54">
        <v>3248</v>
      </c>
      <c r="L193" s="54" t="s">
        <v>718</v>
      </c>
      <c r="M193" s="55" t="s">
        <v>145</v>
      </c>
      <c r="N193" s="55"/>
      <c r="O193" s="56" t="s">
        <v>689</v>
      </c>
      <c r="P193" s="56" t="s">
        <v>636</v>
      </c>
    </row>
    <row r="194" spans="1:16" ht="13.5" thickBot="1" x14ac:dyDescent="0.25">
      <c r="A194" s="5" t="str">
        <f t="shared" si="12"/>
        <v> AOEB 4 </v>
      </c>
      <c r="B194" s="2" t="str">
        <f t="shared" si="13"/>
        <v>II</v>
      </c>
      <c r="C194" s="5">
        <f t="shared" si="14"/>
        <v>50220.09</v>
      </c>
      <c r="D194" s="6" t="str">
        <f t="shared" si="15"/>
        <v>vis</v>
      </c>
      <c r="E194" s="53">
        <f>VLOOKUP(C194,'Active 1'!C$21:E$960,3,FALSE)</f>
        <v>-176.95428098994782</v>
      </c>
      <c r="F194" s="2" t="s">
        <v>121</v>
      </c>
      <c r="G194" s="6" t="str">
        <f t="shared" si="16"/>
        <v>50220.09</v>
      </c>
      <c r="H194" s="5">
        <f t="shared" si="17"/>
        <v>3248.5</v>
      </c>
      <c r="I194" s="54" t="s">
        <v>719</v>
      </c>
      <c r="J194" s="55" t="s">
        <v>720</v>
      </c>
      <c r="K194" s="54">
        <v>3248.5</v>
      </c>
      <c r="L194" s="54" t="s">
        <v>721</v>
      </c>
      <c r="M194" s="55" t="s">
        <v>145</v>
      </c>
      <c r="N194" s="55"/>
      <c r="O194" s="56" t="s">
        <v>558</v>
      </c>
      <c r="P194" s="56" t="s">
        <v>636</v>
      </c>
    </row>
    <row r="195" spans="1:16" ht="13.5" thickBot="1" x14ac:dyDescent="0.25">
      <c r="A195" s="5" t="str">
        <f t="shared" si="12"/>
        <v> AOEB 4 </v>
      </c>
      <c r="B195" s="2" t="str">
        <f t="shared" si="13"/>
        <v>II</v>
      </c>
      <c r="C195" s="5">
        <f t="shared" si="14"/>
        <v>50232.66</v>
      </c>
      <c r="D195" s="6" t="str">
        <f t="shared" si="15"/>
        <v>vis</v>
      </c>
      <c r="E195" s="53">
        <f>VLOOKUP(C195,'Active 1'!C$21:E$960,3,FALSE)</f>
        <v>-175.98303211998027</v>
      </c>
      <c r="F195" s="2" t="s">
        <v>121</v>
      </c>
      <c r="G195" s="6" t="str">
        <f t="shared" si="16"/>
        <v>50232.66</v>
      </c>
      <c r="H195" s="5">
        <f t="shared" si="17"/>
        <v>3249.5</v>
      </c>
      <c r="I195" s="54" t="s">
        <v>722</v>
      </c>
      <c r="J195" s="55" t="s">
        <v>723</v>
      </c>
      <c r="K195" s="54">
        <v>3249.5</v>
      </c>
      <c r="L195" s="54" t="s">
        <v>724</v>
      </c>
      <c r="M195" s="55" t="s">
        <v>145</v>
      </c>
      <c r="N195" s="55"/>
      <c r="O195" s="56" t="s">
        <v>562</v>
      </c>
      <c r="P195" s="56" t="s">
        <v>636</v>
      </c>
    </row>
    <row r="196" spans="1:16" ht="13.5" thickBot="1" x14ac:dyDescent="0.25">
      <c r="A196" s="5" t="str">
        <f t="shared" si="12"/>
        <v> AOEB 4 </v>
      </c>
      <c r="B196" s="2" t="str">
        <f t="shared" si="13"/>
        <v>I</v>
      </c>
      <c r="C196" s="5">
        <f t="shared" si="14"/>
        <v>50239.31</v>
      </c>
      <c r="D196" s="6" t="str">
        <f t="shared" si="15"/>
        <v>vis</v>
      </c>
      <c r="E196" s="53">
        <f>VLOOKUP(C196,'Active 1'!C$21:E$960,3,FALSE)</f>
        <v>-175.46920515217795</v>
      </c>
      <c r="F196" s="2" t="s">
        <v>121</v>
      </c>
      <c r="G196" s="6" t="str">
        <f t="shared" si="16"/>
        <v>50239.31</v>
      </c>
      <c r="H196" s="5">
        <f t="shared" si="17"/>
        <v>3250</v>
      </c>
      <c r="I196" s="54" t="s">
        <v>725</v>
      </c>
      <c r="J196" s="55" t="s">
        <v>726</v>
      </c>
      <c r="K196" s="54">
        <v>3250</v>
      </c>
      <c r="L196" s="54" t="s">
        <v>727</v>
      </c>
      <c r="M196" s="55" t="s">
        <v>145</v>
      </c>
      <c r="N196" s="55"/>
      <c r="O196" s="56" t="s">
        <v>543</v>
      </c>
      <c r="P196" s="56" t="s">
        <v>636</v>
      </c>
    </row>
    <row r="197" spans="1:16" ht="13.5" thickBot="1" x14ac:dyDescent="0.25">
      <c r="A197" s="5" t="str">
        <f t="shared" si="12"/>
        <v> AOEB 4 </v>
      </c>
      <c r="B197" s="2" t="str">
        <f t="shared" si="13"/>
        <v>II</v>
      </c>
      <c r="C197" s="5">
        <f t="shared" si="14"/>
        <v>50271.4</v>
      </c>
      <c r="D197" s="6" t="str">
        <f t="shared" si="15"/>
        <v>vis</v>
      </c>
      <c r="E197" s="53">
        <f>VLOOKUP(C197,'Active 1'!C$21:E$960,3,FALSE)</f>
        <v>-172.98970028047987</v>
      </c>
      <c r="F197" s="2" t="s">
        <v>121</v>
      </c>
      <c r="G197" s="6" t="str">
        <f t="shared" si="16"/>
        <v>50271.40</v>
      </c>
      <c r="H197" s="5">
        <f t="shared" si="17"/>
        <v>3252.5</v>
      </c>
      <c r="I197" s="54" t="s">
        <v>728</v>
      </c>
      <c r="J197" s="55" t="s">
        <v>729</v>
      </c>
      <c r="K197" s="54">
        <v>3252.5</v>
      </c>
      <c r="L197" s="54" t="s">
        <v>730</v>
      </c>
      <c r="M197" s="55" t="s">
        <v>145</v>
      </c>
      <c r="N197" s="55"/>
      <c r="O197" s="56" t="s">
        <v>458</v>
      </c>
      <c r="P197" s="56" t="s">
        <v>636</v>
      </c>
    </row>
    <row r="198" spans="1:16" ht="13.5" thickBot="1" x14ac:dyDescent="0.25">
      <c r="A198" s="5" t="str">
        <f t="shared" si="12"/>
        <v> AOEB 4 </v>
      </c>
      <c r="B198" s="2" t="str">
        <f t="shared" si="13"/>
        <v>II</v>
      </c>
      <c r="C198" s="5">
        <f t="shared" si="14"/>
        <v>50271.41</v>
      </c>
      <c r="D198" s="6" t="str">
        <f t="shared" si="15"/>
        <v>vis</v>
      </c>
      <c r="E198" s="53">
        <f>VLOOKUP(C198,'Active 1'!C$21:E$960,3,FALSE)</f>
        <v>-172.98892760834769</v>
      </c>
      <c r="F198" s="2" t="s">
        <v>121</v>
      </c>
      <c r="G198" s="6" t="str">
        <f t="shared" si="16"/>
        <v>50271.41</v>
      </c>
      <c r="H198" s="5">
        <f t="shared" si="17"/>
        <v>3252.5</v>
      </c>
      <c r="I198" s="54" t="s">
        <v>731</v>
      </c>
      <c r="J198" s="55" t="s">
        <v>732</v>
      </c>
      <c r="K198" s="54">
        <v>3252.5</v>
      </c>
      <c r="L198" s="54" t="s">
        <v>724</v>
      </c>
      <c r="M198" s="55" t="s">
        <v>145</v>
      </c>
      <c r="N198" s="55"/>
      <c r="O198" s="56" t="s">
        <v>366</v>
      </c>
      <c r="P198" s="56" t="s">
        <v>636</v>
      </c>
    </row>
    <row r="199" spans="1:16" ht="13.5" thickBot="1" x14ac:dyDescent="0.25">
      <c r="A199" s="5" t="str">
        <f t="shared" si="12"/>
        <v> AOEB 5 </v>
      </c>
      <c r="B199" s="2" t="str">
        <f t="shared" si="13"/>
        <v>II</v>
      </c>
      <c r="C199" s="5">
        <f t="shared" si="14"/>
        <v>50297.53</v>
      </c>
      <c r="D199" s="6" t="str">
        <f t="shared" si="15"/>
        <v>vis</v>
      </c>
      <c r="E199" s="53">
        <f>VLOOKUP(C199,'Active 1'!C$21:E$960,3,FALSE)</f>
        <v>-170.97070799947468</v>
      </c>
      <c r="F199" s="2" t="s">
        <v>121</v>
      </c>
      <c r="G199" s="6" t="str">
        <f t="shared" si="16"/>
        <v>50297.53</v>
      </c>
      <c r="H199" s="5">
        <f t="shared" si="17"/>
        <v>3254.5</v>
      </c>
      <c r="I199" s="54" t="s">
        <v>733</v>
      </c>
      <c r="J199" s="55" t="s">
        <v>734</v>
      </c>
      <c r="K199" s="54">
        <v>3254.5</v>
      </c>
      <c r="L199" s="54" t="s">
        <v>735</v>
      </c>
      <c r="M199" s="55" t="s">
        <v>145</v>
      </c>
      <c r="N199" s="55"/>
      <c r="O199" s="56" t="s">
        <v>671</v>
      </c>
      <c r="P199" s="56" t="s">
        <v>736</v>
      </c>
    </row>
    <row r="200" spans="1:16" ht="13.5" thickBot="1" x14ac:dyDescent="0.25">
      <c r="A200" s="5" t="str">
        <f t="shared" si="12"/>
        <v> AOEB 5 </v>
      </c>
      <c r="B200" s="2" t="str">
        <f t="shared" si="13"/>
        <v>I</v>
      </c>
      <c r="C200" s="5">
        <f t="shared" si="14"/>
        <v>50304.09</v>
      </c>
      <c r="D200" s="6" t="str">
        <f t="shared" si="15"/>
        <v>vis</v>
      </c>
      <c r="E200" s="53">
        <f>VLOOKUP(C200,'Active 1'!C$21:E$960,3,FALSE)</f>
        <v>-170.46383508086041</v>
      </c>
      <c r="F200" s="2" t="s">
        <v>121</v>
      </c>
      <c r="G200" s="6" t="str">
        <f t="shared" si="16"/>
        <v>50304.09</v>
      </c>
      <c r="H200" s="5">
        <f t="shared" si="17"/>
        <v>3255</v>
      </c>
      <c r="I200" s="54" t="s">
        <v>737</v>
      </c>
      <c r="J200" s="55" t="s">
        <v>738</v>
      </c>
      <c r="K200" s="54">
        <v>3255</v>
      </c>
      <c r="L200" s="54" t="s">
        <v>739</v>
      </c>
      <c r="M200" s="55" t="s">
        <v>145</v>
      </c>
      <c r="N200" s="55"/>
      <c r="O200" s="56" t="s">
        <v>671</v>
      </c>
      <c r="P200" s="56" t="s">
        <v>736</v>
      </c>
    </row>
    <row r="201" spans="1:16" ht="13.5" thickBot="1" x14ac:dyDescent="0.25">
      <c r="A201" s="5" t="str">
        <f t="shared" si="12"/>
        <v>BAVM 101 </v>
      </c>
      <c r="B201" s="2" t="str">
        <f t="shared" si="13"/>
        <v>II</v>
      </c>
      <c r="C201" s="5">
        <f t="shared" si="14"/>
        <v>50336.38</v>
      </c>
      <c r="D201" s="6" t="str">
        <f t="shared" si="15"/>
        <v>vis</v>
      </c>
      <c r="E201" s="53">
        <f>VLOOKUP(C201,'Active 1'!C$21:E$960,3,FALSE)</f>
        <v>-167.96887676652187</v>
      </c>
      <c r="F201" s="2" t="s">
        <v>121</v>
      </c>
      <c r="G201" s="6" t="str">
        <f t="shared" si="16"/>
        <v>50336.38</v>
      </c>
      <c r="H201" s="5">
        <f t="shared" si="17"/>
        <v>3257.5</v>
      </c>
      <c r="I201" s="54" t="s">
        <v>740</v>
      </c>
      <c r="J201" s="55" t="s">
        <v>741</v>
      </c>
      <c r="K201" s="54">
        <v>3257.5</v>
      </c>
      <c r="L201" s="54" t="s">
        <v>742</v>
      </c>
      <c r="M201" s="55" t="s">
        <v>145</v>
      </c>
      <c r="N201" s="55"/>
      <c r="O201" s="56" t="s">
        <v>350</v>
      </c>
      <c r="P201" s="57" t="s">
        <v>703</v>
      </c>
    </row>
    <row r="202" spans="1:16" ht="13.5" thickBot="1" x14ac:dyDescent="0.25">
      <c r="A202" s="5" t="str">
        <f t="shared" si="12"/>
        <v> AOEB 4 </v>
      </c>
      <c r="B202" s="2" t="str">
        <f t="shared" si="13"/>
        <v>I</v>
      </c>
      <c r="C202" s="5">
        <f t="shared" si="14"/>
        <v>50368.53</v>
      </c>
      <c r="D202" s="6" t="str">
        <f t="shared" si="15"/>
        <v>vis</v>
      </c>
      <c r="E202" s="53">
        <f>VLOOKUP(C202,'Active 1'!C$21:E$960,3,FALSE)</f>
        <v>-165.48473586203176</v>
      </c>
      <c r="F202" s="2" t="s">
        <v>121</v>
      </c>
      <c r="G202" s="6" t="str">
        <f t="shared" si="16"/>
        <v>50368.53</v>
      </c>
      <c r="H202" s="5">
        <f t="shared" si="17"/>
        <v>3260</v>
      </c>
      <c r="I202" s="54" t="s">
        <v>743</v>
      </c>
      <c r="J202" s="55" t="s">
        <v>744</v>
      </c>
      <c r="K202" s="54">
        <v>3260</v>
      </c>
      <c r="L202" s="54" t="s">
        <v>745</v>
      </c>
      <c r="M202" s="55" t="s">
        <v>145</v>
      </c>
      <c r="N202" s="55"/>
      <c r="O202" s="56" t="s">
        <v>635</v>
      </c>
      <c r="P202" s="56" t="s">
        <v>636</v>
      </c>
    </row>
    <row r="203" spans="1:16" ht="13.5" thickBot="1" x14ac:dyDescent="0.25">
      <c r="A203" s="5" t="str">
        <f t="shared" ref="A203:A266" si="18">P203</f>
        <v> AOEB 4 </v>
      </c>
      <c r="B203" s="2" t="str">
        <f t="shared" ref="B203:B266" si="19">IF(H203=INT(H203),"I","II")</f>
        <v>II</v>
      </c>
      <c r="C203" s="5">
        <f t="shared" ref="C203:C266" si="20">1*G203</f>
        <v>50387.97</v>
      </c>
      <c r="D203" s="6" t="str">
        <f t="shared" ref="D203:D266" si="21">VLOOKUP(F203,I$1:J$5,2,FALSE)</f>
        <v>vis</v>
      </c>
      <c r="E203" s="53">
        <f>VLOOKUP(C203,'Active 1'!C$21:E$960,3,FALSE)</f>
        <v>-163.98266123735706</v>
      </c>
      <c r="F203" s="2" t="s">
        <v>121</v>
      </c>
      <c r="G203" s="6" t="str">
        <f t="shared" ref="G203:G266" si="22">MID(I203,3,LEN(I203)-3)</f>
        <v>50387.97</v>
      </c>
      <c r="H203" s="5">
        <f t="shared" ref="H203:H266" si="23">1*K203</f>
        <v>3261.5</v>
      </c>
      <c r="I203" s="54" t="s">
        <v>746</v>
      </c>
      <c r="J203" s="55" t="s">
        <v>747</v>
      </c>
      <c r="K203" s="54">
        <v>3261.5</v>
      </c>
      <c r="L203" s="54" t="s">
        <v>721</v>
      </c>
      <c r="M203" s="55" t="s">
        <v>145</v>
      </c>
      <c r="N203" s="55"/>
      <c r="O203" s="56" t="s">
        <v>572</v>
      </c>
      <c r="P203" s="56" t="s">
        <v>636</v>
      </c>
    </row>
    <row r="204" spans="1:16" ht="13.5" thickBot="1" x14ac:dyDescent="0.25">
      <c r="A204" s="5" t="str">
        <f t="shared" si="18"/>
        <v>BAVM 101 </v>
      </c>
      <c r="B204" s="2" t="str">
        <f t="shared" si="19"/>
        <v>II</v>
      </c>
      <c r="C204" s="5">
        <f t="shared" si="20"/>
        <v>50427.228999999999</v>
      </c>
      <c r="D204" s="6" t="str">
        <f t="shared" si="21"/>
        <v>vis</v>
      </c>
      <c r="E204" s="53">
        <f>VLOOKUP(C204,'Active 1'!C$21:E$960,3,FALSE)</f>
        <v>-160.94922771420408</v>
      </c>
      <c r="F204" s="2" t="s">
        <v>121</v>
      </c>
      <c r="G204" s="6" t="str">
        <f t="shared" si="22"/>
        <v>50427.229</v>
      </c>
      <c r="H204" s="5">
        <f t="shared" si="23"/>
        <v>3264.5</v>
      </c>
      <c r="I204" s="54" t="s">
        <v>748</v>
      </c>
      <c r="J204" s="55" t="s">
        <v>749</v>
      </c>
      <c r="K204" s="54">
        <v>3264.5</v>
      </c>
      <c r="L204" s="54" t="s">
        <v>750</v>
      </c>
      <c r="M204" s="55" t="s">
        <v>145</v>
      </c>
      <c r="N204" s="55"/>
      <c r="O204" s="56" t="s">
        <v>751</v>
      </c>
      <c r="P204" s="57" t="s">
        <v>703</v>
      </c>
    </row>
    <row r="205" spans="1:16" ht="13.5" thickBot="1" x14ac:dyDescent="0.25">
      <c r="A205" s="5" t="str">
        <f t="shared" si="18"/>
        <v> AOEB 5 </v>
      </c>
      <c r="B205" s="2" t="str">
        <f t="shared" si="19"/>
        <v>II</v>
      </c>
      <c r="C205" s="5">
        <f t="shared" si="20"/>
        <v>50517.56</v>
      </c>
      <c r="D205" s="6" t="str">
        <f t="shared" si="21"/>
        <v>vis</v>
      </c>
      <c r="E205" s="53">
        <f>VLOOKUP(C205,'Active 1'!C$21:E$960,3,FALSE)</f>
        <v>-153.96960307832595</v>
      </c>
      <c r="F205" s="2" t="s">
        <v>121</v>
      </c>
      <c r="G205" s="6" t="str">
        <f t="shared" si="22"/>
        <v>50517.56</v>
      </c>
      <c r="H205" s="5">
        <f t="shared" si="23"/>
        <v>3271.5</v>
      </c>
      <c r="I205" s="54" t="s">
        <v>752</v>
      </c>
      <c r="J205" s="55" t="s">
        <v>753</v>
      </c>
      <c r="K205" s="54">
        <v>3271.5</v>
      </c>
      <c r="L205" s="54" t="s">
        <v>754</v>
      </c>
      <c r="M205" s="55" t="s">
        <v>145</v>
      </c>
      <c r="N205" s="55"/>
      <c r="O205" s="56" t="s">
        <v>578</v>
      </c>
      <c r="P205" s="56" t="s">
        <v>736</v>
      </c>
    </row>
    <row r="206" spans="1:16" ht="13.5" thickBot="1" x14ac:dyDescent="0.25">
      <c r="A206" s="5" t="str">
        <f t="shared" si="18"/>
        <v> AOEB 5 </v>
      </c>
      <c r="B206" s="2" t="str">
        <f t="shared" si="19"/>
        <v>I</v>
      </c>
      <c r="C206" s="5">
        <f t="shared" si="20"/>
        <v>50523.71</v>
      </c>
      <c r="D206" s="6" t="str">
        <f t="shared" si="21"/>
        <v>vis</v>
      </c>
      <c r="E206" s="53">
        <f>VLOOKUP(C206,'Active 1'!C$21:E$960,3,FALSE)</f>
        <v>-153.4944097171248</v>
      </c>
      <c r="F206" s="2" t="s">
        <v>121</v>
      </c>
      <c r="G206" s="6" t="str">
        <f t="shared" si="22"/>
        <v>50523.71</v>
      </c>
      <c r="H206" s="5">
        <f t="shared" si="23"/>
        <v>3272</v>
      </c>
      <c r="I206" s="54" t="s">
        <v>755</v>
      </c>
      <c r="J206" s="55" t="s">
        <v>756</v>
      </c>
      <c r="K206" s="54">
        <v>3272</v>
      </c>
      <c r="L206" s="54" t="s">
        <v>757</v>
      </c>
      <c r="M206" s="55" t="s">
        <v>145</v>
      </c>
      <c r="N206" s="55"/>
      <c r="O206" s="56" t="s">
        <v>578</v>
      </c>
      <c r="P206" s="56" t="s">
        <v>736</v>
      </c>
    </row>
    <row r="207" spans="1:16" ht="13.5" thickBot="1" x14ac:dyDescent="0.25">
      <c r="A207" s="5" t="str">
        <f t="shared" si="18"/>
        <v> AOEB 5 </v>
      </c>
      <c r="B207" s="2" t="str">
        <f t="shared" si="19"/>
        <v>II</v>
      </c>
      <c r="C207" s="5">
        <f t="shared" si="20"/>
        <v>50543.37</v>
      </c>
      <c r="D207" s="6" t="str">
        <f t="shared" si="21"/>
        <v>vis</v>
      </c>
      <c r="E207" s="53">
        <f>VLOOKUP(C207,'Active 1'!C$21:E$960,3,FALSE)</f>
        <v>-151.97533630554526</v>
      </c>
      <c r="F207" s="2" t="s">
        <v>121</v>
      </c>
      <c r="G207" s="6" t="str">
        <f t="shared" si="22"/>
        <v>50543.37</v>
      </c>
      <c r="H207" s="5">
        <f t="shared" si="23"/>
        <v>3273.5</v>
      </c>
      <c r="I207" s="54" t="s">
        <v>758</v>
      </c>
      <c r="J207" s="55" t="s">
        <v>759</v>
      </c>
      <c r="K207" s="54">
        <v>3273.5</v>
      </c>
      <c r="L207" s="54" t="s">
        <v>760</v>
      </c>
      <c r="M207" s="55" t="s">
        <v>145</v>
      </c>
      <c r="N207" s="55"/>
      <c r="O207" s="56" t="s">
        <v>761</v>
      </c>
      <c r="P207" s="56" t="s">
        <v>736</v>
      </c>
    </row>
    <row r="208" spans="1:16" ht="13.5" thickBot="1" x14ac:dyDescent="0.25">
      <c r="A208" s="5" t="str">
        <f t="shared" si="18"/>
        <v> AOEB 5 </v>
      </c>
      <c r="B208" s="2" t="str">
        <f t="shared" si="19"/>
        <v>II</v>
      </c>
      <c r="C208" s="5">
        <f t="shared" si="20"/>
        <v>50556.21</v>
      </c>
      <c r="D208" s="6" t="str">
        <f t="shared" si="21"/>
        <v>vis</v>
      </c>
      <c r="E208" s="53">
        <f>VLOOKUP(C208,'Active 1'!C$21:E$960,3,FALSE)</f>
        <v>-150.98322528801361</v>
      </c>
      <c r="F208" s="2" t="s">
        <v>121</v>
      </c>
      <c r="G208" s="6" t="str">
        <f t="shared" si="22"/>
        <v>50556.21</v>
      </c>
      <c r="H208" s="5">
        <f t="shared" si="23"/>
        <v>3274.5</v>
      </c>
      <c r="I208" s="54" t="s">
        <v>762</v>
      </c>
      <c r="J208" s="55" t="s">
        <v>763</v>
      </c>
      <c r="K208" s="54">
        <v>3274.5</v>
      </c>
      <c r="L208" s="54" t="s">
        <v>764</v>
      </c>
      <c r="M208" s="55" t="s">
        <v>145</v>
      </c>
      <c r="N208" s="55"/>
      <c r="O208" s="56" t="s">
        <v>562</v>
      </c>
      <c r="P208" s="56" t="s">
        <v>736</v>
      </c>
    </row>
    <row r="209" spans="1:16" ht="13.5" thickBot="1" x14ac:dyDescent="0.25">
      <c r="A209" s="5" t="str">
        <f t="shared" si="18"/>
        <v> AOEB 5 </v>
      </c>
      <c r="B209" s="2" t="str">
        <f t="shared" si="19"/>
        <v>I</v>
      </c>
      <c r="C209" s="5">
        <f t="shared" si="20"/>
        <v>50562.94</v>
      </c>
      <c r="D209" s="6" t="str">
        <f t="shared" si="21"/>
        <v>vis</v>
      </c>
      <c r="E209" s="53">
        <f>VLOOKUP(C209,'Active 1'!C$21:E$960,3,FALSE)</f>
        <v>-150.46321694315432</v>
      </c>
      <c r="F209" s="2" t="s">
        <v>121</v>
      </c>
      <c r="G209" s="6" t="str">
        <f t="shared" si="22"/>
        <v>50562.94</v>
      </c>
      <c r="H209" s="5">
        <f t="shared" si="23"/>
        <v>3275</v>
      </c>
      <c r="I209" s="54" t="s">
        <v>765</v>
      </c>
      <c r="J209" s="55" t="s">
        <v>766</v>
      </c>
      <c r="K209" s="54">
        <v>3275</v>
      </c>
      <c r="L209" s="54" t="s">
        <v>767</v>
      </c>
      <c r="M209" s="55" t="s">
        <v>145</v>
      </c>
      <c r="N209" s="55"/>
      <c r="O209" s="56" t="s">
        <v>562</v>
      </c>
      <c r="P209" s="56" t="s">
        <v>736</v>
      </c>
    </row>
    <row r="210" spans="1:16" ht="13.5" thickBot="1" x14ac:dyDescent="0.25">
      <c r="A210" s="5" t="str">
        <f t="shared" si="18"/>
        <v> AOEB 5 </v>
      </c>
      <c r="B210" s="2" t="str">
        <f t="shared" si="19"/>
        <v>II</v>
      </c>
      <c r="C210" s="5">
        <f t="shared" si="20"/>
        <v>50594.94</v>
      </c>
      <c r="D210" s="6" t="str">
        <f t="shared" si="21"/>
        <v>vis</v>
      </c>
      <c r="E210" s="53">
        <f>VLOOKUP(C210,'Active 1'!C$21:E$960,3,FALSE)</f>
        <v>-147.99066612064485</v>
      </c>
      <c r="F210" s="2" t="s">
        <v>121</v>
      </c>
      <c r="G210" s="6" t="str">
        <f t="shared" si="22"/>
        <v>50594.94</v>
      </c>
      <c r="H210" s="5">
        <f t="shared" si="23"/>
        <v>3277.5</v>
      </c>
      <c r="I210" s="54" t="s">
        <v>768</v>
      </c>
      <c r="J210" s="55" t="s">
        <v>769</v>
      </c>
      <c r="K210" s="54">
        <v>3277.5</v>
      </c>
      <c r="L210" s="54" t="s">
        <v>770</v>
      </c>
      <c r="M210" s="55" t="s">
        <v>145</v>
      </c>
      <c r="N210" s="55"/>
      <c r="O210" s="56" t="s">
        <v>558</v>
      </c>
      <c r="P210" s="56" t="s">
        <v>736</v>
      </c>
    </row>
    <row r="211" spans="1:16" ht="13.5" thickBot="1" x14ac:dyDescent="0.25">
      <c r="A211" s="5" t="str">
        <f t="shared" si="18"/>
        <v> AOEB 5 </v>
      </c>
      <c r="B211" s="2" t="str">
        <f t="shared" si="19"/>
        <v>II</v>
      </c>
      <c r="C211" s="5">
        <f t="shared" si="20"/>
        <v>50594.95</v>
      </c>
      <c r="D211" s="6" t="str">
        <f t="shared" si="21"/>
        <v>vis</v>
      </c>
      <c r="E211" s="53">
        <f>VLOOKUP(C211,'Active 1'!C$21:E$960,3,FALSE)</f>
        <v>-147.98989344851321</v>
      </c>
      <c r="F211" s="2" t="s">
        <v>121</v>
      </c>
      <c r="G211" s="6" t="str">
        <f t="shared" si="22"/>
        <v>50594.95</v>
      </c>
      <c r="H211" s="5">
        <f t="shared" si="23"/>
        <v>3277.5</v>
      </c>
      <c r="I211" s="54" t="s">
        <v>771</v>
      </c>
      <c r="J211" s="55" t="s">
        <v>772</v>
      </c>
      <c r="K211" s="54">
        <v>3277.5</v>
      </c>
      <c r="L211" s="54" t="s">
        <v>764</v>
      </c>
      <c r="M211" s="55" t="s">
        <v>145</v>
      </c>
      <c r="N211" s="55"/>
      <c r="O211" s="56" t="s">
        <v>635</v>
      </c>
      <c r="P211" s="56" t="s">
        <v>736</v>
      </c>
    </row>
    <row r="212" spans="1:16" ht="13.5" thickBot="1" x14ac:dyDescent="0.25">
      <c r="A212" s="5" t="str">
        <f t="shared" si="18"/>
        <v> AOEB 5 </v>
      </c>
      <c r="B212" s="2" t="str">
        <f t="shared" si="19"/>
        <v>II</v>
      </c>
      <c r="C212" s="5">
        <f t="shared" si="20"/>
        <v>50595.42</v>
      </c>
      <c r="D212" s="6" t="str">
        <f t="shared" si="21"/>
        <v>vis</v>
      </c>
      <c r="E212" s="53">
        <f>VLOOKUP(C212,'Active 1'!C$21:E$960,3,FALSE)</f>
        <v>-147.95357785830751</v>
      </c>
      <c r="F212" s="2" t="s">
        <v>121</v>
      </c>
      <c r="G212" s="6" t="str">
        <f t="shared" si="22"/>
        <v>50595.42</v>
      </c>
      <c r="H212" s="5">
        <f t="shared" si="23"/>
        <v>3277.5</v>
      </c>
      <c r="I212" s="54" t="s">
        <v>773</v>
      </c>
      <c r="J212" s="55" t="s">
        <v>774</v>
      </c>
      <c r="K212" s="54">
        <v>3277.5</v>
      </c>
      <c r="L212" s="54" t="s">
        <v>775</v>
      </c>
      <c r="M212" s="55" t="s">
        <v>145</v>
      </c>
      <c r="N212" s="55"/>
      <c r="O212" s="56" t="s">
        <v>689</v>
      </c>
      <c r="P212" s="56" t="s">
        <v>736</v>
      </c>
    </row>
    <row r="213" spans="1:16" ht="13.5" thickBot="1" x14ac:dyDescent="0.25">
      <c r="A213" s="5" t="str">
        <f t="shared" si="18"/>
        <v> AOEB 5 </v>
      </c>
      <c r="B213" s="2" t="str">
        <f t="shared" si="19"/>
        <v>I</v>
      </c>
      <c r="C213" s="5">
        <f t="shared" si="20"/>
        <v>50601.58</v>
      </c>
      <c r="D213" s="6" t="str">
        <f t="shared" si="21"/>
        <v>vis</v>
      </c>
      <c r="E213" s="53">
        <f>VLOOKUP(C213,'Active 1'!C$21:E$960,3,FALSE)</f>
        <v>-147.47761182497416</v>
      </c>
      <c r="F213" s="2" t="s">
        <v>121</v>
      </c>
      <c r="G213" s="6" t="str">
        <f t="shared" si="22"/>
        <v>50601.58</v>
      </c>
      <c r="H213" s="5">
        <f t="shared" si="23"/>
        <v>3278</v>
      </c>
      <c r="I213" s="54" t="s">
        <v>776</v>
      </c>
      <c r="J213" s="55" t="s">
        <v>777</v>
      </c>
      <c r="K213" s="54">
        <v>3278</v>
      </c>
      <c r="L213" s="54" t="s">
        <v>778</v>
      </c>
      <c r="M213" s="55" t="s">
        <v>145</v>
      </c>
      <c r="N213" s="55"/>
      <c r="O213" s="56" t="s">
        <v>689</v>
      </c>
      <c r="P213" s="56" t="s">
        <v>736</v>
      </c>
    </row>
    <row r="214" spans="1:16" ht="13.5" thickBot="1" x14ac:dyDescent="0.25">
      <c r="A214" s="5" t="str">
        <f t="shared" si="18"/>
        <v> AOEB 5 </v>
      </c>
      <c r="B214" s="2" t="str">
        <f t="shared" si="19"/>
        <v>II</v>
      </c>
      <c r="C214" s="5">
        <f t="shared" si="20"/>
        <v>50608.11</v>
      </c>
      <c r="D214" s="6" t="str">
        <f t="shared" si="21"/>
        <v>vis</v>
      </c>
      <c r="E214" s="53">
        <f>VLOOKUP(C214,'Active 1'!C$21:E$960,3,FALSE)</f>
        <v>-146.97305692275592</v>
      </c>
      <c r="F214" s="2" t="s">
        <v>121</v>
      </c>
      <c r="G214" s="6" t="str">
        <f t="shared" si="22"/>
        <v>50608.11</v>
      </c>
      <c r="H214" s="5">
        <f t="shared" si="23"/>
        <v>3278.5</v>
      </c>
      <c r="I214" s="54" t="s">
        <v>779</v>
      </c>
      <c r="J214" s="55" t="s">
        <v>780</v>
      </c>
      <c r="K214" s="54">
        <v>3278.5</v>
      </c>
      <c r="L214" s="54" t="s">
        <v>781</v>
      </c>
      <c r="M214" s="55" t="s">
        <v>145</v>
      </c>
      <c r="N214" s="55"/>
      <c r="O214" s="56" t="s">
        <v>782</v>
      </c>
      <c r="P214" s="56" t="s">
        <v>736</v>
      </c>
    </row>
    <row r="215" spans="1:16" ht="13.5" thickBot="1" x14ac:dyDescent="0.25">
      <c r="A215" s="5" t="str">
        <f t="shared" si="18"/>
        <v> AOEB 5 </v>
      </c>
      <c r="B215" s="2" t="str">
        <f t="shared" si="19"/>
        <v>II</v>
      </c>
      <c r="C215" s="5">
        <f t="shared" si="20"/>
        <v>50633.95</v>
      </c>
      <c r="D215" s="6" t="str">
        <f t="shared" si="21"/>
        <v>vis</v>
      </c>
      <c r="E215" s="53">
        <f>VLOOKUP(C215,'Active 1'!C$21:E$960,3,FALSE)</f>
        <v>-144.97647213357979</v>
      </c>
      <c r="F215" s="2" t="s">
        <v>121</v>
      </c>
      <c r="G215" s="6" t="str">
        <f t="shared" si="22"/>
        <v>50633.95</v>
      </c>
      <c r="H215" s="5">
        <f t="shared" si="23"/>
        <v>3280.5</v>
      </c>
      <c r="I215" s="54" t="s">
        <v>783</v>
      </c>
      <c r="J215" s="55" t="s">
        <v>784</v>
      </c>
      <c r="K215" s="54">
        <v>3280.5</v>
      </c>
      <c r="L215" s="54" t="s">
        <v>785</v>
      </c>
      <c r="M215" s="55" t="s">
        <v>145</v>
      </c>
      <c r="N215" s="55"/>
      <c r="O215" s="56" t="s">
        <v>366</v>
      </c>
      <c r="P215" s="56" t="s">
        <v>736</v>
      </c>
    </row>
    <row r="216" spans="1:16" ht="13.5" thickBot="1" x14ac:dyDescent="0.25">
      <c r="A216" s="5" t="str">
        <f t="shared" si="18"/>
        <v> AOEB 5 </v>
      </c>
      <c r="B216" s="2" t="str">
        <f t="shared" si="19"/>
        <v>I</v>
      </c>
      <c r="C216" s="5">
        <f t="shared" si="20"/>
        <v>50640.39</v>
      </c>
      <c r="D216" s="6" t="str">
        <f t="shared" si="21"/>
        <v>vis</v>
      </c>
      <c r="E216" s="53">
        <f>VLOOKUP(C216,'Active 1'!C$21:E$960,3,FALSE)</f>
        <v>-144.47887128054958</v>
      </c>
      <c r="F216" s="2" t="s">
        <v>121</v>
      </c>
      <c r="G216" s="6" t="str">
        <f t="shared" si="22"/>
        <v>50640.39</v>
      </c>
      <c r="H216" s="5">
        <f t="shared" si="23"/>
        <v>3281</v>
      </c>
      <c r="I216" s="54" t="s">
        <v>786</v>
      </c>
      <c r="J216" s="55" t="s">
        <v>787</v>
      </c>
      <c r="K216" s="54">
        <v>3281</v>
      </c>
      <c r="L216" s="54" t="s">
        <v>788</v>
      </c>
      <c r="M216" s="55" t="s">
        <v>145</v>
      </c>
      <c r="N216" s="55"/>
      <c r="O216" s="56" t="s">
        <v>366</v>
      </c>
      <c r="P216" s="56" t="s">
        <v>736</v>
      </c>
    </row>
    <row r="217" spans="1:16" ht="13.5" thickBot="1" x14ac:dyDescent="0.25">
      <c r="A217" s="5" t="str">
        <f t="shared" si="18"/>
        <v> AOEB 5 </v>
      </c>
      <c r="B217" s="2" t="str">
        <f t="shared" si="19"/>
        <v>II</v>
      </c>
      <c r="C217" s="5">
        <f t="shared" si="20"/>
        <v>50646.89</v>
      </c>
      <c r="D217" s="6" t="str">
        <f t="shared" si="21"/>
        <v>vis</v>
      </c>
      <c r="E217" s="53">
        <f>VLOOKUP(C217,'Active 1'!C$21:E$960,3,FALSE)</f>
        <v>-143.97663439472734</v>
      </c>
      <c r="F217" s="2" t="s">
        <v>121</v>
      </c>
      <c r="G217" s="6" t="str">
        <f t="shared" si="22"/>
        <v>50646.89</v>
      </c>
      <c r="H217" s="5">
        <f t="shared" si="23"/>
        <v>3281.5</v>
      </c>
      <c r="I217" s="54" t="s">
        <v>789</v>
      </c>
      <c r="J217" s="55" t="s">
        <v>790</v>
      </c>
      <c r="K217" s="54">
        <v>3281.5</v>
      </c>
      <c r="L217" s="54" t="s">
        <v>791</v>
      </c>
      <c r="M217" s="55" t="s">
        <v>145</v>
      </c>
      <c r="N217" s="55"/>
      <c r="O217" s="56" t="s">
        <v>458</v>
      </c>
      <c r="P217" s="56" t="s">
        <v>736</v>
      </c>
    </row>
    <row r="218" spans="1:16" ht="13.5" thickBot="1" x14ac:dyDescent="0.25">
      <c r="A218" s="5" t="str">
        <f t="shared" si="18"/>
        <v>BAVM 113 </v>
      </c>
      <c r="B218" s="2" t="str">
        <f t="shared" si="19"/>
        <v>II</v>
      </c>
      <c r="C218" s="5">
        <f t="shared" si="20"/>
        <v>50685.42</v>
      </c>
      <c r="D218" s="6" t="str">
        <f t="shared" si="21"/>
        <v>vis</v>
      </c>
      <c r="E218" s="53">
        <f>VLOOKUP(C218,'Active 1'!C$21:E$960,3,FALSE)</f>
        <v>-140.99952866999959</v>
      </c>
      <c r="F218" s="2" t="s">
        <v>121</v>
      </c>
      <c r="G218" s="6" t="str">
        <f t="shared" si="22"/>
        <v>50685.42</v>
      </c>
      <c r="H218" s="5">
        <f t="shared" si="23"/>
        <v>3284.5</v>
      </c>
      <c r="I218" s="54" t="s">
        <v>792</v>
      </c>
      <c r="J218" s="55" t="s">
        <v>793</v>
      </c>
      <c r="K218" s="54">
        <v>3284.5</v>
      </c>
      <c r="L218" s="54" t="s">
        <v>760</v>
      </c>
      <c r="M218" s="55" t="s">
        <v>145</v>
      </c>
      <c r="N218" s="55"/>
      <c r="O218" s="56" t="s">
        <v>350</v>
      </c>
      <c r="P218" s="57" t="s">
        <v>794</v>
      </c>
    </row>
    <row r="219" spans="1:16" ht="13.5" thickBot="1" x14ac:dyDescent="0.25">
      <c r="A219" s="5" t="str">
        <f t="shared" si="18"/>
        <v> AOEB 5 </v>
      </c>
      <c r="B219" s="2" t="str">
        <f t="shared" si="19"/>
        <v>II</v>
      </c>
      <c r="C219" s="5">
        <f t="shared" si="20"/>
        <v>50685.64</v>
      </c>
      <c r="D219" s="6" t="str">
        <f t="shared" si="21"/>
        <v>vis</v>
      </c>
      <c r="E219" s="53">
        <f>VLOOKUP(C219,'Active 1'!C$21:E$960,3,FALSE)</f>
        <v>-140.98252988309474</v>
      </c>
      <c r="F219" s="2" t="s">
        <v>121</v>
      </c>
      <c r="G219" s="6" t="str">
        <f t="shared" si="22"/>
        <v>50685.64</v>
      </c>
      <c r="H219" s="5">
        <f t="shared" si="23"/>
        <v>3284.5</v>
      </c>
      <c r="I219" s="54" t="s">
        <v>795</v>
      </c>
      <c r="J219" s="55" t="s">
        <v>796</v>
      </c>
      <c r="K219" s="54">
        <v>3284.5</v>
      </c>
      <c r="L219" s="54" t="s">
        <v>797</v>
      </c>
      <c r="M219" s="55" t="s">
        <v>145</v>
      </c>
      <c r="N219" s="55"/>
      <c r="O219" s="56" t="s">
        <v>798</v>
      </c>
      <c r="P219" s="56" t="s">
        <v>736</v>
      </c>
    </row>
    <row r="220" spans="1:16" ht="13.5" thickBot="1" x14ac:dyDescent="0.25">
      <c r="A220" s="5" t="str">
        <f t="shared" si="18"/>
        <v> AOEB 5 </v>
      </c>
      <c r="B220" s="2" t="str">
        <f t="shared" si="19"/>
        <v>I</v>
      </c>
      <c r="C220" s="5">
        <f t="shared" si="20"/>
        <v>50691.89</v>
      </c>
      <c r="D220" s="6" t="str">
        <f t="shared" si="21"/>
        <v>vis</v>
      </c>
      <c r="E220" s="53">
        <f>VLOOKUP(C220,'Active 1'!C$21:E$960,3,FALSE)</f>
        <v>-140.49960980057338</v>
      </c>
      <c r="F220" s="2" t="s">
        <v>121</v>
      </c>
      <c r="G220" s="6" t="str">
        <f t="shared" si="22"/>
        <v>50691.89</v>
      </c>
      <c r="H220" s="5">
        <f t="shared" si="23"/>
        <v>3285</v>
      </c>
      <c r="I220" s="54" t="s">
        <v>799</v>
      </c>
      <c r="J220" s="55" t="s">
        <v>800</v>
      </c>
      <c r="K220" s="54">
        <v>3285</v>
      </c>
      <c r="L220" s="54" t="s">
        <v>754</v>
      </c>
      <c r="M220" s="55" t="s">
        <v>145</v>
      </c>
      <c r="N220" s="55"/>
      <c r="O220" s="56" t="s">
        <v>798</v>
      </c>
      <c r="P220" s="56" t="s">
        <v>736</v>
      </c>
    </row>
    <row r="221" spans="1:16" ht="13.5" thickBot="1" x14ac:dyDescent="0.25">
      <c r="A221" s="5" t="str">
        <f t="shared" si="18"/>
        <v>BAVM 113 </v>
      </c>
      <c r="B221" s="2" t="str">
        <f t="shared" si="19"/>
        <v>I</v>
      </c>
      <c r="C221" s="5">
        <f t="shared" si="20"/>
        <v>50692.07</v>
      </c>
      <c r="D221" s="6" t="str">
        <f t="shared" si="21"/>
        <v>vis</v>
      </c>
      <c r="E221" s="53">
        <f>VLOOKUP(C221,'Active 1'!C$21:E$960,3,FALSE)</f>
        <v>-140.48570170219674</v>
      </c>
      <c r="F221" s="2" t="s">
        <v>121</v>
      </c>
      <c r="G221" s="6" t="str">
        <f t="shared" si="22"/>
        <v>50692.07</v>
      </c>
      <c r="H221" s="5">
        <f t="shared" si="23"/>
        <v>3285</v>
      </c>
      <c r="I221" s="54" t="s">
        <v>801</v>
      </c>
      <c r="J221" s="55" t="s">
        <v>802</v>
      </c>
      <c r="K221" s="54">
        <v>3285</v>
      </c>
      <c r="L221" s="54" t="s">
        <v>767</v>
      </c>
      <c r="M221" s="55" t="s">
        <v>145</v>
      </c>
      <c r="N221" s="55"/>
      <c r="O221" s="56" t="s">
        <v>350</v>
      </c>
      <c r="P221" s="57" t="s">
        <v>794</v>
      </c>
    </row>
    <row r="222" spans="1:16" ht="13.5" thickBot="1" x14ac:dyDescent="0.25">
      <c r="A222" s="5" t="str">
        <f t="shared" si="18"/>
        <v>BAVM 113 </v>
      </c>
      <c r="B222" s="2" t="str">
        <f t="shared" si="19"/>
        <v>II</v>
      </c>
      <c r="C222" s="5">
        <f t="shared" si="20"/>
        <v>50711.4</v>
      </c>
      <c r="D222" s="6" t="str">
        <f t="shared" si="21"/>
        <v>vis</v>
      </c>
      <c r="E222" s="53">
        <f>VLOOKUP(C222,'Active 1'!C$21:E$960,3,FALSE)</f>
        <v>-138.99212647097445</v>
      </c>
      <c r="F222" s="2" t="s">
        <v>121</v>
      </c>
      <c r="G222" s="6" t="str">
        <f t="shared" si="22"/>
        <v>50711.40</v>
      </c>
      <c r="H222" s="5">
        <f t="shared" si="23"/>
        <v>3286.5</v>
      </c>
      <c r="I222" s="54" t="s">
        <v>803</v>
      </c>
      <c r="J222" s="55" t="s">
        <v>804</v>
      </c>
      <c r="K222" s="54">
        <v>3286.5</v>
      </c>
      <c r="L222" s="54" t="s">
        <v>805</v>
      </c>
      <c r="M222" s="55" t="s">
        <v>145</v>
      </c>
      <c r="N222" s="55"/>
      <c r="O222" s="56" t="s">
        <v>751</v>
      </c>
      <c r="P222" s="57" t="s">
        <v>794</v>
      </c>
    </row>
    <row r="223" spans="1:16" ht="13.5" thickBot="1" x14ac:dyDescent="0.25">
      <c r="A223" s="5" t="str">
        <f t="shared" si="18"/>
        <v> AOEB 5 </v>
      </c>
      <c r="B223" s="2" t="str">
        <f t="shared" si="19"/>
        <v>II</v>
      </c>
      <c r="C223" s="5">
        <f t="shared" si="20"/>
        <v>50905.77</v>
      </c>
      <c r="D223" s="6" t="str">
        <f t="shared" si="21"/>
        <v>vis</v>
      </c>
      <c r="E223" s="53">
        <f>VLOOKUP(C223,'Active 1'!C$21:E$960,3,FALSE)</f>
        <v>-123.97369824062581</v>
      </c>
      <c r="F223" s="2" t="s">
        <v>121</v>
      </c>
      <c r="G223" s="6" t="str">
        <f t="shared" si="22"/>
        <v>50905.77</v>
      </c>
      <c r="H223" s="5">
        <f t="shared" si="23"/>
        <v>3301.5</v>
      </c>
      <c r="I223" s="54" t="s">
        <v>806</v>
      </c>
      <c r="J223" s="55" t="s">
        <v>807</v>
      </c>
      <c r="K223" s="54">
        <v>3301.5</v>
      </c>
      <c r="L223" s="54" t="s">
        <v>808</v>
      </c>
      <c r="M223" s="55" t="s">
        <v>145</v>
      </c>
      <c r="N223" s="55"/>
      <c r="O223" s="56" t="s">
        <v>761</v>
      </c>
      <c r="P223" s="56" t="s">
        <v>736</v>
      </c>
    </row>
    <row r="224" spans="1:16" ht="13.5" thickBot="1" x14ac:dyDescent="0.25">
      <c r="A224" s="5" t="str">
        <f t="shared" si="18"/>
        <v> AOEB 5 </v>
      </c>
      <c r="B224" s="2" t="str">
        <f t="shared" si="19"/>
        <v>II</v>
      </c>
      <c r="C224" s="5">
        <f t="shared" si="20"/>
        <v>50944.45</v>
      </c>
      <c r="D224" s="6" t="str">
        <f t="shared" si="21"/>
        <v>vis</v>
      </c>
      <c r="E224" s="53">
        <f>VLOOKUP(C224,'Active 1'!C$21:E$960,3,FALSE)</f>
        <v>-120.98500243391744</v>
      </c>
      <c r="F224" s="2" t="s">
        <v>121</v>
      </c>
      <c r="G224" s="6" t="str">
        <f t="shared" si="22"/>
        <v>50944.45</v>
      </c>
      <c r="H224" s="5">
        <f t="shared" si="23"/>
        <v>3304.5</v>
      </c>
      <c r="I224" s="54" t="s">
        <v>809</v>
      </c>
      <c r="J224" s="55" t="s">
        <v>810</v>
      </c>
      <c r="K224" s="54">
        <v>3304.5</v>
      </c>
      <c r="L224" s="54" t="s">
        <v>811</v>
      </c>
      <c r="M224" s="55" t="s">
        <v>145</v>
      </c>
      <c r="N224" s="55"/>
      <c r="O224" s="56" t="s">
        <v>635</v>
      </c>
      <c r="P224" s="56" t="s">
        <v>736</v>
      </c>
    </row>
    <row r="225" spans="1:16" ht="13.5" thickBot="1" x14ac:dyDescent="0.25">
      <c r="A225" s="5" t="str">
        <f t="shared" si="18"/>
        <v> AOEB 5 </v>
      </c>
      <c r="B225" s="2" t="str">
        <f t="shared" si="19"/>
        <v>II</v>
      </c>
      <c r="C225" s="5">
        <f t="shared" si="20"/>
        <v>50944.46</v>
      </c>
      <c r="D225" s="6" t="str">
        <f t="shared" si="21"/>
        <v>vis</v>
      </c>
      <c r="E225" s="53">
        <f>VLOOKUP(C225,'Active 1'!C$21:E$960,3,FALSE)</f>
        <v>-120.98422976178524</v>
      </c>
      <c r="F225" s="2" t="s">
        <v>121</v>
      </c>
      <c r="G225" s="6" t="str">
        <f t="shared" si="22"/>
        <v>50944.46</v>
      </c>
      <c r="H225" s="5">
        <f t="shared" si="23"/>
        <v>3304.5</v>
      </c>
      <c r="I225" s="54" t="s">
        <v>812</v>
      </c>
      <c r="J225" s="55" t="s">
        <v>813</v>
      </c>
      <c r="K225" s="54">
        <v>3304.5</v>
      </c>
      <c r="L225" s="54" t="s">
        <v>814</v>
      </c>
      <c r="M225" s="55" t="s">
        <v>145</v>
      </c>
      <c r="N225" s="55"/>
      <c r="O225" s="56" t="s">
        <v>558</v>
      </c>
      <c r="P225" s="56" t="s">
        <v>736</v>
      </c>
    </row>
    <row r="226" spans="1:16" ht="13.5" thickBot="1" x14ac:dyDescent="0.25">
      <c r="A226" s="5" t="str">
        <f t="shared" si="18"/>
        <v> AOEB 5 </v>
      </c>
      <c r="B226" s="2" t="str">
        <f t="shared" si="19"/>
        <v>I</v>
      </c>
      <c r="C226" s="5">
        <f t="shared" si="20"/>
        <v>50951.040000000001</v>
      </c>
      <c r="D226" s="6" t="str">
        <f t="shared" si="21"/>
        <v>vis</v>
      </c>
      <c r="E226" s="53">
        <f>VLOOKUP(C226,'Active 1'!C$21:E$960,3,FALSE)</f>
        <v>-120.47581149890661</v>
      </c>
      <c r="F226" s="2" t="s">
        <v>121</v>
      </c>
      <c r="G226" s="6" t="str">
        <f t="shared" si="22"/>
        <v>50951.04</v>
      </c>
      <c r="H226" s="5">
        <f t="shared" si="23"/>
        <v>3305</v>
      </c>
      <c r="I226" s="54" t="s">
        <v>815</v>
      </c>
      <c r="J226" s="55" t="s">
        <v>816</v>
      </c>
      <c r="K226" s="54">
        <v>3305</v>
      </c>
      <c r="L226" s="54" t="s">
        <v>817</v>
      </c>
      <c r="M226" s="55" t="s">
        <v>145</v>
      </c>
      <c r="N226" s="55"/>
      <c r="O226" s="56" t="s">
        <v>558</v>
      </c>
      <c r="P226" s="56" t="s">
        <v>736</v>
      </c>
    </row>
    <row r="227" spans="1:16" ht="13.5" thickBot="1" x14ac:dyDescent="0.25">
      <c r="A227" s="5" t="str">
        <f t="shared" si="18"/>
        <v> AOEB 5 </v>
      </c>
      <c r="B227" s="2" t="str">
        <f t="shared" si="19"/>
        <v>II</v>
      </c>
      <c r="C227" s="5">
        <f t="shared" si="20"/>
        <v>50970.25</v>
      </c>
      <c r="D227" s="6" t="str">
        <f t="shared" si="21"/>
        <v>vis</v>
      </c>
      <c r="E227" s="53">
        <f>VLOOKUP(C227,'Active 1'!C$21:E$960,3,FALSE)</f>
        <v>-118.99150833326894</v>
      </c>
      <c r="F227" s="2" t="s">
        <v>121</v>
      </c>
      <c r="G227" s="6" t="str">
        <f t="shared" si="22"/>
        <v>50970.25</v>
      </c>
      <c r="H227" s="5">
        <f t="shared" si="23"/>
        <v>3306.5</v>
      </c>
      <c r="I227" s="54" t="s">
        <v>818</v>
      </c>
      <c r="J227" s="55" t="s">
        <v>819</v>
      </c>
      <c r="K227" s="54">
        <v>3306.5</v>
      </c>
      <c r="L227" s="54" t="s">
        <v>820</v>
      </c>
      <c r="M227" s="55" t="s">
        <v>145</v>
      </c>
      <c r="N227" s="55"/>
      <c r="O227" s="56" t="s">
        <v>562</v>
      </c>
      <c r="P227" s="56" t="s">
        <v>736</v>
      </c>
    </row>
    <row r="228" spans="1:16" ht="13.5" thickBot="1" x14ac:dyDescent="0.25">
      <c r="A228" s="5" t="str">
        <f t="shared" si="18"/>
        <v> AOEB 5 </v>
      </c>
      <c r="B228" s="2" t="str">
        <f t="shared" si="19"/>
        <v>II</v>
      </c>
      <c r="C228" s="5">
        <f t="shared" si="20"/>
        <v>50970.34</v>
      </c>
      <c r="D228" s="6" t="str">
        <f t="shared" si="21"/>
        <v>vis</v>
      </c>
      <c r="E228" s="53">
        <f>VLOOKUP(C228,'Active 1'!C$21:E$960,3,FALSE)</f>
        <v>-118.9845542840809</v>
      </c>
      <c r="F228" s="2" t="s">
        <v>121</v>
      </c>
      <c r="G228" s="6" t="str">
        <f t="shared" si="22"/>
        <v>50970.34</v>
      </c>
      <c r="H228" s="5">
        <f t="shared" si="23"/>
        <v>3306.5</v>
      </c>
      <c r="I228" s="54" t="s">
        <v>821</v>
      </c>
      <c r="J228" s="55" t="s">
        <v>822</v>
      </c>
      <c r="K228" s="54">
        <v>3306.5</v>
      </c>
      <c r="L228" s="54" t="s">
        <v>808</v>
      </c>
      <c r="M228" s="55" t="s">
        <v>145</v>
      </c>
      <c r="N228" s="55"/>
      <c r="O228" s="56" t="s">
        <v>689</v>
      </c>
      <c r="P228" s="56" t="s">
        <v>736</v>
      </c>
    </row>
    <row r="229" spans="1:16" ht="13.5" thickBot="1" x14ac:dyDescent="0.25">
      <c r="A229" s="5" t="str">
        <f t="shared" si="18"/>
        <v> AOEB 5 </v>
      </c>
      <c r="B229" s="2" t="str">
        <f t="shared" si="19"/>
        <v>I</v>
      </c>
      <c r="C229" s="5">
        <f t="shared" si="20"/>
        <v>50976.959999999999</v>
      </c>
      <c r="D229" s="6" t="str">
        <f t="shared" si="21"/>
        <v>vis</v>
      </c>
      <c r="E229" s="53">
        <f>VLOOKUP(C229,'Active 1'!C$21:E$960,3,FALSE)</f>
        <v>-118.47304533267406</v>
      </c>
      <c r="F229" s="2" t="s">
        <v>121</v>
      </c>
      <c r="G229" s="6" t="str">
        <f t="shared" si="22"/>
        <v>50976.96</v>
      </c>
      <c r="H229" s="5">
        <f t="shared" si="23"/>
        <v>3307</v>
      </c>
      <c r="I229" s="54" t="s">
        <v>823</v>
      </c>
      <c r="J229" s="55" t="s">
        <v>824</v>
      </c>
      <c r="K229" s="54">
        <v>3307</v>
      </c>
      <c r="L229" s="54" t="s">
        <v>825</v>
      </c>
      <c r="M229" s="55" t="s">
        <v>145</v>
      </c>
      <c r="N229" s="55"/>
      <c r="O229" s="56" t="s">
        <v>689</v>
      </c>
      <c r="P229" s="56" t="s">
        <v>736</v>
      </c>
    </row>
    <row r="230" spans="1:16" ht="13.5" thickBot="1" x14ac:dyDescent="0.25">
      <c r="A230" s="5" t="str">
        <f t="shared" si="18"/>
        <v> AOEB 5 </v>
      </c>
      <c r="B230" s="2" t="str">
        <f t="shared" si="19"/>
        <v>II</v>
      </c>
      <c r="C230" s="5">
        <f t="shared" si="20"/>
        <v>50983.3</v>
      </c>
      <c r="D230" s="6" t="str">
        <f t="shared" si="21"/>
        <v>vis</v>
      </c>
      <c r="E230" s="53">
        <f>VLOOKUP(C230,'Active 1'!C$21:E$960,3,FALSE)</f>
        <v>-117.98317120096407</v>
      </c>
      <c r="F230" s="2" t="s">
        <v>121</v>
      </c>
      <c r="G230" s="6" t="str">
        <f t="shared" si="22"/>
        <v>50983.30</v>
      </c>
      <c r="H230" s="5">
        <f t="shared" si="23"/>
        <v>3307.5</v>
      </c>
      <c r="I230" s="54" t="s">
        <v>826</v>
      </c>
      <c r="J230" s="55" t="s">
        <v>827</v>
      </c>
      <c r="K230" s="54">
        <v>3307.5</v>
      </c>
      <c r="L230" s="54" t="s">
        <v>828</v>
      </c>
      <c r="M230" s="55" t="s">
        <v>145</v>
      </c>
      <c r="N230" s="55"/>
      <c r="O230" s="56" t="s">
        <v>366</v>
      </c>
      <c r="P230" s="56" t="s">
        <v>736</v>
      </c>
    </row>
    <row r="231" spans="1:16" ht="13.5" thickBot="1" x14ac:dyDescent="0.25">
      <c r="A231" s="5" t="str">
        <f t="shared" si="18"/>
        <v> AOEB 5 </v>
      </c>
      <c r="B231" s="2" t="str">
        <f t="shared" si="19"/>
        <v>II</v>
      </c>
      <c r="C231" s="5">
        <f t="shared" si="20"/>
        <v>51022.07</v>
      </c>
      <c r="D231" s="6" t="str">
        <f t="shared" si="21"/>
        <v>vis</v>
      </c>
      <c r="E231" s="53">
        <f>VLOOKUP(C231,'Active 1'!C$21:E$960,3,FALSE)</f>
        <v>-114.98752134506768</v>
      </c>
      <c r="F231" s="2" t="s">
        <v>121</v>
      </c>
      <c r="G231" s="6" t="str">
        <f t="shared" si="22"/>
        <v>51022.07</v>
      </c>
      <c r="H231" s="5">
        <f t="shared" si="23"/>
        <v>3310.5</v>
      </c>
      <c r="I231" s="54" t="s">
        <v>829</v>
      </c>
      <c r="J231" s="55" t="s">
        <v>830</v>
      </c>
      <c r="K231" s="54">
        <v>3310.5</v>
      </c>
      <c r="L231" s="54" t="s">
        <v>817</v>
      </c>
      <c r="M231" s="55" t="s">
        <v>145</v>
      </c>
      <c r="N231" s="55"/>
      <c r="O231" s="56" t="s">
        <v>458</v>
      </c>
      <c r="P231" s="56" t="s">
        <v>736</v>
      </c>
    </row>
    <row r="232" spans="1:16" ht="13.5" thickBot="1" x14ac:dyDescent="0.25">
      <c r="A232" s="5" t="str">
        <f t="shared" si="18"/>
        <v>BAVM 122 </v>
      </c>
      <c r="B232" s="2" t="str">
        <f t="shared" si="19"/>
        <v>II</v>
      </c>
      <c r="C232" s="5">
        <f t="shared" si="20"/>
        <v>51034.63</v>
      </c>
      <c r="D232" s="6" t="str">
        <f t="shared" si="21"/>
        <v>vis</v>
      </c>
      <c r="E232" s="53">
        <f>VLOOKUP(C232,'Active 1'!C$21:E$960,3,FALSE)</f>
        <v>-114.01704514723288</v>
      </c>
      <c r="F232" s="2" t="s">
        <v>121</v>
      </c>
      <c r="G232" s="6" t="str">
        <f t="shared" si="22"/>
        <v>51034.63</v>
      </c>
      <c r="H232" s="5">
        <f t="shared" si="23"/>
        <v>3311.5</v>
      </c>
      <c r="I232" s="54" t="s">
        <v>831</v>
      </c>
      <c r="J232" s="55" t="s">
        <v>832</v>
      </c>
      <c r="K232" s="54">
        <v>3311.5</v>
      </c>
      <c r="L232" s="54" t="s">
        <v>833</v>
      </c>
      <c r="M232" s="55" t="s">
        <v>145</v>
      </c>
      <c r="N232" s="55"/>
      <c r="O232" s="56" t="s">
        <v>834</v>
      </c>
      <c r="P232" s="57" t="s">
        <v>835</v>
      </c>
    </row>
    <row r="233" spans="1:16" ht="13.5" thickBot="1" x14ac:dyDescent="0.25">
      <c r="A233" s="5" t="str">
        <f t="shared" si="18"/>
        <v>BAVM 122 </v>
      </c>
      <c r="B233" s="2" t="str">
        <f t="shared" si="19"/>
        <v>I</v>
      </c>
      <c r="C233" s="5">
        <f t="shared" si="20"/>
        <v>51040.9</v>
      </c>
      <c r="D233" s="6" t="str">
        <f t="shared" si="21"/>
        <v>vis</v>
      </c>
      <c r="E233" s="53">
        <f>VLOOKUP(C233,'Active 1'!C$21:E$960,3,FALSE)</f>
        <v>-113.53257972044712</v>
      </c>
      <c r="F233" s="2" t="s">
        <v>121</v>
      </c>
      <c r="G233" s="6" t="str">
        <f t="shared" si="22"/>
        <v>51040.90</v>
      </c>
      <c r="H233" s="5">
        <f t="shared" si="23"/>
        <v>3312</v>
      </c>
      <c r="I233" s="54" t="s">
        <v>836</v>
      </c>
      <c r="J233" s="55" t="s">
        <v>837</v>
      </c>
      <c r="K233" s="54">
        <v>3312</v>
      </c>
      <c r="L233" s="54" t="s">
        <v>838</v>
      </c>
      <c r="M233" s="55" t="s">
        <v>145</v>
      </c>
      <c r="N233" s="55"/>
      <c r="O233" s="56" t="s">
        <v>834</v>
      </c>
      <c r="P233" s="57" t="s">
        <v>835</v>
      </c>
    </row>
    <row r="234" spans="1:16" ht="13.5" thickBot="1" x14ac:dyDescent="0.25">
      <c r="A234" s="5" t="str">
        <f t="shared" si="18"/>
        <v>BAVM 122 </v>
      </c>
      <c r="B234" s="2" t="str">
        <f t="shared" si="19"/>
        <v>II</v>
      </c>
      <c r="C234" s="5">
        <f t="shared" si="20"/>
        <v>51073.33</v>
      </c>
      <c r="D234" s="6" t="str">
        <f t="shared" si="21"/>
        <v>vis</v>
      </c>
      <c r="E234" s="53">
        <f>VLOOKUP(C234,'Active 1'!C$21:E$960,3,FALSE)</f>
        <v>-111.02680399626013</v>
      </c>
      <c r="F234" s="2" t="s">
        <v>121</v>
      </c>
      <c r="G234" s="6" t="str">
        <f t="shared" si="22"/>
        <v>51073.33</v>
      </c>
      <c r="H234" s="5">
        <f t="shared" si="23"/>
        <v>3314.5</v>
      </c>
      <c r="I234" s="54" t="s">
        <v>839</v>
      </c>
      <c r="J234" s="55" t="s">
        <v>840</v>
      </c>
      <c r="K234" s="54">
        <v>3314.5</v>
      </c>
      <c r="L234" s="54" t="s">
        <v>841</v>
      </c>
      <c r="M234" s="55" t="s">
        <v>145</v>
      </c>
      <c r="N234" s="55"/>
      <c r="O234" s="56" t="s">
        <v>842</v>
      </c>
      <c r="P234" s="57" t="s">
        <v>835</v>
      </c>
    </row>
    <row r="235" spans="1:16" ht="13.5" thickBot="1" x14ac:dyDescent="0.25">
      <c r="A235" s="5" t="str">
        <f t="shared" si="18"/>
        <v>BAVM 122 </v>
      </c>
      <c r="B235" s="2" t="str">
        <f t="shared" si="19"/>
        <v>I</v>
      </c>
      <c r="C235" s="5">
        <f t="shared" si="20"/>
        <v>51080.93</v>
      </c>
      <c r="D235" s="6" t="str">
        <f t="shared" si="21"/>
        <v>vis</v>
      </c>
      <c r="E235" s="53">
        <f>VLOOKUP(C235,'Active 1'!C$21:E$960,3,FALSE)</f>
        <v>-110.43957317591425</v>
      </c>
      <c r="F235" s="2" t="s">
        <v>121</v>
      </c>
      <c r="G235" s="6" t="str">
        <f t="shared" si="22"/>
        <v>51080.93</v>
      </c>
      <c r="H235" s="5">
        <f t="shared" si="23"/>
        <v>3315</v>
      </c>
      <c r="I235" s="54" t="s">
        <v>843</v>
      </c>
      <c r="J235" s="55" t="s">
        <v>844</v>
      </c>
      <c r="K235" s="54">
        <v>3315</v>
      </c>
      <c r="L235" s="54" t="s">
        <v>845</v>
      </c>
      <c r="M235" s="55" t="s">
        <v>145</v>
      </c>
      <c r="N235" s="55"/>
      <c r="O235" s="56" t="s">
        <v>842</v>
      </c>
      <c r="P235" s="57" t="s">
        <v>835</v>
      </c>
    </row>
    <row r="236" spans="1:16" ht="13.5" thickBot="1" x14ac:dyDescent="0.25">
      <c r="A236" s="5" t="str">
        <f t="shared" si="18"/>
        <v> AOEB 7 </v>
      </c>
      <c r="B236" s="2" t="str">
        <f t="shared" si="19"/>
        <v>II</v>
      </c>
      <c r="C236" s="5">
        <f t="shared" si="20"/>
        <v>51306.7</v>
      </c>
      <c r="D236" s="6" t="str">
        <f t="shared" si="21"/>
        <v>vis</v>
      </c>
      <c r="E236" s="53">
        <f>VLOOKUP(C236,'Active 1'!C$21:E$960,3,FALSE)</f>
        <v>-92.994954450978042</v>
      </c>
      <c r="F236" s="2" t="s">
        <v>121</v>
      </c>
      <c r="G236" s="6" t="str">
        <f t="shared" si="22"/>
        <v>51306.70</v>
      </c>
      <c r="H236" s="5">
        <f t="shared" si="23"/>
        <v>3332.5</v>
      </c>
      <c r="I236" s="54" t="s">
        <v>846</v>
      </c>
      <c r="J236" s="55" t="s">
        <v>847</v>
      </c>
      <c r="K236" s="54">
        <v>3332.5</v>
      </c>
      <c r="L236" s="54" t="s">
        <v>848</v>
      </c>
      <c r="M236" s="55" t="s">
        <v>145</v>
      </c>
      <c r="N236" s="55"/>
      <c r="O236" s="56" t="s">
        <v>635</v>
      </c>
      <c r="P236" s="56" t="s">
        <v>849</v>
      </c>
    </row>
    <row r="237" spans="1:16" ht="13.5" thickBot="1" x14ac:dyDescent="0.25">
      <c r="A237" s="5" t="str">
        <f t="shared" si="18"/>
        <v> AOEB 7 </v>
      </c>
      <c r="B237" s="2" t="str">
        <f t="shared" si="19"/>
        <v>II</v>
      </c>
      <c r="C237" s="5">
        <f t="shared" si="20"/>
        <v>51332.47</v>
      </c>
      <c r="D237" s="6" t="str">
        <f t="shared" si="21"/>
        <v>vis</v>
      </c>
      <c r="E237" s="53">
        <f>VLOOKUP(C237,'Active 1'!C$21:E$960,3,FALSE)</f>
        <v>-91.003778366725555</v>
      </c>
      <c r="F237" s="2" t="s">
        <v>121</v>
      </c>
      <c r="G237" s="6" t="str">
        <f t="shared" si="22"/>
        <v>51332.47</v>
      </c>
      <c r="H237" s="5">
        <f t="shared" si="23"/>
        <v>3334.5</v>
      </c>
      <c r="I237" s="54" t="s">
        <v>850</v>
      </c>
      <c r="J237" s="55" t="s">
        <v>851</v>
      </c>
      <c r="K237" s="54">
        <v>3334.5</v>
      </c>
      <c r="L237" s="54" t="s">
        <v>852</v>
      </c>
      <c r="M237" s="55" t="s">
        <v>145</v>
      </c>
      <c r="N237" s="55"/>
      <c r="O237" s="56" t="s">
        <v>689</v>
      </c>
      <c r="P237" s="56" t="s">
        <v>849</v>
      </c>
    </row>
    <row r="238" spans="1:16" ht="13.5" thickBot="1" x14ac:dyDescent="0.25">
      <c r="A238" s="5" t="str">
        <f t="shared" si="18"/>
        <v> AOEB 7 </v>
      </c>
      <c r="B238" s="2" t="str">
        <f t="shared" si="19"/>
        <v>II</v>
      </c>
      <c r="C238" s="5">
        <f t="shared" si="20"/>
        <v>51345.440000000002</v>
      </c>
      <c r="D238" s="6" t="str">
        <f t="shared" si="21"/>
        <v>vis</v>
      </c>
      <c r="E238" s="53">
        <f>VLOOKUP(C238,'Active 1'!C$21:E$960,3,FALSE)</f>
        <v>-90.001622611477089</v>
      </c>
      <c r="F238" s="2" t="s">
        <v>121</v>
      </c>
      <c r="G238" s="6" t="str">
        <f t="shared" si="22"/>
        <v>51345.44</v>
      </c>
      <c r="H238" s="5">
        <f t="shared" si="23"/>
        <v>3335.5</v>
      </c>
      <c r="I238" s="54" t="s">
        <v>853</v>
      </c>
      <c r="J238" s="55" t="s">
        <v>854</v>
      </c>
      <c r="K238" s="54">
        <v>3335.5</v>
      </c>
      <c r="L238" s="54" t="s">
        <v>848</v>
      </c>
      <c r="M238" s="55" t="s">
        <v>145</v>
      </c>
      <c r="N238" s="55"/>
      <c r="O238" s="56" t="s">
        <v>761</v>
      </c>
      <c r="P238" s="56" t="s">
        <v>849</v>
      </c>
    </row>
    <row r="239" spans="1:16" ht="13.5" thickBot="1" x14ac:dyDescent="0.25">
      <c r="A239" s="5" t="str">
        <f t="shared" si="18"/>
        <v> AOEB 7 </v>
      </c>
      <c r="B239" s="2" t="str">
        <f t="shared" si="19"/>
        <v>II</v>
      </c>
      <c r="C239" s="5">
        <f t="shared" si="20"/>
        <v>51345.5</v>
      </c>
      <c r="D239" s="6" t="str">
        <f t="shared" si="21"/>
        <v>vis</v>
      </c>
      <c r="E239" s="53">
        <f>VLOOKUP(C239,'Active 1'!C$21:E$960,3,FALSE)</f>
        <v>-89.996986578685068</v>
      </c>
      <c r="F239" s="2" t="s">
        <v>121</v>
      </c>
      <c r="G239" s="6" t="str">
        <f t="shared" si="22"/>
        <v>51345.50</v>
      </c>
      <c r="H239" s="5">
        <f t="shared" si="23"/>
        <v>3335.5</v>
      </c>
      <c r="I239" s="54" t="s">
        <v>855</v>
      </c>
      <c r="J239" s="55" t="s">
        <v>856</v>
      </c>
      <c r="K239" s="54">
        <v>3335.5</v>
      </c>
      <c r="L239" s="54" t="s">
        <v>857</v>
      </c>
      <c r="M239" s="55" t="s">
        <v>145</v>
      </c>
      <c r="N239" s="55"/>
      <c r="O239" s="56" t="s">
        <v>572</v>
      </c>
      <c r="P239" s="56" t="s">
        <v>849</v>
      </c>
    </row>
    <row r="240" spans="1:16" ht="13.5" thickBot="1" x14ac:dyDescent="0.25">
      <c r="A240" s="5" t="str">
        <f t="shared" si="18"/>
        <v> AOEB 7 </v>
      </c>
      <c r="B240" s="2" t="str">
        <f t="shared" si="19"/>
        <v>II</v>
      </c>
      <c r="C240" s="5">
        <f t="shared" si="20"/>
        <v>51358.239999999998</v>
      </c>
      <c r="D240" s="6" t="str">
        <f t="shared" si="21"/>
        <v>vis</v>
      </c>
      <c r="E240" s="53">
        <f>VLOOKUP(C240,'Active 1'!C$21:E$960,3,FALSE)</f>
        <v>-89.012602282473637</v>
      </c>
      <c r="F240" s="2" t="s">
        <v>121</v>
      </c>
      <c r="G240" s="6" t="str">
        <f t="shared" si="22"/>
        <v>51358.24</v>
      </c>
      <c r="H240" s="5">
        <f t="shared" si="23"/>
        <v>3336.5</v>
      </c>
      <c r="I240" s="54" t="s">
        <v>858</v>
      </c>
      <c r="J240" s="55" t="s">
        <v>859</v>
      </c>
      <c r="K240" s="54">
        <v>3336.5</v>
      </c>
      <c r="L240" s="54" t="s">
        <v>860</v>
      </c>
      <c r="M240" s="55" t="s">
        <v>145</v>
      </c>
      <c r="N240" s="55"/>
      <c r="O240" s="56" t="s">
        <v>366</v>
      </c>
      <c r="P240" s="56" t="s">
        <v>849</v>
      </c>
    </row>
    <row r="241" spans="1:16" ht="13.5" thickBot="1" x14ac:dyDescent="0.25">
      <c r="A241" s="5" t="str">
        <f t="shared" si="18"/>
        <v>BAVM 143 </v>
      </c>
      <c r="B241" s="2" t="str">
        <f t="shared" si="19"/>
        <v>II</v>
      </c>
      <c r="C241" s="5">
        <f t="shared" si="20"/>
        <v>51410.23</v>
      </c>
      <c r="D241" s="6" t="str">
        <f t="shared" si="21"/>
        <v>vis</v>
      </c>
      <c r="E241" s="53">
        <f>VLOOKUP(C241,'Active 1'!C$21:E$960,3,FALSE)</f>
        <v>-84.99547986802736</v>
      </c>
      <c r="F241" s="2" t="s">
        <v>121</v>
      </c>
      <c r="G241" s="6" t="str">
        <f t="shared" si="22"/>
        <v>51410.23</v>
      </c>
      <c r="H241" s="5">
        <f t="shared" si="23"/>
        <v>3340.5</v>
      </c>
      <c r="I241" s="54" t="s">
        <v>861</v>
      </c>
      <c r="J241" s="55" t="s">
        <v>862</v>
      </c>
      <c r="K241" s="54">
        <v>3340.5</v>
      </c>
      <c r="L241" s="54" t="s">
        <v>845</v>
      </c>
      <c r="M241" s="55" t="s">
        <v>145</v>
      </c>
      <c r="N241" s="55"/>
      <c r="O241" s="56" t="s">
        <v>842</v>
      </c>
      <c r="P241" s="57" t="s">
        <v>863</v>
      </c>
    </row>
    <row r="242" spans="1:16" ht="13.5" thickBot="1" x14ac:dyDescent="0.25">
      <c r="A242" s="5" t="str">
        <f t="shared" si="18"/>
        <v>BAVM 154 </v>
      </c>
      <c r="B242" s="2" t="str">
        <f t="shared" si="19"/>
        <v>II</v>
      </c>
      <c r="C242" s="5">
        <f t="shared" si="20"/>
        <v>51422.79</v>
      </c>
      <c r="D242" s="6" t="str">
        <f t="shared" si="21"/>
        <v>vis</v>
      </c>
      <c r="E242" s="53">
        <f>VLOOKUP(C242,'Active 1'!C$21:E$960,3,FALSE)</f>
        <v>-84.025003670192561</v>
      </c>
      <c r="F242" s="2" t="s">
        <v>121</v>
      </c>
      <c r="G242" s="6" t="str">
        <f t="shared" si="22"/>
        <v>51422.79</v>
      </c>
      <c r="H242" s="5">
        <f t="shared" si="23"/>
        <v>3341.5</v>
      </c>
      <c r="I242" s="54" t="s">
        <v>864</v>
      </c>
      <c r="J242" s="55" t="s">
        <v>865</v>
      </c>
      <c r="K242" s="54">
        <v>3341.5</v>
      </c>
      <c r="L242" s="54" t="s">
        <v>866</v>
      </c>
      <c r="M242" s="55" t="s">
        <v>145</v>
      </c>
      <c r="N242" s="55"/>
      <c r="O242" s="56" t="s">
        <v>867</v>
      </c>
      <c r="P242" s="57" t="s">
        <v>868</v>
      </c>
    </row>
    <row r="243" spans="1:16" ht="13.5" thickBot="1" x14ac:dyDescent="0.25">
      <c r="A243" s="5" t="str">
        <f t="shared" si="18"/>
        <v> AOEB 7 </v>
      </c>
      <c r="B243" s="2" t="str">
        <f t="shared" si="19"/>
        <v>II</v>
      </c>
      <c r="C243" s="5">
        <f t="shared" si="20"/>
        <v>51720.79</v>
      </c>
      <c r="D243" s="6" t="str">
        <f t="shared" si="21"/>
        <v>vis</v>
      </c>
      <c r="E243" s="53">
        <f>VLOOKUP(C243,'Active 1'!C$21:E$960,3,FALSE)</f>
        <v>-60.999374135572985</v>
      </c>
      <c r="F243" s="2" t="s">
        <v>121</v>
      </c>
      <c r="G243" s="6" t="str">
        <f t="shared" si="22"/>
        <v>51720.79</v>
      </c>
      <c r="H243" s="5">
        <f t="shared" si="23"/>
        <v>3364.5</v>
      </c>
      <c r="I243" s="54" t="s">
        <v>869</v>
      </c>
      <c r="J243" s="55" t="s">
        <v>870</v>
      </c>
      <c r="K243" s="54">
        <v>3364.5</v>
      </c>
      <c r="L243" s="54" t="s">
        <v>871</v>
      </c>
      <c r="M243" s="55" t="s">
        <v>145</v>
      </c>
      <c r="N243" s="55"/>
      <c r="O243" s="56" t="s">
        <v>366</v>
      </c>
      <c r="P243" s="56" t="s">
        <v>849</v>
      </c>
    </row>
    <row r="244" spans="1:16" ht="13.5" thickBot="1" x14ac:dyDescent="0.25">
      <c r="A244" s="5" t="str">
        <f t="shared" si="18"/>
        <v> AOEB 7 </v>
      </c>
      <c r="B244" s="2" t="str">
        <f t="shared" si="19"/>
        <v>I</v>
      </c>
      <c r="C244" s="5">
        <f t="shared" si="20"/>
        <v>51727.18</v>
      </c>
      <c r="D244" s="6" t="str">
        <f t="shared" si="21"/>
        <v>vis</v>
      </c>
      <c r="E244" s="53">
        <f>VLOOKUP(C244,'Active 1'!C$21:E$960,3,FALSE)</f>
        <v>-60.505636643203168</v>
      </c>
      <c r="F244" s="2" t="s">
        <v>121</v>
      </c>
      <c r="G244" s="6" t="str">
        <f t="shared" si="22"/>
        <v>51727.18</v>
      </c>
      <c r="H244" s="5">
        <f t="shared" si="23"/>
        <v>3365</v>
      </c>
      <c r="I244" s="54" t="s">
        <v>872</v>
      </c>
      <c r="J244" s="55" t="s">
        <v>873</v>
      </c>
      <c r="K244" s="54">
        <v>3365</v>
      </c>
      <c r="L244" s="54" t="s">
        <v>874</v>
      </c>
      <c r="M244" s="55" t="s">
        <v>145</v>
      </c>
      <c r="N244" s="55"/>
      <c r="O244" s="56" t="s">
        <v>366</v>
      </c>
      <c r="P244" s="56" t="s">
        <v>849</v>
      </c>
    </row>
    <row r="245" spans="1:16" ht="13.5" thickBot="1" x14ac:dyDescent="0.25">
      <c r="A245" s="5" t="str">
        <f t="shared" si="18"/>
        <v> AOEB 7 </v>
      </c>
      <c r="B245" s="2" t="str">
        <f t="shared" si="19"/>
        <v>II</v>
      </c>
      <c r="C245" s="5">
        <f t="shared" si="20"/>
        <v>51772.49</v>
      </c>
      <c r="D245" s="6" t="str">
        <f t="shared" si="21"/>
        <v>vis</v>
      </c>
      <c r="E245" s="53">
        <f>VLOOKUP(C245,'Active 1'!C$21:E$960,3,FALSE)</f>
        <v>-57.004659212956327</v>
      </c>
      <c r="F245" s="2" t="s">
        <v>121</v>
      </c>
      <c r="G245" s="6" t="str">
        <f t="shared" si="22"/>
        <v>51772.49</v>
      </c>
      <c r="H245" s="5">
        <f t="shared" si="23"/>
        <v>3368.5</v>
      </c>
      <c r="I245" s="54" t="s">
        <v>875</v>
      </c>
      <c r="J245" s="55" t="s">
        <v>876</v>
      </c>
      <c r="K245" s="54">
        <v>3368.5</v>
      </c>
      <c r="L245" s="54" t="s">
        <v>877</v>
      </c>
      <c r="M245" s="55" t="s">
        <v>145</v>
      </c>
      <c r="N245" s="55"/>
      <c r="O245" s="56" t="s">
        <v>761</v>
      </c>
      <c r="P245" s="56" t="s">
        <v>849</v>
      </c>
    </row>
    <row r="246" spans="1:16" ht="13.5" thickBot="1" x14ac:dyDescent="0.25">
      <c r="A246" s="5" t="str">
        <f t="shared" si="18"/>
        <v> AOEB 7 </v>
      </c>
      <c r="B246" s="2" t="str">
        <f t="shared" si="19"/>
        <v>I</v>
      </c>
      <c r="C246" s="5">
        <f t="shared" si="20"/>
        <v>51779.28</v>
      </c>
      <c r="D246" s="6" t="str">
        <f t="shared" si="21"/>
        <v>vis</v>
      </c>
      <c r="E246" s="53">
        <f>VLOOKUP(C246,'Active 1'!C$21:E$960,3,FALSE)</f>
        <v>-56.480014835305028</v>
      </c>
      <c r="F246" s="2" t="s">
        <v>121</v>
      </c>
      <c r="G246" s="6" t="str">
        <f t="shared" si="22"/>
        <v>51779.28</v>
      </c>
      <c r="H246" s="5">
        <f t="shared" si="23"/>
        <v>3369</v>
      </c>
      <c r="I246" s="54" t="s">
        <v>878</v>
      </c>
      <c r="J246" s="55" t="s">
        <v>879</v>
      </c>
      <c r="K246" s="54">
        <v>3369</v>
      </c>
      <c r="L246" s="54" t="s">
        <v>880</v>
      </c>
      <c r="M246" s="55" t="s">
        <v>145</v>
      </c>
      <c r="N246" s="55"/>
      <c r="O246" s="56" t="s">
        <v>761</v>
      </c>
      <c r="P246" s="56" t="s">
        <v>849</v>
      </c>
    </row>
    <row r="247" spans="1:16" ht="13.5" thickBot="1" x14ac:dyDescent="0.25">
      <c r="A247" s="5" t="str">
        <f t="shared" si="18"/>
        <v> AOEB 7 </v>
      </c>
      <c r="B247" s="2" t="str">
        <f t="shared" si="19"/>
        <v>II</v>
      </c>
      <c r="C247" s="5">
        <f t="shared" si="20"/>
        <v>52018.44</v>
      </c>
      <c r="D247" s="6" t="str">
        <f t="shared" si="21"/>
        <v>vis</v>
      </c>
      <c r="E247" s="53">
        <f>VLOOKUP(C247,'Active 1'!C$21:E$960,3,FALSE)</f>
        <v>-38.000788125574495</v>
      </c>
      <c r="F247" s="2" t="s">
        <v>121</v>
      </c>
      <c r="G247" s="6" t="str">
        <f t="shared" si="22"/>
        <v>52018.44</v>
      </c>
      <c r="H247" s="5">
        <f t="shared" si="23"/>
        <v>3387.5</v>
      </c>
      <c r="I247" s="54" t="s">
        <v>881</v>
      </c>
      <c r="J247" s="55" t="s">
        <v>882</v>
      </c>
      <c r="K247" s="54">
        <v>3387.5</v>
      </c>
      <c r="L247" s="54" t="s">
        <v>883</v>
      </c>
      <c r="M247" s="55" t="s">
        <v>145</v>
      </c>
      <c r="N247" s="55"/>
      <c r="O247" s="56" t="s">
        <v>635</v>
      </c>
      <c r="P247" s="56" t="s">
        <v>849</v>
      </c>
    </row>
    <row r="248" spans="1:16" ht="13.5" thickBot="1" x14ac:dyDescent="0.25">
      <c r="A248" s="5" t="str">
        <f t="shared" si="18"/>
        <v> AOEB 7 </v>
      </c>
      <c r="B248" s="2" t="str">
        <f t="shared" si="19"/>
        <v>I</v>
      </c>
      <c r="C248" s="5">
        <f t="shared" si="20"/>
        <v>52025.02</v>
      </c>
      <c r="D248" s="6" t="str">
        <f t="shared" si="21"/>
        <v>vis</v>
      </c>
      <c r="E248" s="53">
        <f>VLOOKUP(C248,'Active 1'!C$21:E$960,3,FALSE)</f>
        <v>-37.492369862696407</v>
      </c>
      <c r="F248" s="2" t="s">
        <v>121</v>
      </c>
      <c r="G248" s="6" t="str">
        <f t="shared" si="22"/>
        <v>52025.02</v>
      </c>
      <c r="H248" s="5">
        <f t="shared" si="23"/>
        <v>3388</v>
      </c>
      <c r="I248" s="54" t="s">
        <v>884</v>
      </c>
      <c r="J248" s="55" t="s">
        <v>885</v>
      </c>
      <c r="K248" s="54">
        <v>3388</v>
      </c>
      <c r="L248" s="54" t="s">
        <v>886</v>
      </c>
      <c r="M248" s="55" t="s">
        <v>145</v>
      </c>
      <c r="N248" s="55"/>
      <c r="O248" s="56" t="s">
        <v>635</v>
      </c>
      <c r="P248" s="56" t="s">
        <v>849</v>
      </c>
    </row>
    <row r="249" spans="1:16" ht="13.5" thickBot="1" x14ac:dyDescent="0.25">
      <c r="A249" s="5" t="str">
        <f t="shared" si="18"/>
        <v> AOEB 7 </v>
      </c>
      <c r="B249" s="2" t="str">
        <f t="shared" si="19"/>
        <v>II</v>
      </c>
      <c r="C249" s="5">
        <f t="shared" si="20"/>
        <v>52044.41</v>
      </c>
      <c r="D249" s="6" t="str">
        <f t="shared" si="21"/>
        <v>vis</v>
      </c>
      <c r="E249" s="53">
        <f>VLOOKUP(C249,'Active 1'!C$21:E$960,3,FALSE)</f>
        <v>-35.994158598681551</v>
      </c>
      <c r="F249" s="2" t="s">
        <v>121</v>
      </c>
      <c r="G249" s="6" t="str">
        <f t="shared" si="22"/>
        <v>52044.41</v>
      </c>
      <c r="H249" s="5">
        <f t="shared" si="23"/>
        <v>3389.5</v>
      </c>
      <c r="I249" s="54" t="s">
        <v>887</v>
      </c>
      <c r="J249" s="55" t="s">
        <v>888</v>
      </c>
      <c r="K249" s="54">
        <v>3389.5</v>
      </c>
      <c r="L249" s="54" t="s">
        <v>889</v>
      </c>
      <c r="M249" s="55" t="s">
        <v>145</v>
      </c>
      <c r="N249" s="55"/>
      <c r="O249" s="56" t="s">
        <v>689</v>
      </c>
      <c r="P249" s="56" t="s">
        <v>849</v>
      </c>
    </row>
    <row r="250" spans="1:16" ht="13.5" thickBot="1" x14ac:dyDescent="0.25">
      <c r="A250" s="5" t="str">
        <f t="shared" si="18"/>
        <v> AOEB 7 </v>
      </c>
      <c r="B250" s="2" t="str">
        <f t="shared" si="19"/>
        <v>II</v>
      </c>
      <c r="C250" s="5">
        <f t="shared" si="20"/>
        <v>52057.51</v>
      </c>
      <c r="D250" s="6" t="str">
        <f t="shared" si="21"/>
        <v>vis</v>
      </c>
      <c r="E250" s="53">
        <f>VLOOKUP(C250,'Active 1'!C$21:E$960,3,FALSE)</f>
        <v>-34.981958105716842</v>
      </c>
      <c r="F250" s="2" t="s">
        <v>121</v>
      </c>
      <c r="G250" s="6" t="str">
        <f t="shared" si="22"/>
        <v>52057.51</v>
      </c>
      <c r="H250" s="5">
        <f t="shared" si="23"/>
        <v>3390.5</v>
      </c>
      <c r="I250" s="54" t="s">
        <v>890</v>
      </c>
      <c r="J250" s="55" t="s">
        <v>891</v>
      </c>
      <c r="K250" s="54">
        <v>3390.5</v>
      </c>
      <c r="L250" s="54" t="s">
        <v>892</v>
      </c>
      <c r="M250" s="55" t="s">
        <v>145</v>
      </c>
      <c r="N250" s="55"/>
      <c r="O250" s="56" t="s">
        <v>562</v>
      </c>
      <c r="P250" s="56" t="s">
        <v>849</v>
      </c>
    </row>
    <row r="251" spans="1:16" ht="13.5" thickBot="1" x14ac:dyDescent="0.25">
      <c r="A251" s="5" t="str">
        <f t="shared" si="18"/>
        <v> AOEB 7 </v>
      </c>
      <c r="B251" s="2" t="str">
        <f t="shared" si="19"/>
        <v>II</v>
      </c>
      <c r="C251" s="5">
        <f t="shared" si="20"/>
        <v>52082.96</v>
      </c>
      <c r="D251" s="6" t="str">
        <f t="shared" si="21"/>
        <v>vis</v>
      </c>
      <c r="E251" s="53">
        <f>VLOOKUP(C251,'Active 1'!C$21:E$960,3,FALSE)</f>
        <v>-33.015507529689991</v>
      </c>
      <c r="F251" s="2" t="s">
        <v>121</v>
      </c>
      <c r="G251" s="6" t="str">
        <f t="shared" si="22"/>
        <v>52082.96</v>
      </c>
      <c r="H251" s="5">
        <f t="shared" si="23"/>
        <v>3392.5</v>
      </c>
      <c r="I251" s="54" t="s">
        <v>893</v>
      </c>
      <c r="J251" s="55" t="s">
        <v>894</v>
      </c>
      <c r="K251" s="54">
        <v>3392.5</v>
      </c>
      <c r="L251" s="54" t="s">
        <v>895</v>
      </c>
      <c r="M251" s="55" t="s">
        <v>145</v>
      </c>
      <c r="N251" s="55"/>
      <c r="O251" s="56" t="s">
        <v>366</v>
      </c>
      <c r="P251" s="56" t="s">
        <v>849</v>
      </c>
    </row>
    <row r="252" spans="1:16" ht="13.5" thickBot="1" x14ac:dyDescent="0.25">
      <c r="A252" s="5" t="str">
        <f t="shared" si="18"/>
        <v> AOEB 7 </v>
      </c>
      <c r="B252" s="2" t="str">
        <f t="shared" si="19"/>
        <v>II</v>
      </c>
      <c r="C252" s="5">
        <f t="shared" si="20"/>
        <v>52083.19</v>
      </c>
      <c r="D252" s="6" t="str">
        <f t="shared" si="21"/>
        <v>vis</v>
      </c>
      <c r="E252" s="53">
        <f>VLOOKUP(C252,'Active 1'!C$21:E$960,3,FALSE)</f>
        <v>-32.997736070652962</v>
      </c>
      <c r="F252" s="2" t="s">
        <v>121</v>
      </c>
      <c r="G252" s="6" t="str">
        <f t="shared" si="22"/>
        <v>52083.19</v>
      </c>
      <c r="H252" s="5">
        <f t="shared" si="23"/>
        <v>3392.5</v>
      </c>
      <c r="I252" s="54" t="s">
        <v>896</v>
      </c>
      <c r="J252" s="55" t="s">
        <v>897</v>
      </c>
      <c r="K252" s="54">
        <v>3392.5</v>
      </c>
      <c r="L252" s="54" t="s">
        <v>898</v>
      </c>
      <c r="M252" s="55" t="s">
        <v>145</v>
      </c>
      <c r="N252" s="55"/>
      <c r="O252" s="56" t="s">
        <v>578</v>
      </c>
      <c r="P252" s="56" t="s">
        <v>849</v>
      </c>
    </row>
    <row r="253" spans="1:16" ht="13.5" thickBot="1" x14ac:dyDescent="0.25">
      <c r="A253" s="5" t="str">
        <f t="shared" si="18"/>
        <v> AOEB 7 </v>
      </c>
      <c r="B253" s="2" t="str">
        <f t="shared" si="19"/>
        <v>I</v>
      </c>
      <c r="C253" s="5">
        <f t="shared" si="20"/>
        <v>52089.82</v>
      </c>
      <c r="D253" s="6" t="str">
        <f t="shared" si="21"/>
        <v>vis</v>
      </c>
      <c r="E253" s="53">
        <f>VLOOKUP(C253,'Active 1'!C$21:E$960,3,FALSE)</f>
        <v>-32.485454447114478</v>
      </c>
      <c r="F253" s="2" t="s">
        <v>121</v>
      </c>
      <c r="G253" s="6" t="str">
        <f t="shared" si="22"/>
        <v>52089.82</v>
      </c>
      <c r="H253" s="5">
        <f t="shared" si="23"/>
        <v>3393</v>
      </c>
      <c r="I253" s="54" t="s">
        <v>899</v>
      </c>
      <c r="J253" s="55" t="s">
        <v>900</v>
      </c>
      <c r="K253" s="54">
        <v>3393</v>
      </c>
      <c r="L253" s="54" t="s">
        <v>901</v>
      </c>
      <c r="M253" s="55" t="s">
        <v>145</v>
      </c>
      <c r="N253" s="55"/>
      <c r="O253" s="56" t="s">
        <v>578</v>
      </c>
      <c r="P253" s="56" t="s">
        <v>849</v>
      </c>
    </row>
    <row r="254" spans="1:16" ht="13.5" thickBot="1" x14ac:dyDescent="0.25">
      <c r="A254" s="5" t="str">
        <f t="shared" si="18"/>
        <v>BAVM 154 </v>
      </c>
      <c r="B254" s="2" t="str">
        <f t="shared" si="19"/>
        <v>II</v>
      </c>
      <c r="C254" s="5">
        <f t="shared" si="20"/>
        <v>52134.75</v>
      </c>
      <c r="D254" s="6" t="str">
        <f t="shared" si="21"/>
        <v>vis</v>
      </c>
      <c r="E254" s="53">
        <f>VLOOKUP(C254,'Active 1'!C$21:E$960,3,FALSE)</f>
        <v>-29.013838557884732</v>
      </c>
      <c r="F254" s="2" t="s">
        <v>121</v>
      </c>
      <c r="G254" s="6" t="str">
        <f t="shared" si="22"/>
        <v>52134.75</v>
      </c>
      <c r="H254" s="5">
        <f t="shared" si="23"/>
        <v>3396.5</v>
      </c>
      <c r="I254" s="54" t="s">
        <v>902</v>
      </c>
      <c r="J254" s="55" t="s">
        <v>903</v>
      </c>
      <c r="K254" s="54">
        <v>3396.5</v>
      </c>
      <c r="L254" s="54" t="s">
        <v>904</v>
      </c>
      <c r="M254" s="55" t="s">
        <v>145</v>
      </c>
      <c r="N254" s="55"/>
      <c r="O254" s="56" t="s">
        <v>905</v>
      </c>
      <c r="P254" s="57" t="s">
        <v>868</v>
      </c>
    </row>
    <row r="255" spans="1:16" ht="13.5" thickBot="1" x14ac:dyDescent="0.25">
      <c r="A255" s="5" t="str">
        <f t="shared" si="18"/>
        <v>BAVM 154 </v>
      </c>
      <c r="B255" s="2" t="str">
        <f t="shared" si="19"/>
        <v>II</v>
      </c>
      <c r="C255" s="5">
        <f t="shared" si="20"/>
        <v>52147.95</v>
      </c>
      <c r="D255" s="6" t="str">
        <f t="shared" si="21"/>
        <v>vis</v>
      </c>
      <c r="E255" s="53">
        <f>VLOOKUP(C255,'Active 1'!C$21:E$960,3,FALSE)</f>
        <v>-27.993911343599795</v>
      </c>
      <c r="F255" s="2" t="s">
        <v>121</v>
      </c>
      <c r="G255" s="6" t="str">
        <f t="shared" si="22"/>
        <v>52147.95</v>
      </c>
      <c r="H255" s="5">
        <f t="shared" si="23"/>
        <v>3397.5</v>
      </c>
      <c r="I255" s="54" t="s">
        <v>906</v>
      </c>
      <c r="J255" s="55" t="s">
        <v>907</v>
      </c>
      <c r="K255" s="54">
        <v>3397.5</v>
      </c>
      <c r="L255" s="54" t="s">
        <v>908</v>
      </c>
      <c r="M255" s="55" t="s">
        <v>145</v>
      </c>
      <c r="N255" s="55"/>
      <c r="O255" s="56" t="s">
        <v>909</v>
      </c>
      <c r="P255" s="57" t="s">
        <v>868</v>
      </c>
    </row>
    <row r="256" spans="1:16" ht="13.5" thickBot="1" x14ac:dyDescent="0.25">
      <c r="A256" s="5" t="str">
        <f t="shared" si="18"/>
        <v>VSB 39 </v>
      </c>
      <c r="B256" s="2" t="str">
        <f t="shared" si="19"/>
        <v>II</v>
      </c>
      <c r="C256" s="5">
        <f t="shared" si="20"/>
        <v>52161</v>
      </c>
      <c r="D256" s="6" t="str">
        <f t="shared" si="21"/>
        <v>vis</v>
      </c>
      <c r="E256" s="53">
        <f>VLOOKUP(C256,'Active 1'!C$21:E$960,3,FALSE)</f>
        <v>-26.985574211294921</v>
      </c>
      <c r="F256" s="2" t="s">
        <v>121</v>
      </c>
      <c r="G256" s="6" t="str">
        <f t="shared" si="22"/>
        <v>52161.00</v>
      </c>
      <c r="H256" s="5">
        <f t="shared" si="23"/>
        <v>3398.5</v>
      </c>
      <c r="I256" s="54" t="s">
        <v>910</v>
      </c>
      <c r="J256" s="55" t="s">
        <v>911</v>
      </c>
      <c r="K256" s="54">
        <v>3398.5</v>
      </c>
      <c r="L256" s="54" t="s">
        <v>912</v>
      </c>
      <c r="M256" s="55" t="s">
        <v>145</v>
      </c>
      <c r="N256" s="55"/>
      <c r="O256" s="56" t="s">
        <v>913</v>
      </c>
      <c r="P256" s="57" t="s">
        <v>914</v>
      </c>
    </row>
    <row r="257" spans="1:16" ht="13.5" thickBot="1" x14ac:dyDescent="0.25">
      <c r="A257" s="5" t="str">
        <f t="shared" si="18"/>
        <v>BAVM 154 </v>
      </c>
      <c r="B257" s="2" t="str">
        <f t="shared" si="19"/>
        <v>II</v>
      </c>
      <c r="C257" s="5">
        <f t="shared" si="20"/>
        <v>52238.16</v>
      </c>
      <c r="D257" s="6" t="str">
        <f t="shared" si="21"/>
        <v>vis</v>
      </c>
      <c r="E257" s="53">
        <f>VLOOKUP(C257,'Active 1'!C$21:E$960,3,FALSE)</f>
        <v>-21.023636040518657</v>
      </c>
      <c r="F257" s="2" t="s">
        <v>121</v>
      </c>
      <c r="G257" s="6" t="str">
        <f t="shared" si="22"/>
        <v>52238.16</v>
      </c>
      <c r="H257" s="5">
        <f t="shared" si="23"/>
        <v>3404.5</v>
      </c>
      <c r="I257" s="54" t="s">
        <v>915</v>
      </c>
      <c r="J257" s="55" t="s">
        <v>916</v>
      </c>
      <c r="K257" s="54">
        <v>3404.5</v>
      </c>
      <c r="L257" s="54" t="s">
        <v>898</v>
      </c>
      <c r="M257" s="55" t="s">
        <v>145</v>
      </c>
      <c r="N257" s="55"/>
      <c r="O257" s="56" t="s">
        <v>917</v>
      </c>
      <c r="P257" s="57" t="s">
        <v>868</v>
      </c>
    </row>
    <row r="258" spans="1:16" ht="13.5" thickBot="1" x14ac:dyDescent="0.25">
      <c r="A258" s="5" t="str">
        <f t="shared" si="18"/>
        <v>BAVM 157 </v>
      </c>
      <c r="B258" s="2" t="str">
        <f t="shared" si="19"/>
        <v>I</v>
      </c>
      <c r="C258" s="5">
        <f t="shared" si="20"/>
        <v>52490.95</v>
      </c>
      <c r="D258" s="6" t="str">
        <f t="shared" si="21"/>
        <v>vis</v>
      </c>
      <c r="E258" s="53">
        <f>VLOOKUP(C258,'Active 1'!C$21:E$960,3,FALSE)</f>
        <v>-1.4912572148262577</v>
      </c>
      <c r="F258" s="2" t="s">
        <v>121</v>
      </c>
      <c r="G258" s="6" t="str">
        <f t="shared" si="22"/>
        <v>52490.95</v>
      </c>
      <c r="H258" s="5">
        <f t="shared" si="23"/>
        <v>3424</v>
      </c>
      <c r="I258" s="54" t="s">
        <v>918</v>
      </c>
      <c r="J258" s="55" t="s">
        <v>919</v>
      </c>
      <c r="K258" s="54">
        <v>3424</v>
      </c>
      <c r="L258" s="54" t="s">
        <v>920</v>
      </c>
      <c r="M258" s="55" t="s">
        <v>145</v>
      </c>
      <c r="N258" s="55"/>
      <c r="O258" s="56" t="s">
        <v>909</v>
      </c>
      <c r="P258" s="57" t="s">
        <v>921</v>
      </c>
    </row>
    <row r="259" spans="1:16" ht="13.5" thickBot="1" x14ac:dyDescent="0.25">
      <c r="A259" s="5" t="str">
        <f t="shared" si="18"/>
        <v>BAVM 157 </v>
      </c>
      <c r="B259" s="2" t="str">
        <f t="shared" si="19"/>
        <v>II</v>
      </c>
      <c r="C259" s="5">
        <f t="shared" si="20"/>
        <v>52497.15</v>
      </c>
      <c r="D259" s="6" t="str">
        <f t="shared" si="21"/>
        <v>vis</v>
      </c>
      <c r="E259" s="53">
        <f>VLOOKUP(C259,'Active 1'!C$21:E$960,3,FALSE)</f>
        <v>-1.0122004929647077</v>
      </c>
      <c r="F259" s="2" t="s">
        <v>121</v>
      </c>
      <c r="G259" s="6" t="str">
        <f t="shared" si="22"/>
        <v>52497.15</v>
      </c>
      <c r="H259" s="5">
        <f t="shared" si="23"/>
        <v>3424.5</v>
      </c>
      <c r="I259" s="54" t="s">
        <v>922</v>
      </c>
      <c r="J259" s="55" t="s">
        <v>923</v>
      </c>
      <c r="K259" s="54">
        <v>3424.5</v>
      </c>
      <c r="L259" s="54" t="s">
        <v>924</v>
      </c>
      <c r="M259" s="55" t="s">
        <v>145</v>
      </c>
      <c r="N259" s="55"/>
      <c r="O259" s="56" t="s">
        <v>909</v>
      </c>
      <c r="P259" s="57" t="s">
        <v>921</v>
      </c>
    </row>
    <row r="260" spans="1:16" ht="13.5" thickBot="1" x14ac:dyDescent="0.25">
      <c r="A260" s="5" t="str">
        <f t="shared" si="18"/>
        <v>BAVM 157 </v>
      </c>
      <c r="B260" s="2" t="str">
        <f t="shared" si="19"/>
        <v>II</v>
      </c>
      <c r="C260" s="5">
        <f t="shared" si="20"/>
        <v>52574.39</v>
      </c>
      <c r="D260" s="6" t="str">
        <f t="shared" si="21"/>
        <v>vis</v>
      </c>
      <c r="E260" s="53">
        <f>VLOOKUP(C260,'Active 1'!C$21:E$960,3,FALSE)</f>
        <v>4.9559190548674028</v>
      </c>
      <c r="F260" s="2" t="s">
        <v>121</v>
      </c>
      <c r="G260" s="6" t="str">
        <f t="shared" si="22"/>
        <v>52574.39</v>
      </c>
      <c r="H260" s="5">
        <f t="shared" si="23"/>
        <v>3430.5</v>
      </c>
      <c r="I260" s="54" t="s">
        <v>925</v>
      </c>
      <c r="J260" s="55" t="s">
        <v>926</v>
      </c>
      <c r="K260" s="54">
        <v>3430.5</v>
      </c>
      <c r="L260" s="54" t="s">
        <v>927</v>
      </c>
      <c r="M260" s="55" t="s">
        <v>145</v>
      </c>
      <c r="N260" s="55"/>
      <c r="O260" s="56" t="s">
        <v>842</v>
      </c>
      <c r="P260" s="57" t="s">
        <v>921</v>
      </c>
    </row>
    <row r="261" spans="1:16" ht="13.5" thickBot="1" x14ac:dyDescent="0.25">
      <c r="A261" s="5" t="str">
        <f t="shared" si="18"/>
        <v>BAVM 171 </v>
      </c>
      <c r="B261" s="2" t="str">
        <f t="shared" si="19"/>
        <v>II</v>
      </c>
      <c r="C261" s="5">
        <f t="shared" si="20"/>
        <v>52885.38</v>
      </c>
      <c r="D261" s="6" t="str">
        <f t="shared" si="21"/>
        <v>vis</v>
      </c>
      <c r="E261" s="53">
        <f>VLOOKUP(C261,'Active 1'!C$21:E$960,3,FALSE)</f>
        <v>28.985249688999264</v>
      </c>
      <c r="F261" s="2" t="s">
        <v>121</v>
      </c>
      <c r="G261" s="6" t="str">
        <f t="shared" si="22"/>
        <v>52885.38</v>
      </c>
      <c r="H261" s="5">
        <f t="shared" si="23"/>
        <v>3454.5</v>
      </c>
      <c r="I261" s="54" t="s">
        <v>928</v>
      </c>
      <c r="J261" s="55" t="s">
        <v>929</v>
      </c>
      <c r="K261" s="54">
        <v>3454.5</v>
      </c>
      <c r="L261" s="54" t="s">
        <v>930</v>
      </c>
      <c r="M261" s="55" t="s">
        <v>145</v>
      </c>
      <c r="N261" s="55"/>
      <c r="O261" s="56" t="s">
        <v>842</v>
      </c>
      <c r="P261" s="57" t="s">
        <v>931</v>
      </c>
    </row>
    <row r="262" spans="1:16" ht="13.5" thickBot="1" x14ac:dyDescent="0.25">
      <c r="A262" s="5" t="str">
        <f t="shared" si="18"/>
        <v>BAVM 187 </v>
      </c>
      <c r="B262" s="2" t="str">
        <f t="shared" si="19"/>
        <v>II</v>
      </c>
      <c r="C262" s="5">
        <f t="shared" si="20"/>
        <v>52898.2</v>
      </c>
      <c r="D262" s="6" t="str">
        <f t="shared" si="21"/>
        <v>vis</v>
      </c>
      <c r="E262" s="53">
        <f>VLOOKUP(C262,'Active 1'!C$21:E$960,3,FALSE)</f>
        <v>29.975815362267106</v>
      </c>
      <c r="F262" s="2" t="s">
        <v>121</v>
      </c>
      <c r="G262" s="6" t="str">
        <f t="shared" si="22"/>
        <v>52898.20</v>
      </c>
      <c r="H262" s="5">
        <f t="shared" si="23"/>
        <v>3455.5</v>
      </c>
      <c r="I262" s="54" t="s">
        <v>932</v>
      </c>
      <c r="J262" s="55" t="s">
        <v>933</v>
      </c>
      <c r="K262" s="54">
        <v>3455.5</v>
      </c>
      <c r="L262" s="54" t="s">
        <v>934</v>
      </c>
      <c r="M262" s="55" t="s">
        <v>145</v>
      </c>
      <c r="N262" s="55"/>
      <c r="O262" s="56" t="s">
        <v>909</v>
      </c>
      <c r="P262" s="57" t="s">
        <v>935</v>
      </c>
    </row>
    <row r="263" spans="1:16" ht="13.5" thickBot="1" x14ac:dyDescent="0.25">
      <c r="A263" s="5" t="str">
        <f t="shared" si="18"/>
        <v>BAVM 187 </v>
      </c>
      <c r="B263" s="2" t="str">
        <f t="shared" si="19"/>
        <v>I</v>
      </c>
      <c r="C263" s="5">
        <f t="shared" si="20"/>
        <v>52905.15</v>
      </c>
      <c r="D263" s="6" t="str">
        <f t="shared" si="21"/>
        <v>vis</v>
      </c>
      <c r="E263" s="53">
        <f>VLOOKUP(C263,'Active 1'!C$21:E$960,3,FALSE)</f>
        <v>30.512822494031219</v>
      </c>
      <c r="F263" s="2" t="s">
        <v>121</v>
      </c>
      <c r="G263" s="6" t="str">
        <f t="shared" si="22"/>
        <v>52905.15</v>
      </c>
      <c r="H263" s="5">
        <f t="shared" si="23"/>
        <v>3456</v>
      </c>
      <c r="I263" s="54" t="s">
        <v>936</v>
      </c>
      <c r="J263" s="55" t="s">
        <v>937</v>
      </c>
      <c r="K263" s="54">
        <v>3456</v>
      </c>
      <c r="L263" s="54" t="s">
        <v>938</v>
      </c>
      <c r="M263" s="55" t="s">
        <v>145</v>
      </c>
      <c r="N263" s="55"/>
      <c r="O263" s="56" t="s">
        <v>909</v>
      </c>
      <c r="P263" s="57" t="s">
        <v>935</v>
      </c>
    </row>
    <row r="264" spans="1:16" ht="13.5" thickBot="1" x14ac:dyDescent="0.25">
      <c r="A264" s="5" t="str">
        <f t="shared" si="18"/>
        <v>BAVM 179 </v>
      </c>
      <c r="B264" s="2" t="str">
        <f t="shared" si="19"/>
        <v>II</v>
      </c>
      <c r="C264" s="5">
        <f t="shared" si="20"/>
        <v>53170.12</v>
      </c>
      <c r="D264" s="6" t="str">
        <f t="shared" si="21"/>
        <v>vis</v>
      </c>
      <c r="E264" s="53">
        <f>VLOOKUP(C264,'Active 1'!C$21:E$960,3,FALSE)</f>
        <v>50.986315976541874</v>
      </c>
      <c r="F264" s="2" t="s">
        <v>121</v>
      </c>
      <c r="G264" s="6" t="str">
        <f t="shared" si="22"/>
        <v>53170.12</v>
      </c>
      <c r="H264" s="5">
        <f t="shared" si="23"/>
        <v>3476.5</v>
      </c>
      <c r="I264" s="54" t="s">
        <v>939</v>
      </c>
      <c r="J264" s="55" t="s">
        <v>940</v>
      </c>
      <c r="K264" s="54">
        <v>3476.5</v>
      </c>
      <c r="L264" s="54" t="s">
        <v>941</v>
      </c>
      <c r="M264" s="55" t="s">
        <v>145</v>
      </c>
      <c r="N264" s="55"/>
      <c r="O264" s="56" t="s">
        <v>842</v>
      </c>
      <c r="P264" s="57" t="s">
        <v>942</v>
      </c>
    </row>
    <row r="265" spans="1:16" ht="13.5" thickBot="1" x14ac:dyDescent="0.25">
      <c r="A265" s="5" t="str">
        <f t="shared" si="18"/>
        <v>BAVM 179 </v>
      </c>
      <c r="B265" s="2" t="str">
        <f t="shared" si="19"/>
        <v>I</v>
      </c>
      <c r="C265" s="5">
        <f t="shared" si="20"/>
        <v>53176.22</v>
      </c>
      <c r="D265" s="6" t="str">
        <f t="shared" si="21"/>
        <v>vis</v>
      </c>
      <c r="E265" s="53">
        <f>VLOOKUP(C265,'Active 1'!C$21:E$960,3,FALSE)</f>
        <v>51.457645977082635</v>
      </c>
      <c r="F265" s="2" t="s">
        <v>121</v>
      </c>
      <c r="G265" s="6" t="str">
        <f t="shared" si="22"/>
        <v>53176.22</v>
      </c>
      <c r="H265" s="5">
        <f t="shared" si="23"/>
        <v>3477</v>
      </c>
      <c r="I265" s="54" t="s">
        <v>943</v>
      </c>
      <c r="J265" s="55" t="s">
        <v>944</v>
      </c>
      <c r="K265" s="54">
        <v>3477</v>
      </c>
      <c r="L265" s="54" t="s">
        <v>945</v>
      </c>
      <c r="M265" s="55" t="s">
        <v>145</v>
      </c>
      <c r="N265" s="55"/>
      <c r="O265" s="56" t="s">
        <v>842</v>
      </c>
      <c r="P265" s="57" t="s">
        <v>942</v>
      </c>
    </row>
    <row r="266" spans="1:16" ht="13.5" thickBot="1" x14ac:dyDescent="0.25">
      <c r="A266" s="5" t="str">
        <f t="shared" si="18"/>
        <v>BAVM 187 </v>
      </c>
      <c r="B266" s="2" t="str">
        <f t="shared" si="19"/>
        <v>II</v>
      </c>
      <c r="C266" s="5">
        <f t="shared" si="20"/>
        <v>53260.85</v>
      </c>
      <c r="D266" s="6" t="str">
        <f t="shared" si="21"/>
        <v>vis</v>
      </c>
      <c r="E266" s="53">
        <f>VLOOKUP(C266,'Active 1'!C$21:E$960,3,FALSE)</f>
        <v>57.996770230487982</v>
      </c>
      <c r="F266" s="2" t="s">
        <v>121</v>
      </c>
      <c r="G266" s="6" t="str">
        <f t="shared" si="22"/>
        <v>53260.85</v>
      </c>
      <c r="H266" s="5">
        <f t="shared" si="23"/>
        <v>3483.5</v>
      </c>
      <c r="I266" s="54" t="s">
        <v>946</v>
      </c>
      <c r="J266" s="55" t="s">
        <v>947</v>
      </c>
      <c r="K266" s="54">
        <v>3483.5</v>
      </c>
      <c r="L266" s="54" t="s">
        <v>948</v>
      </c>
      <c r="M266" s="55" t="s">
        <v>145</v>
      </c>
      <c r="N266" s="55"/>
      <c r="O266" s="56" t="s">
        <v>909</v>
      </c>
      <c r="P266" s="57" t="s">
        <v>935</v>
      </c>
    </row>
    <row r="267" spans="1:16" ht="13.5" thickBot="1" x14ac:dyDescent="0.25">
      <c r="A267" s="5" t="str">
        <f t="shared" ref="A267:A280" si="24">P267</f>
        <v>BAVM 187 </v>
      </c>
      <c r="B267" s="2" t="str">
        <f t="shared" ref="B267:B280" si="25">IF(H267=INT(H267),"I","II")</f>
        <v>II</v>
      </c>
      <c r="C267" s="5">
        <f t="shared" ref="C267:C280" si="26">1*G267</f>
        <v>53648.800000000003</v>
      </c>
      <c r="D267" s="6" t="str">
        <f t="shared" ref="D267:D280" si="27">VLOOKUP(F267,I$1:J$5,2,FALSE)</f>
        <v>vis</v>
      </c>
      <c r="E267" s="53">
        <f>VLOOKUP(C267,'Active 1'!C$21:E$960,3,FALSE)</f>
        <v>87.972585592755649</v>
      </c>
      <c r="F267" s="2" t="s">
        <v>121</v>
      </c>
      <c r="G267" s="6" t="str">
        <f t="shared" ref="G267:G280" si="28">MID(I267,3,LEN(I267)-3)</f>
        <v>53648.80</v>
      </c>
      <c r="H267" s="5">
        <f t="shared" ref="H267:H280" si="29">1*K267</f>
        <v>3513.5</v>
      </c>
      <c r="I267" s="54" t="s">
        <v>949</v>
      </c>
      <c r="J267" s="55" t="s">
        <v>950</v>
      </c>
      <c r="K267" s="54">
        <v>3513.5</v>
      </c>
      <c r="L267" s="54" t="s">
        <v>951</v>
      </c>
      <c r="M267" s="55" t="s">
        <v>145</v>
      </c>
      <c r="N267" s="55"/>
      <c r="O267" s="56" t="s">
        <v>909</v>
      </c>
      <c r="P267" s="57" t="s">
        <v>935</v>
      </c>
    </row>
    <row r="268" spans="1:16" ht="13.5" thickBot="1" x14ac:dyDescent="0.25">
      <c r="A268" s="5" t="str">
        <f t="shared" si="24"/>
        <v>VSB 44 </v>
      </c>
      <c r="B268" s="2" t="str">
        <f t="shared" si="25"/>
        <v>II</v>
      </c>
      <c r="C268" s="5">
        <f t="shared" si="26"/>
        <v>53674.982000000004</v>
      </c>
      <c r="D268" s="6" t="str">
        <f t="shared" si="27"/>
        <v>vis</v>
      </c>
      <c r="E268" s="53">
        <f>VLOOKUP(C268,'Active 1'!C$21:E$960,3,FALSE)</f>
        <v>89.995595768847679</v>
      </c>
      <c r="F268" s="2" t="s">
        <v>121</v>
      </c>
      <c r="G268" s="6" t="str">
        <f t="shared" si="28"/>
        <v>53674.982</v>
      </c>
      <c r="H268" s="5">
        <f t="shared" si="29"/>
        <v>3515.5</v>
      </c>
      <c r="I268" s="54" t="s">
        <v>952</v>
      </c>
      <c r="J268" s="55" t="s">
        <v>953</v>
      </c>
      <c r="K268" s="54">
        <v>3515.5</v>
      </c>
      <c r="L268" s="54" t="s">
        <v>954</v>
      </c>
      <c r="M268" s="55" t="s">
        <v>145</v>
      </c>
      <c r="N268" s="55"/>
      <c r="O268" s="56" t="s">
        <v>955</v>
      </c>
      <c r="P268" s="57" t="s">
        <v>956</v>
      </c>
    </row>
    <row r="269" spans="1:16" ht="13.5" thickBot="1" x14ac:dyDescent="0.25">
      <c r="A269" s="5" t="str">
        <f t="shared" si="24"/>
        <v>VSB 50 </v>
      </c>
      <c r="B269" s="2" t="str">
        <f t="shared" si="25"/>
        <v>I</v>
      </c>
      <c r="C269" s="5">
        <f t="shared" si="26"/>
        <v>55060</v>
      </c>
      <c r="D269" s="6" t="str">
        <f t="shared" si="27"/>
        <v>vis</v>
      </c>
      <c r="E269" s="53">
        <f>VLOOKUP(C269,'Active 1'!C$21:E$960,3,FALSE)</f>
        <v>197.01207686542369</v>
      </c>
      <c r="F269" s="2" t="s">
        <v>121</v>
      </c>
      <c r="G269" s="6" t="str">
        <f t="shared" si="28"/>
        <v>55060.0</v>
      </c>
      <c r="H269" s="5">
        <f t="shared" si="29"/>
        <v>3623</v>
      </c>
      <c r="I269" s="54" t="s">
        <v>957</v>
      </c>
      <c r="J269" s="55" t="s">
        <v>958</v>
      </c>
      <c r="K269" s="54">
        <v>3623</v>
      </c>
      <c r="L269" s="54" t="s">
        <v>959</v>
      </c>
      <c r="M269" s="55" t="s">
        <v>145</v>
      </c>
      <c r="N269" s="55"/>
      <c r="O269" s="56" t="s">
        <v>960</v>
      </c>
      <c r="P269" s="57" t="s">
        <v>961</v>
      </c>
    </row>
    <row r="270" spans="1:16" ht="13.5" thickBot="1" x14ac:dyDescent="0.25">
      <c r="A270" s="5" t="str">
        <f t="shared" si="24"/>
        <v>VSB 50 </v>
      </c>
      <c r="B270" s="2" t="str">
        <f t="shared" si="25"/>
        <v>I</v>
      </c>
      <c r="C270" s="5">
        <f t="shared" si="26"/>
        <v>55066.1</v>
      </c>
      <c r="D270" s="6" t="str">
        <f t="shared" si="27"/>
        <v>vis</v>
      </c>
      <c r="E270" s="53">
        <f>VLOOKUP(C270,'Active 1'!C$21:E$960,3,FALSE)</f>
        <v>197.48340686596444</v>
      </c>
      <c r="F270" s="2" t="s">
        <v>121</v>
      </c>
      <c r="G270" s="6" t="str">
        <f t="shared" si="28"/>
        <v>55066.1</v>
      </c>
      <c r="H270" s="5">
        <f t="shared" si="29"/>
        <v>3623</v>
      </c>
      <c r="I270" s="54" t="s">
        <v>962</v>
      </c>
      <c r="J270" s="55" t="s">
        <v>963</v>
      </c>
      <c r="K270" s="54">
        <v>3623</v>
      </c>
      <c r="L270" s="54" t="s">
        <v>964</v>
      </c>
      <c r="M270" s="55" t="s">
        <v>145</v>
      </c>
      <c r="N270" s="55"/>
      <c r="O270" s="56" t="s">
        <v>960</v>
      </c>
      <c r="P270" s="57" t="s">
        <v>961</v>
      </c>
    </row>
    <row r="271" spans="1:16" ht="13.5" thickBot="1" x14ac:dyDescent="0.25">
      <c r="A271" s="5" t="str">
        <f t="shared" si="24"/>
        <v>VSB 50 </v>
      </c>
      <c r="B271" s="2" t="str">
        <f t="shared" si="25"/>
        <v>I</v>
      </c>
      <c r="C271" s="5">
        <f t="shared" si="26"/>
        <v>55072.800000000003</v>
      </c>
      <c r="D271" s="6" t="str">
        <f t="shared" si="27"/>
        <v>vis</v>
      </c>
      <c r="E271" s="53">
        <f>VLOOKUP(C271,'Active 1'!C$21:E$960,3,FALSE)</f>
        <v>198.0010971944277</v>
      </c>
      <c r="F271" s="2" t="s">
        <v>121</v>
      </c>
      <c r="G271" s="6" t="str">
        <f t="shared" si="28"/>
        <v>55072.8</v>
      </c>
      <c r="H271" s="5">
        <f t="shared" si="29"/>
        <v>3624</v>
      </c>
      <c r="I271" s="54" t="s">
        <v>965</v>
      </c>
      <c r="J271" s="55" t="s">
        <v>966</v>
      </c>
      <c r="K271" s="54">
        <v>3624</v>
      </c>
      <c r="L271" s="54" t="s">
        <v>967</v>
      </c>
      <c r="M271" s="55" t="s">
        <v>145</v>
      </c>
      <c r="N271" s="55"/>
      <c r="O271" s="56" t="s">
        <v>960</v>
      </c>
      <c r="P271" s="57" t="s">
        <v>961</v>
      </c>
    </row>
    <row r="272" spans="1:16" ht="13.5" thickBot="1" x14ac:dyDescent="0.25">
      <c r="A272" s="5" t="str">
        <f t="shared" si="24"/>
        <v>VSB 50 </v>
      </c>
      <c r="B272" s="2" t="str">
        <f t="shared" si="25"/>
        <v>I</v>
      </c>
      <c r="C272" s="5">
        <f t="shared" si="26"/>
        <v>55079.6</v>
      </c>
      <c r="D272" s="6" t="str">
        <f t="shared" si="27"/>
        <v>vis</v>
      </c>
      <c r="E272" s="53">
        <f>VLOOKUP(C272,'Active 1'!C$21:E$960,3,FALSE)</f>
        <v>198.52651424421063</v>
      </c>
      <c r="F272" s="2" t="s">
        <v>121</v>
      </c>
      <c r="G272" s="6" t="str">
        <f t="shared" si="28"/>
        <v>55079.6</v>
      </c>
      <c r="H272" s="5">
        <f t="shared" si="29"/>
        <v>3624</v>
      </c>
      <c r="I272" s="54" t="s">
        <v>968</v>
      </c>
      <c r="J272" s="55" t="s">
        <v>969</v>
      </c>
      <c r="K272" s="54">
        <v>3624</v>
      </c>
      <c r="L272" s="54" t="s">
        <v>970</v>
      </c>
      <c r="M272" s="55" t="s">
        <v>145</v>
      </c>
      <c r="N272" s="55"/>
      <c r="O272" s="56" t="s">
        <v>960</v>
      </c>
      <c r="P272" s="57" t="s">
        <v>961</v>
      </c>
    </row>
    <row r="273" spans="1:16" ht="13.5" thickBot="1" x14ac:dyDescent="0.25">
      <c r="A273" s="5" t="str">
        <f t="shared" si="24"/>
        <v>VSB 50 </v>
      </c>
      <c r="B273" s="2" t="str">
        <f t="shared" si="25"/>
        <v>I</v>
      </c>
      <c r="C273" s="5">
        <f t="shared" si="26"/>
        <v>55085.3</v>
      </c>
      <c r="D273" s="6" t="str">
        <f t="shared" si="27"/>
        <v>vis</v>
      </c>
      <c r="E273" s="53">
        <f>VLOOKUP(C273,'Active 1'!C$21:E$960,3,FALSE)</f>
        <v>198.96693735947048</v>
      </c>
      <c r="F273" s="2" t="s">
        <v>121</v>
      </c>
      <c r="G273" s="6" t="str">
        <f t="shared" si="28"/>
        <v>55085.3</v>
      </c>
      <c r="H273" s="5">
        <f t="shared" si="29"/>
        <v>3625</v>
      </c>
      <c r="I273" s="54" t="s">
        <v>971</v>
      </c>
      <c r="J273" s="55" t="s">
        <v>972</v>
      </c>
      <c r="K273" s="54">
        <v>3625</v>
      </c>
      <c r="L273" s="54" t="s">
        <v>973</v>
      </c>
      <c r="M273" s="55" t="s">
        <v>145</v>
      </c>
      <c r="N273" s="55"/>
      <c r="O273" s="56" t="s">
        <v>960</v>
      </c>
      <c r="P273" s="57" t="s">
        <v>961</v>
      </c>
    </row>
    <row r="274" spans="1:16" ht="13.5" thickBot="1" x14ac:dyDescent="0.25">
      <c r="A274" s="5" t="str">
        <f t="shared" si="24"/>
        <v>VSB 50 </v>
      </c>
      <c r="B274" s="2" t="str">
        <f t="shared" si="25"/>
        <v>I</v>
      </c>
      <c r="C274" s="5">
        <f t="shared" si="26"/>
        <v>55091.7</v>
      </c>
      <c r="D274" s="6" t="str">
        <f t="shared" si="27"/>
        <v>vis</v>
      </c>
      <c r="E274" s="53">
        <f>VLOOKUP(C274,'Active 1'!C$21:E$960,3,FALSE)</f>
        <v>199.46144752397194</v>
      </c>
      <c r="F274" s="2" t="s">
        <v>121</v>
      </c>
      <c r="G274" s="6" t="str">
        <f t="shared" si="28"/>
        <v>55091.7</v>
      </c>
      <c r="H274" s="5">
        <f t="shared" si="29"/>
        <v>3625</v>
      </c>
      <c r="I274" s="54" t="s">
        <v>974</v>
      </c>
      <c r="J274" s="55" t="s">
        <v>975</v>
      </c>
      <c r="K274" s="54">
        <v>3625</v>
      </c>
      <c r="L274" s="54" t="s">
        <v>976</v>
      </c>
      <c r="M274" s="55" t="s">
        <v>145</v>
      </c>
      <c r="N274" s="55"/>
      <c r="O274" s="56" t="s">
        <v>960</v>
      </c>
      <c r="P274" s="57" t="s">
        <v>961</v>
      </c>
    </row>
    <row r="275" spans="1:16" ht="13.5" thickBot="1" x14ac:dyDescent="0.25">
      <c r="A275" s="5" t="str">
        <f t="shared" si="24"/>
        <v> JAAVSO 43-1 </v>
      </c>
      <c r="B275" s="2" t="str">
        <f t="shared" si="25"/>
        <v>II</v>
      </c>
      <c r="C275" s="5">
        <f t="shared" si="26"/>
        <v>56826.16</v>
      </c>
      <c r="D275" s="6" t="str">
        <f t="shared" si="27"/>
        <v>vis</v>
      </c>
      <c r="E275" s="53">
        <f>VLOOKUP(C275,'Active 1'!C$21:E$960,3,FALSE)</f>
        <v>333.47833813677869</v>
      </c>
      <c r="F275" s="2" t="s">
        <v>121</v>
      </c>
      <c r="G275" s="6" t="str">
        <f t="shared" si="28"/>
        <v>56826.1600</v>
      </c>
      <c r="H275" s="5">
        <f t="shared" si="29"/>
        <v>3759.5</v>
      </c>
      <c r="I275" s="54" t="s">
        <v>1027</v>
      </c>
      <c r="J275" s="55" t="s">
        <v>1028</v>
      </c>
      <c r="K275" s="54">
        <v>3759.5</v>
      </c>
      <c r="L275" s="54" t="s">
        <v>1029</v>
      </c>
      <c r="M275" s="55" t="s">
        <v>980</v>
      </c>
      <c r="N275" s="55" t="s">
        <v>121</v>
      </c>
      <c r="O275" s="56" t="s">
        <v>366</v>
      </c>
      <c r="P275" s="56" t="s">
        <v>1030</v>
      </c>
    </row>
    <row r="276" spans="1:16" ht="13.5" thickBot="1" x14ac:dyDescent="0.25">
      <c r="A276" s="5" t="str">
        <f t="shared" si="24"/>
        <v> JAAVSO 43-1 </v>
      </c>
      <c r="B276" s="2" t="str">
        <f t="shared" si="25"/>
        <v>II</v>
      </c>
      <c r="C276" s="5">
        <f t="shared" si="26"/>
        <v>56826.18</v>
      </c>
      <c r="D276" s="6" t="str">
        <f t="shared" si="27"/>
        <v>vis</v>
      </c>
      <c r="E276" s="53">
        <f>VLOOKUP(C276,'Active 1'!C$21:E$960,3,FALSE)</f>
        <v>333.47988348104252</v>
      </c>
      <c r="F276" s="2" t="s">
        <v>121</v>
      </c>
      <c r="G276" s="6" t="str">
        <f t="shared" si="28"/>
        <v>56826.1800</v>
      </c>
      <c r="H276" s="5">
        <f t="shared" si="29"/>
        <v>3759.5</v>
      </c>
      <c r="I276" s="54" t="s">
        <v>1031</v>
      </c>
      <c r="J276" s="55" t="s">
        <v>1032</v>
      </c>
      <c r="K276" s="54">
        <v>3759.5</v>
      </c>
      <c r="L276" s="54" t="s">
        <v>1033</v>
      </c>
      <c r="M276" s="55" t="s">
        <v>980</v>
      </c>
      <c r="N276" s="55" t="s">
        <v>96</v>
      </c>
      <c r="O276" s="56" t="s">
        <v>366</v>
      </c>
      <c r="P276" s="56" t="s">
        <v>1030</v>
      </c>
    </row>
    <row r="277" spans="1:16" ht="13.5" thickBot="1" x14ac:dyDescent="0.25">
      <c r="A277" s="5" t="str">
        <f t="shared" si="24"/>
        <v> JAAVSO 43-1 </v>
      </c>
      <c r="B277" s="2" t="str">
        <f t="shared" si="25"/>
        <v>II</v>
      </c>
      <c r="C277" s="5">
        <f t="shared" si="26"/>
        <v>56826.2</v>
      </c>
      <c r="D277" s="6" t="str">
        <f t="shared" si="27"/>
        <v>vis</v>
      </c>
      <c r="E277" s="53">
        <f>VLOOKUP(C277,'Active 1'!C$21:E$960,3,FALSE)</f>
        <v>333.48142882530635</v>
      </c>
      <c r="F277" s="2" t="s">
        <v>121</v>
      </c>
      <c r="G277" s="6" t="str">
        <f t="shared" si="28"/>
        <v>56826.2000</v>
      </c>
      <c r="H277" s="5">
        <f t="shared" si="29"/>
        <v>3759.5</v>
      </c>
      <c r="I277" s="54" t="s">
        <v>1034</v>
      </c>
      <c r="J277" s="55" t="s">
        <v>1035</v>
      </c>
      <c r="K277" s="54">
        <v>3759.5</v>
      </c>
      <c r="L277" s="54" t="s">
        <v>1036</v>
      </c>
      <c r="M277" s="55" t="s">
        <v>980</v>
      </c>
      <c r="N277" s="55" t="s">
        <v>52</v>
      </c>
      <c r="O277" s="56" t="s">
        <v>366</v>
      </c>
      <c r="P277" s="56" t="s">
        <v>1030</v>
      </c>
    </row>
    <row r="278" spans="1:16" ht="13.5" thickBot="1" x14ac:dyDescent="0.25">
      <c r="A278" s="5" t="str">
        <f t="shared" si="24"/>
        <v> JAAVSO 43-1 </v>
      </c>
      <c r="B278" s="2" t="str">
        <f t="shared" si="25"/>
        <v>I</v>
      </c>
      <c r="C278" s="5">
        <f t="shared" si="26"/>
        <v>56832.69</v>
      </c>
      <c r="D278" s="6" t="str">
        <f t="shared" si="27"/>
        <v>vis</v>
      </c>
      <c r="E278" s="53">
        <f>VLOOKUP(C278,'Active 1'!C$21:E$960,3,FALSE)</f>
        <v>333.98289303899696</v>
      </c>
      <c r="F278" s="2" t="s">
        <v>121</v>
      </c>
      <c r="G278" s="6" t="str">
        <f t="shared" si="28"/>
        <v>56832.6900</v>
      </c>
      <c r="H278" s="5">
        <f t="shared" si="29"/>
        <v>3760</v>
      </c>
      <c r="I278" s="54" t="s">
        <v>1037</v>
      </c>
      <c r="J278" s="55" t="s">
        <v>1038</v>
      </c>
      <c r="K278" s="54">
        <v>3760</v>
      </c>
      <c r="L278" s="54" t="s">
        <v>1039</v>
      </c>
      <c r="M278" s="55" t="s">
        <v>980</v>
      </c>
      <c r="N278" s="55" t="s">
        <v>96</v>
      </c>
      <c r="O278" s="56" t="s">
        <v>366</v>
      </c>
      <c r="P278" s="56" t="s">
        <v>1030</v>
      </c>
    </row>
    <row r="279" spans="1:16" ht="13.5" thickBot="1" x14ac:dyDescent="0.25">
      <c r="A279" s="5" t="str">
        <f t="shared" si="24"/>
        <v> JAAVSO 43-1 </v>
      </c>
      <c r="B279" s="2" t="str">
        <f t="shared" si="25"/>
        <v>I</v>
      </c>
      <c r="C279" s="5">
        <f t="shared" si="26"/>
        <v>56832.71</v>
      </c>
      <c r="D279" s="6" t="str">
        <f t="shared" si="27"/>
        <v>vis</v>
      </c>
      <c r="E279" s="53">
        <f>VLOOKUP(C279,'Active 1'!C$21:E$960,3,FALSE)</f>
        <v>333.98443838326074</v>
      </c>
      <c r="F279" s="2" t="s">
        <v>121</v>
      </c>
      <c r="G279" s="6" t="str">
        <f t="shared" si="28"/>
        <v>56832.7100</v>
      </c>
      <c r="H279" s="5">
        <f t="shared" si="29"/>
        <v>3760</v>
      </c>
      <c r="I279" s="54" t="s">
        <v>1040</v>
      </c>
      <c r="J279" s="55" t="s">
        <v>1041</v>
      </c>
      <c r="K279" s="54">
        <v>3760</v>
      </c>
      <c r="L279" s="54" t="s">
        <v>1042</v>
      </c>
      <c r="M279" s="55" t="s">
        <v>980</v>
      </c>
      <c r="N279" s="55" t="s">
        <v>121</v>
      </c>
      <c r="O279" s="56" t="s">
        <v>366</v>
      </c>
      <c r="P279" s="56" t="s">
        <v>1030</v>
      </c>
    </row>
    <row r="280" spans="1:16" ht="13.5" thickBot="1" x14ac:dyDescent="0.25">
      <c r="A280" s="5" t="str">
        <f t="shared" si="24"/>
        <v> JAAVSO 43-1 </v>
      </c>
      <c r="B280" s="2" t="str">
        <f t="shared" si="25"/>
        <v>I</v>
      </c>
      <c r="C280" s="5">
        <f t="shared" si="26"/>
        <v>56832.72</v>
      </c>
      <c r="D280" s="6" t="str">
        <f t="shared" si="27"/>
        <v>vis</v>
      </c>
      <c r="E280" s="53">
        <f>VLOOKUP(C280,'Active 1'!C$21:E$960,3,FALSE)</f>
        <v>333.98521105539294</v>
      </c>
      <c r="F280" s="2" t="s">
        <v>121</v>
      </c>
      <c r="G280" s="6" t="str">
        <f t="shared" si="28"/>
        <v>56832.7200</v>
      </c>
      <c r="H280" s="5">
        <f t="shared" si="29"/>
        <v>3760</v>
      </c>
      <c r="I280" s="54" t="s">
        <v>1043</v>
      </c>
      <c r="J280" s="55" t="s">
        <v>1044</v>
      </c>
      <c r="K280" s="54">
        <v>3760</v>
      </c>
      <c r="L280" s="54" t="s">
        <v>1045</v>
      </c>
      <c r="M280" s="55" t="s">
        <v>980</v>
      </c>
      <c r="N280" s="55" t="s">
        <v>52</v>
      </c>
      <c r="O280" s="56" t="s">
        <v>366</v>
      </c>
      <c r="P280" s="56" t="s">
        <v>1030</v>
      </c>
    </row>
    <row r="281" spans="1:16" x14ac:dyDescent="0.2">
      <c r="B281" s="2"/>
      <c r="E281" s="53"/>
      <c r="F281" s="2"/>
    </row>
    <row r="282" spans="1:16" x14ac:dyDescent="0.2">
      <c r="B282" s="2"/>
      <c r="E282" s="53"/>
      <c r="F282" s="2"/>
    </row>
    <row r="283" spans="1:16" x14ac:dyDescent="0.2">
      <c r="B283" s="2"/>
      <c r="E283" s="53"/>
      <c r="F283" s="2"/>
    </row>
    <row r="284" spans="1:16" x14ac:dyDescent="0.2">
      <c r="B284" s="2"/>
      <c r="E284" s="53"/>
      <c r="F284" s="2"/>
    </row>
    <row r="285" spans="1:16" x14ac:dyDescent="0.2">
      <c r="B285" s="2"/>
      <c r="E285" s="53"/>
      <c r="F285" s="2"/>
    </row>
    <row r="286" spans="1:16" x14ac:dyDescent="0.2">
      <c r="B286" s="2"/>
      <c r="E286" s="53"/>
      <c r="F286" s="2"/>
    </row>
    <row r="287" spans="1:16" x14ac:dyDescent="0.2">
      <c r="B287" s="2"/>
      <c r="E287" s="53"/>
      <c r="F287" s="2"/>
    </row>
    <row r="288" spans="1:16" x14ac:dyDescent="0.2">
      <c r="B288" s="2"/>
      <c r="E288" s="53"/>
      <c r="F288" s="2"/>
    </row>
    <row r="289" spans="2:6" x14ac:dyDescent="0.2">
      <c r="B289" s="2"/>
      <c r="E289" s="53"/>
      <c r="F289" s="2"/>
    </row>
    <row r="290" spans="2:6" x14ac:dyDescent="0.2">
      <c r="B290" s="2"/>
      <c r="E290" s="53"/>
      <c r="F290" s="2"/>
    </row>
    <row r="291" spans="2:6" x14ac:dyDescent="0.2">
      <c r="B291" s="2"/>
      <c r="E291" s="53"/>
      <c r="F291" s="2"/>
    </row>
    <row r="292" spans="2:6" x14ac:dyDescent="0.2">
      <c r="B292" s="2"/>
      <c r="E292" s="53"/>
      <c r="F292" s="2"/>
    </row>
    <row r="293" spans="2:6" x14ac:dyDescent="0.2">
      <c r="B293" s="2"/>
      <c r="E293" s="53"/>
      <c r="F293" s="2"/>
    </row>
    <row r="294" spans="2:6" x14ac:dyDescent="0.2">
      <c r="B294" s="2"/>
      <c r="E294" s="53"/>
      <c r="F294" s="2"/>
    </row>
    <row r="295" spans="2:6" x14ac:dyDescent="0.2">
      <c r="B295" s="2"/>
      <c r="E295" s="53"/>
      <c r="F295" s="2"/>
    </row>
    <row r="296" spans="2:6" x14ac:dyDescent="0.2">
      <c r="B296" s="2"/>
      <c r="E296" s="53"/>
      <c r="F296" s="2"/>
    </row>
    <row r="297" spans="2:6" x14ac:dyDescent="0.2">
      <c r="B297" s="2"/>
      <c r="E297" s="53"/>
      <c r="F297" s="2"/>
    </row>
    <row r="298" spans="2:6" x14ac:dyDescent="0.2">
      <c r="B298" s="2"/>
      <c r="E298" s="53"/>
      <c r="F298" s="2"/>
    </row>
    <row r="299" spans="2:6" x14ac:dyDescent="0.2">
      <c r="B299" s="2"/>
      <c r="E299" s="53"/>
      <c r="F299" s="2"/>
    </row>
    <row r="300" spans="2:6" x14ac:dyDescent="0.2">
      <c r="B300" s="2"/>
      <c r="E300" s="53"/>
      <c r="F300" s="2"/>
    </row>
    <row r="301" spans="2:6" x14ac:dyDescent="0.2">
      <c r="B301" s="2"/>
      <c r="E301" s="53"/>
      <c r="F301" s="2"/>
    </row>
    <row r="302" spans="2:6" x14ac:dyDescent="0.2">
      <c r="B302" s="2"/>
      <c r="E302" s="53"/>
      <c r="F302" s="2"/>
    </row>
    <row r="303" spans="2:6" x14ac:dyDescent="0.2">
      <c r="B303" s="2"/>
      <c r="E303" s="53"/>
      <c r="F303" s="2"/>
    </row>
    <row r="304" spans="2:6" x14ac:dyDescent="0.2">
      <c r="B304" s="2"/>
      <c r="E304" s="53"/>
      <c r="F304" s="2"/>
    </row>
    <row r="305" spans="2:6" x14ac:dyDescent="0.2">
      <c r="B305" s="2"/>
      <c r="E305" s="53"/>
      <c r="F305" s="2"/>
    </row>
    <row r="306" spans="2:6" x14ac:dyDescent="0.2">
      <c r="B306" s="2"/>
      <c r="E306" s="53"/>
      <c r="F306" s="2"/>
    </row>
    <row r="307" spans="2:6" x14ac:dyDescent="0.2">
      <c r="B307" s="2"/>
      <c r="E307" s="53"/>
      <c r="F307" s="2"/>
    </row>
    <row r="308" spans="2:6" x14ac:dyDescent="0.2">
      <c r="B308" s="2"/>
      <c r="E308" s="53"/>
      <c r="F308" s="2"/>
    </row>
    <row r="309" spans="2:6" x14ac:dyDescent="0.2">
      <c r="B309" s="2"/>
      <c r="E309" s="53"/>
      <c r="F309" s="2"/>
    </row>
    <row r="310" spans="2:6" x14ac:dyDescent="0.2">
      <c r="B310" s="2"/>
      <c r="E310" s="53"/>
      <c r="F310" s="2"/>
    </row>
    <row r="311" spans="2:6" x14ac:dyDescent="0.2">
      <c r="B311" s="2"/>
      <c r="E311" s="53"/>
      <c r="F311" s="2"/>
    </row>
    <row r="312" spans="2:6" x14ac:dyDescent="0.2">
      <c r="B312" s="2"/>
      <c r="E312" s="53"/>
      <c r="F312" s="2"/>
    </row>
    <row r="313" spans="2:6" x14ac:dyDescent="0.2">
      <c r="B313" s="2"/>
      <c r="E313" s="53"/>
      <c r="F313" s="2"/>
    </row>
    <row r="314" spans="2:6" x14ac:dyDescent="0.2">
      <c r="B314" s="2"/>
      <c r="E314" s="53"/>
      <c r="F314" s="2"/>
    </row>
    <row r="315" spans="2:6" x14ac:dyDescent="0.2">
      <c r="B315" s="2"/>
      <c r="E315" s="53"/>
      <c r="F315" s="2"/>
    </row>
    <row r="316" spans="2:6" x14ac:dyDescent="0.2">
      <c r="B316" s="2"/>
      <c r="E316" s="53"/>
      <c r="F316" s="2"/>
    </row>
    <row r="317" spans="2:6" x14ac:dyDescent="0.2">
      <c r="B317" s="2"/>
      <c r="E317" s="53"/>
      <c r="F317" s="2"/>
    </row>
    <row r="318" spans="2:6" x14ac:dyDescent="0.2">
      <c r="B318" s="2"/>
      <c r="E318" s="53"/>
      <c r="F318" s="2"/>
    </row>
    <row r="319" spans="2:6" x14ac:dyDescent="0.2">
      <c r="B319" s="2"/>
      <c r="E319" s="53"/>
      <c r="F319" s="2"/>
    </row>
    <row r="320" spans="2:6" x14ac:dyDescent="0.2">
      <c r="B320" s="2"/>
      <c r="E320" s="53"/>
      <c r="F320" s="2"/>
    </row>
    <row r="321" spans="2:6" x14ac:dyDescent="0.2">
      <c r="B321" s="2"/>
      <c r="E321" s="53"/>
      <c r="F321" s="2"/>
    </row>
    <row r="322" spans="2:6" x14ac:dyDescent="0.2">
      <c r="B322" s="2"/>
      <c r="E322" s="53"/>
      <c r="F322" s="2"/>
    </row>
    <row r="323" spans="2:6" x14ac:dyDescent="0.2">
      <c r="B323" s="2"/>
      <c r="E323" s="53"/>
      <c r="F323" s="2"/>
    </row>
    <row r="324" spans="2:6" x14ac:dyDescent="0.2">
      <c r="B324" s="2"/>
      <c r="E324" s="53"/>
      <c r="F324" s="2"/>
    </row>
    <row r="325" spans="2:6" x14ac:dyDescent="0.2">
      <c r="B325" s="2"/>
      <c r="E325" s="53"/>
      <c r="F325" s="2"/>
    </row>
    <row r="326" spans="2:6" x14ac:dyDescent="0.2">
      <c r="B326" s="2"/>
      <c r="E326" s="53"/>
      <c r="F326" s="2"/>
    </row>
    <row r="327" spans="2:6" x14ac:dyDescent="0.2">
      <c r="B327" s="2"/>
      <c r="E327" s="53"/>
      <c r="F327" s="2"/>
    </row>
    <row r="328" spans="2:6" x14ac:dyDescent="0.2">
      <c r="B328" s="2"/>
      <c r="E328" s="53"/>
      <c r="F328" s="2"/>
    </row>
    <row r="329" spans="2:6" x14ac:dyDescent="0.2">
      <c r="B329" s="2"/>
      <c r="E329" s="53"/>
      <c r="F329" s="2"/>
    </row>
    <row r="330" spans="2:6" x14ac:dyDescent="0.2">
      <c r="B330" s="2"/>
      <c r="E330" s="53"/>
      <c r="F330" s="2"/>
    </row>
    <row r="331" spans="2:6" x14ac:dyDescent="0.2">
      <c r="B331" s="2"/>
      <c r="E331" s="53"/>
      <c r="F331" s="2"/>
    </row>
    <row r="332" spans="2:6" x14ac:dyDescent="0.2">
      <c r="B332" s="2"/>
      <c r="E332" s="53"/>
      <c r="F332" s="2"/>
    </row>
    <row r="333" spans="2:6" x14ac:dyDescent="0.2">
      <c r="B333" s="2"/>
      <c r="E333" s="53"/>
      <c r="F333" s="2"/>
    </row>
    <row r="334" spans="2:6" x14ac:dyDescent="0.2">
      <c r="B334" s="2"/>
      <c r="E334" s="53"/>
      <c r="F334" s="2"/>
    </row>
    <row r="335" spans="2:6" x14ac:dyDescent="0.2">
      <c r="B335" s="2"/>
      <c r="E335" s="53"/>
      <c r="F335" s="2"/>
    </row>
    <row r="336" spans="2:6" x14ac:dyDescent="0.2">
      <c r="B336" s="2"/>
      <c r="E336" s="53"/>
      <c r="F336" s="2"/>
    </row>
    <row r="337" spans="2:6" x14ac:dyDescent="0.2">
      <c r="B337" s="2"/>
      <c r="E337" s="53"/>
      <c r="F337" s="2"/>
    </row>
    <row r="338" spans="2:6" x14ac:dyDescent="0.2">
      <c r="B338" s="2"/>
      <c r="E338" s="53"/>
      <c r="F338" s="2"/>
    </row>
    <row r="339" spans="2:6" x14ac:dyDescent="0.2">
      <c r="B339" s="2"/>
      <c r="E339" s="53"/>
      <c r="F339" s="2"/>
    </row>
    <row r="340" spans="2:6" x14ac:dyDescent="0.2">
      <c r="B340" s="2"/>
      <c r="E340" s="53"/>
      <c r="F340" s="2"/>
    </row>
    <row r="341" spans="2:6" x14ac:dyDescent="0.2">
      <c r="B341" s="2"/>
      <c r="E341" s="53"/>
      <c r="F341" s="2"/>
    </row>
    <row r="342" spans="2:6" x14ac:dyDescent="0.2">
      <c r="B342" s="2"/>
      <c r="E342" s="53"/>
      <c r="F342" s="2"/>
    </row>
    <row r="343" spans="2:6" x14ac:dyDescent="0.2">
      <c r="B343" s="2"/>
      <c r="E343" s="53"/>
      <c r="F343" s="2"/>
    </row>
    <row r="344" spans="2:6" x14ac:dyDescent="0.2">
      <c r="B344" s="2"/>
      <c r="E344" s="53"/>
      <c r="F344" s="2"/>
    </row>
    <row r="345" spans="2:6" x14ac:dyDescent="0.2">
      <c r="B345" s="2"/>
      <c r="E345" s="53"/>
      <c r="F345" s="2"/>
    </row>
    <row r="346" spans="2:6" x14ac:dyDescent="0.2">
      <c r="B346" s="2"/>
      <c r="E346" s="53"/>
      <c r="F346" s="2"/>
    </row>
    <row r="347" spans="2:6" x14ac:dyDescent="0.2">
      <c r="B347" s="2"/>
      <c r="E347" s="53"/>
      <c r="F347" s="2"/>
    </row>
    <row r="348" spans="2:6" x14ac:dyDescent="0.2">
      <c r="B348" s="2"/>
      <c r="E348" s="53"/>
      <c r="F348" s="2"/>
    </row>
    <row r="349" spans="2:6" x14ac:dyDescent="0.2">
      <c r="B349" s="2"/>
      <c r="E349" s="53"/>
      <c r="F349" s="2"/>
    </row>
    <row r="350" spans="2:6" x14ac:dyDescent="0.2">
      <c r="B350" s="2"/>
      <c r="E350" s="53"/>
      <c r="F350" s="2"/>
    </row>
    <row r="351" spans="2:6" x14ac:dyDescent="0.2">
      <c r="B351" s="2"/>
      <c r="E351" s="53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P37" r:id="rId1" display="http://www.konkoly.hu/cgi-bin/IBVS?0637" xr:uid="{00000000-0004-0000-0100-000000000000}"/>
    <hyperlink ref="P38" r:id="rId2" display="http://www.konkoly.hu/cgi-bin/IBVS?0637" xr:uid="{00000000-0004-0000-0100-000001000000}"/>
    <hyperlink ref="P11" r:id="rId3" display="http://www.konkoly.hu/cgi-bin/IBVS?0119" xr:uid="{00000000-0004-0000-0100-000002000000}"/>
    <hyperlink ref="P12" r:id="rId4" display="http://www.konkoly.hu/cgi-bin/IBVS?0119" xr:uid="{00000000-0004-0000-0100-000003000000}"/>
    <hyperlink ref="P13" r:id="rId5" display="http://www.konkoly.hu/cgi-bin/IBVS?0119" xr:uid="{00000000-0004-0000-0100-000004000000}"/>
    <hyperlink ref="P14" r:id="rId6" display="http://www.konkoly.hu/cgi-bin/IBVS?0119" xr:uid="{00000000-0004-0000-0100-000005000000}"/>
    <hyperlink ref="P15" r:id="rId7" display="http://www.konkoly.hu/cgi-bin/IBVS?0119" xr:uid="{00000000-0004-0000-0100-000006000000}"/>
    <hyperlink ref="P16" r:id="rId8" display="http://www.konkoly.hu/cgi-bin/IBVS?0119" xr:uid="{00000000-0004-0000-0100-000007000000}"/>
    <hyperlink ref="P17" r:id="rId9" display="http://www.konkoly.hu/cgi-bin/IBVS?0119" xr:uid="{00000000-0004-0000-0100-000008000000}"/>
    <hyperlink ref="P18" r:id="rId10" display="http://www.konkoly.hu/cgi-bin/IBVS?0119" xr:uid="{00000000-0004-0000-0100-000009000000}"/>
    <hyperlink ref="P39" r:id="rId11" display="http://www.konkoly.hu/cgi-bin/IBVS?0820" xr:uid="{00000000-0004-0000-0100-00000A000000}"/>
    <hyperlink ref="P19" r:id="rId12" display="http://www.konkoly.hu/cgi-bin/IBVS?0119" xr:uid="{00000000-0004-0000-0100-00000B000000}"/>
    <hyperlink ref="P40" r:id="rId13" display="http://www.bav-astro.de/sfs/BAVM_link.php?BAVMnr=4" xr:uid="{00000000-0004-0000-0100-00000C000000}"/>
    <hyperlink ref="P41" r:id="rId14" display="http://www.bav-astro.de/sfs/BAVM_link.php?BAVMnr=4" xr:uid="{00000000-0004-0000-0100-00000D000000}"/>
    <hyperlink ref="P42" r:id="rId15" display="http://www.bav-astro.de/sfs/BAVM_link.php?BAVMnr=8" xr:uid="{00000000-0004-0000-0100-00000E000000}"/>
    <hyperlink ref="P43" r:id="rId16" display="http://www.bav-astro.de/sfs/BAVM_link.php?BAVMnr=8" xr:uid="{00000000-0004-0000-0100-00000F000000}"/>
    <hyperlink ref="P44" r:id="rId17" display="http://www.bav-astro.de/sfs/BAVM_link.php?BAVMnr=8" xr:uid="{00000000-0004-0000-0100-000010000000}"/>
    <hyperlink ref="P45" r:id="rId18" display="http://www.bav-astro.de/sfs/BAVM_link.php?BAVMnr=8" xr:uid="{00000000-0004-0000-0100-000011000000}"/>
    <hyperlink ref="P46" r:id="rId19" display="http://www.bav-astro.de/sfs/BAVM_link.php?BAVMnr=10" xr:uid="{00000000-0004-0000-0100-000012000000}"/>
    <hyperlink ref="P47" r:id="rId20" display="http://www.bav-astro.de/sfs/BAVM_link.php?BAVMnr=10" xr:uid="{00000000-0004-0000-0100-000013000000}"/>
    <hyperlink ref="P48" r:id="rId21" display="http://www.bav-astro.de/sfs/BAVM_link.php?BAVMnr=10" xr:uid="{00000000-0004-0000-0100-000014000000}"/>
    <hyperlink ref="P49" r:id="rId22" display="http://www.bav-astro.de/sfs/BAVM_link.php?BAVMnr=12" xr:uid="{00000000-0004-0000-0100-000015000000}"/>
    <hyperlink ref="P50" r:id="rId23" display="http://www.bav-astro.de/sfs/BAVM_link.php?BAVMnr=12" xr:uid="{00000000-0004-0000-0100-000016000000}"/>
    <hyperlink ref="P51" r:id="rId24" display="http://www.bav-astro.de/sfs/BAVM_link.php?BAVMnr=12" xr:uid="{00000000-0004-0000-0100-000017000000}"/>
    <hyperlink ref="P52" r:id="rId25" display="http://www.bav-astro.de/sfs/BAVM_link.php?BAVMnr=12" xr:uid="{00000000-0004-0000-0100-000018000000}"/>
    <hyperlink ref="P53" r:id="rId26" display="http://www.bav-astro.de/sfs/BAVM_link.php?BAVMnr=12" xr:uid="{00000000-0004-0000-0100-000019000000}"/>
    <hyperlink ref="P54" r:id="rId27" display="http://www.konkoly.hu/cgi-bin/IBVS?0820" xr:uid="{00000000-0004-0000-0100-00001A000000}"/>
    <hyperlink ref="P55" r:id="rId28" display="http://www.konkoly.hu/cgi-bin/IBVS?0820" xr:uid="{00000000-0004-0000-0100-00001B000000}"/>
    <hyperlink ref="P56" r:id="rId29" display="http://www.konkoly.hu/cgi-bin/IBVS?0820" xr:uid="{00000000-0004-0000-0100-00001C000000}"/>
    <hyperlink ref="P57" r:id="rId30" display="http://www.konkoly.hu/cgi-bin/IBVS?0820" xr:uid="{00000000-0004-0000-0100-00001D000000}"/>
    <hyperlink ref="P58" r:id="rId31" display="http://www.bav-astro.de/sfs/BAVM_link.php?BAVMnr=18" xr:uid="{00000000-0004-0000-0100-00001E000000}"/>
    <hyperlink ref="P59" r:id="rId32" display="http://www.konkoly.hu/cgi-bin/IBVS?0820" xr:uid="{00000000-0004-0000-0100-00001F000000}"/>
    <hyperlink ref="P60" r:id="rId33" display="http://www.bav-astro.de/sfs/BAVM_link.php?BAVMnr=18" xr:uid="{00000000-0004-0000-0100-000020000000}"/>
    <hyperlink ref="P61" r:id="rId34" display="http://www.bav-astro.de/sfs/BAVM_link.php?BAVMnr=18" xr:uid="{00000000-0004-0000-0100-000021000000}"/>
    <hyperlink ref="P20" r:id="rId35" display="http://www.konkoly.hu/cgi-bin/IBVS?0154" xr:uid="{00000000-0004-0000-0100-000022000000}"/>
    <hyperlink ref="P62" r:id="rId36" display="http://www.konkoly.hu/cgi-bin/IBVS?0820" xr:uid="{00000000-0004-0000-0100-000023000000}"/>
    <hyperlink ref="P63" r:id="rId37" display="http://www.konkoly.hu/cgi-bin/IBVS?0820" xr:uid="{00000000-0004-0000-0100-000024000000}"/>
    <hyperlink ref="P64" r:id="rId38" display="http://www.konkoly.hu/cgi-bin/IBVS?0805" xr:uid="{00000000-0004-0000-0100-000025000000}"/>
    <hyperlink ref="P65" r:id="rId39" display="http://www.konkoly.hu/cgi-bin/IBVS?0820" xr:uid="{00000000-0004-0000-0100-000026000000}"/>
    <hyperlink ref="P66" r:id="rId40" display="http://www.bav-astro.de/sfs/BAVM_link.php?BAVMnr=25" xr:uid="{00000000-0004-0000-0100-000027000000}"/>
    <hyperlink ref="P67" r:id="rId41" display="http://www.konkoly.hu/cgi-bin/IBVS?0820" xr:uid="{00000000-0004-0000-0100-000028000000}"/>
    <hyperlink ref="P68" r:id="rId42" display="http://www.konkoly.hu/cgi-bin/IBVS?0820" xr:uid="{00000000-0004-0000-0100-000029000000}"/>
    <hyperlink ref="P69" r:id="rId43" display="http://www.bav-astro.de/sfs/BAVM_link.php?BAVMnr=28" xr:uid="{00000000-0004-0000-0100-00002A000000}"/>
    <hyperlink ref="P73" r:id="rId44" display="http://www.bav-astro.de/sfs/BAVM_link.php?BAVMnr=34" xr:uid="{00000000-0004-0000-0100-00002B000000}"/>
    <hyperlink ref="P74" r:id="rId45" display="http://www.bav-astro.de/sfs/BAVM_link.php?BAVMnr=36" xr:uid="{00000000-0004-0000-0100-00002C000000}"/>
    <hyperlink ref="P75" r:id="rId46" display="http://www.bav-astro.de/sfs/BAVM_link.php?BAVMnr=36" xr:uid="{00000000-0004-0000-0100-00002D000000}"/>
    <hyperlink ref="P76" r:id="rId47" display="http://www.bav-astro.de/sfs/BAVM_link.php?BAVMnr=38" xr:uid="{00000000-0004-0000-0100-00002E000000}"/>
    <hyperlink ref="P77" r:id="rId48" display="http://www.bav-astro.de/sfs/BAVM_link.php?BAVMnr=38" xr:uid="{00000000-0004-0000-0100-00002F000000}"/>
    <hyperlink ref="P78" r:id="rId49" display="http://www.bav-astro.de/sfs/BAVM_link.php?BAVMnr=38" xr:uid="{00000000-0004-0000-0100-000030000000}"/>
    <hyperlink ref="P79" r:id="rId50" display="http://www.bav-astro.de/sfs/BAVM_link.php?BAVMnr=39" xr:uid="{00000000-0004-0000-0100-000031000000}"/>
    <hyperlink ref="P80" r:id="rId51" display="http://www.bav-astro.de/sfs/BAVM_link.php?BAVMnr=39" xr:uid="{00000000-0004-0000-0100-000032000000}"/>
    <hyperlink ref="P81" r:id="rId52" display="http://www.bav-astro.de/sfs/BAVM_link.php?BAVMnr=43" xr:uid="{00000000-0004-0000-0100-000033000000}"/>
    <hyperlink ref="P82" r:id="rId53" display="http://www.bav-astro.de/sfs/BAVM_link.php?BAVMnr=46" xr:uid="{00000000-0004-0000-0100-000034000000}"/>
    <hyperlink ref="P83" r:id="rId54" display="http://www.bav-astro.de/sfs/BAVM_link.php?BAVMnr=46" xr:uid="{00000000-0004-0000-0100-000035000000}"/>
    <hyperlink ref="P84" r:id="rId55" display="http://www.bav-astro.de/sfs/BAVM_link.php?BAVMnr=46" xr:uid="{00000000-0004-0000-0100-000036000000}"/>
    <hyperlink ref="P87" r:id="rId56" display="http://www.bav-astro.de/sfs/BAVM_link.php?BAVMnr=50" xr:uid="{00000000-0004-0000-0100-000037000000}"/>
    <hyperlink ref="P88" r:id="rId57" display="http://www.bav-astro.de/sfs/BAVM_link.php?BAVMnr=50" xr:uid="{00000000-0004-0000-0100-000038000000}"/>
    <hyperlink ref="P89" r:id="rId58" display="http://www.bav-astro.de/sfs/BAVM_link.php?BAVMnr=50" xr:uid="{00000000-0004-0000-0100-000039000000}"/>
    <hyperlink ref="P90" r:id="rId59" display="http://www.bav-astro.de/sfs/BAVM_link.php?BAVMnr=50" xr:uid="{00000000-0004-0000-0100-00003A000000}"/>
    <hyperlink ref="P91" r:id="rId60" display="http://www.bav-astro.de/sfs/BAVM_link.php?BAVMnr=50" xr:uid="{00000000-0004-0000-0100-00003B000000}"/>
    <hyperlink ref="P94" r:id="rId61" display="http://www.bav-astro.de/sfs/BAVM_link.php?BAVMnr=59" xr:uid="{00000000-0004-0000-0100-00003C000000}"/>
    <hyperlink ref="P95" r:id="rId62" display="http://www.bav-astro.de/sfs/BAVM_link.php?BAVMnr=52" xr:uid="{00000000-0004-0000-0100-00003D000000}"/>
    <hyperlink ref="P96" r:id="rId63" display="http://www.bav-astro.de/sfs/BAVM_link.php?BAVMnr=56" xr:uid="{00000000-0004-0000-0100-00003E000000}"/>
    <hyperlink ref="P99" r:id="rId64" display="http://www.bav-astro.de/sfs/BAVM_link.php?BAVMnr=60" xr:uid="{00000000-0004-0000-0100-00003F000000}"/>
    <hyperlink ref="P102" r:id="rId65" display="http://www.bav-astro.de/sfs/BAVM_link.php?BAVMnr=60" xr:uid="{00000000-0004-0000-0100-000040000000}"/>
    <hyperlink ref="P104" r:id="rId66" display="http://www.bav-astro.de/sfs/BAVM_link.php?BAVMnr=59" xr:uid="{00000000-0004-0000-0100-000041000000}"/>
    <hyperlink ref="P105" r:id="rId67" display="http://www.bav-astro.de/sfs/BAVM_link.php?BAVMnr=59" xr:uid="{00000000-0004-0000-0100-000042000000}"/>
    <hyperlink ref="P106" r:id="rId68" display="http://www.bav-astro.de/sfs/BAVM_link.php?BAVMnr=60" xr:uid="{00000000-0004-0000-0100-000043000000}"/>
    <hyperlink ref="P107" r:id="rId69" display="http://www.bav-astro.de/sfs/BAVM_link.php?BAVMnr=60" xr:uid="{00000000-0004-0000-0100-000044000000}"/>
    <hyperlink ref="P108" r:id="rId70" display="http://www.bav-astro.de/sfs/BAVM_link.php?BAVMnr=60" xr:uid="{00000000-0004-0000-0100-000045000000}"/>
    <hyperlink ref="P111" r:id="rId71" display="http://www.bav-astro.de/sfs/BAVM_link.php?BAVMnr=60" xr:uid="{00000000-0004-0000-0100-000046000000}"/>
    <hyperlink ref="P114" r:id="rId72" display="http://www.bav-astro.de/sfs/BAVM_link.php?BAVMnr=60" xr:uid="{00000000-0004-0000-0100-000047000000}"/>
    <hyperlink ref="P115" r:id="rId73" display="http://www.bav-astro.de/sfs/BAVM_link.php?BAVMnr=60" xr:uid="{00000000-0004-0000-0100-000048000000}"/>
    <hyperlink ref="P116" r:id="rId74" display="http://www.bav-astro.de/sfs/BAVM_link.php?BAVMnr=62" xr:uid="{00000000-0004-0000-0100-000049000000}"/>
    <hyperlink ref="P117" r:id="rId75" display="http://www.bav-astro.de/sfs/BAVM_link.php?BAVMnr=62" xr:uid="{00000000-0004-0000-0100-00004A000000}"/>
    <hyperlink ref="P118" r:id="rId76" display="http://www.bav-astro.de/sfs/BAVM_link.php?BAVMnr=62" xr:uid="{00000000-0004-0000-0100-00004B000000}"/>
    <hyperlink ref="P119" r:id="rId77" display="http://www.bav-astro.de/sfs/BAVM_link.php?BAVMnr=62" xr:uid="{00000000-0004-0000-0100-00004C000000}"/>
    <hyperlink ref="P121" r:id="rId78" display="http://www.bav-astro.de/sfs/BAVM_link.php?BAVMnr=62" xr:uid="{00000000-0004-0000-0100-00004D000000}"/>
    <hyperlink ref="P124" r:id="rId79" display="http://www.bav-astro.de/sfs/BAVM_link.php?BAVMnr=62" xr:uid="{00000000-0004-0000-0100-00004E000000}"/>
    <hyperlink ref="P125" r:id="rId80" display="http://www.bav-astro.de/sfs/BAVM_link.php?BAVMnr=62" xr:uid="{00000000-0004-0000-0100-00004F000000}"/>
    <hyperlink ref="P127" r:id="rId81" display="http://www.bav-astro.de/sfs/BAVM_link.php?BAVMnr=62" xr:uid="{00000000-0004-0000-0100-000050000000}"/>
    <hyperlink ref="P129" r:id="rId82" display="http://www.bav-astro.de/sfs/BAVM_link.php?BAVMnr=62" xr:uid="{00000000-0004-0000-0100-000051000000}"/>
    <hyperlink ref="P130" r:id="rId83" display="http://www.bav-astro.de/sfs/BAVM_link.php?BAVMnr=62" xr:uid="{00000000-0004-0000-0100-000052000000}"/>
    <hyperlink ref="P133" r:id="rId84" display="http://www.bav-astro.de/sfs/BAVM_link.php?BAVMnr=79" xr:uid="{00000000-0004-0000-0100-000053000000}"/>
    <hyperlink ref="P140" r:id="rId85" display="http://www.bav-astro.de/sfs/BAVM_link.php?BAVMnr=68" xr:uid="{00000000-0004-0000-0100-000054000000}"/>
    <hyperlink ref="P141" r:id="rId86" display="http://www.bav-astro.de/sfs/BAVM_link.php?BAVMnr=68" xr:uid="{00000000-0004-0000-0100-000055000000}"/>
    <hyperlink ref="P144" r:id="rId87" display="http://www.bav-astro.de/sfs/BAVM_link.php?BAVMnr=68" xr:uid="{00000000-0004-0000-0100-000056000000}"/>
    <hyperlink ref="P147" r:id="rId88" display="http://www.bav-astro.de/sfs/BAVM_link.php?BAVMnr=68" xr:uid="{00000000-0004-0000-0100-000057000000}"/>
    <hyperlink ref="P150" r:id="rId89" display="http://www.bav-astro.de/sfs/BAVM_link.php?BAVMnr=79" xr:uid="{00000000-0004-0000-0100-000058000000}"/>
    <hyperlink ref="P157" r:id="rId90" display="http://www.bav-astro.de/sfs/BAVM_link.php?BAVMnr=79" xr:uid="{00000000-0004-0000-0100-000059000000}"/>
    <hyperlink ref="P161" r:id="rId91" display="http://www.bav-astro.de/sfs/BAVM_link.php?BAVMnr=79" xr:uid="{00000000-0004-0000-0100-00005A000000}"/>
    <hyperlink ref="P163" r:id="rId92" display="http://www.bav-astro.de/sfs/BAVM_link.php?BAVMnr=79" xr:uid="{00000000-0004-0000-0100-00005B000000}"/>
    <hyperlink ref="P164" r:id="rId93" display="http://www.bav-astro.de/sfs/BAVM_link.php?BAVMnr=79" xr:uid="{00000000-0004-0000-0100-00005C000000}"/>
    <hyperlink ref="P165" r:id="rId94" display="http://www.bav-astro.de/sfs/BAVM_link.php?BAVMnr=79" xr:uid="{00000000-0004-0000-0100-00005D000000}"/>
    <hyperlink ref="P166" r:id="rId95" display="http://www.bav-astro.de/sfs/BAVM_link.php?BAVMnr=79" xr:uid="{00000000-0004-0000-0100-00005E000000}"/>
    <hyperlink ref="P175" r:id="rId96" display="http://www.bav-astro.de/sfs/BAVM_link.php?BAVMnr=93" xr:uid="{00000000-0004-0000-0100-00005F000000}"/>
    <hyperlink ref="P176" r:id="rId97" display="http://www.bav-astro.de/sfs/BAVM_link.php?BAVMnr=93" xr:uid="{00000000-0004-0000-0100-000060000000}"/>
    <hyperlink ref="P182" r:id="rId98" display="http://www.bav-astro.de/sfs/BAVM_link.php?BAVMnr=93" xr:uid="{00000000-0004-0000-0100-000061000000}"/>
    <hyperlink ref="P183" r:id="rId99" display="http://www.bav-astro.de/sfs/BAVM_link.php?BAVMnr=93" xr:uid="{00000000-0004-0000-0100-000062000000}"/>
    <hyperlink ref="P188" r:id="rId100" display="http://www.bav-astro.de/sfs/BAVM_link.php?BAVMnr=101" xr:uid="{00000000-0004-0000-0100-000063000000}"/>
    <hyperlink ref="P189" r:id="rId101" display="http://www.bav-astro.de/sfs/BAVM_link.php?BAVMnr=101" xr:uid="{00000000-0004-0000-0100-000064000000}"/>
    <hyperlink ref="P201" r:id="rId102" display="http://www.bav-astro.de/sfs/BAVM_link.php?BAVMnr=101" xr:uid="{00000000-0004-0000-0100-000065000000}"/>
    <hyperlink ref="P204" r:id="rId103" display="http://www.bav-astro.de/sfs/BAVM_link.php?BAVMnr=101" xr:uid="{00000000-0004-0000-0100-000066000000}"/>
    <hyperlink ref="P218" r:id="rId104" display="http://www.bav-astro.de/sfs/BAVM_link.php?BAVMnr=113" xr:uid="{00000000-0004-0000-0100-000067000000}"/>
    <hyperlink ref="P221" r:id="rId105" display="http://www.bav-astro.de/sfs/BAVM_link.php?BAVMnr=113" xr:uid="{00000000-0004-0000-0100-000068000000}"/>
    <hyperlink ref="P222" r:id="rId106" display="http://www.bav-astro.de/sfs/BAVM_link.php?BAVMnr=113" xr:uid="{00000000-0004-0000-0100-000069000000}"/>
    <hyperlink ref="P232" r:id="rId107" display="http://www.bav-astro.de/sfs/BAVM_link.php?BAVMnr=122" xr:uid="{00000000-0004-0000-0100-00006A000000}"/>
    <hyperlink ref="P233" r:id="rId108" display="http://www.bav-astro.de/sfs/BAVM_link.php?BAVMnr=122" xr:uid="{00000000-0004-0000-0100-00006B000000}"/>
    <hyperlink ref="P234" r:id="rId109" display="http://www.bav-astro.de/sfs/BAVM_link.php?BAVMnr=122" xr:uid="{00000000-0004-0000-0100-00006C000000}"/>
    <hyperlink ref="P235" r:id="rId110" display="http://www.bav-astro.de/sfs/BAVM_link.php?BAVMnr=122" xr:uid="{00000000-0004-0000-0100-00006D000000}"/>
    <hyperlink ref="P241" r:id="rId111" display="http://www.bav-astro.de/sfs/BAVM_link.php?BAVMnr=143" xr:uid="{00000000-0004-0000-0100-00006E000000}"/>
    <hyperlink ref="P242" r:id="rId112" display="http://www.bav-astro.de/sfs/BAVM_link.php?BAVMnr=154" xr:uid="{00000000-0004-0000-0100-00006F000000}"/>
    <hyperlink ref="P254" r:id="rId113" display="http://www.bav-astro.de/sfs/BAVM_link.php?BAVMnr=154" xr:uid="{00000000-0004-0000-0100-000070000000}"/>
    <hyperlink ref="P255" r:id="rId114" display="http://www.bav-astro.de/sfs/BAVM_link.php?BAVMnr=154" xr:uid="{00000000-0004-0000-0100-000071000000}"/>
    <hyperlink ref="P256" r:id="rId115" display="http://vsolj.cetus-net.org/no39.pdf" xr:uid="{00000000-0004-0000-0100-000072000000}"/>
    <hyperlink ref="P257" r:id="rId116" display="http://www.bav-astro.de/sfs/BAVM_link.php?BAVMnr=154" xr:uid="{00000000-0004-0000-0100-000073000000}"/>
    <hyperlink ref="P258" r:id="rId117" display="http://www.bav-astro.de/sfs/BAVM_link.php?BAVMnr=157" xr:uid="{00000000-0004-0000-0100-000074000000}"/>
    <hyperlink ref="P259" r:id="rId118" display="http://www.bav-astro.de/sfs/BAVM_link.php?BAVMnr=157" xr:uid="{00000000-0004-0000-0100-000075000000}"/>
    <hyperlink ref="P260" r:id="rId119" display="http://www.bav-astro.de/sfs/BAVM_link.php?BAVMnr=157" xr:uid="{00000000-0004-0000-0100-000076000000}"/>
    <hyperlink ref="P261" r:id="rId120" display="http://www.bav-astro.de/sfs/BAVM_link.php?BAVMnr=171" xr:uid="{00000000-0004-0000-0100-000077000000}"/>
    <hyperlink ref="P262" r:id="rId121" display="http://www.bav-astro.de/sfs/BAVM_link.php?BAVMnr=187" xr:uid="{00000000-0004-0000-0100-000078000000}"/>
    <hyperlink ref="P263" r:id="rId122" display="http://www.bav-astro.de/sfs/BAVM_link.php?BAVMnr=187" xr:uid="{00000000-0004-0000-0100-000079000000}"/>
    <hyperlink ref="P264" r:id="rId123" display="http://www.bav-astro.de/sfs/BAVM_link.php?BAVMnr=179" xr:uid="{00000000-0004-0000-0100-00007A000000}"/>
    <hyperlink ref="P265" r:id="rId124" display="http://www.bav-astro.de/sfs/BAVM_link.php?BAVMnr=179" xr:uid="{00000000-0004-0000-0100-00007B000000}"/>
    <hyperlink ref="P266" r:id="rId125" display="http://www.bav-astro.de/sfs/BAVM_link.php?BAVMnr=187" xr:uid="{00000000-0004-0000-0100-00007C000000}"/>
    <hyperlink ref="P267" r:id="rId126" display="http://www.bav-astro.de/sfs/BAVM_link.php?BAVMnr=187" xr:uid="{00000000-0004-0000-0100-00007D000000}"/>
    <hyperlink ref="P268" r:id="rId127" display="http://vsolj.cetus-net.org/no44.pdf" xr:uid="{00000000-0004-0000-0100-00007E000000}"/>
    <hyperlink ref="P269" r:id="rId128" display="http://vsolj.cetus-net.org/vsoljno50.pdf" xr:uid="{00000000-0004-0000-0100-00007F000000}"/>
    <hyperlink ref="P270" r:id="rId129" display="http://vsolj.cetus-net.org/vsoljno50.pdf" xr:uid="{00000000-0004-0000-0100-000080000000}"/>
    <hyperlink ref="P271" r:id="rId130" display="http://vsolj.cetus-net.org/vsoljno50.pdf" xr:uid="{00000000-0004-0000-0100-000081000000}"/>
    <hyperlink ref="P272" r:id="rId131" display="http://vsolj.cetus-net.org/vsoljno50.pdf" xr:uid="{00000000-0004-0000-0100-000082000000}"/>
    <hyperlink ref="P273" r:id="rId132" display="http://vsolj.cetus-net.org/vsoljno50.pdf" xr:uid="{00000000-0004-0000-0100-000083000000}"/>
    <hyperlink ref="P274" r:id="rId133" display="http://vsolj.cetus-net.org/vsoljno50.pdf" xr:uid="{00000000-0004-0000-0100-000084000000}"/>
    <hyperlink ref="P21" r:id="rId134" display="http://www.bav-astro.de/sfs/BAVM_link.php?BAVMnr=220" xr:uid="{00000000-0004-0000-0100-000085000000}"/>
    <hyperlink ref="P22" r:id="rId135" display="http://www.bav-astro.de/sfs/BAVM_link.php?BAVMnr=220" xr:uid="{00000000-0004-0000-0100-000086000000}"/>
    <hyperlink ref="P23" r:id="rId136" display="http://www.bav-astro.de/sfs/BAVM_link.php?BAVMnr=228" xr:uid="{00000000-0004-0000-0100-000087000000}"/>
    <hyperlink ref="P24" r:id="rId137" display="http://www.bav-astro.de/sfs/BAVM_link.php?BAVMnr=228" xr:uid="{00000000-0004-0000-0100-000088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40"/>
  <sheetViews>
    <sheetView workbookViewId="0">
      <selection activeCell="E9" sqref="E9:G9"/>
    </sheetView>
  </sheetViews>
  <sheetFormatPr defaultRowHeight="12.75" x14ac:dyDescent="0.2"/>
  <cols>
    <col min="2" max="2" width="10.5703125" customWidth="1"/>
  </cols>
  <sheetData>
    <row r="1" spans="1:19" ht="18" x14ac:dyDescent="0.2">
      <c r="A1" s="9" t="s">
        <v>45</v>
      </c>
      <c r="B1" s="6"/>
      <c r="C1" s="6"/>
      <c r="D1" s="7" t="s">
        <v>46</v>
      </c>
      <c r="E1" s="6"/>
      <c r="F1" s="6"/>
      <c r="G1" s="6"/>
      <c r="H1" s="6"/>
      <c r="I1" s="6"/>
      <c r="J1" s="6"/>
      <c r="K1" s="10" t="s">
        <v>47</v>
      </c>
      <c r="L1" s="6" t="s">
        <v>48</v>
      </c>
      <c r="M1" s="6">
        <f ca="1">F18*H18-G18*G18</f>
        <v>7.489117272590784E-2</v>
      </c>
      <c r="N1" s="6"/>
      <c r="O1" s="6"/>
      <c r="P1" s="6"/>
      <c r="Q1" s="6"/>
      <c r="R1" s="6">
        <v>1</v>
      </c>
      <c r="S1" s="6" t="s">
        <v>49</v>
      </c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10" t="s">
        <v>50</v>
      </c>
      <c r="L2" s="6" t="s">
        <v>51</v>
      </c>
      <c r="M2" s="6">
        <f ca="1">+D18*H18-F18*G18</f>
        <v>-0.89104097799074289</v>
      </c>
      <c r="N2" s="6"/>
      <c r="O2" s="6"/>
      <c r="P2" s="6"/>
      <c r="Q2" s="6"/>
      <c r="R2" s="6">
        <v>2</v>
      </c>
      <c r="S2" s="6" t="s">
        <v>52</v>
      </c>
    </row>
    <row r="3" spans="1:19" ht="13.5" thickBot="1" x14ac:dyDescent="0.25">
      <c r="A3" s="6" t="s">
        <v>53</v>
      </c>
      <c r="B3" s="6" t="s">
        <v>54</v>
      </c>
      <c r="C3" s="6"/>
      <c r="D3" s="6"/>
      <c r="E3" s="11" t="s">
        <v>55</v>
      </c>
      <c r="F3" s="11" t="s">
        <v>56</v>
      </c>
      <c r="G3" s="11" t="s">
        <v>57</v>
      </c>
      <c r="H3" s="11" t="s">
        <v>58</v>
      </c>
      <c r="I3" s="6"/>
      <c r="J3" s="6"/>
      <c r="K3" s="10" t="s">
        <v>59</v>
      </c>
      <c r="L3" s="6" t="s">
        <v>60</v>
      </c>
      <c r="M3" s="6">
        <f ca="1">+D18*G18-F18*F18</f>
        <v>2.3832506447252015</v>
      </c>
      <c r="N3" s="6"/>
      <c r="O3" s="6"/>
      <c r="P3" s="6"/>
      <c r="Q3" s="6"/>
      <c r="R3" s="6">
        <v>3</v>
      </c>
      <c r="S3" s="6" t="s">
        <v>61</v>
      </c>
    </row>
    <row r="4" spans="1:19" x14ac:dyDescent="0.2">
      <c r="A4" s="6" t="s">
        <v>62</v>
      </c>
      <c r="B4" s="6" t="s">
        <v>63</v>
      </c>
      <c r="C4" s="6"/>
      <c r="D4" s="12" t="s">
        <v>64</v>
      </c>
      <c r="E4" s="13">
        <f ca="1">(E18*M1-I18*M2+J18*M3)/M7</f>
        <v>-12.900597081021244</v>
      </c>
      <c r="F4" s="14">
        <f ca="1">+E7/M7*M18</f>
        <v>0.15998187991782023</v>
      </c>
      <c r="G4" s="15">
        <f>+B18</f>
        <v>1</v>
      </c>
      <c r="H4" s="16">
        <f ca="1">ABS(F4/E4)</f>
        <v>1.2401122127376422E-2</v>
      </c>
      <c r="I4" s="6"/>
      <c r="J4" s="6"/>
      <c r="K4" s="10" t="s">
        <v>65</v>
      </c>
      <c r="L4" s="6" t="s">
        <v>66</v>
      </c>
      <c r="M4" s="6">
        <f ca="1">+D17*H18-F18*F18</f>
        <v>13.835628996340006</v>
      </c>
      <c r="N4" s="6"/>
      <c r="O4" s="6"/>
      <c r="P4" s="6"/>
      <c r="Q4" s="6"/>
      <c r="R4" s="6">
        <v>4</v>
      </c>
      <c r="S4" s="6" t="s">
        <v>67</v>
      </c>
    </row>
    <row r="5" spans="1:19" x14ac:dyDescent="0.2">
      <c r="A5" s="6" t="s">
        <v>68</v>
      </c>
      <c r="B5" s="17">
        <v>40410</v>
      </c>
      <c r="C5" s="6"/>
      <c r="D5" s="18" t="s">
        <v>69</v>
      </c>
      <c r="E5" s="19">
        <f ca="1">+(-E18*M2+I18*M4-J18*M5)/M7</f>
        <v>-15.688528692321519</v>
      </c>
      <c r="F5" s="20">
        <f ca="1">N18*E7/M7</f>
        <v>2.1744775792941953</v>
      </c>
      <c r="G5" s="21">
        <f>+B18/A18</f>
        <v>1E-4</v>
      </c>
      <c r="H5" s="16">
        <f ca="1">ABS(F5/E5)</f>
        <v>0.13860302785171028</v>
      </c>
      <c r="I5" s="6"/>
      <c r="J5" s="6"/>
      <c r="K5" s="10" t="s">
        <v>70</v>
      </c>
      <c r="L5" s="6" t="s">
        <v>71</v>
      </c>
      <c r="M5" s="6">
        <f ca="1">+D17*G18-D18*F18</f>
        <v>-42.05258696827832</v>
      </c>
      <c r="N5" s="6"/>
      <c r="O5" s="6"/>
      <c r="P5" s="6"/>
      <c r="Q5" s="6"/>
      <c r="R5" s="6">
        <v>5</v>
      </c>
      <c r="S5" s="6" t="s">
        <v>72</v>
      </c>
    </row>
    <row r="6" spans="1:19" ht="13.5" thickBot="1" x14ac:dyDescent="0.25">
      <c r="A6" s="6"/>
      <c r="B6" s="6"/>
      <c r="C6" s="6"/>
      <c r="D6" s="22" t="s">
        <v>73</v>
      </c>
      <c r="E6" s="23">
        <f ca="1">+(E18*M3-I18*M5+J18*M6)/M7</f>
        <v>394.01973281346079</v>
      </c>
      <c r="F6" s="24">
        <f ca="1">O18*E7/M7</f>
        <v>6.814648188135334</v>
      </c>
      <c r="G6" s="25">
        <f>+B18/A18^2</f>
        <v>1E-8</v>
      </c>
      <c r="H6" s="16">
        <f ca="1">ABS(F6/E6)</f>
        <v>1.7295195191052947E-2</v>
      </c>
      <c r="I6" s="6"/>
      <c r="J6" s="6"/>
      <c r="K6" s="26" t="s">
        <v>74</v>
      </c>
      <c r="L6" s="27" t="s">
        <v>75</v>
      </c>
      <c r="M6" s="27">
        <f ca="1">+D17*F18-D18*D18</f>
        <v>135.88637697499996</v>
      </c>
      <c r="N6" s="6"/>
      <c r="O6" s="6"/>
      <c r="P6" s="6"/>
      <c r="Q6" s="6"/>
      <c r="R6" s="6">
        <v>6</v>
      </c>
      <c r="S6" s="6" t="s">
        <v>76</v>
      </c>
    </row>
    <row r="7" spans="1:19" x14ac:dyDescent="0.2">
      <c r="A7" s="6"/>
      <c r="B7" s="6"/>
      <c r="C7" s="6"/>
      <c r="D7" s="7" t="s">
        <v>77</v>
      </c>
      <c r="E7" s="28">
        <f ca="1">SQRT(L18/(D17-3))</f>
        <v>0.48988365143269963</v>
      </c>
      <c r="F7" s="6"/>
      <c r="G7" s="29">
        <f>+B22</f>
        <v>21.937099999999191</v>
      </c>
      <c r="H7" s="6"/>
      <c r="I7" s="6"/>
      <c r="J7" s="6"/>
      <c r="K7" s="10" t="s">
        <v>78</v>
      </c>
      <c r="L7" s="6" t="s">
        <v>79</v>
      </c>
      <c r="M7" s="6">
        <f ca="1">+D17*M1-D18*M2+F18*M3</f>
        <v>0.70222280980057405</v>
      </c>
      <c r="N7" s="6"/>
      <c r="O7" s="6"/>
      <c r="P7" s="6"/>
      <c r="Q7" s="6"/>
      <c r="R7" s="6">
        <v>7</v>
      </c>
      <c r="S7" s="6" t="s">
        <v>80</v>
      </c>
    </row>
    <row r="8" spans="1:19" x14ac:dyDescent="0.2">
      <c r="A8" s="6"/>
      <c r="B8" s="6"/>
      <c r="C8" s="6"/>
      <c r="D8" s="7" t="s">
        <v>81</v>
      </c>
      <c r="E8" s="6"/>
      <c r="F8" s="30">
        <f ca="1">CORREL(E21:INDIRECT(E13),K21:INDIRECT(K13))</f>
        <v>0.99890003370467007</v>
      </c>
      <c r="G8" s="28"/>
      <c r="H8" s="6"/>
      <c r="I8" s="29"/>
      <c r="J8" s="6"/>
      <c r="K8" s="6"/>
      <c r="L8" s="6"/>
      <c r="M8" s="6"/>
      <c r="N8" s="6"/>
      <c r="O8" s="6"/>
      <c r="P8" s="6"/>
      <c r="Q8" s="6"/>
      <c r="R8" s="6">
        <v>8</v>
      </c>
      <c r="S8" s="6" t="s">
        <v>82</v>
      </c>
    </row>
    <row r="9" spans="1:19" x14ac:dyDescent="0.2">
      <c r="A9" s="6"/>
      <c r="B9" s="6"/>
      <c r="C9" s="6"/>
      <c r="D9" s="6"/>
      <c r="E9" s="31">
        <f ca="1">E6*G6</f>
        <v>3.9401973281346084E-6</v>
      </c>
      <c r="F9" s="32">
        <f ca="1">H6</f>
        <v>1.7295195191052947E-2</v>
      </c>
      <c r="G9" s="33">
        <f ca="1">F8</f>
        <v>0.99890003370467007</v>
      </c>
      <c r="H9" s="6"/>
      <c r="I9" s="29"/>
      <c r="J9" s="6"/>
      <c r="K9" s="6"/>
      <c r="L9" s="6"/>
      <c r="M9" s="6"/>
      <c r="N9" s="6"/>
      <c r="O9" s="6"/>
      <c r="P9" s="6"/>
      <c r="Q9" s="6"/>
      <c r="R9" s="6">
        <v>9</v>
      </c>
      <c r="S9" s="6" t="s">
        <v>33</v>
      </c>
    </row>
    <row r="10" spans="1:19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10</v>
      </c>
      <c r="S10" s="6" t="s">
        <v>83</v>
      </c>
    </row>
    <row r="11" spans="1:19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11</v>
      </c>
      <c r="S11" s="6" t="s">
        <v>84</v>
      </c>
    </row>
    <row r="12" spans="1:19" x14ac:dyDescent="0.2">
      <c r="A12" s="8">
        <v>21</v>
      </c>
      <c r="B12" s="6" t="s">
        <v>85</v>
      </c>
      <c r="C12" s="34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6"/>
      <c r="Q12" s="6"/>
      <c r="R12" s="6">
        <v>12</v>
      </c>
      <c r="S12" s="6" t="s">
        <v>86</v>
      </c>
    </row>
    <row r="13" spans="1:19" x14ac:dyDescent="0.2">
      <c r="A13" s="8">
        <f>20+COUNT(A21:A1448)</f>
        <v>179</v>
      </c>
      <c r="B13" s="6" t="s">
        <v>87</v>
      </c>
      <c r="C13" s="34">
        <v>179</v>
      </c>
      <c r="D13" s="2" t="str">
        <f>D$15&amp;$C13</f>
        <v>D179</v>
      </c>
      <c r="E13" s="2" t="str">
        <f t="shared" ref="E13:O13" si="1">E$15&amp;$C13</f>
        <v>E179</v>
      </c>
      <c r="F13" s="2" t="str">
        <f t="shared" si="1"/>
        <v>F179</v>
      </c>
      <c r="G13" s="2" t="str">
        <f t="shared" si="1"/>
        <v>G179</v>
      </c>
      <c r="H13" s="2" t="str">
        <f t="shared" si="1"/>
        <v>H179</v>
      </c>
      <c r="I13" s="2" t="str">
        <f t="shared" si="1"/>
        <v>I179</v>
      </c>
      <c r="J13" s="2" t="str">
        <f t="shared" si="1"/>
        <v>J179</v>
      </c>
      <c r="K13" s="2" t="str">
        <f t="shared" si="1"/>
        <v>K179</v>
      </c>
      <c r="L13" s="2" t="str">
        <f t="shared" si="1"/>
        <v>L179</v>
      </c>
      <c r="M13" s="2" t="str">
        <f t="shared" si="1"/>
        <v>M179</v>
      </c>
      <c r="N13" s="2" t="str">
        <f t="shared" si="1"/>
        <v>N179</v>
      </c>
      <c r="O13" s="2" t="str">
        <f t="shared" si="1"/>
        <v>O179</v>
      </c>
      <c r="P13" s="6"/>
      <c r="Q13" s="6"/>
      <c r="R13" s="6">
        <v>13</v>
      </c>
      <c r="S13" s="6" t="s">
        <v>88</v>
      </c>
    </row>
    <row r="14" spans="1:19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14</v>
      </c>
      <c r="S14" s="6" t="s">
        <v>89</v>
      </c>
    </row>
    <row r="15" spans="1:19" x14ac:dyDescent="0.2">
      <c r="A15" s="2"/>
      <c r="B15" s="6"/>
      <c r="C15" s="6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6"/>
      <c r="Q15" s="6"/>
      <c r="R15" s="6">
        <v>15</v>
      </c>
      <c r="S15" s="6" t="s">
        <v>90</v>
      </c>
    </row>
    <row r="16" spans="1:19" x14ac:dyDescent="0.2">
      <c r="A16" s="2"/>
      <c r="B16" s="6"/>
      <c r="C16" s="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6"/>
      <c r="Q16" s="6"/>
      <c r="R16" s="6">
        <v>16</v>
      </c>
      <c r="S16" s="6" t="s">
        <v>91</v>
      </c>
    </row>
    <row r="17" spans="1:19" x14ac:dyDescent="0.2">
      <c r="A17" s="7" t="s">
        <v>92</v>
      </c>
      <c r="B17" s="6"/>
      <c r="C17" s="6" t="s">
        <v>93</v>
      </c>
      <c r="D17" s="6">
        <f>C13-C12+1</f>
        <v>159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17</v>
      </c>
      <c r="S17" s="6" t="s">
        <v>94</v>
      </c>
    </row>
    <row r="18" spans="1:19" x14ac:dyDescent="0.2">
      <c r="A18" s="35">
        <v>10000</v>
      </c>
      <c r="B18" s="35">
        <v>1</v>
      </c>
      <c r="C18" s="6" t="s">
        <v>95</v>
      </c>
      <c r="D18" s="6">
        <f ca="1">SUM(INDIRECT(D12):INDIRECT(D13))</f>
        <v>-29.703499999999998</v>
      </c>
      <c r="E18" s="6">
        <f ca="1">SUM(INDIRECT(E12):INDIRECT(E13))</f>
        <v>937.98349999994571</v>
      </c>
      <c r="F18" s="6">
        <f ca="1">SUM(INDIRECT(F12):INDIRECT(F13))</f>
        <v>6.4036747749999989</v>
      </c>
      <c r="G18" s="6">
        <f ca="1">SUM(INDIRECT(G12):INDIRECT(G13))</f>
        <v>-1.4607807587892501</v>
      </c>
      <c r="H18" s="6">
        <f ca="1">SUM(INDIRECT(H12):INDIRECT(H13))</f>
        <v>0.34492251333529117</v>
      </c>
      <c r="I18" s="6">
        <f ca="1">SUM(INDIRECT(I12):INDIRECT(I13))</f>
        <v>-292.84779432498959</v>
      </c>
      <c r="J18" s="6">
        <f ca="1">SUM(INDIRECT(J12):INDIRECT(J13))</f>
        <v>76.21254928300938</v>
      </c>
      <c r="K18" s="6"/>
      <c r="L18" s="6">
        <f ca="1">SUM(INDIRECT(L12):INDIRECT(L13))</f>
        <v>37.437814742801422</v>
      </c>
      <c r="M18" s="6">
        <f ca="1">SQRT(SUM(INDIRECT(M12):INDIRECT(M13)))</f>
        <v>0.22932572847555716</v>
      </c>
      <c r="N18" s="6">
        <f ca="1">SQRT(SUM(INDIRECT(N12):INDIRECT(N13)))</f>
        <v>3.1170008452304834</v>
      </c>
      <c r="O18" s="6">
        <f ca="1">SQRT(SUM(INDIRECT(O12):INDIRECT(O13)))</f>
        <v>9.768444781693649</v>
      </c>
      <c r="P18" s="6"/>
      <c r="Q18" s="6"/>
      <c r="R18" s="6">
        <v>18</v>
      </c>
      <c r="S18" s="6" t="s">
        <v>96</v>
      </c>
    </row>
    <row r="19" spans="1:19" x14ac:dyDescent="0.2">
      <c r="A19" s="36" t="s">
        <v>97</v>
      </c>
      <c r="B19" s="6"/>
      <c r="C19" s="6"/>
      <c r="D19" s="37" t="s">
        <v>98</v>
      </c>
      <c r="E19" s="37" t="s">
        <v>99</v>
      </c>
      <c r="F19" s="37" t="s">
        <v>100</v>
      </c>
      <c r="G19" s="37" t="s">
        <v>101</v>
      </c>
      <c r="H19" s="37" t="s">
        <v>102</v>
      </c>
      <c r="I19" s="37" t="s">
        <v>103</v>
      </c>
      <c r="J19" s="37" t="s">
        <v>104</v>
      </c>
      <c r="K19" s="38"/>
      <c r="L19" s="38"/>
      <c r="M19" s="38"/>
      <c r="N19" s="38"/>
      <c r="O19" s="38"/>
      <c r="P19" s="6"/>
      <c r="Q19" s="6"/>
      <c r="R19" s="6">
        <v>19</v>
      </c>
      <c r="S19" s="6" t="s">
        <v>105</v>
      </c>
    </row>
    <row r="20" spans="1:19" ht="15" thickBot="1" x14ac:dyDescent="0.25">
      <c r="A20" s="4" t="s">
        <v>106</v>
      </c>
      <c r="B20" s="4" t="s">
        <v>107</v>
      </c>
      <c r="C20" s="6"/>
      <c r="D20" s="4" t="s">
        <v>106</v>
      </c>
      <c r="E20" s="4" t="s">
        <v>107</v>
      </c>
      <c r="F20" s="4" t="s">
        <v>108</v>
      </c>
      <c r="G20" s="4" t="s">
        <v>109</v>
      </c>
      <c r="H20" s="4" t="s">
        <v>110</v>
      </c>
      <c r="I20" s="4" t="s">
        <v>111</v>
      </c>
      <c r="J20" s="4" t="s">
        <v>112</v>
      </c>
      <c r="K20" s="39" t="s">
        <v>113</v>
      </c>
      <c r="L20" s="4" t="s">
        <v>114</v>
      </c>
      <c r="M20" s="4" t="s">
        <v>115</v>
      </c>
      <c r="N20" s="4" t="s">
        <v>116</v>
      </c>
      <c r="O20" s="4" t="s">
        <v>117</v>
      </c>
      <c r="P20" s="11" t="s">
        <v>118</v>
      </c>
      <c r="Q20" s="6"/>
      <c r="R20" s="6">
        <v>20</v>
      </c>
      <c r="S20" s="6" t="s">
        <v>119</v>
      </c>
    </row>
    <row r="21" spans="1:19" x14ac:dyDescent="0.2">
      <c r="A21" s="40">
        <v>-2849</v>
      </c>
      <c r="B21" s="40">
        <v>23.430900000001202</v>
      </c>
      <c r="C21" s="6"/>
      <c r="D21" s="41">
        <f t="shared" ref="D21:E51" si="3">A21/A$18</f>
        <v>-0.28489999999999999</v>
      </c>
      <c r="E21" s="41">
        <f t="shared" si="3"/>
        <v>23.430900000001202</v>
      </c>
      <c r="F21" s="8">
        <f>D21*D21</f>
        <v>8.1168009999999999E-2</v>
      </c>
      <c r="G21" s="8">
        <f>D21*F21</f>
        <v>-2.3124766049E-2</v>
      </c>
      <c r="H21" s="8">
        <f>F21*F21</f>
        <v>6.5882458473601E-3</v>
      </c>
      <c r="I21" s="8">
        <f>E21*D21</f>
        <v>-6.6754634100003418</v>
      </c>
      <c r="J21" s="8">
        <f>I21*D21</f>
        <v>1.9018395255090974</v>
      </c>
      <c r="K21" s="8">
        <f t="shared" ref="K21:K84" ca="1" si="4">+E$4+E$5*D21+E$6*D21^2</f>
        <v>23.550862356621472</v>
      </c>
      <c r="L21" s="8">
        <f ca="1">+(K21-E21)^2</f>
        <v>1.4390967005888915E-2</v>
      </c>
      <c r="M21" s="8">
        <f t="shared" ref="M21:M84" ca="1" si="5">(M$1-M$2*D21+M$3*F21)^2</f>
        <v>2.0959251236160224E-4</v>
      </c>
      <c r="N21" s="8">
        <f t="shared" ref="N21:N84" ca="1" si="6">(-M$2+M$4*D21-M$5*F21)^2</f>
        <v>0.13147518950244688</v>
      </c>
      <c r="O21" s="8">
        <f t="shared" ref="O21:O84" ca="1" si="7">+(M$3-D21*M$5+F21*M$6)^2</f>
        <v>2.0508972995271821</v>
      </c>
      <c r="P21" s="6">
        <f ca="1">+E21-K21</f>
        <v>-0.11996235662027033</v>
      </c>
      <c r="Q21" s="6"/>
      <c r="R21" s="6">
        <v>21</v>
      </c>
      <c r="S21" s="6" t="s">
        <v>120</v>
      </c>
    </row>
    <row r="22" spans="1:19" x14ac:dyDescent="0.2">
      <c r="A22" s="40">
        <v>-2811</v>
      </c>
      <c r="B22" s="40">
        <v>21.937099999999191</v>
      </c>
      <c r="C22" s="6"/>
      <c r="D22" s="41">
        <f t="shared" si="3"/>
        <v>-0.28110000000000002</v>
      </c>
      <c r="E22" s="41">
        <f t="shared" si="3"/>
        <v>21.937099999999191</v>
      </c>
      <c r="F22" s="8">
        <f t="shared" ref="F22:F85" si="8">D22*D22</f>
        <v>7.9017210000000004E-2</v>
      </c>
      <c r="G22" s="8">
        <f t="shared" ref="G22:G85" si="9">D22*F22</f>
        <v>-2.2211737731000002E-2</v>
      </c>
      <c r="H22" s="8">
        <f t="shared" ref="H22:H85" si="10">F22*F22</f>
        <v>6.2437194761841008E-3</v>
      </c>
      <c r="I22" s="8">
        <f t="shared" ref="I22:I85" si="11">E22*D22</f>
        <v>-6.166518809999773</v>
      </c>
      <c r="J22" s="8">
        <f t="shared" ref="J22:J85" si="12">I22*D22</f>
        <v>1.7334084374909362</v>
      </c>
      <c r="K22" s="8">
        <f t="shared" ca="1" si="4"/>
        <v>22.643788306255459</v>
      </c>
      <c r="L22" s="8">
        <f t="shared" ref="L22:L85" ca="1" si="13">+(K22-E22)^2</f>
        <v>0.49940836219935297</v>
      </c>
      <c r="M22" s="8">
        <f t="shared" ca="1" si="5"/>
        <v>1.6224060698924732E-4</v>
      </c>
      <c r="N22" s="8">
        <f t="shared" ca="1" si="6"/>
        <v>0.10544552202001274</v>
      </c>
      <c r="O22" s="8">
        <f t="shared" ca="1" si="7"/>
        <v>1.6890403034226391</v>
      </c>
      <c r="P22" s="6">
        <f t="shared" ref="P22:P85" ca="1" si="14">+E22-K22</f>
        <v>-0.70668830625626811</v>
      </c>
      <c r="Q22" s="6"/>
      <c r="R22" s="6">
        <v>22</v>
      </c>
      <c r="S22" s="6" t="s">
        <v>121</v>
      </c>
    </row>
    <row r="23" spans="1:19" x14ac:dyDescent="0.2">
      <c r="A23" s="40">
        <v>-2793</v>
      </c>
      <c r="B23" s="40">
        <v>21.66030000000319</v>
      </c>
      <c r="C23" s="6"/>
      <c r="D23" s="41">
        <f t="shared" si="3"/>
        <v>-0.27929999999999999</v>
      </c>
      <c r="E23" s="41">
        <f t="shared" si="3"/>
        <v>21.66030000000319</v>
      </c>
      <c r="F23" s="8">
        <f t="shared" si="8"/>
        <v>7.800849E-2</v>
      </c>
      <c r="G23" s="8">
        <f t="shared" si="9"/>
        <v>-2.1787771256999999E-2</v>
      </c>
      <c r="H23" s="8">
        <f t="shared" si="10"/>
        <v>6.0853245120801001E-3</v>
      </c>
      <c r="I23" s="8">
        <f t="shared" si="11"/>
        <v>-6.0497217900008904</v>
      </c>
      <c r="J23" s="8">
        <f t="shared" si="12"/>
        <v>1.6896872959472486</v>
      </c>
      <c r="K23" s="8">
        <f t="shared" ca="1" si="4"/>
        <v>22.218093369725686</v>
      </c>
      <c r="L23" s="8">
        <f t="shared" ca="1" si="13"/>
        <v>0.31113344330637754</v>
      </c>
      <c r="M23" s="8">
        <f t="shared" ca="1" si="5"/>
        <v>1.4249702220687317E-4</v>
      </c>
      <c r="N23" s="8">
        <f t="shared" ca="1" si="6"/>
        <v>9.4377129629298964E-2</v>
      </c>
      <c r="O23" s="8">
        <f t="shared" ca="1" si="7"/>
        <v>1.5332734238853811</v>
      </c>
      <c r="P23" s="6">
        <f t="shared" ca="1" si="14"/>
        <v>-0.55779336972249638</v>
      </c>
      <c r="Q23" s="6"/>
      <c r="R23" s="6">
        <v>23</v>
      </c>
      <c r="S23" s="6" t="s">
        <v>122</v>
      </c>
    </row>
    <row r="24" spans="1:19" x14ac:dyDescent="0.2">
      <c r="A24" s="40">
        <v>-2788</v>
      </c>
      <c r="B24" s="40">
        <v>21.796800000003714</v>
      </c>
      <c r="C24" s="6"/>
      <c r="D24" s="41">
        <f t="shared" si="3"/>
        <v>-0.27879999999999999</v>
      </c>
      <c r="E24" s="41">
        <f t="shared" si="3"/>
        <v>21.796800000003714</v>
      </c>
      <c r="F24" s="8">
        <f t="shared" si="8"/>
        <v>7.7729439999999997E-2</v>
      </c>
      <c r="G24" s="8">
        <f t="shared" si="9"/>
        <v>-2.1670967871999999E-2</v>
      </c>
      <c r="H24" s="8">
        <f t="shared" si="10"/>
        <v>6.0418658427135999E-3</v>
      </c>
      <c r="I24" s="8">
        <f t="shared" si="11"/>
        <v>-6.0769478400010355</v>
      </c>
      <c r="J24" s="8">
        <f t="shared" si="12"/>
        <v>1.6942530577922887</v>
      </c>
      <c r="K24" s="8">
        <f t="shared" ca="1" si="4"/>
        <v>22.100297898937924</v>
      </c>
      <c r="L24" s="8">
        <f t="shared" ca="1" si="13"/>
        <v>9.2110974657480402E-2</v>
      </c>
      <c r="M24" s="8">
        <f t="shared" ca="1" si="5"/>
        <v>1.3730416651207617E-4</v>
      </c>
      <c r="N24" s="8">
        <f t="shared" ca="1" si="6"/>
        <v>9.1440709630917216E-2</v>
      </c>
      <c r="O24" s="8">
        <f t="shared" ca="1" si="7"/>
        <v>1.4917236299962551</v>
      </c>
      <c r="P24" s="6">
        <f t="shared" ca="1" si="14"/>
        <v>-0.30349789893421075</v>
      </c>
      <c r="Q24" s="6"/>
      <c r="R24" s="6">
        <v>24</v>
      </c>
      <c r="S24" s="6" t="s">
        <v>106</v>
      </c>
    </row>
    <row r="25" spans="1:19" x14ac:dyDescent="0.2">
      <c r="A25" s="40">
        <v>-2773</v>
      </c>
      <c r="B25" s="40">
        <v>21.974299999998038</v>
      </c>
      <c r="C25" s="6"/>
      <c r="D25" s="41">
        <f t="shared" si="3"/>
        <v>-0.27729999999999999</v>
      </c>
      <c r="E25" s="41">
        <f t="shared" si="3"/>
        <v>21.974299999998038</v>
      </c>
      <c r="F25" s="8">
        <f t="shared" si="8"/>
        <v>7.6895289999999991E-2</v>
      </c>
      <c r="G25" s="8">
        <f t="shared" si="9"/>
        <v>-2.1323063916999997E-2</v>
      </c>
      <c r="H25" s="8">
        <f t="shared" si="10"/>
        <v>5.912885624184099E-3</v>
      </c>
      <c r="I25" s="8">
        <f t="shared" si="11"/>
        <v>-6.0934733899994562</v>
      </c>
      <c r="J25" s="8">
        <f t="shared" si="12"/>
        <v>1.6897201710468492</v>
      </c>
      <c r="K25" s="8">
        <f t="shared" ca="1" si="4"/>
        <v>21.748093545773095</v>
      </c>
      <c r="L25" s="8">
        <f t="shared" ca="1" si="13"/>
        <v>5.1169359933021387E-2</v>
      </c>
      <c r="M25" s="8">
        <f t="shared" ca="1" si="5"/>
        <v>1.2246208820873927E-4</v>
      </c>
      <c r="N25" s="8">
        <f t="shared" ca="1" si="6"/>
        <v>8.2982554708713005E-2</v>
      </c>
      <c r="O25" s="8">
        <f t="shared" ca="1" si="7"/>
        <v>1.3714532940368234</v>
      </c>
      <c r="P25" s="6">
        <f t="shared" ca="1" si="14"/>
        <v>0.22620645422494334</v>
      </c>
      <c r="Q25" s="6"/>
      <c r="R25" s="6">
        <v>25</v>
      </c>
      <c r="S25" s="6" t="s">
        <v>107</v>
      </c>
    </row>
    <row r="26" spans="1:19" x14ac:dyDescent="0.2">
      <c r="A26" s="40">
        <v>-2767</v>
      </c>
      <c r="B26" s="40">
        <v>21.123699999996461</v>
      </c>
      <c r="C26" s="6"/>
      <c r="D26" s="41">
        <f t="shared" si="3"/>
        <v>-0.2767</v>
      </c>
      <c r="E26" s="41">
        <f t="shared" si="3"/>
        <v>21.123699999996461</v>
      </c>
      <c r="F26" s="8">
        <f t="shared" si="8"/>
        <v>7.6562889999999995E-2</v>
      </c>
      <c r="G26" s="8">
        <f t="shared" si="9"/>
        <v>-2.1184951662999999E-2</v>
      </c>
      <c r="H26" s="8">
        <f t="shared" si="10"/>
        <v>5.861876125152099E-3</v>
      </c>
      <c r="I26" s="8">
        <f t="shared" si="11"/>
        <v>-5.8449277899990211</v>
      </c>
      <c r="J26" s="8">
        <f t="shared" si="12"/>
        <v>1.6172915194927291</v>
      </c>
      <c r="K26" s="8">
        <f t="shared" ca="1" si="4"/>
        <v>21.607708269370505</v>
      </c>
      <c r="L26" s="8">
        <f t="shared" ca="1" si="13"/>
        <v>0.23426400482245732</v>
      </c>
      <c r="M26" s="8">
        <f t="shared" ca="1" si="5"/>
        <v>1.1682780265521451E-4</v>
      </c>
      <c r="N26" s="8">
        <f t="shared" ca="1" si="6"/>
        <v>7.9744126203229015E-2</v>
      </c>
      <c r="O26" s="8">
        <f t="shared" ca="1" si="7"/>
        <v>1.32515452661611</v>
      </c>
      <c r="P26" s="6">
        <f t="shared" ca="1" si="14"/>
        <v>-0.48400826937404418</v>
      </c>
      <c r="Q26" s="6"/>
      <c r="R26" s="6">
        <v>26</v>
      </c>
      <c r="S26" s="6" t="s">
        <v>123</v>
      </c>
    </row>
    <row r="27" spans="1:19" x14ac:dyDescent="0.2">
      <c r="A27" s="40">
        <v>-2766</v>
      </c>
      <c r="B27" s="40">
        <v>22.148599999996804</v>
      </c>
      <c r="C27" s="6"/>
      <c r="D27" s="41">
        <f t="shared" si="3"/>
        <v>-0.27660000000000001</v>
      </c>
      <c r="E27" s="41">
        <f t="shared" si="3"/>
        <v>22.148599999996804</v>
      </c>
      <c r="F27" s="8">
        <f t="shared" si="8"/>
        <v>7.6507560000000002E-2</v>
      </c>
      <c r="G27" s="8">
        <f t="shared" si="9"/>
        <v>-2.1161991096000001E-2</v>
      </c>
      <c r="H27" s="8">
        <f t="shared" si="10"/>
        <v>5.8534067371536005E-3</v>
      </c>
      <c r="I27" s="8">
        <f t="shared" si="11"/>
        <v>-6.126302759999116</v>
      </c>
      <c r="J27" s="8">
        <f t="shared" si="12"/>
        <v>1.6945353434157555</v>
      </c>
      <c r="K27" s="8">
        <f t="shared" ca="1" si="4"/>
        <v>21.584338304684707</v>
      </c>
      <c r="L27" s="8">
        <f t="shared" ca="1" si="13"/>
        <v>0.31839126079648267</v>
      </c>
      <c r="M27" s="8">
        <f t="shared" ca="1" si="5"/>
        <v>1.1590524682747186E-4</v>
      </c>
      <c r="N27" s="8">
        <f t="shared" ca="1" si="6"/>
        <v>7.9212311493968471E-2</v>
      </c>
      <c r="O27" s="8">
        <f t="shared" ca="1" si="7"/>
        <v>1.3175371910739657</v>
      </c>
      <c r="P27" s="6">
        <f t="shared" ca="1" si="14"/>
        <v>0.5642616953120978</v>
      </c>
      <c r="Q27" s="6"/>
      <c r="R27" s="6"/>
      <c r="S27" s="6"/>
    </row>
    <row r="28" spans="1:19" x14ac:dyDescent="0.2">
      <c r="A28" s="40">
        <v>-2763</v>
      </c>
      <c r="B28" s="40">
        <v>21.293299999997544</v>
      </c>
      <c r="C28" s="6"/>
      <c r="D28" s="41">
        <f t="shared" si="3"/>
        <v>-0.27629999999999999</v>
      </c>
      <c r="E28" s="41">
        <f t="shared" si="3"/>
        <v>21.293299999997544</v>
      </c>
      <c r="F28" s="8">
        <f t="shared" si="8"/>
        <v>7.634168999999999E-2</v>
      </c>
      <c r="G28" s="8">
        <f t="shared" si="9"/>
        <v>-2.1093208946999998E-2</v>
      </c>
      <c r="H28" s="8">
        <f t="shared" si="10"/>
        <v>5.8280536320560981E-3</v>
      </c>
      <c r="I28" s="8">
        <f t="shared" si="11"/>
        <v>-5.8833387899993212</v>
      </c>
      <c r="J28" s="8">
        <f t="shared" si="12"/>
        <v>1.6255665076768124</v>
      </c>
      <c r="K28" s="8">
        <f t="shared" ca="1" si="4"/>
        <v>21.514275692995241</v>
      </c>
      <c r="L28" s="8">
        <f t="shared" ca="1" si="13"/>
        <v>4.8830256895812697E-2</v>
      </c>
      <c r="M28" s="8">
        <f t="shared" ca="1" si="5"/>
        <v>1.1316560615072262E-4</v>
      </c>
      <c r="N28" s="8">
        <f t="shared" ca="1" si="6"/>
        <v>7.7630355036791443E-2</v>
      </c>
      <c r="O28" s="8">
        <f t="shared" ca="1" si="7"/>
        <v>1.2948540329761591</v>
      </c>
      <c r="P28" s="6">
        <f t="shared" ca="1" si="14"/>
        <v>-0.22097569299769759</v>
      </c>
      <c r="Q28" s="6"/>
      <c r="R28" s="6"/>
      <c r="S28" s="6"/>
    </row>
    <row r="29" spans="1:19" x14ac:dyDescent="0.2">
      <c r="A29" s="40">
        <v>-2754</v>
      </c>
      <c r="B29" s="40">
        <v>21.233400000000984</v>
      </c>
      <c r="C29" s="6"/>
      <c r="D29" s="41">
        <f t="shared" si="3"/>
        <v>-0.27539999999999998</v>
      </c>
      <c r="E29" s="41">
        <f t="shared" si="3"/>
        <v>21.233400000000984</v>
      </c>
      <c r="F29" s="8">
        <f t="shared" si="8"/>
        <v>7.5845159999999995E-2</v>
      </c>
      <c r="G29" s="8">
        <f t="shared" si="9"/>
        <v>-2.0887757063999996E-2</v>
      </c>
      <c r="H29" s="8">
        <f t="shared" si="10"/>
        <v>5.752488295425599E-3</v>
      </c>
      <c r="I29" s="8">
        <f t="shared" si="11"/>
        <v>-5.8476783600002706</v>
      </c>
      <c r="J29" s="8">
        <f t="shared" si="12"/>
        <v>1.6104506203440745</v>
      </c>
      <c r="K29" s="8">
        <f t="shared" ca="1" si="4"/>
        <v>21.304513399238282</v>
      </c>
      <c r="L29" s="8">
        <f t="shared" ca="1" si="13"/>
        <v>5.057115551083317E-3</v>
      </c>
      <c r="M29" s="8">
        <f t="shared" ca="1" si="5"/>
        <v>1.0519607648946479E-4</v>
      </c>
      <c r="N29" s="8">
        <f t="shared" ca="1" si="6"/>
        <v>7.3004764900211475E-2</v>
      </c>
      <c r="O29" s="8">
        <f t="shared" ca="1" si="7"/>
        <v>1.2283115942647753</v>
      </c>
      <c r="P29" s="6">
        <f t="shared" ca="1" si="14"/>
        <v>-7.111339923729787E-2</v>
      </c>
      <c r="Q29" s="6"/>
      <c r="R29" s="6"/>
      <c r="S29" s="6"/>
    </row>
    <row r="30" spans="1:19" x14ac:dyDescent="0.2">
      <c r="A30" s="40">
        <v>-2740</v>
      </c>
      <c r="B30" s="40">
        <v>20.805000000000291</v>
      </c>
      <c r="C30" s="6"/>
      <c r="D30" s="41">
        <f t="shared" si="3"/>
        <v>-0.27400000000000002</v>
      </c>
      <c r="E30" s="41">
        <f t="shared" si="3"/>
        <v>20.805000000000291</v>
      </c>
      <c r="F30" s="8">
        <f t="shared" si="8"/>
        <v>7.5076000000000018E-2</v>
      </c>
      <c r="G30" s="8">
        <f t="shared" si="9"/>
        <v>-2.0570824000000005E-2</v>
      </c>
      <c r="H30" s="8">
        <f t="shared" si="10"/>
        <v>5.6364057760000027E-3</v>
      </c>
      <c r="I30" s="8">
        <f t="shared" si="11"/>
        <v>-5.7005700000000799</v>
      </c>
      <c r="J30" s="8">
        <f t="shared" si="12"/>
        <v>1.5619561800000219</v>
      </c>
      <c r="K30" s="8">
        <f t="shared" ca="1" si="4"/>
        <v>20.979485241378242</v>
      </c>
      <c r="L30" s="8">
        <f t="shared" ca="1" si="13"/>
        <v>3.0445099458721887E-2</v>
      </c>
      <c r="M30" s="8">
        <f t="shared" ca="1" si="5"/>
        <v>9.3525729648359212E-5</v>
      </c>
      <c r="N30" s="8">
        <f t="shared" ca="1" si="6"/>
        <v>6.6161435051954182E-2</v>
      </c>
      <c r="O30" s="8">
        <f t="shared" ca="1" si="7"/>
        <v>1.1292196097755298</v>
      </c>
      <c r="P30" s="6">
        <f t="shared" ca="1" si="14"/>
        <v>-0.17448524137795118</v>
      </c>
      <c r="Q30" s="6"/>
      <c r="R30" s="6"/>
      <c r="S30" s="6"/>
    </row>
    <row r="31" spans="1:19" x14ac:dyDescent="0.2">
      <c r="A31" s="40">
        <v>-2738</v>
      </c>
      <c r="B31" s="40">
        <v>20.851800000000367</v>
      </c>
      <c r="C31" s="6"/>
      <c r="D31" s="41">
        <f t="shared" si="3"/>
        <v>-0.27379999999999999</v>
      </c>
      <c r="E31" s="41">
        <f t="shared" si="3"/>
        <v>20.851800000000367</v>
      </c>
      <c r="F31" s="8">
        <f t="shared" si="8"/>
        <v>7.4966439999999995E-2</v>
      </c>
      <c r="G31" s="8">
        <f t="shared" si="9"/>
        <v>-2.0525811271999997E-2</v>
      </c>
      <c r="H31" s="8">
        <f t="shared" si="10"/>
        <v>5.6199671262735992E-3</v>
      </c>
      <c r="I31" s="8">
        <f t="shared" si="11"/>
        <v>-5.7092228400001002</v>
      </c>
      <c r="J31" s="8">
        <f t="shared" si="12"/>
        <v>1.5631852135920274</v>
      </c>
      <c r="K31" s="8">
        <f t="shared" ca="1" si="4"/>
        <v>20.933178733712722</v>
      </c>
      <c r="L31" s="8">
        <f t="shared" ca="1" si="13"/>
        <v>6.6224983006264995E-3</v>
      </c>
      <c r="M31" s="8">
        <f t="shared" ca="1" si="5"/>
        <v>9.1929157499055132E-5</v>
      </c>
      <c r="N31" s="8">
        <f t="shared" ca="1" si="6"/>
        <v>6.5218176523156965E-2</v>
      </c>
      <c r="O31" s="8">
        <f t="shared" ca="1" si="7"/>
        <v>1.1154956162587184</v>
      </c>
      <c r="P31" s="6">
        <f t="shared" ca="1" si="14"/>
        <v>-8.1378733712355711E-2</v>
      </c>
      <c r="Q31" s="6"/>
      <c r="R31" s="6"/>
      <c r="S31" s="6"/>
    </row>
    <row r="32" spans="1:19" x14ac:dyDescent="0.2">
      <c r="A32" s="40">
        <v>-2733</v>
      </c>
      <c r="B32" s="40">
        <v>20.999299999999494</v>
      </c>
      <c r="C32" s="6"/>
      <c r="D32" s="41">
        <f t="shared" si="3"/>
        <v>-0.27329999999999999</v>
      </c>
      <c r="E32" s="41">
        <f t="shared" si="3"/>
        <v>20.999299999999494</v>
      </c>
      <c r="F32" s="8">
        <f t="shared" si="8"/>
        <v>7.4692889999999998E-2</v>
      </c>
      <c r="G32" s="8">
        <f t="shared" si="9"/>
        <v>-2.0413566836999998E-2</v>
      </c>
      <c r="H32" s="8">
        <f t="shared" si="10"/>
        <v>5.5790278165520997E-3</v>
      </c>
      <c r="I32" s="8">
        <f t="shared" si="11"/>
        <v>-5.7391086899998616</v>
      </c>
      <c r="J32" s="8">
        <f t="shared" si="12"/>
        <v>1.5684984049769621</v>
      </c>
      <c r="K32" s="8">
        <f t="shared" ca="1" si="4"/>
        <v>20.817550371455443</v>
      </c>
      <c r="L32" s="8">
        <f t="shared" ca="1" si="13"/>
        <v>3.3032927475900344E-2</v>
      </c>
      <c r="M32" s="8">
        <f t="shared" ca="1" si="5"/>
        <v>8.8013512110760549E-5</v>
      </c>
      <c r="N32" s="8">
        <f t="shared" ca="1" si="6"/>
        <v>6.2897041536985027E-2</v>
      </c>
      <c r="O32" s="8">
        <f t="shared" ca="1" si="7"/>
        <v>1.0816516557255771</v>
      </c>
      <c r="P32" s="6">
        <f t="shared" ca="1" si="14"/>
        <v>0.18174962854405052</v>
      </c>
      <c r="Q32" s="6"/>
      <c r="R32" s="6"/>
      <c r="S32" s="6"/>
    </row>
    <row r="33" spans="1:19" x14ac:dyDescent="0.2">
      <c r="A33" s="40">
        <v>-2733</v>
      </c>
      <c r="B33" s="40">
        <v>21.139299999998912</v>
      </c>
      <c r="C33" s="6"/>
      <c r="D33" s="41">
        <f t="shared" si="3"/>
        <v>-0.27329999999999999</v>
      </c>
      <c r="E33" s="41">
        <f t="shared" si="3"/>
        <v>21.139299999998912</v>
      </c>
      <c r="F33" s="8">
        <f t="shared" si="8"/>
        <v>7.4692889999999998E-2</v>
      </c>
      <c r="G33" s="8">
        <f t="shared" si="9"/>
        <v>-2.0413566836999998E-2</v>
      </c>
      <c r="H33" s="8">
        <f t="shared" si="10"/>
        <v>5.5790278165520997E-3</v>
      </c>
      <c r="I33" s="8">
        <f t="shared" si="11"/>
        <v>-5.7773706899997022</v>
      </c>
      <c r="J33" s="8">
        <f t="shared" si="12"/>
        <v>1.5789554095769185</v>
      </c>
      <c r="K33" s="8">
        <f t="shared" ca="1" si="4"/>
        <v>20.817550371455443</v>
      </c>
      <c r="L33" s="8">
        <f t="shared" ca="1" si="13"/>
        <v>0.10352282346785993</v>
      </c>
      <c r="M33" s="8">
        <f t="shared" ca="1" si="5"/>
        <v>8.8013512110760549E-5</v>
      </c>
      <c r="N33" s="8">
        <f t="shared" ca="1" si="6"/>
        <v>6.2897041536985027E-2</v>
      </c>
      <c r="O33" s="8">
        <f t="shared" ca="1" si="7"/>
        <v>1.0816516557255771</v>
      </c>
      <c r="P33" s="6">
        <f t="shared" ca="1" si="14"/>
        <v>0.32174962854346845</v>
      </c>
      <c r="Q33" s="6"/>
      <c r="R33" s="6"/>
      <c r="S33" s="6"/>
    </row>
    <row r="34" spans="1:19" x14ac:dyDescent="0.2">
      <c r="A34" s="40">
        <v>-2717</v>
      </c>
      <c r="B34" s="40">
        <v>20.18670000000202</v>
      </c>
      <c r="C34" s="6"/>
      <c r="D34" s="41">
        <f t="shared" si="3"/>
        <v>-0.2717</v>
      </c>
      <c r="E34" s="41">
        <f t="shared" si="3"/>
        <v>20.18670000000202</v>
      </c>
      <c r="F34" s="8">
        <f t="shared" si="8"/>
        <v>7.382089E-2</v>
      </c>
      <c r="G34" s="8">
        <f t="shared" si="9"/>
        <v>-2.0057135813000001E-2</v>
      </c>
      <c r="H34" s="8">
        <f t="shared" si="10"/>
        <v>5.4495238003921002E-3</v>
      </c>
      <c r="I34" s="8">
        <f t="shared" si="11"/>
        <v>-5.4847263900005485</v>
      </c>
      <c r="J34" s="8">
        <f t="shared" si="12"/>
        <v>1.4902001601631489</v>
      </c>
      <c r="K34" s="8">
        <f t="shared" ca="1" si="4"/>
        <v>20.448863518534392</v>
      </c>
      <c r="L34" s="8">
        <f t="shared" ca="1" si="13"/>
        <v>6.8729710449273285E-2</v>
      </c>
      <c r="M34" s="8">
        <f t="shared" ca="1" si="5"/>
        <v>7.619583716637531E-5</v>
      </c>
      <c r="N34" s="8">
        <f t="shared" ca="1" si="6"/>
        <v>5.5818776489104237E-2</v>
      </c>
      <c r="O34" s="8">
        <f t="shared" ca="1" si="7"/>
        <v>0.97775718590710858</v>
      </c>
      <c r="P34" s="6">
        <f t="shared" ca="1" si="14"/>
        <v>-0.26216351853237185</v>
      </c>
      <c r="Q34" s="6"/>
      <c r="R34" s="6"/>
      <c r="S34" s="6"/>
    </row>
    <row r="35" spans="1:19" x14ac:dyDescent="0.2">
      <c r="A35" s="40">
        <v>-2710</v>
      </c>
      <c r="B35" s="40">
        <v>20.408999999999651</v>
      </c>
      <c r="C35" s="6"/>
      <c r="D35" s="41">
        <f t="shared" si="3"/>
        <v>-0.27100000000000002</v>
      </c>
      <c r="E35" s="41">
        <f t="shared" si="3"/>
        <v>20.408999999999651</v>
      </c>
      <c r="F35" s="8">
        <f t="shared" si="8"/>
        <v>7.3441000000000006E-2</v>
      </c>
      <c r="G35" s="8">
        <f t="shared" si="9"/>
        <v>-1.9902511000000005E-2</v>
      </c>
      <c r="H35" s="8">
        <f t="shared" si="10"/>
        <v>5.3935804810000005E-3</v>
      </c>
      <c r="I35" s="8">
        <f t="shared" si="11"/>
        <v>-5.5308389999999061</v>
      </c>
      <c r="J35" s="8">
        <f t="shared" si="12"/>
        <v>1.4988573689999747</v>
      </c>
      <c r="K35" s="8">
        <f t="shared" ca="1" si="4"/>
        <v>20.288197392151265</v>
      </c>
      <c r="L35" s="8">
        <f t="shared" ca="1" si="13"/>
        <v>1.4593270062970965E-2</v>
      </c>
      <c r="M35" s="8">
        <f t="shared" ca="1" si="5"/>
        <v>7.1358199968957602E-5</v>
      </c>
      <c r="N35" s="8">
        <f t="shared" ca="1" si="6"/>
        <v>5.2885998305790438E-2</v>
      </c>
      <c r="O35" s="8">
        <f t="shared" ca="1" si="7"/>
        <v>0.93437546646452474</v>
      </c>
      <c r="P35" s="6">
        <f t="shared" ca="1" si="14"/>
        <v>0.12080260784838615</v>
      </c>
      <c r="Q35" s="6"/>
      <c r="R35" s="6"/>
      <c r="S35" s="6"/>
    </row>
    <row r="36" spans="1:19" x14ac:dyDescent="0.2">
      <c r="A36" s="40">
        <v>-2681</v>
      </c>
      <c r="B36" s="40">
        <v>19.143100000001141</v>
      </c>
      <c r="C36" s="6"/>
      <c r="D36" s="41">
        <f t="shared" si="3"/>
        <v>-0.2681</v>
      </c>
      <c r="E36" s="41">
        <f t="shared" si="3"/>
        <v>19.143100000001141</v>
      </c>
      <c r="F36" s="8">
        <f t="shared" si="8"/>
        <v>7.1877610000000008E-2</v>
      </c>
      <c r="G36" s="8">
        <f t="shared" si="9"/>
        <v>-1.9270387241000001E-2</v>
      </c>
      <c r="H36" s="8">
        <f t="shared" si="10"/>
        <v>5.1663908193121015E-3</v>
      </c>
      <c r="I36" s="8">
        <f t="shared" si="11"/>
        <v>-5.1322651100003061</v>
      </c>
      <c r="J36" s="8">
        <f t="shared" si="12"/>
        <v>1.3759602759910821</v>
      </c>
      <c r="K36" s="8">
        <f t="shared" ca="1" si="4"/>
        <v>19.626694148860295</v>
      </c>
      <c r="L36" s="8">
        <f t="shared" ca="1" si="13"/>
        <v>0.23386330081081</v>
      </c>
      <c r="M36" s="8">
        <f t="shared" ca="1" si="5"/>
        <v>5.3369554414509592E-5</v>
      </c>
      <c r="N36" s="8">
        <f t="shared" ca="1" si="6"/>
        <v>4.1758223490636952E-2</v>
      </c>
      <c r="O36" s="8">
        <f t="shared" ca="1" si="7"/>
        <v>0.76762145213915733</v>
      </c>
      <c r="P36" s="6">
        <f t="shared" ca="1" si="14"/>
        <v>-0.48359414885915442</v>
      </c>
      <c r="Q36" s="6"/>
      <c r="R36" s="6"/>
      <c r="S36" s="6"/>
    </row>
    <row r="37" spans="1:19" x14ac:dyDescent="0.2">
      <c r="A37" s="40">
        <v>-2681</v>
      </c>
      <c r="B37" s="40">
        <v>20.086100000000442</v>
      </c>
      <c r="C37" s="6"/>
      <c r="D37" s="41">
        <f t="shared" si="3"/>
        <v>-0.2681</v>
      </c>
      <c r="E37" s="41">
        <f t="shared" si="3"/>
        <v>20.086100000000442</v>
      </c>
      <c r="F37" s="8">
        <f t="shared" si="8"/>
        <v>7.1877610000000008E-2</v>
      </c>
      <c r="G37" s="8">
        <f t="shared" si="9"/>
        <v>-1.9270387241000001E-2</v>
      </c>
      <c r="H37" s="8">
        <f t="shared" si="10"/>
        <v>5.1663908193121015E-3</v>
      </c>
      <c r="I37" s="8">
        <f t="shared" si="11"/>
        <v>-5.385083410000119</v>
      </c>
      <c r="J37" s="8">
        <f t="shared" si="12"/>
        <v>1.4437408622210319</v>
      </c>
      <c r="K37" s="8">
        <f t="shared" ca="1" si="4"/>
        <v>19.626694148860295</v>
      </c>
      <c r="L37" s="8">
        <f t="shared" ca="1" si="13"/>
        <v>0.211053736061803</v>
      </c>
      <c r="M37" s="8">
        <f t="shared" ca="1" si="5"/>
        <v>5.3369554414509592E-5</v>
      </c>
      <c r="N37" s="8">
        <f t="shared" ca="1" si="6"/>
        <v>4.1758223490636952E-2</v>
      </c>
      <c r="O37" s="8">
        <f t="shared" ca="1" si="7"/>
        <v>0.76762145213915733</v>
      </c>
      <c r="P37" s="6">
        <f t="shared" ca="1" si="14"/>
        <v>0.45940585114014709</v>
      </c>
      <c r="Q37" s="6"/>
      <c r="R37" s="6"/>
      <c r="S37" s="6"/>
    </row>
    <row r="38" spans="1:19" x14ac:dyDescent="0.2">
      <c r="A38" s="40">
        <v>-2679</v>
      </c>
      <c r="B38" s="40">
        <v>19.165899999999965</v>
      </c>
      <c r="C38" s="6"/>
      <c r="D38" s="41">
        <f t="shared" si="3"/>
        <v>-0.26790000000000003</v>
      </c>
      <c r="E38" s="41">
        <f t="shared" si="3"/>
        <v>19.165899999999965</v>
      </c>
      <c r="F38" s="8">
        <f t="shared" si="8"/>
        <v>7.1770410000000021E-2</v>
      </c>
      <c r="G38" s="8">
        <f t="shared" si="9"/>
        <v>-1.9227292839000008E-2</v>
      </c>
      <c r="H38" s="8">
        <f t="shared" si="10"/>
        <v>5.1509917515681026E-3</v>
      </c>
      <c r="I38" s="8">
        <f t="shared" si="11"/>
        <v>-5.134544609999991</v>
      </c>
      <c r="J38" s="8">
        <f t="shared" si="12"/>
        <v>1.3755445010189977</v>
      </c>
      <c r="K38" s="8">
        <f t="shared" ca="1" si="4"/>
        <v>19.581317527764234</v>
      </c>
      <c r="L38" s="8">
        <f t="shared" ca="1" si="13"/>
        <v>0.17257172237377746</v>
      </c>
      <c r="M38" s="8">
        <f t="shared" ca="1" si="5"/>
        <v>5.2246450611289582E-5</v>
      </c>
      <c r="N38" s="8">
        <f t="shared" ca="1" si="6"/>
        <v>4.1049749678891329E-2</v>
      </c>
      <c r="O38" s="8">
        <f t="shared" ca="1" si="7"/>
        <v>0.75687143788018085</v>
      </c>
      <c r="P38" s="6">
        <f t="shared" ca="1" si="14"/>
        <v>-0.41541752776426932</v>
      </c>
      <c r="Q38" s="6"/>
      <c r="R38" s="6"/>
      <c r="S38" s="6"/>
    </row>
    <row r="39" spans="1:19" x14ac:dyDescent="0.2">
      <c r="A39" s="40">
        <v>-2660</v>
      </c>
      <c r="B39" s="40">
        <v>19.534999999996217</v>
      </c>
      <c r="C39" s="6"/>
      <c r="D39" s="41">
        <f t="shared" si="3"/>
        <v>-0.26600000000000001</v>
      </c>
      <c r="E39" s="41">
        <f t="shared" si="3"/>
        <v>19.534999999996217</v>
      </c>
      <c r="F39" s="8">
        <f t="shared" si="8"/>
        <v>7.0756000000000013E-2</v>
      </c>
      <c r="G39" s="8">
        <f t="shared" si="9"/>
        <v>-1.8821096000000006E-2</v>
      </c>
      <c r="H39" s="8">
        <f t="shared" si="10"/>
        <v>5.0064115360000019E-3</v>
      </c>
      <c r="I39" s="8">
        <f t="shared" si="11"/>
        <v>-5.1963099999989941</v>
      </c>
      <c r="J39" s="8">
        <f t="shared" si="12"/>
        <v>1.3822184599997325</v>
      </c>
      <c r="K39" s="8">
        <f t="shared" ca="1" si="4"/>
        <v>19.151811766085515</v>
      </c>
      <c r="L39" s="8">
        <f t="shared" ca="1" si="13"/>
        <v>0.1468332226076022</v>
      </c>
      <c r="M39" s="8">
        <f t="shared" ca="1" si="5"/>
        <v>4.229623022054274E-5</v>
      </c>
      <c r="N39" s="8">
        <f t="shared" ca="1" si="6"/>
        <v>3.4684037095217231E-2</v>
      </c>
      <c r="O39" s="8">
        <f t="shared" ca="1" si="7"/>
        <v>0.6594073381808071</v>
      </c>
      <c r="P39" s="6">
        <f t="shared" ca="1" si="14"/>
        <v>0.38318823391070111</v>
      </c>
      <c r="Q39" s="6"/>
      <c r="R39" s="6"/>
      <c r="S39" s="6"/>
    </row>
    <row r="40" spans="1:19" x14ac:dyDescent="0.2">
      <c r="A40" s="40">
        <v>-2646</v>
      </c>
      <c r="B40" s="40">
        <v>18.999600000002829</v>
      </c>
      <c r="C40" s="6"/>
      <c r="D40" s="41">
        <f t="shared" si="3"/>
        <v>-0.2646</v>
      </c>
      <c r="E40" s="41">
        <f t="shared" si="3"/>
        <v>18.999600000002829</v>
      </c>
      <c r="F40" s="8">
        <f t="shared" si="8"/>
        <v>7.0013160000000005E-2</v>
      </c>
      <c r="G40" s="8">
        <f t="shared" si="9"/>
        <v>-1.8525482136000002E-2</v>
      </c>
      <c r="H40" s="8">
        <f t="shared" si="10"/>
        <v>4.9018425731856006E-3</v>
      </c>
      <c r="I40" s="8">
        <f t="shared" si="11"/>
        <v>-5.0272941600007481</v>
      </c>
      <c r="J40" s="8">
        <f t="shared" si="12"/>
        <v>1.3302220347361979</v>
      </c>
      <c r="K40" s="8">
        <f t="shared" ca="1" si="4"/>
        <v>18.837154207593109</v>
      </c>
      <c r="L40" s="8">
        <f t="shared" ca="1" si="13"/>
        <v>2.638863547162185E-2</v>
      </c>
      <c r="M40" s="8">
        <f t="shared" ca="1" si="5"/>
        <v>3.5768038767204738E-5</v>
      </c>
      <c r="N40" s="8">
        <f t="shared" ca="1" si="6"/>
        <v>3.040421525074459E-2</v>
      </c>
      <c r="O40" s="8">
        <f t="shared" ca="1" si="7"/>
        <v>0.59285501112367445</v>
      </c>
      <c r="P40" s="6">
        <f t="shared" ca="1" si="14"/>
        <v>0.16244579240972001</v>
      </c>
      <c r="Q40" s="6"/>
      <c r="R40" s="6"/>
      <c r="S40" s="6"/>
    </row>
    <row r="41" spans="1:19" x14ac:dyDescent="0.2">
      <c r="A41" s="40">
        <v>-2633</v>
      </c>
      <c r="B41" s="40">
        <v>19.081299999998009</v>
      </c>
      <c r="C41" s="6"/>
      <c r="D41" s="41">
        <f t="shared" si="3"/>
        <v>-0.26329999999999998</v>
      </c>
      <c r="E41" s="41">
        <f t="shared" si="3"/>
        <v>19.081299999998009</v>
      </c>
      <c r="F41" s="8">
        <f t="shared" si="8"/>
        <v>6.9326889999999988E-2</v>
      </c>
      <c r="G41" s="8">
        <f t="shared" si="9"/>
        <v>-1.8253770136999994E-2</v>
      </c>
      <c r="H41" s="8">
        <f t="shared" si="10"/>
        <v>4.8062176770720987E-3</v>
      </c>
      <c r="I41" s="8">
        <f t="shared" si="11"/>
        <v>-5.0241062899994757</v>
      </c>
      <c r="J41" s="8">
        <f t="shared" si="12"/>
        <v>1.3228471861568618</v>
      </c>
      <c r="K41" s="8">
        <f t="shared" ca="1" si="4"/>
        <v>18.546355198255192</v>
      </c>
      <c r="L41" s="8">
        <f t="shared" ca="1" si="13"/>
        <v>0.28616594091166214</v>
      </c>
      <c r="M41" s="8">
        <f t="shared" ca="1" si="5"/>
        <v>3.028783543597452E-5</v>
      </c>
      <c r="N41" s="8">
        <f t="shared" ca="1" si="6"/>
        <v>2.6730593515498609E-2</v>
      </c>
      <c r="O41" s="8">
        <f t="shared" ca="1" si="7"/>
        <v>0.5349231479092007</v>
      </c>
      <c r="P41" s="6">
        <f t="shared" ca="1" si="14"/>
        <v>0.53494480174281733</v>
      </c>
      <c r="Q41" s="6"/>
      <c r="R41" s="6"/>
      <c r="S41" s="6"/>
    </row>
    <row r="42" spans="1:19" x14ac:dyDescent="0.2">
      <c r="A42" s="40">
        <v>-2628</v>
      </c>
      <c r="B42" s="40">
        <v>18.286799999998038</v>
      </c>
      <c r="C42" s="6"/>
      <c r="D42" s="41">
        <f t="shared" si="3"/>
        <v>-0.26279999999999998</v>
      </c>
      <c r="E42" s="41">
        <f t="shared" si="3"/>
        <v>18.286799999998038</v>
      </c>
      <c r="F42" s="8">
        <f t="shared" si="8"/>
        <v>6.9063839999999987E-2</v>
      </c>
      <c r="G42" s="8">
        <f t="shared" si="9"/>
        <v>-1.8149977151999994E-2</v>
      </c>
      <c r="H42" s="8">
        <f t="shared" si="10"/>
        <v>4.7698139955455986E-3</v>
      </c>
      <c r="I42" s="8">
        <f t="shared" si="11"/>
        <v>-4.8057710399994837</v>
      </c>
      <c r="J42" s="8">
        <f t="shared" si="12"/>
        <v>1.2629566293118641</v>
      </c>
      <c r="K42" s="8">
        <f t="shared" ca="1" si="4"/>
        <v>18.434864043192452</v>
      </c>
      <c r="L42" s="8">
        <f t="shared" ca="1" si="13"/>
        <v>2.1922960887077039E-2</v>
      </c>
      <c r="M42" s="8">
        <f t="shared" ca="1" si="5"/>
        <v>2.8324162100042423E-5</v>
      </c>
      <c r="N42" s="8">
        <f t="shared" ca="1" si="6"/>
        <v>2.5392682469306177E-2</v>
      </c>
      <c r="O42" s="8">
        <f t="shared" ca="1" si="7"/>
        <v>0.51360985031759154</v>
      </c>
      <c r="P42" s="6">
        <f t="shared" ca="1" si="14"/>
        <v>-0.14806404319441313</v>
      </c>
      <c r="Q42" s="6"/>
      <c r="R42" s="6"/>
      <c r="S42" s="6"/>
    </row>
    <row r="43" spans="1:19" x14ac:dyDescent="0.2">
      <c r="A43" s="40">
        <v>-2623</v>
      </c>
      <c r="B43" s="40">
        <v>18.478299999995215</v>
      </c>
      <c r="C43" s="6"/>
      <c r="D43" s="41">
        <f t="shared" si="3"/>
        <v>-0.26229999999999998</v>
      </c>
      <c r="E43" s="41">
        <f t="shared" si="3"/>
        <v>18.478299999995215</v>
      </c>
      <c r="F43" s="8">
        <f t="shared" si="8"/>
        <v>6.8801289999999987E-2</v>
      </c>
      <c r="G43" s="8">
        <f t="shared" si="9"/>
        <v>-1.8046578366999994E-2</v>
      </c>
      <c r="H43" s="8">
        <f t="shared" si="10"/>
        <v>4.7336175056640981E-3</v>
      </c>
      <c r="I43" s="8">
        <f t="shared" si="11"/>
        <v>-4.8468580899987446</v>
      </c>
      <c r="J43" s="8">
        <f t="shared" si="12"/>
        <v>1.2713308770066707</v>
      </c>
      <c r="K43" s="8">
        <f t="shared" ca="1" si="4"/>
        <v>18.323569897996116</v>
      </c>
      <c r="L43" s="8">
        <f t="shared" ca="1" si="13"/>
        <v>2.3941404464651778E-2</v>
      </c>
      <c r="M43" s="8">
        <f t="shared" ca="1" si="5"/>
        <v>2.6438548915898995E-5</v>
      </c>
      <c r="N43" s="8">
        <f t="shared" ca="1" si="6"/>
        <v>2.4095646144698842E-2</v>
      </c>
      <c r="O43" s="8">
        <f t="shared" ca="1" si="7"/>
        <v>0.49282521783031907</v>
      </c>
      <c r="P43" s="6">
        <f t="shared" ca="1" si="14"/>
        <v>0.15473010199909965</v>
      </c>
      <c r="Q43" s="6"/>
      <c r="R43" s="6"/>
      <c r="S43" s="6"/>
    </row>
    <row r="44" spans="1:19" x14ac:dyDescent="0.2">
      <c r="A44" s="40">
        <v>-2610</v>
      </c>
      <c r="B44" s="40">
        <v>18.527000000001863</v>
      </c>
      <c r="C44" s="6"/>
      <c r="D44" s="41">
        <f t="shared" si="3"/>
        <v>-0.26100000000000001</v>
      </c>
      <c r="E44" s="41">
        <f t="shared" si="3"/>
        <v>18.527000000001863</v>
      </c>
      <c r="F44" s="8">
        <f t="shared" si="8"/>
        <v>6.8121000000000001E-2</v>
      </c>
      <c r="G44" s="8">
        <f t="shared" si="9"/>
        <v>-1.7779581000000003E-2</v>
      </c>
      <c r="H44" s="8">
        <f t="shared" si="10"/>
        <v>4.6404706410000003E-3</v>
      </c>
      <c r="I44" s="8">
        <f t="shared" si="11"/>
        <v>-4.8355470000004868</v>
      </c>
      <c r="J44" s="8">
        <f t="shared" si="12"/>
        <v>1.2620777670001271</v>
      </c>
      <c r="K44" s="8">
        <f t="shared" ca="1" si="4"/>
        <v>18.035127126660434</v>
      </c>
      <c r="L44" s="8">
        <f t="shared" ca="1" si="13"/>
        <v>0.24193892352915283</v>
      </c>
      <c r="M44" s="8">
        <f t="shared" ca="1" si="5"/>
        <v>2.1892055048939941E-5</v>
      </c>
      <c r="N44" s="8">
        <f t="shared" ca="1" si="6"/>
        <v>2.0910920343105318E-2</v>
      </c>
      <c r="O44" s="8">
        <f t="shared" ca="1" si="7"/>
        <v>0.44121654702890578</v>
      </c>
      <c r="P44" s="6">
        <f t="shared" ca="1" si="14"/>
        <v>0.49187287334142837</v>
      </c>
      <c r="Q44" s="6"/>
      <c r="R44" s="6"/>
      <c r="S44" s="6"/>
    </row>
    <row r="45" spans="1:19" x14ac:dyDescent="0.2">
      <c r="A45" s="40">
        <v>-2602</v>
      </c>
      <c r="B45" s="40">
        <v>17.878199999999197</v>
      </c>
      <c r="C45" s="6"/>
      <c r="D45" s="41">
        <f t="shared" si="3"/>
        <v>-0.26019999999999999</v>
      </c>
      <c r="E45" s="41">
        <f t="shared" si="3"/>
        <v>17.878199999999197</v>
      </c>
      <c r="F45" s="8">
        <f t="shared" si="8"/>
        <v>6.7704039999999993E-2</v>
      </c>
      <c r="G45" s="8">
        <f t="shared" si="9"/>
        <v>-1.7616591207999997E-2</v>
      </c>
      <c r="H45" s="8">
        <f t="shared" si="10"/>
        <v>4.5838370323215989E-3</v>
      </c>
      <c r="I45" s="8">
        <f t="shared" si="11"/>
        <v>-4.6519076399997905</v>
      </c>
      <c r="J45" s="8">
        <f t="shared" si="12"/>
        <v>1.2104263679279454</v>
      </c>
      <c r="K45" s="8">
        <f t="shared" ca="1" si="4"/>
        <v>17.858285835912675</v>
      </c>
      <c r="L45" s="8">
        <f t="shared" ca="1" si="13"/>
        <v>3.9657393126492796E-4</v>
      </c>
      <c r="M45" s="8">
        <f t="shared" ca="1" si="5"/>
        <v>1.9342467623432319E-5</v>
      </c>
      <c r="N45" s="8">
        <f t="shared" ca="1" si="6"/>
        <v>1.9082754459990386E-2</v>
      </c>
      <c r="O45" s="8">
        <f t="shared" ca="1" si="7"/>
        <v>0.41116849742866035</v>
      </c>
      <c r="P45" s="6">
        <f t="shared" ca="1" si="14"/>
        <v>1.9914164086522135E-2</v>
      </c>
      <c r="Q45" s="6"/>
      <c r="R45" s="6"/>
      <c r="S45" s="6"/>
    </row>
    <row r="46" spans="1:19" x14ac:dyDescent="0.2">
      <c r="A46" s="40">
        <v>-2598</v>
      </c>
      <c r="B46" s="40">
        <v>17.946799999997893</v>
      </c>
      <c r="C46" s="6"/>
      <c r="D46" s="41">
        <f t="shared" si="3"/>
        <v>-0.25979999999999998</v>
      </c>
      <c r="E46" s="41">
        <f t="shared" si="3"/>
        <v>17.946799999997893</v>
      </c>
      <c r="F46" s="8">
        <f t="shared" si="8"/>
        <v>6.7496039999999993E-2</v>
      </c>
      <c r="G46" s="8">
        <f t="shared" si="9"/>
        <v>-1.7535471191999996E-2</v>
      </c>
      <c r="H46" s="8">
        <f t="shared" si="10"/>
        <v>4.5557154156815995E-3</v>
      </c>
      <c r="I46" s="8">
        <f t="shared" si="11"/>
        <v>-4.6625786399994524</v>
      </c>
      <c r="J46" s="8">
        <f t="shared" si="12"/>
        <v>1.2113379306718577</v>
      </c>
      <c r="K46" s="8">
        <f t="shared" ca="1" si="4"/>
        <v>17.770054320010544</v>
      </c>
      <c r="L46" s="8">
        <f t="shared" ca="1" si="13"/>
        <v>3.1239035394190231E-2</v>
      </c>
      <c r="M46" s="8">
        <f t="shared" ca="1" si="5"/>
        <v>1.8136589488029486E-5</v>
      </c>
      <c r="N46" s="8">
        <f t="shared" ca="1" si="6"/>
        <v>1.8205472584650977E-2</v>
      </c>
      <c r="O46" s="8">
        <f t="shared" ca="1" si="7"/>
        <v>0.39662396452986615</v>
      </c>
      <c r="P46" s="6">
        <f t="shared" ca="1" si="14"/>
        <v>0.17674567998734858</v>
      </c>
      <c r="Q46" s="6"/>
      <c r="R46" s="6"/>
      <c r="S46" s="6"/>
    </row>
    <row r="47" spans="1:19" x14ac:dyDescent="0.2">
      <c r="A47" s="40">
        <v>-2596</v>
      </c>
      <c r="B47" s="40">
        <v>17.067599999998492</v>
      </c>
      <c r="C47" s="6"/>
      <c r="D47" s="41">
        <f t="shared" si="3"/>
        <v>-0.2596</v>
      </c>
      <c r="E47" s="41">
        <f t="shared" si="3"/>
        <v>17.067599999998492</v>
      </c>
      <c r="F47" s="8">
        <f t="shared" si="8"/>
        <v>6.7392159999999993E-2</v>
      </c>
      <c r="G47" s="8">
        <f t="shared" si="9"/>
        <v>-1.7495004735999999E-2</v>
      </c>
      <c r="H47" s="8">
        <f t="shared" si="10"/>
        <v>4.5417032294655987E-3</v>
      </c>
      <c r="I47" s="8">
        <f t="shared" si="11"/>
        <v>-4.4307489599996082</v>
      </c>
      <c r="J47" s="8">
        <f t="shared" si="12"/>
        <v>1.1502224300158983</v>
      </c>
      <c r="K47" s="8">
        <f t="shared" ca="1" si="4"/>
        <v>17.725985844427417</v>
      </c>
      <c r="L47" s="8">
        <f t="shared" ca="1" si="13"/>
        <v>0.43347192014438746</v>
      </c>
      <c r="M47" s="8">
        <f t="shared" ca="1" si="5"/>
        <v>1.7550599873723814E-5</v>
      </c>
      <c r="N47" s="8">
        <f t="shared" ca="1" si="6"/>
        <v>1.7775918249785205E-2</v>
      </c>
      <c r="O47" s="8">
        <f t="shared" ca="1" si="7"/>
        <v>0.3894702630004987</v>
      </c>
      <c r="P47" s="6">
        <f t="shared" ca="1" si="14"/>
        <v>-0.65838584442892412</v>
      </c>
      <c r="Q47" s="6"/>
      <c r="R47" s="6"/>
      <c r="S47" s="6"/>
    </row>
    <row r="48" spans="1:19" x14ac:dyDescent="0.2">
      <c r="A48" s="40">
        <v>-2596</v>
      </c>
      <c r="B48" s="40">
        <v>18.075599999996484</v>
      </c>
      <c r="C48" s="6"/>
      <c r="D48" s="41">
        <f t="shared" si="3"/>
        <v>-0.2596</v>
      </c>
      <c r="E48" s="41">
        <f t="shared" si="3"/>
        <v>18.075599999996484</v>
      </c>
      <c r="F48" s="8">
        <f t="shared" si="8"/>
        <v>6.7392159999999993E-2</v>
      </c>
      <c r="G48" s="8">
        <f t="shared" si="9"/>
        <v>-1.7495004735999999E-2</v>
      </c>
      <c r="H48" s="8">
        <f t="shared" si="10"/>
        <v>4.5417032294655987E-3</v>
      </c>
      <c r="I48" s="8">
        <f t="shared" si="11"/>
        <v>-4.6924257599990868</v>
      </c>
      <c r="J48" s="8">
        <f t="shared" si="12"/>
        <v>1.218153727295763</v>
      </c>
      <c r="K48" s="8">
        <f t="shared" ca="1" si="4"/>
        <v>17.725985844427417</v>
      </c>
      <c r="L48" s="8">
        <f t="shared" ca="1" si="13"/>
        <v>0.12223005777427229</v>
      </c>
      <c r="M48" s="8">
        <f t="shared" ca="1" si="5"/>
        <v>1.7550599873723814E-5</v>
      </c>
      <c r="N48" s="8">
        <f t="shared" ca="1" si="6"/>
        <v>1.7775918249785205E-2</v>
      </c>
      <c r="O48" s="8">
        <f t="shared" ca="1" si="7"/>
        <v>0.3894702630004987</v>
      </c>
      <c r="P48" s="6">
        <f t="shared" ca="1" si="14"/>
        <v>0.34961415556906772</v>
      </c>
      <c r="Q48" s="6"/>
      <c r="R48" s="6"/>
      <c r="S48" s="6"/>
    </row>
    <row r="49" spans="1:19" x14ac:dyDescent="0.2">
      <c r="A49" s="40">
        <v>-2594</v>
      </c>
      <c r="B49" s="40">
        <v>17.053399999997055</v>
      </c>
      <c r="C49" s="6"/>
      <c r="D49" s="41">
        <f t="shared" si="3"/>
        <v>-0.25940000000000002</v>
      </c>
      <c r="E49" s="41">
        <f t="shared" si="3"/>
        <v>17.053399999997055</v>
      </c>
      <c r="F49" s="8">
        <f t="shared" si="8"/>
        <v>6.7288360000000005E-2</v>
      </c>
      <c r="G49" s="8">
        <f t="shared" si="9"/>
        <v>-1.7454600584000002E-2</v>
      </c>
      <c r="H49" s="8">
        <f t="shared" si="10"/>
        <v>4.5277233914896011E-3</v>
      </c>
      <c r="I49" s="8">
        <f t="shared" si="11"/>
        <v>-4.4236519599992361</v>
      </c>
      <c r="J49" s="8">
        <f t="shared" si="12"/>
        <v>1.1474953184238019</v>
      </c>
      <c r="K49" s="8">
        <f t="shared" ca="1" si="4"/>
        <v>17.681948890422923</v>
      </c>
      <c r="L49" s="8">
        <f t="shared" ca="1" si="13"/>
        <v>0.39507370765559041</v>
      </c>
      <c r="M49" s="8">
        <f t="shared" ca="1" si="5"/>
        <v>1.697580402294319E-5</v>
      </c>
      <c r="N49" s="8">
        <f t="shared" ca="1" si="6"/>
        <v>1.7352378530732359E-2</v>
      </c>
      <c r="O49" s="8">
        <f t="shared" ca="1" si="7"/>
        <v>0.3823951083352024</v>
      </c>
      <c r="P49" s="6">
        <f t="shared" ca="1" si="14"/>
        <v>-0.62854889042586848</v>
      </c>
      <c r="Q49" s="6"/>
      <c r="R49" s="6"/>
      <c r="S49" s="6"/>
    </row>
    <row r="50" spans="1:19" x14ac:dyDescent="0.2">
      <c r="A50" s="40">
        <v>-2573</v>
      </c>
      <c r="B50" s="40">
        <v>17.515299999999115</v>
      </c>
      <c r="C50" s="6"/>
      <c r="D50" s="41">
        <f t="shared" si="3"/>
        <v>-0.25729999999999997</v>
      </c>
      <c r="E50" s="41">
        <f t="shared" si="3"/>
        <v>17.515299999999115</v>
      </c>
      <c r="F50" s="8">
        <f t="shared" si="8"/>
        <v>6.6203289999999984E-2</v>
      </c>
      <c r="G50" s="8">
        <f t="shared" si="9"/>
        <v>-1.7034106516999995E-2</v>
      </c>
      <c r="H50" s="8">
        <f t="shared" si="10"/>
        <v>4.3828756068240975E-3</v>
      </c>
      <c r="I50" s="8">
        <f t="shared" si="11"/>
        <v>-4.5066866899997722</v>
      </c>
      <c r="J50" s="8">
        <f t="shared" si="12"/>
        <v>1.1595704853369413</v>
      </c>
      <c r="K50" s="8">
        <f t="shared" ca="1" si="4"/>
        <v>17.221463988685137</v>
      </c>
      <c r="L50" s="8">
        <f t="shared" ca="1" si="13"/>
        <v>8.633960154490819E-2</v>
      </c>
      <c r="M50" s="8">
        <f t="shared" ca="1" si="5"/>
        <v>1.1596494875538823E-5</v>
      </c>
      <c r="N50" s="8">
        <f t="shared" ca="1" si="6"/>
        <v>1.3260270419839796E-2</v>
      </c>
      <c r="O50" s="8">
        <f t="shared" ca="1" si="7"/>
        <v>0.31275523814101941</v>
      </c>
      <c r="P50" s="6">
        <f t="shared" ca="1" si="14"/>
        <v>0.29383601131397796</v>
      </c>
      <c r="Q50" s="6"/>
      <c r="R50" s="6"/>
      <c r="S50" s="6"/>
    </row>
    <row r="51" spans="1:19" x14ac:dyDescent="0.2">
      <c r="A51" s="40">
        <v>-2563</v>
      </c>
      <c r="B51" s="40">
        <v>16.846299999997427</v>
      </c>
      <c r="C51" s="6"/>
      <c r="D51" s="41">
        <f t="shared" si="3"/>
        <v>-0.25629999999999997</v>
      </c>
      <c r="E51" s="41">
        <f t="shared" si="3"/>
        <v>16.846299999997427</v>
      </c>
      <c r="F51" s="8">
        <f t="shared" si="8"/>
        <v>6.5689689999999981E-2</v>
      </c>
      <c r="G51" s="8">
        <f t="shared" si="9"/>
        <v>-1.6836267546999992E-2</v>
      </c>
      <c r="H51" s="8">
        <f t="shared" si="10"/>
        <v>4.3151353722960979E-3</v>
      </c>
      <c r="I51" s="8">
        <f t="shared" si="11"/>
        <v>-4.3177066899993397</v>
      </c>
      <c r="J51" s="8">
        <f t="shared" si="12"/>
        <v>1.1066282246468306</v>
      </c>
      <c r="K51" s="8">
        <f t="shared" ca="1" si="4"/>
        <v>17.003406925219821</v>
      </c>
      <c r="L51" s="8">
        <f t="shared" ca="1" si="13"/>
        <v>2.4682585952834759E-2</v>
      </c>
      <c r="M51" s="8">
        <f t="shared" ca="1" si="5"/>
        <v>9.4394335211213626E-6</v>
      </c>
      <c r="N51" s="8">
        <f t="shared" ca="1" si="6"/>
        <v>1.1532755546217889E-2</v>
      </c>
      <c r="O51" s="8">
        <f t="shared" ca="1" si="7"/>
        <v>0.2824992482680751</v>
      </c>
      <c r="P51" s="6">
        <f t="shared" ca="1" si="14"/>
        <v>-0.15710692522239356</v>
      </c>
      <c r="Q51" s="6"/>
      <c r="R51" s="6"/>
      <c r="S51" s="6"/>
    </row>
    <row r="52" spans="1:19" x14ac:dyDescent="0.2">
      <c r="A52" s="40">
        <v>-2525</v>
      </c>
      <c r="B52" s="40">
        <v>16.443500000001222</v>
      </c>
      <c r="C52" s="6"/>
      <c r="D52" s="41">
        <f t="shared" ref="D52:E83" si="15">A52/A$18</f>
        <v>-0.2525</v>
      </c>
      <c r="E52" s="41">
        <f t="shared" si="15"/>
        <v>16.443500000001222</v>
      </c>
      <c r="F52" s="8">
        <f t="shared" si="8"/>
        <v>6.375625E-2</v>
      </c>
      <c r="G52" s="8">
        <f t="shared" si="9"/>
        <v>-1.6098453124999999E-2</v>
      </c>
      <c r="H52" s="8">
        <f t="shared" si="10"/>
        <v>4.0648594140625001E-3</v>
      </c>
      <c r="I52" s="8">
        <f t="shared" si="11"/>
        <v>-4.1519837500003085</v>
      </c>
      <c r="J52" s="8">
        <f t="shared" si="12"/>
        <v>1.0483758968750778</v>
      </c>
      <c r="K52" s="8">
        <f t="shared" ca="1" si="4"/>
        <v>16.181977003978147</v>
      </c>
      <c r="L52" s="8">
        <f t="shared" ca="1" si="13"/>
        <v>6.8394277448885266E-2</v>
      </c>
      <c r="M52" s="8">
        <f t="shared" ca="1" si="5"/>
        <v>3.4241640959546596E-6</v>
      </c>
      <c r="N52" s="8">
        <f t="shared" ca="1" si="6"/>
        <v>6.1873805462449331E-3</v>
      </c>
      <c r="O52" s="8">
        <f t="shared" ca="1" si="7"/>
        <v>0.18367932258510453</v>
      </c>
      <c r="P52" s="6">
        <f t="shared" ca="1" si="14"/>
        <v>0.26152299602307494</v>
      </c>
      <c r="Q52" s="6"/>
      <c r="R52" s="6"/>
      <c r="S52" s="6"/>
    </row>
    <row r="53" spans="1:19" x14ac:dyDescent="0.2">
      <c r="A53" s="40">
        <v>-2524</v>
      </c>
      <c r="B53" s="40">
        <v>15.484400000001187</v>
      </c>
      <c r="C53" s="6"/>
      <c r="D53" s="41">
        <f t="shared" si="15"/>
        <v>-0.25240000000000001</v>
      </c>
      <c r="E53" s="41">
        <f t="shared" si="15"/>
        <v>15.484400000001187</v>
      </c>
      <c r="F53" s="8">
        <f t="shared" si="8"/>
        <v>6.370576E-2</v>
      </c>
      <c r="G53" s="8">
        <f t="shared" si="9"/>
        <v>-1.6079333824000001E-2</v>
      </c>
      <c r="H53" s="8">
        <f t="shared" si="10"/>
        <v>4.0584238571776E-3</v>
      </c>
      <c r="I53" s="8">
        <f t="shared" si="11"/>
        <v>-3.9082625600003</v>
      </c>
      <c r="J53" s="8">
        <f t="shared" si="12"/>
        <v>0.9864454701440758</v>
      </c>
      <c r="K53" s="8">
        <f t="shared" ca="1" si="4"/>
        <v>16.160514094799161</v>
      </c>
      <c r="L53" s="8">
        <f t="shared" ca="1" si="13"/>
        <v>0.4571302691844838</v>
      </c>
      <c r="M53" s="8">
        <f t="shared" ca="1" si="5"/>
        <v>3.3095740474549058E-6</v>
      </c>
      <c r="N53" s="8">
        <f t="shared" ca="1" si="6"/>
        <v>6.0715625697061902E-3</v>
      </c>
      <c r="O53" s="8">
        <f t="shared" ca="1" si="7"/>
        <v>0.1814100720693575</v>
      </c>
      <c r="P53" s="6">
        <f t="shared" ca="1" si="14"/>
        <v>-0.67611409479797402</v>
      </c>
      <c r="Q53" s="6"/>
      <c r="R53" s="6"/>
      <c r="S53" s="6"/>
    </row>
    <row r="54" spans="1:19" x14ac:dyDescent="0.2">
      <c r="A54" s="40">
        <v>-2515</v>
      </c>
      <c r="B54" s="40">
        <v>15.796500000000378</v>
      </c>
      <c r="C54" s="6"/>
      <c r="D54" s="41">
        <f t="shared" si="15"/>
        <v>-0.2515</v>
      </c>
      <c r="E54" s="41">
        <f t="shared" si="15"/>
        <v>15.796500000000378</v>
      </c>
      <c r="F54" s="8">
        <f t="shared" si="8"/>
        <v>6.3252249999999996E-2</v>
      </c>
      <c r="G54" s="8">
        <f t="shared" si="9"/>
        <v>-1.5907940874999998E-2</v>
      </c>
      <c r="H54" s="8">
        <f t="shared" si="10"/>
        <v>4.0008471300624999E-3</v>
      </c>
      <c r="I54" s="8">
        <f t="shared" si="11"/>
        <v>-3.9728197500000952</v>
      </c>
      <c r="J54" s="8">
        <f t="shared" si="12"/>
        <v>0.99916416712502398</v>
      </c>
      <c r="K54" s="8">
        <f t="shared" ca="1" si="4"/>
        <v>15.967702529947841</v>
      </c>
      <c r="L54" s="8">
        <f t="shared" ca="1" si="13"/>
        <v>2.9310306260411922E-2</v>
      </c>
      <c r="M54" s="8">
        <f t="shared" ca="1" si="5"/>
        <v>2.3726237609505388E-6</v>
      </c>
      <c r="N54" s="8">
        <f t="shared" ca="1" si="6"/>
        <v>5.0838368042680658E-3</v>
      </c>
      <c r="O54" s="8">
        <f t="shared" ca="1" si="7"/>
        <v>0.16171988538475129</v>
      </c>
      <c r="P54" s="6">
        <f t="shared" ca="1" si="14"/>
        <v>-0.17120252994746288</v>
      </c>
      <c r="Q54" s="6"/>
      <c r="R54" s="6"/>
      <c r="S54" s="6"/>
    </row>
    <row r="55" spans="1:19" x14ac:dyDescent="0.2">
      <c r="A55" s="40">
        <v>-2512</v>
      </c>
      <c r="B55" s="40">
        <v>16.881199999999808</v>
      </c>
      <c r="C55" s="6"/>
      <c r="D55" s="41">
        <f t="shared" si="15"/>
        <v>-0.25119999999999998</v>
      </c>
      <c r="E55" s="41">
        <f t="shared" si="15"/>
        <v>16.881199999999808</v>
      </c>
      <c r="F55" s="8">
        <f t="shared" si="8"/>
        <v>6.3101439999999995E-2</v>
      </c>
      <c r="G55" s="8">
        <f t="shared" si="9"/>
        <v>-1.5851081727999997E-2</v>
      </c>
      <c r="H55" s="8">
        <f t="shared" si="10"/>
        <v>3.9817917300735989E-3</v>
      </c>
      <c r="I55" s="8">
        <f t="shared" si="11"/>
        <v>-4.2405574399999511</v>
      </c>
      <c r="J55" s="8">
        <f t="shared" si="12"/>
        <v>1.0652280289279876</v>
      </c>
      <c r="K55" s="8">
        <f t="shared" ca="1" si="4"/>
        <v>15.903573855434548</v>
      </c>
      <c r="L55" s="8">
        <f t="shared" ca="1" si="13"/>
        <v>0.95575287853753488</v>
      </c>
      <c r="M55" s="8">
        <f t="shared" ca="1" si="5"/>
        <v>2.0973603362781289E-6</v>
      </c>
      <c r="N55" s="8">
        <f t="shared" ca="1" si="6"/>
        <v>4.7761599685662006E-3</v>
      </c>
      <c r="O55" s="8">
        <f t="shared" ca="1" si="7"/>
        <v>0.15544635831285572</v>
      </c>
      <c r="P55" s="6">
        <f t="shared" ca="1" si="14"/>
        <v>0.97762614456526009</v>
      </c>
      <c r="Q55" s="6"/>
      <c r="R55" s="6"/>
      <c r="S55" s="6"/>
    </row>
    <row r="56" spans="1:19" x14ac:dyDescent="0.2">
      <c r="A56" s="40">
        <v>-2506</v>
      </c>
      <c r="B56" s="40">
        <v>16.103600000002189</v>
      </c>
      <c r="C56" s="6"/>
      <c r="D56" s="41">
        <f t="shared" si="15"/>
        <v>-0.25059999999999999</v>
      </c>
      <c r="E56" s="41">
        <f t="shared" si="15"/>
        <v>16.103600000002189</v>
      </c>
      <c r="F56" s="8">
        <f t="shared" si="8"/>
        <v>6.280036E-2</v>
      </c>
      <c r="G56" s="8">
        <f t="shared" si="9"/>
        <v>-1.5737770216000001E-2</v>
      </c>
      <c r="H56" s="8">
        <f t="shared" si="10"/>
        <v>3.9438852161295997E-3</v>
      </c>
      <c r="I56" s="8">
        <f t="shared" si="11"/>
        <v>-4.0355621600005485</v>
      </c>
      <c r="J56" s="8">
        <f t="shared" si="12"/>
        <v>1.0113118772961374</v>
      </c>
      <c r="K56" s="8">
        <f t="shared" ca="1" si="4"/>
        <v>15.775529277063677</v>
      </c>
      <c r="L56" s="8">
        <f t="shared" ca="1" si="13"/>
        <v>0.10763039924939734</v>
      </c>
      <c r="M56" s="8">
        <f t="shared" ca="1" si="5"/>
        <v>1.6009894052828069E-6</v>
      </c>
      <c r="N56" s="8">
        <f t="shared" ca="1" si="6"/>
        <v>4.1925562901049401E-3</v>
      </c>
      <c r="O56" s="8">
        <f t="shared" ca="1" si="7"/>
        <v>0.14332716525743963</v>
      </c>
      <c r="P56" s="6">
        <f t="shared" ca="1" si="14"/>
        <v>0.32807072293851114</v>
      </c>
      <c r="Q56" s="6"/>
      <c r="R56" s="6"/>
      <c r="S56" s="6"/>
    </row>
    <row r="57" spans="1:19" x14ac:dyDescent="0.2">
      <c r="A57" s="40">
        <v>-2483</v>
      </c>
      <c r="B57" s="40">
        <v>15.568299999998999</v>
      </c>
      <c r="C57" s="6"/>
      <c r="D57" s="41">
        <f t="shared" si="15"/>
        <v>-0.24829999999999999</v>
      </c>
      <c r="E57" s="41">
        <f t="shared" si="15"/>
        <v>15.568299999998999</v>
      </c>
      <c r="F57" s="8">
        <f t="shared" si="8"/>
        <v>6.1652889999999995E-2</v>
      </c>
      <c r="G57" s="8">
        <f t="shared" si="9"/>
        <v>-1.5308412586999998E-2</v>
      </c>
      <c r="H57" s="8">
        <f t="shared" si="10"/>
        <v>3.8010788453520994E-3</v>
      </c>
      <c r="I57" s="8">
        <f t="shared" si="11"/>
        <v>-3.8656088899997512</v>
      </c>
      <c r="J57" s="8">
        <f t="shared" si="12"/>
        <v>0.95983068738693822</v>
      </c>
      <c r="K57" s="8">
        <f t="shared" ca="1" si="4"/>
        <v>15.287319838259878</v>
      </c>
      <c r="L57" s="8">
        <f t="shared" ca="1" si="13"/>
        <v>7.8949851290942716E-2</v>
      </c>
      <c r="M57" s="8">
        <f t="shared" ca="1" si="5"/>
        <v>3.3638576982532504E-7</v>
      </c>
      <c r="N57" s="8">
        <f t="shared" ca="1" si="6"/>
        <v>2.3346114174401947E-3</v>
      </c>
      <c r="O57" s="8">
        <f t="shared" ca="1" si="7"/>
        <v>0.10200432066159151</v>
      </c>
      <c r="P57" s="6">
        <f t="shared" ca="1" si="14"/>
        <v>0.28098016173912121</v>
      </c>
      <c r="Q57" s="6"/>
      <c r="R57" s="6"/>
      <c r="S57" s="6"/>
    </row>
    <row r="58" spans="1:19" x14ac:dyDescent="0.2">
      <c r="A58" s="40">
        <v>-2482</v>
      </c>
      <c r="B58" s="40">
        <v>15.553199999998469</v>
      </c>
      <c r="C58" s="6"/>
      <c r="D58" s="41">
        <f t="shared" si="15"/>
        <v>-0.2482</v>
      </c>
      <c r="E58" s="41">
        <f t="shared" si="15"/>
        <v>15.553199999998469</v>
      </c>
      <c r="F58" s="8">
        <f t="shared" si="8"/>
        <v>6.1603240000000004E-2</v>
      </c>
      <c r="G58" s="8">
        <f t="shared" si="9"/>
        <v>-1.5289924168000001E-2</v>
      </c>
      <c r="H58" s="8">
        <f t="shared" si="10"/>
        <v>3.7949591784976005E-3</v>
      </c>
      <c r="I58" s="8">
        <f t="shared" si="11"/>
        <v>-3.8603042399996199</v>
      </c>
      <c r="J58" s="8">
        <f t="shared" si="12"/>
        <v>0.95812751236790572</v>
      </c>
      <c r="K58" s="8">
        <f t="shared" ca="1" si="4"/>
        <v>15.266187905656459</v>
      </c>
      <c r="L58" s="8">
        <f t="shared" ca="1" si="13"/>
        <v>8.2375942298587121E-2</v>
      </c>
      <c r="M58" s="8">
        <f t="shared" ca="1" si="5"/>
        <v>3.0334036217764277E-7</v>
      </c>
      <c r="N58" s="8">
        <f t="shared" ca="1" si="6"/>
        <v>2.2670424042051246E-3</v>
      </c>
      <c r="O58" s="8">
        <f t="shared" ca="1" si="7"/>
        <v>0.1003873655356788</v>
      </c>
      <c r="P58" s="6">
        <f t="shared" ca="1" si="14"/>
        <v>0.28701209434201047</v>
      </c>
      <c r="Q58" s="6"/>
      <c r="R58" s="6"/>
      <c r="S58" s="6"/>
    </row>
    <row r="59" spans="1:19" x14ac:dyDescent="0.2">
      <c r="A59" s="40">
        <v>-2462</v>
      </c>
      <c r="B59" s="40">
        <v>14.964199999998527</v>
      </c>
      <c r="C59" s="6"/>
      <c r="D59" s="41">
        <f t="shared" si="15"/>
        <v>-0.2462</v>
      </c>
      <c r="E59" s="41">
        <f t="shared" si="15"/>
        <v>14.964199999998527</v>
      </c>
      <c r="F59" s="8">
        <f t="shared" si="8"/>
        <v>6.0614439999999999E-2</v>
      </c>
      <c r="G59" s="8">
        <f t="shared" si="9"/>
        <v>-1.4923275127999999E-2</v>
      </c>
      <c r="H59" s="8">
        <f t="shared" si="10"/>
        <v>3.6741103365135999E-3</v>
      </c>
      <c r="I59" s="8">
        <f t="shared" si="11"/>
        <v>-3.6841860399996373</v>
      </c>
      <c r="J59" s="8">
        <f t="shared" si="12"/>
        <v>0.90704660304791074</v>
      </c>
      <c r="K59" s="8">
        <f t="shared" ca="1" si="4"/>
        <v>14.845204136465865</v>
      </c>
      <c r="L59" s="8">
        <f t="shared" ca="1" si="13"/>
        <v>1.4160015537883971E-2</v>
      </c>
      <c r="M59" s="8">
        <f t="shared" ca="1" si="5"/>
        <v>5.6229905384794569E-10</v>
      </c>
      <c r="N59" s="8">
        <f t="shared" ca="1" si="6"/>
        <v>1.1359008858755947E-3</v>
      </c>
      <c r="O59" s="8">
        <f t="shared" ca="1" si="7"/>
        <v>7.10650974566953E-2</v>
      </c>
      <c r="P59" s="6">
        <f t="shared" ca="1" si="14"/>
        <v>0.11899586353266223</v>
      </c>
      <c r="Q59" s="6"/>
      <c r="R59" s="6"/>
      <c r="S59" s="6"/>
    </row>
    <row r="60" spans="1:19" x14ac:dyDescent="0.2">
      <c r="A60" s="40">
        <v>-2457</v>
      </c>
      <c r="B60" s="40">
        <v>15.087699999996403</v>
      </c>
      <c r="C60" s="6"/>
      <c r="D60" s="41">
        <f t="shared" si="15"/>
        <v>-0.2457</v>
      </c>
      <c r="E60" s="41">
        <f t="shared" si="15"/>
        <v>15.087699999996403</v>
      </c>
      <c r="F60" s="8">
        <f t="shared" si="8"/>
        <v>6.0368490000000004E-2</v>
      </c>
      <c r="G60" s="8">
        <f t="shared" si="9"/>
        <v>-1.4832537993000001E-2</v>
      </c>
      <c r="H60" s="8">
        <f t="shared" si="10"/>
        <v>3.6443545848801003E-3</v>
      </c>
      <c r="I60" s="8">
        <f t="shared" si="11"/>
        <v>-3.7070478899991164</v>
      </c>
      <c r="J60" s="8">
        <f t="shared" si="12"/>
        <v>0.91082166657278285</v>
      </c>
      <c r="K60" s="8">
        <f t="shared" ca="1" si="4"/>
        <v>14.740450718834234</v>
      </c>
      <c r="L60" s="8">
        <f t="shared" ca="1" si="13"/>
        <v>0.12058206326764295</v>
      </c>
      <c r="M60" s="8">
        <f t="shared" ca="1" si="5"/>
        <v>2.7011860233617579E-8</v>
      </c>
      <c r="N60" s="8">
        <f t="shared" ca="1" si="6"/>
        <v>9.1676391238959759E-4</v>
      </c>
      <c r="O60" s="8">
        <f t="shared" ca="1" si="7"/>
        <v>6.4610225793889683E-2</v>
      </c>
      <c r="P60" s="6">
        <f t="shared" ca="1" si="14"/>
        <v>0.3472492811621688</v>
      </c>
      <c r="Q60" s="6"/>
      <c r="R60" s="6"/>
      <c r="S60" s="6"/>
    </row>
    <row r="61" spans="1:19" x14ac:dyDescent="0.2">
      <c r="A61" s="40">
        <v>-2432</v>
      </c>
      <c r="B61" s="40">
        <v>13.678200000002107</v>
      </c>
      <c r="C61" s="6"/>
      <c r="D61" s="41">
        <f t="shared" si="15"/>
        <v>-0.2432</v>
      </c>
      <c r="E61" s="41">
        <f t="shared" si="15"/>
        <v>13.678200000002107</v>
      </c>
      <c r="F61" s="8">
        <f t="shared" si="8"/>
        <v>5.9146240000000003E-2</v>
      </c>
      <c r="G61" s="8">
        <f t="shared" si="9"/>
        <v>-1.4384365568000001E-2</v>
      </c>
      <c r="H61" s="8">
        <f t="shared" si="10"/>
        <v>3.4982777061376004E-3</v>
      </c>
      <c r="I61" s="8">
        <f t="shared" si="11"/>
        <v>-3.3265382400005126</v>
      </c>
      <c r="J61" s="8">
        <f t="shared" si="12"/>
        <v>0.80901409996812468</v>
      </c>
      <c r="K61" s="8">
        <f t="shared" ca="1" si="4"/>
        <v>14.219638778672179</v>
      </c>
      <c r="L61" s="8">
        <f t="shared" ca="1" si="13"/>
        <v>0.29315595104773906</v>
      </c>
      <c r="M61" s="8">
        <f t="shared" ca="1" si="5"/>
        <v>7.2195356758469811E-7</v>
      </c>
      <c r="N61" s="8">
        <f t="shared" ca="1" si="6"/>
        <v>1.8139800132723147E-4</v>
      </c>
      <c r="O61" s="8">
        <f t="shared" ca="1" si="7"/>
        <v>3.7337739892173531E-2</v>
      </c>
      <c r="P61" s="6">
        <f t="shared" ca="1" si="14"/>
        <v>-0.54143877867007184</v>
      </c>
      <c r="Q61" s="6"/>
      <c r="R61" s="6"/>
      <c r="S61" s="6"/>
    </row>
    <row r="62" spans="1:19" x14ac:dyDescent="0.2">
      <c r="A62" s="40">
        <v>-2430</v>
      </c>
      <c r="B62" s="40">
        <v>13.715000000000146</v>
      </c>
      <c r="C62" s="6"/>
      <c r="D62" s="41">
        <f t="shared" si="15"/>
        <v>-0.24299999999999999</v>
      </c>
      <c r="E62" s="41">
        <f t="shared" si="15"/>
        <v>13.715000000000146</v>
      </c>
      <c r="F62" s="8">
        <f t="shared" si="8"/>
        <v>5.9048999999999997E-2</v>
      </c>
      <c r="G62" s="8">
        <f t="shared" si="9"/>
        <v>-1.4348906999999999E-2</v>
      </c>
      <c r="H62" s="8">
        <f t="shared" si="10"/>
        <v>3.4867844009999998E-3</v>
      </c>
      <c r="I62" s="8">
        <f t="shared" si="11"/>
        <v>-3.3327450000000352</v>
      </c>
      <c r="J62" s="8">
        <f t="shared" si="12"/>
        <v>0.8098570350000085</v>
      </c>
      <c r="K62" s="8">
        <f t="shared" ca="1" si="4"/>
        <v>14.178186594114932</v>
      </c>
      <c r="L62" s="8">
        <f t="shared" ca="1" si="13"/>
        <v>0.21454182096765564</v>
      </c>
      <c r="M62" s="8">
        <f t="shared" ca="1" si="5"/>
        <v>8.1580204282056633E-7</v>
      </c>
      <c r="N62" s="8">
        <f t="shared" ca="1" si="6"/>
        <v>1.4753356980799542E-4</v>
      </c>
      <c r="O62" s="8">
        <f t="shared" ca="1" si="7"/>
        <v>3.5504615782265568E-2</v>
      </c>
      <c r="P62" s="6">
        <f t="shared" ca="1" si="14"/>
        <v>-0.46318659411478613</v>
      </c>
      <c r="Q62" s="6"/>
      <c r="R62" s="6"/>
      <c r="S62" s="6"/>
    </row>
    <row r="63" spans="1:19" x14ac:dyDescent="0.2">
      <c r="A63" s="40">
        <v>-2430</v>
      </c>
      <c r="B63" s="40">
        <v>13.761999999998807</v>
      </c>
      <c r="C63" s="6"/>
      <c r="D63" s="41">
        <f t="shared" si="15"/>
        <v>-0.24299999999999999</v>
      </c>
      <c r="E63" s="41">
        <f t="shared" si="15"/>
        <v>13.761999999998807</v>
      </c>
      <c r="F63" s="8">
        <f t="shared" si="8"/>
        <v>5.9048999999999997E-2</v>
      </c>
      <c r="G63" s="8">
        <f t="shared" si="9"/>
        <v>-1.4348906999999999E-2</v>
      </c>
      <c r="H63" s="8">
        <f t="shared" si="10"/>
        <v>3.4867844009999998E-3</v>
      </c>
      <c r="I63" s="8">
        <f t="shared" si="11"/>
        <v>-3.34416599999971</v>
      </c>
      <c r="J63" s="8">
        <f t="shared" si="12"/>
        <v>0.81263233799992951</v>
      </c>
      <c r="K63" s="8">
        <f t="shared" ca="1" si="4"/>
        <v>14.178186594114932</v>
      </c>
      <c r="L63" s="8">
        <f t="shared" ca="1" si="13"/>
        <v>0.17321128112198009</v>
      </c>
      <c r="M63" s="8">
        <f t="shared" ca="1" si="5"/>
        <v>8.1580204282056633E-7</v>
      </c>
      <c r="N63" s="8">
        <f t="shared" ca="1" si="6"/>
        <v>1.4753356980799542E-4</v>
      </c>
      <c r="O63" s="8">
        <f t="shared" ca="1" si="7"/>
        <v>3.5504615782265568E-2</v>
      </c>
      <c r="P63" s="6">
        <f t="shared" ca="1" si="14"/>
        <v>-0.41618659411612491</v>
      </c>
      <c r="Q63" s="6"/>
      <c r="R63" s="6"/>
      <c r="S63" s="6"/>
    </row>
    <row r="64" spans="1:19" x14ac:dyDescent="0.2">
      <c r="A64" s="40">
        <v>-2426</v>
      </c>
      <c r="B64" s="40">
        <v>14.859599999999773</v>
      </c>
      <c r="C64" s="6"/>
      <c r="D64" s="41">
        <f t="shared" si="15"/>
        <v>-0.24260000000000001</v>
      </c>
      <c r="E64" s="41">
        <f t="shared" si="15"/>
        <v>14.859599999999773</v>
      </c>
      <c r="F64" s="8">
        <f t="shared" si="8"/>
        <v>5.8854760000000006E-2</v>
      </c>
      <c r="G64" s="8">
        <f t="shared" si="9"/>
        <v>-1.4278164776000002E-2</v>
      </c>
      <c r="H64" s="8">
        <f t="shared" si="10"/>
        <v>3.4638827746576008E-3</v>
      </c>
      <c r="I64" s="8">
        <f t="shared" si="11"/>
        <v>-3.6049389599999451</v>
      </c>
      <c r="J64" s="8">
        <f t="shared" si="12"/>
        <v>0.8745581916959867</v>
      </c>
      <c r="K64" s="8">
        <f t="shared" ca="1" si="4"/>
        <v>14.095376789736317</v>
      </c>
      <c r="L64" s="8">
        <f t="shared" ca="1" si="13"/>
        <v>0.58403711510538225</v>
      </c>
      <c r="M64" s="8">
        <f t="shared" ca="1" si="5"/>
        <v>1.0195421916644067E-6</v>
      </c>
      <c r="N64" s="8">
        <f t="shared" ca="1" si="6"/>
        <v>9.0483791853462528E-5</v>
      </c>
      <c r="O64" s="8">
        <f t="shared" ca="1" si="7"/>
        <v>3.1988449391561515E-2</v>
      </c>
      <c r="P64" s="6">
        <f t="shared" ca="1" si="14"/>
        <v>0.76422321026345585</v>
      </c>
      <c r="Q64" s="6"/>
      <c r="R64" s="6"/>
      <c r="S64" s="6"/>
    </row>
    <row r="65" spans="1:19" x14ac:dyDescent="0.2">
      <c r="A65" s="40">
        <v>-2413</v>
      </c>
      <c r="B65" s="40">
        <v>13.949300000000221</v>
      </c>
      <c r="C65" s="6"/>
      <c r="D65" s="41">
        <f t="shared" si="15"/>
        <v>-0.24129999999999999</v>
      </c>
      <c r="E65" s="41">
        <f t="shared" si="15"/>
        <v>13.949300000000221</v>
      </c>
      <c r="F65" s="8">
        <f t="shared" si="8"/>
        <v>5.8225689999999997E-2</v>
      </c>
      <c r="G65" s="8">
        <f t="shared" si="9"/>
        <v>-1.4049858996999998E-2</v>
      </c>
      <c r="H65" s="8">
        <f t="shared" si="10"/>
        <v>3.3902309759760996E-3</v>
      </c>
      <c r="I65" s="8">
        <f t="shared" si="11"/>
        <v>-3.365966090000053</v>
      </c>
      <c r="J65" s="8">
        <f t="shared" si="12"/>
        <v>0.81220761751701276</v>
      </c>
      <c r="K65" s="8">
        <f t="shared" ca="1" si="4"/>
        <v>13.827115709115333</v>
      </c>
      <c r="L65" s="8">
        <f t="shared" ca="1" si="13"/>
        <v>1.4929000939043039E-2</v>
      </c>
      <c r="M65" s="8">
        <f t="shared" ca="1" si="5"/>
        <v>1.8241258466510335E-6</v>
      </c>
      <c r="N65" s="8">
        <f t="shared" ca="1" si="6"/>
        <v>1.0911759707380496E-6</v>
      </c>
      <c r="O65" s="8">
        <f t="shared" ca="1" si="7"/>
        <v>2.1915684751642291E-2</v>
      </c>
      <c r="P65" s="6">
        <f t="shared" ca="1" si="14"/>
        <v>0.12218429088488847</v>
      </c>
      <c r="Q65" s="6"/>
      <c r="R65" s="6"/>
      <c r="S65" s="6"/>
    </row>
    <row r="66" spans="1:19" x14ac:dyDescent="0.2">
      <c r="A66" s="40">
        <v>-2406</v>
      </c>
      <c r="B66" s="40">
        <v>13.204599999997299</v>
      </c>
      <c r="C66" s="6"/>
      <c r="D66" s="41">
        <f t="shared" si="15"/>
        <v>-0.24060000000000001</v>
      </c>
      <c r="E66" s="41">
        <f t="shared" si="15"/>
        <v>13.204599999997299</v>
      </c>
      <c r="F66" s="8">
        <f t="shared" si="8"/>
        <v>5.7888360000000007E-2</v>
      </c>
      <c r="G66" s="8">
        <f t="shared" si="9"/>
        <v>-1.3927939416000002E-2</v>
      </c>
      <c r="H66" s="8">
        <f t="shared" si="10"/>
        <v>3.3510622234896007E-3</v>
      </c>
      <c r="I66" s="8">
        <f t="shared" si="11"/>
        <v>-3.1770267599993502</v>
      </c>
      <c r="J66" s="8">
        <f t="shared" si="12"/>
        <v>0.76439263845584371</v>
      </c>
      <c r="K66" s="8">
        <f t="shared" ca="1" si="4"/>
        <v>13.683219062560749</v>
      </c>
      <c r="L66" s="8">
        <f t="shared" ca="1" si="13"/>
        <v>0.22907620704911533</v>
      </c>
      <c r="M66" s="8">
        <f t="shared" ca="1" si="5"/>
        <v>2.3433954416280294E-6</v>
      </c>
      <c r="N66" s="8">
        <f t="shared" ca="1" si="6"/>
        <v>1.1944386512222194E-5</v>
      </c>
      <c r="O66" s="8">
        <f t="shared" ca="1" si="7"/>
        <v>1.7328491849490119E-2</v>
      </c>
      <c r="P66" s="6">
        <f t="shared" ca="1" si="14"/>
        <v>-0.47861906256344966</v>
      </c>
      <c r="Q66" s="6"/>
      <c r="R66" s="6"/>
      <c r="S66" s="6"/>
    </row>
    <row r="67" spans="1:19" x14ac:dyDescent="0.2">
      <c r="A67" s="40">
        <v>-2401</v>
      </c>
      <c r="B67" s="40">
        <v>13.379100000001927</v>
      </c>
      <c r="C67" s="6"/>
      <c r="D67" s="41">
        <f t="shared" si="15"/>
        <v>-0.24010000000000001</v>
      </c>
      <c r="E67" s="41">
        <f t="shared" si="15"/>
        <v>13.379100000001927</v>
      </c>
      <c r="F67" s="8">
        <f t="shared" si="8"/>
        <v>5.7648010000000006E-2</v>
      </c>
      <c r="G67" s="8">
        <f t="shared" si="9"/>
        <v>-1.3841287201000002E-2</v>
      </c>
      <c r="H67" s="8">
        <f t="shared" si="10"/>
        <v>3.3232930569601009E-3</v>
      </c>
      <c r="I67" s="8">
        <f t="shared" si="11"/>
        <v>-3.2123219100004627</v>
      </c>
      <c r="J67" s="8">
        <f t="shared" si="12"/>
        <v>0.77127849059111109</v>
      </c>
      <c r="K67" s="8">
        <f t="shared" ca="1" si="4"/>
        <v>13.580672155432872</v>
      </c>
      <c r="L67" s="8">
        <f t="shared" ca="1" si="13"/>
        <v>4.0631333845077083E-2</v>
      </c>
      <c r="M67" s="8">
        <f t="shared" ca="1" si="5"/>
        <v>2.7493257544887208E-6</v>
      </c>
      <c r="N67" s="8">
        <f t="shared" ca="1" si="6"/>
        <v>4.4163865880757296E-5</v>
      </c>
      <c r="O67" s="8">
        <f t="shared" ca="1" si="7"/>
        <v>1.4400895780365432E-2</v>
      </c>
      <c r="P67" s="6">
        <f t="shared" ca="1" si="14"/>
        <v>-0.20157215543094509</v>
      </c>
      <c r="Q67" s="6"/>
      <c r="R67" s="6"/>
      <c r="S67" s="6"/>
    </row>
    <row r="68" spans="1:19" x14ac:dyDescent="0.2">
      <c r="A68" s="40">
        <v>-2399</v>
      </c>
      <c r="B68" s="40">
        <v>14.472900000000664</v>
      </c>
      <c r="C68" s="6"/>
      <c r="D68" s="41">
        <f t="shared" si="15"/>
        <v>-0.2399</v>
      </c>
      <c r="E68" s="41">
        <f t="shared" si="15"/>
        <v>14.472900000000664</v>
      </c>
      <c r="F68" s="8">
        <f t="shared" si="8"/>
        <v>5.7552010000000001E-2</v>
      </c>
      <c r="G68" s="8">
        <f t="shared" si="9"/>
        <v>-1.3806727199E-2</v>
      </c>
      <c r="H68" s="8">
        <f t="shared" si="10"/>
        <v>3.3122338550401003E-3</v>
      </c>
      <c r="I68" s="8">
        <f t="shared" si="11"/>
        <v>-3.4720487100001591</v>
      </c>
      <c r="J68" s="8">
        <f t="shared" si="12"/>
        <v>0.83294448552903821</v>
      </c>
      <c r="K68" s="8">
        <f t="shared" ca="1" si="4"/>
        <v>13.539708555344312</v>
      </c>
      <c r="L68" s="8">
        <f t="shared" ca="1" si="13"/>
        <v>0.87084627237980861</v>
      </c>
      <c r="M68" s="8">
        <f t="shared" ca="1" si="5"/>
        <v>2.9196316190463729E-6</v>
      </c>
      <c r="N68" s="8">
        <f t="shared" ca="1" si="6"/>
        <v>6.2655338248488533E-5</v>
      </c>
      <c r="O68" s="8">
        <f t="shared" ca="1" si="7"/>
        <v>1.331004251707325E-2</v>
      </c>
      <c r="P68" s="6">
        <f t="shared" ca="1" si="14"/>
        <v>0.93319144465635162</v>
      </c>
      <c r="Q68" s="6"/>
      <c r="R68" s="6"/>
      <c r="S68" s="6"/>
    </row>
    <row r="69" spans="1:19" x14ac:dyDescent="0.2">
      <c r="A69" s="40">
        <v>-2380</v>
      </c>
      <c r="B69" s="40">
        <v>13.792000000001281</v>
      </c>
      <c r="C69" s="6"/>
      <c r="D69" s="41">
        <f t="shared" si="15"/>
        <v>-0.23799999999999999</v>
      </c>
      <c r="E69" s="41">
        <f t="shared" si="15"/>
        <v>13.792000000001281</v>
      </c>
      <c r="F69" s="8">
        <f t="shared" si="8"/>
        <v>5.6643999999999993E-2</v>
      </c>
      <c r="G69" s="8">
        <f t="shared" si="9"/>
        <v>-1.3481271999999997E-2</v>
      </c>
      <c r="H69" s="8">
        <f t="shared" si="10"/>
        <v>3.2085427359999992E-3</v>
      </c>
      <c r="I69" s="8">
        <f t="shared" si="11"/>
        <v>-3.2824960000003047</v>
      </c>
      <c r="J69" s="8">
        <f t="shared" si="12"/>
        <v>0.78123404800007246</v>
      </c>
      <c r="K69" s="8">
        <f t="shared" ca="1" si="4"/>
        <v>13.152126493236945</v>
      </c>
      <c r="L69" s="8">
        <f t="shared" ca="1" si="13"/>
        <v>0.40943810465888758</v>
      </c>
      <c r="M69" s="8">
        <f t="shared" ca="1" si="5"/>
        <v>4.7512251227070428E-6</v>
      </c>
      <c r="N69" s="8">
        <f t="shared" ca="1" si="6"/>
        <v>3.9251482520399862E-4</v>
      </c>
      <c r="O69" s="8">
        <f t="shared" ca="1" si="7"/>
        <v>5.1671489613879041E-3</v>
      </c>
      <c r="P69" s="6">
        <f t="shared" ca="1" si="14"/>
        <v>0.63987350676433508</v>
      </c>
      <c r="Q69" s="6"/>
      <c r="R69" s="6"/>
      <c r="S69" s="6"/>
    </row>
    <row r="70" spans="1:19" x14ac:dyDescent="0.2">
      <c r="A70" s="40">
        <v>-2352</v>
      </c>
      <c r="B70" s="40">
        <v>11.406199999997625</v>
      </c>
      <c r="C70" s="6"/>
      <c r="D70" s="41">
        <f t="shared" si="15"/>
        <v>-0.23519999999999999</v>
      </c>
      <c r="E70" s="41">
        <f t="shared" si="15"/>
        <v>11.406199999997625</v>
      </c>
      <c r="F70" s="8">
        <f t="shared" si="8"/>
        <v>5.531904E-2</v>
      </c>
      <c r="G70" s="8">
        <f t="shared" si="9"/>
        <v>-1.3011038208E-2</v>
      </c>
      <c r="H70" s="8">
        <f t="shared" si="10"/>
        <v>3.0601961865216001E-3</v>
      </c>
      <c r="I70" s="8">
        <f t="shared" si="11"/>
        <v>-2.6827382399994413</v>
      </c>
      <c r="J70" s="8">
        <f t="shared" si="12"/>
        <v>0.63098003404786862</v>
      </c>
      <c r="K70" s="8">
        <f t="shared" ca="1" si="4"/>
        <v>12.586138227709927</v>
      </c>
      <c r="L70" s="8">
        <f t="shared" ca="1" si="13"/>
        <v>1.3922542212168489</v>
      </c>
      <c r="M70" s="8">
        <f t="shared" ca="1" si="5"/>
        <v>8.079962883513423E-6</v>
      </c>
      <c r="N70" s="8">
        <f t="shared" ca="1" si="6"/>
        <v>1.3535203867435233E-3</v>
      </c>
      <c r="O70" s="8">
        <f t="shared" ca="1" si="7"/>
        <v>9.1893564773278297E-5</v>
      </c>
      <c r="P70" s="6">
        <f t="shared" ca="1" si="14"/>
        <v>-1.1799382277123023</v>
      </c>
      <c r="Q70" s="6"/>
      <c r="R70" s="6"/>
      <c r="S70" s="6"/>
    </row>
    <row r="71" spans="1:19" x14ac:dyDescent="0.2">
      <c r="A71" s="40">
        <v>-2350</v>
      </c>
      <c r="B71" s="40">
        <v>14.46900000000096</v>
      </c>
      <c r="C71" s="6"/>
      <c r="D71" s="41">
        <f t="shared" si="15"/>
        <v>-0.23499999999999999</v>
      </c>
      <c r="E71" s="41">
        <f t="shared" si="15"/>
        <v>14.46900000000096</v>
      </c>
      <c r="F71" s="8">
        <f t="shared" si="8"/>
        <v>5.5224999999999996E-2</v>
      </c>
      <c r="G71" s="8">
        <f t="shared" si="9"/>
        <v>-1.2977874999999998E-2</v>
      </c>
      <c r="H71" s="8">
        <f t="shared" si="10"/>
        <v>3.0498006249999998E-3</v>
      </c>
      <c r="I71" s="8">
        <f t="shared" si="11"/>
        <v>-3.4002150000002254</v>
      </c>
      <c r="J71" s="8">
        <f t="shared" si="12"/>
        <v>0.79905052500005291</v>
      </c>
      <c r="K71" s="8">
        <f t="shared" ca="1" si="4"/>
        <v>12.545946906297683</v>
      </c>
      <c r="L71" s="8">
        <f t="shared" ca="1" si="13"/>
        <v>3.6981332012017467</v>
      </c>
      <c r="M71" s="8">
        <f t="shared" ca="1" si="5"/>
        <v>8.3430870603014775E-6</v>
      </c>
      <c r="N71" s="8">
        <f t="shared" ca="1" si="6"/>
        <v>1.4423072791367117E-3</v>
      </c>
      <c r="O71" s="8">
        <f t="shared" ca="1" si="7"/>
        <v>2.7226226029313013E-5</v>
      </c>
      <c r="P71" s="6">
        <f t="shared" ca="1" si="14"/>
        <v>1.9230530937032775</v>
      </c>
      <c r="Q71" s="6"/>
      <c r="R71" s="6"/>
      <c r="S71" s="6"/>
    </row>
    <row r="72" spans="1:19" x14ac:dyDescent="0.2">
      <c r="A72" s="40">
        <v>-2331</v>
      </c>
      <c r="B72" s="40">
        <v>12.724099999999453</v>
      </c>
      <c r="C72" s="6"/>
      <c r="D72" s="41">
        <f t="shared" si="15"/>
        <v>-0.2331</v>
      </c>
      <c r="E72" s="41">
        <f t="shared" si="15"/>
        <v>12.724099999999453</v>
      </c>
      <c r="F72" s="8">
        <f t="shared" si="8"/>
        <v>5.4335609999999999E-2</v>
      </c>
      <c r="G72" s="8">
        <f t="shared" si="9"/>
        <v>-1.2665630690999999E-2</v>
      </c>
      <c r="H72" s="8">
        <f t="shared" si="10"/>
        <v>2.9523585140721E-3</v>
      </c>
      <c r="I72" s="8">
        <f t="shared" si="11"/>
        <v>-2.9659877099998724</v>
      </c>
      <c r="J72" s="8">
        <f t="shared" si="12"/>
        <v>0.69137173520097028</v>
      </c>
      <c r="K72" s="8">
        <f t="shared" ca="1" si="4"/>
        <v>12.165701491615311</v>
      </c>
      <c r="L72" s="8">
        <f t="shared" ca="1" si="13"/>
        <v>0.31180889416563501</v>
      </c>
      <c r="M72" s="8">
        <f t="shared" ca="1" si="5"/>
        <v>1.0989899146731211E-5</v>
      </c>
      <c r="N72" s="8">
        <f t="shared" ca="1" si="6"/>
        <v>2.4099435666259141E-3</v>
      </c>
      <c r="O72" s="8">
        <f t="shared" ca="1" si="7"/>
        <v>1.277218507086407E-3</v>
      </c>
      <c r="P72" s="6">
        <f t="shared" ca="1" si="14"/>
        <v>0.55839850838414229</v>
      </c>
      <c r="Q72" s="6"/>
      <c r="R72" s="6"/>
      <c r="S72" s="6"/>
    </row>
    <row r="73" spans="1:19" x14ac:dyDescent="0.2">
      <c r="A73" s="40">
        <v>-2319</v>
      </c>
      <c r="B73" s="40">
        <v>12.223899999997229</v>
      </c>
      <c r="C73" s="6"/>
      <c r="D73" s="41">
        <f t="shared" si="15"/>
        <v>-0.2319</v>
      </c>
      <c r="E73" s="41">
        <f t="shared" si="15"/>
        <v>12.223899999997229</v>
      </c>
      <c r="F73" s="8">
        <f t="shared" si="8"/>
        <v>5.3777609999999997E-2</v>
      </c>
      <c r="G73" s="8">
        <f t="shared" si="9"/>
        <v>-1.2471027758999999E-2</v>
      </c>
      <c r="H73" s="8">
        <f t="shared" si="10"/>
        <v>2.8920313373120995E-3</v>
      </c>
      <c r="I73" s="8">
        <f t="shared" si="11"/>
        <v>-2.8347224099993573</v>
      </c>
      <c r="J73" s="8">
        <f t="shared" si="12"/>
        <v>0.65737212687885094</v>
      </c>
      <c r="K73" s="8">
        <f t="shared" ca="1" si="4"/>
        <v>11.927012246274613</v>
      </c>
      <c r="L73" s="8">
        <f t="shared" ca="1" si="13"/>
        <v>8.8142338310461088E-2</v>
      </c>
      <c r="M73" s="8">
        <f t="shared" ca="1" si="5"/>
        <v>1.2785676014887407E-5</v>
      </c>
      <c r="N73" s="8">
        <f t="shared" ca="1" si="6"/>
        <v>3.1308237941019773E-3</v>
      </c>
      <c r="O73" s="8">
        <f t="shared" ca="1" si="7"/>
        <v>3.7331718668558072E-3</v>
      </c>
      <c r="P73" s="6">
        <f t="shared" ca="1" si="14"/>
        <v>0.29688775372261667</v>
      </c>
      <c r="Q73" s="6"/>
      <c r="R73" s="6"/>
      <c r="S73" s="6"/>
    </row>
    <row r="74" spans="1:19" x14ac:dyDescent="0.2">
      <c r="A74" s="40">
        <v>-2311</v>
      </c>
      <c r="B74" s="40">
        <v>11.475099999999657</v>
      </c>
      <c r="C74" s="6"/>
      <c r="D74" s="41">
        <f t="shared" si="15"/>
        <v>-0.2311</v>
      </c>
      <c r="E74" s="41">
        <f t="shared" si="15"/>
        <v>11.475099999999657</v>
      </c>
      <c r="F74" s="8">
        <f t="shared" si="8"/>
        <v>5.3407209999999997E-2</v>
      </c>
      <c r="G74" s="8">
        <f t="shared" si="9"/>
        <v>-1.2342406230999999E-2</v>
      </c>
      <c r="H74" s="8">
        <f t="shared" si="10"/>
        <v>2.8523300799840998E-3</v>
      </c>
      <c r="I74" s="8">
        <f t="shared" si="11"/>
        <v>-2.6518956099999205</v>
      </c>
      <c r="J74" s="8">
        <f t="shared" si="12"/>
        <v>0.61285307547098167</v>
      </c>
      <c r="K74" s="8">
        <f t="shared" ca="1" si="4"/>
        <v>11.768516514286649</v>
      </c>
      <c r="L74" s="8">
        <f t="shared" ca="1" si="13"/>
        <v>8.6093250856328712E-2</v>
      </c>
      <c r="M74" s="8">
        <f t="shared" ca="1" si="5"/>
        <v>1.4029741267291061E-5</v>
      </c>
      <c r="N74" s="8">
        <f t="shared" ca="1" si="6"/>
        <v>3.6555977956314344E-3</v>
      </c>
      <c r="O74" s="8">
        <f t="shared" ca="1" si="7"/>
        <v>6.0512735829415208E-3</v>
      </c>
      <c r="P74" s="6">
        <f t="shared" ca="1" si="14"/>
        <v>-0.29341651428699222</v>
      </c>
      <c r="Q74" s="6"/>
      <c r="R74" s="6"/>
      <c r="S74" s="6"/>
    </row>
    <row r="75" spans="1:19" x14ac:dyDescent="0.2">
      <c r="A75" s="40">
        <v>-2297</v>
      </c>
      <c r="B75" s="40">
        <v>11.573700000000827</v>
      </c>
      <c r="C75" s="6"/>
      <c r="D75" s="41">
        <f t="shared" si="15"/>
        <v>-0.22969999999999999</v>
      </c>
      <c r="E75" s="41">
        <f t="shared" si="15"/>
        <v>11.573700000000827</v>
      </c>
      <c r="F75" s="8">
        <f t="shared" si="8"/>
        <v>5.2762089999999998E-2</v>
      </c>
      <c r="G75" s="8">
        <f t="shared" si="9"/>
        <v>-1.2119452072999999E-2</v>
      </c>
      <c r="H75" s="8">
        <f t="shared" si="10"/>
        <v>2.7838381411680996E-3</v>
      </c>
      <c r="I75" s="8">
        <f t="shared" si="11"/>
        <v>-2.6584788900001897</v>
      </c>
      <c r="J75" s="8">
        <f t="shared" si="12"/>
        <v>0.61065260103304353</v>
      </c>
      <c r="K75" s="8">
        <f t="shared" ca="1" si="4"/>
        <v>11.492362564084779</v>
      </c>
      <c r="L75" s="8">
        <f t="shared" ca="1" si="13"/>
        <v>6.6157784813971653E-3</v>
      </c>
      <c r="M75" s="8">
        <f t="shared" ca="1" si="5"/>
        <v>1.6286510544670549E-5</v>
      </c>
      <c r="N75" s="8">
        <f t="shared" ca="1" si="6"/>
        <v>4.6540535546986308E-3</v>
      </c>
      <c r="O75" s="8">
        <f t="shared" ca="1" si="7"/>
        <v>1.1359153617237423E-2</v>
      </c>
      <c r="P75" s="6">
        <f t="shared" ca="1" si="14"/>
        <v>8.1337435916047696E-2</v>
      </c>
      <c r="Q75" s="6"/>
      <c r="R75" s="6"/>
      <c r="S75" s="6"/>
    </row>
    <row r="76" spans="1:19" x14ac:dyDescent="0.2">
      <c r="A76" s="40">
        <v>-2288</v>
      </c>
      <c r="B76" s="40">
        <v>11.917799999999261</v>
      </c>
      <c r="C76" s="6"/>
      <c r="D76" s="41">
        <f t="shared" si="15"/>
        <v>-0.2288</v>
      </c>
      <c r="E76" s="41">
        <f t="shared" si="15"/>
        <v>11.917799999999261</v>
      </c>
      <c r="F76" s="8">
        <f t="shared" si="8"/>
        <v>5.2349440000000004E-2</v>
      </c>
      <c r="G76" s="8">
        <f t="shared" si="9"/>
        <v>-1.1977551872000001E-2</v>
      </c>
      <c r="H76" s="8">
        <f t="shared" si="10"/>
        <v>2.7404638683136005E-3</v>
      </c>
      <c r="I76" s="8">
        <f t="shared" si="11"/>
        <v>-2.726792639999831</v>
      </c>
      <c r="J76" s="8">
        <f t="shared" si="12"/>
        <v>0.6238901560319613</v>
      </c>
      <c r="K76" s="8">
        <f t="shared" ca="1" si="4"/>
        <v>11.315650645516218</v>
      </c>
      <c r="L76" s="8">
        <f t="shared" ca="1" si="13"/>
        <v>0.36258384510434505</v>
      </c>
      <c r="M76" s="8">
        <f t="shared" ca="1" si="5"/>
        <v>1.7784492507457425E-5</v>
      </c>
      <c r="N76" s="8">
        <f t="shared" ca="1" si="6"/>
        <v>5.3467622489076026E-3</v>
      </c>
      <c r="O76" s="8">
        <f t="shared" ca="1" si="7"/>
        <v>1.5576416660963968E-2</v>
      </c>
      <c r="P76" s="6">
        <f t="shared" ca="1" si="14"/>
        <v>0.60214935448304274</v>
      </c>
      <c r="Q76" s="6"/>
      <c r="R76" s="6"/>
      <c r="S76" s="6"/>
    </row>
    <row r="77" spans="1:19" x14ac:dyDescent="0.2">
      <c r="A77" s="40">
        <v>-2262</v>
      </c>
      <c r="B77" s="40">
        <v>10.490200000000186</v>
      </c>
      <c r="C77" s="6"/>
      <c r="D77" s="41">
        <f t="shared" si="15"/>
        <v>-0.22620000000000001</v>
      </c>
      <c r="E77" s="41">
        <f t="shared" si="15"/>
        <v>10.490200000000186</v>
      </c>
      <c r="F77" s="8">
        <f t="shared" si="8"/>
        <v>5.1166440000000007E-2</v>
      </c>
      <c r="G77" s="8">
        <f t="shared" si="9"/>
        <v>-1.1573848728000002E-2</v>
      </c>
      <c r="H77" s="8">
        <f t="shared" si="10"/>
        <v>2.6180045822736006E-3</v>
      </c>
      <c r="I77" s="8">
        <f t="shared" si="11"/>
        <v>-2.3728832400000424</v>
      </c>
      <c r="J77" s="8">
        <f t="shared" si="12"/>
        <v>0.53674618888800962</v>
      </c>
      <c r="K77" s="8">
        <f t="shared" ca="1" si="4"/>
        <v>10.808735126997858</v>
      </c>
      <c r="L77" s="8">
        <f t="shared" ca="1" si="13"/>
        <v>0.10146462713142286</v>
      </c>
      <c r="M77" s="8">
        <f t="shared" ca="1" si="5"/>
        <v>2.2276940385666003E-5</v>
      </c>
      <c r="N77" s="8">
        <f t="shared" ca="1" si="6"/>
        <v>7.5511117278205886E-3</v>
      </c>
      <c r="O77" s="8">
        <f t="shared" ca="1" si="7"/>
        <v>3.1054324812940039E-2</v>
      </c>
      <c r="P77" s="6">
        <f t="shared" ca="1" si="14"/>
        <v>-0.31853512699767172</v>
      </c>
      <c r="Q77" s="6"/>
      <c r="R77" s="6"/>
      <c r="S77" s="6"/>
    </row>
    <row r="78" spans="1:19" x14ac:dyDescent="0.2">
      <c r="A78" s="40">
        <v>-2256</v>
      </c>
      <c r="B78" s="40">
        <v>10.649600000000646</v>
      </c>
      <c r="C78" s="6"/>
      <c r="D78" s="41">
        <f t="shared" si="15"/>
        <v>-0.22559999999999999</v>
      </c>
      <c r="E78" s="41">
        <f t="shared" si="15"/>
        <v>10.649600000000646</v>
      </c>
      <c r="F78" s="8">
        <f t="shared" si="8"/>
        <v>5.0895360000000001E-2</v>
      </c>
      <c r="G78" s="8">
        <f t="shared" si="9"/>
        <v>-1.1481993216E-2</v>
      </c>
      <c r="H78" s="8">
        <f t="shared" si="10"/>
        <v>2.5903376695296E-3</v>
      </c>
      <c r="I78" s="8">
        <f t="shared" si="11"/>
        <v>-2.4025497600001455</v>
      </c>
      <c r="J78" s="8">
        <f t="shared" si="12"/>
        <v>0.54201522585603279</v>
      </c>
      <c r="K78" s="8">
        <f t="shared" ca="1" si="4"/>
        <v>10.692511140611391</v>
      </c>
      <c r="L78" s="8">
        <f t="shared" ca="1" si="13"/>
        <v>1.8413659885150879E-3</v>
      </c>
      <c r="M78" s="8">
        <f t="shared" ca="1" si="5"/>
        <v>2.3341192764167915E-5</v>
      </c>
      <c r="N78" s="8">
        <f t="shared" ca="1" si="6"/>
        <v>8.0991667837397585E-3</v>
      </c>
      <c r="O78" s="8">
        <f t="shared" ca="1" si="7"/>
        <v>3.5278944393682371E-2</v>
      </c>
      <c r="P78" s="6">
        <f t="shared" ca="1" si="14"/>
        <v>-4.2911140610744525E-2</v>
      </c>
      <c r="Q78" s="6"/>
      <c r="R78" s="6"/>
      <c r="S78" s="6"/>
    </row>
    <row r="79" spans="1:19" x14ac:dyDescent="0.2">
      <c r="A79" s="40">
        <v>-2240</v>
      </c>
      <c r="B79" s="40">
        <v>10.901999999998225</v>
      </c>
      <c r="C79" s="6"/>
      <c r="D79" s="41">
        <f t="shared" si="15"/>
        <v>-0.224</v>
      </c>
      <c r="E79" s="41">
        <f t="shared" si="15"/>
        <v>10.901999999998225</v>
      </c>
      <c r="F79" s="8">
        <f t="shared" si="8"/>
        <v>5.0176000000000005E-2</v>
      </c>
      <c r="G79" s="8">
        <f t="shared" si="9"/>
        <v>-1.1239424000000001E-2</v>
      </c>
      <c r="H79" s="8">
        <f t="shared" si="10"/>
        <v>2.5176309760000007E-3</v>
      </c>
      <c r="I79" s="8">
        <f t="shared" si="11"/>
        <v>-2.4420479999996023</v>
      </c>
      <c r="J79" s="8">
        <f t="shared" si="12"/>
        <v>0.5470187519999109</v>
      </c>
      <c r="K79" s="8">
        <f t="shared" ca="1" si="4"/>
        <v>10.383967459706987</v>
      </c>
      <c r="L79" s="8">
        <f t="shared" ca="1" si="13"/>
        <v>0.26835771280059245</v>
      </c>
      <c r="M79" s="8">
        <f t="shared" ca="1" si="5"/>
        <v>2.6214625221980948E-5</v>
      </c>
      <c r="N79" s="8">
        <f t="shared" ca="1" si="6"/>
        <v>9.6254373893752531E-3</v>
      </c>
      <c r="O79" s="8">
        <f t="shared" ca="1" si="7"/>
        <v>4.7652263918414879E-2</v>
      </c>
      <c r="P79" s="6">
        <f t="shared" ca="1" si="14"/>
        <v>0.51803254029123735</v>
      </c>
      <c r="Q79" s="6"/>
      <c r="R79" s="6"/>
      <c r="S79" s="6"/>
    </row>
    <row r="80" spans="1:19" x14ac:dyDescent="0.2">
      <c r="A80" s="40">
        <v>-2198</v>
      </c>
      <c r="B80" s="40">
        <v>9.9907999999995809</v>
      </c>
      <c r="C80" s="6"/>
      <c r="D80" s="41">
        <f t="shared" si="15"/>
        <v>-0.2198</v>
      </c>
      <c r="E80" s="41">
        <f t="shared" si="15"/>
        <v>9.9907999999995809</v>
      </c>
      <c r="F80" s="8">
        <f t="shared" si="8"/>
        <v>4.8312040000000001E-2</v>
      </c>
      <c r="G80" s="8">
        <f t="shared" si="9"/>
        <v>-1.0618986392000001E-2</v>
      </c>
      <c r="H80" s="8">
        <f t="shared" si="10"/>
        <v>2.3340532089616002E-3</v>
      </c>
      <c r="I80" s="8">
        <f t="shared" si="11"/>
        <v>-2.1959778399999079</v>
      </c>
      <c r="J80" s="8">
        <f t="shared" si="12"/>
        <v>0.48267592923197977</v>
      </c>
      <c r="K80" s="8">
        <f t="shared" ca="1" si="4"/>
        <v>9.5836386180242563</v>
      </c>
      <c r="L80" s="8">
        <f t="shared" ca="1" si="13"/>
        <v>0.16578039097205619</v>
      </c>
      <c r="M80" s="8">
        <f t="shared" ca="1" si="5"/>
        <v>3.3871628952952187E-5</v>
      </c>
      <c r="N80" s="8">
        <f t="shared" ca="1" si="6"/>
        <v>1.4014774223782389E-2</v>
      </c>
      <c r="O80" s="8">
        <f t="shared" ca="1" si="7"/>
        <v>8.700133731707628E-2</v>
      </c>
      <c r="P80" s="6">
        <f t="shared" ca="1" si="14"/>
        <v>0.40716138197532459</v>
      </c>
      <c r="Q80" s="6"/>
      <c r="R80" s="6"/>
      <c r="S80" s="6"/>
    </row>
    <row r="81" spans="1:19" x14ac:dyDescent="0.2">
      <c r="A81" s="40">
        <v>-2124</v>
      </c>
      <c r="B81" s="40">
        <v>8.5724000000009255</v>
      </c>
      <c r="C81" s="6"/>
      <c r="D81" s="41">
        <f t="shared" si="15"/>
        <v>-0.21240000000000001</v>
      </c>
      <c r="E81" s="41">
        <f t="shared" si="15"/>
        <v>8.5724000000009255</v>
      </c>
      <c r="F81" s="8">
        <f t="shared" si="8"/>
        <v>4.5113760000000003E-2</v>
      </c>
      <c r="G81" s="8">
        <f t="shared" si="9"/>
        <v>-9.5821626240000009E-3</v>
      </c>
      <c r="H81" s="8">
        <f t="shared" si="10"/>
        <v>2.0352513413376002E-3</v>
      </c>
      <c r="I81" s="8">
        <f t="shared" si="11"/>
        <v>-1.8207777600001966</v>
      </c>
      <c r="J81" s="8">
        <f t="shared" si="12"/>
        <v>0.38673319622404179</v>
      </c>
      <c r="K81" s="8">
        <f t="shared" ca="1" si="4"/>
        <v>8.2073580746384422</v>
      </c>
      <c r="L81" s="8">
        <f t="shared" ca="1" si="13"/>
        <v>0.13325560727234881</v>
      </c>
      <c r="M81" s="8">
        <f t="shared" ca="1" si="5"/>
        <v>4.6902409639801869E-5</v>
      </c>
      <c r="N81" s="8">
        <f t="shared" ca="1" si="6"/>
        <v>2.2649137808370745E-2</v>
      </c>
      <c r="O81" s="8">
        <f t="shared" ca="1" si="7"/>
        <v>0.17503632627515966</v>
      </c>
      <c r="P81" s="6">
        <f t="shared" ca="1" si="14"/>
        <v>0.36504192536248325</v>
      </c>
      <c r="Q81" s="6"/>
      <c r="R81" s="6"/>
      <c r="S81" s="6"/>
    </row>
    <row r="82" spans="1:19" x14ac:dyDescent="0.2">
      <c r="A82" s="40">
        <v>-2116</v>
      </c>
      <c r="B82" s="40">
        <v>7.804599999999482</v>
      </c>
      <c r="C82" s="6"/>
      <c r="D82" s="41">
        <f t="shared" si="15"/>
        <v>-0.21160000000000001</v>
      </c>
      <c r="E82" s="41">
        <f t="shared" si="15"/>
        <v>7.804599999999482</v>
      </c>
      <c r="F82" s="8">
        <f t="shared" si="8"/>
        <v>4.4774560000000005E-2</v>
      </c>
      <c r="G82" s="8">
        <f t="shared" si="9"/>
        <v>-9.4742968960000017E-3</v>
      </c>
      <c r="H82" s="8">
        <f t="shared" si="10"/>
        <v>2.0047612231936006E-3</v>
      </c>
      <c r="I82" s="8">
        <f t="shared" si="11"/>
        <v>-1.6514533599998904</v>
      </c>
      <c r="J82" s="8">
        <f t="shared" si="12"/>
        <v>0.34944753097597681</v>
      </c>
      <c r="K82" s="8">
        <f t="shared" ca="1" si="4"/>
        <v>8.0611557583142606</v>
      </c>
      <c r="L82" s="8">
        <f t="shared" ca="1" si="13"/>
        <v>6.5820857124471097E-2</v>
      </c>
      <c r="M82" s="8">
        <f t="shared" ca="1" si="5"/>
        <v>4.8220514111171985E-5</v>
      </c>
      <c r="N82" s="8">
        <f t="shared" ca="1" si="6"/>
        <v>2.3621242934481396E-2</v>
      </c>
      <c r="O82" s="8">
        <f t="shared" ca="1" si="7"/>
        <v>0.18560933509979238</v>
      </c>
      <c r="P82" s="6">
        <f t="shared" ca="1" si="14"/>
        <v>-0.25655575831477861</v>
      </c>
      <c r="Q82" s="6"/>
      <c r="R82" s="6"/>
      <c r="S82" s="6"/>
    </row>
    <row r="83" spans="1:19" x14ac:dyDescent="0.2">
      <c r="A83" s="40">
        <v>-2110</v>
      </c>
      <c r="B83" s="40">
        <v>9.047999999998865</v>
      </c>
      <c r="C83" s="6"/>
      <c r="D83" s="41">
        <f t="shared" si="15"/>
        <v>-0.21099999999999999</v>
      </c>
      <c r="E83" s="41">
        <f t="shared" si="15"/>
        <v>9.047999999998865</v>
      </c>
      <c r="F83" s="8">
        <f t="shared" si="8"/>
        <v>4.4520999999999998E-2</v>
      </c>
      <c r="G83" s="8">
        <f t="shared" si="9"/>
        <v>-9.3939309999999995E-3</v>
      </c>
      <c r="H83" s="8">
        <f t="shared" si="10"/>
        <v>1.982119441E-3</v>
      </c>
      <c r="I83" s="8">
        <f t="shared" si="11"/>
        <v>-1.9091279999997604</v>
      </c>
      <c r="J83" s="8">
        <f t="shared" si="12"/>
        <v>0.40282600799994944</v>
      </c>
      <c r="K83" s="8">
        <f t="shared" ca="1" si="4"/>
        <v>7.9518349976466816</v>
      </c>
      <c r="L83" s="8">
        <f t="shared" ca="1" si="13"/>
        <v>1.2015777123817621</v>
      </c>
      <c r="M83" s="8">
        <f t="shared" ca="1" si="5"/>
        <v>4.9192993127663934E-5</v>
      </c>
      <c r="N83" s="8">
        <f t="shared" ca="1" si="6"/>
        <v>2.4352699800494385E-2</v>
      </c>
      <c r="O83" s="8">
        <f t="shared" ca="1" si="7"/>
        <v>0.19364208061064145</v>
      </c>
      <c r="P83" s="6">
        <f t="shared" ca="1" si="14"/>
        <v>1.0961650023521834</v>
      </c>
      <c r="Q83" s="6"/>
      <c r="R83" s="6"/>
      <c r="S83" s="6"/>
    </row>
    <row r="84" spans="1:19" x14ac:dyDescent="0.2">
      <c r="A84" s="40">
        <v>-2090.5</v>
      </c>
      <c r="B84" s="40">
        <v>6.6820500000030734</v>
      </c>
      <c r="C84" s="6"/>
      <c r="D84" s="41">
        <f t="shared" ref="D84:E115" si="16">A84/A$18</f>
        <v>-0.20905000000000001</v>
      </c>
      <c r="E84" s="41">
        <f t="shared" si="16"/>
        <v>6.6820500000030734</v>
      </c>
      <c r="F84" s="8">
        <f t="shared" si="8"/>
        <v>4.3701902500000007E-2</v>
      </c>
      <c r="G84" s="8">
        <f t="shared" si="9"/>
        <v>-9.1358827176250025E-3</v>
      </c>
      <c r="H84" s="8">
        <f t="shared" si="10"/>
        <v>1.9098562821195069E-3</v>
      </c>
      <c r="I84" s="8">
        <f t="shared" si="11"/>
        <v>-1.3968825525006425</v>
      </c>
      <c r="J84" s="8">
        <f t="shared" si="12"/>
        <v>0.29201829760025932</v>
      </c>
      <c r="K84" s="8">
        <f t="shared" ca="1" si="4"/>
        <v>7.5985017885984867</v>
      </c>
      <c r="L84" s="8">
        <f t="shared" ca="1" si="13"/>
        <v>0.8398838808197322</v>
      </c>
      <c r="M84" s="8">
        <f t="shared" ca="1" si="5"/>
        <v>5.2249136450909701E-5</v>
      </c>
      <c r="N84" s="8">
        <f t="shared" ca="1" si="6"/>
        <v>2.6738531428660978E-2</v>
      </c>
      <c r="O84" s="8">
        <f t="shared" ca="1" si="7"/>
        <v>0.22028891875039416</v>
      </c>
      <c r="P84" s="6">
        <f t="shared" ca="1" si="14"/>
        <v>-0.91645178859541332</v>
      </c>
      <c r="Q84" s="6"/>
      <c r="R84" s="6"/>
      <c r="S84" s="6"/>
    </row>
    <row r="85" spans="1:19" x14ac:dyDescent="0.2">
      <c r="A85" s="40">
        <v>-2090.5</v>
      </c>
      <c r="B85" s="40">
        <v>6.731050000002142</v>
      </c>
      <c r="C85" s="6"/>
      <c r="D85" s="41">
        <f t="shared" si="16"/>
        <v>-0.20905000000000001</v>
      </c>
      <c r="E85" s="41">
        <f t="shared" si="16"/>
        <v>6.731050000002142</v>
      </c>
      <c r="F85" s="8">
        <f t="shared" si="8"/>
        <v>4.3701902500000007E-2</v>
      </c>
      <c r="G85" s="8">
        <f t="shared" si="9"/>
        <v>-9.1358827176250025E-3</v>
      </c>
      <c r="H85" s="8">
        <f t="shared" si="10"/>
        <v>1.9098562821195069E-3</v>
      </c>
      <c r="I85" s="8">
        <f t="shared" si="11"/>
        <v>-1.4071260025004479</v>
      </c>
      <c r="J85" s="8">
        <f t="shared" si="12"/>
        <v>0.29415969082271864</v>
      </c>
      <c r="K85" s="8">
        <f t="shared" ref="K85:K148" ca="1" si="17">+E$4+E$5*D85+E$6*D85^2</f>
        <v>7.5985017885984867</v>
      </c>
      <c r="L85" s="8">
        <f t="shared" ca="1" si="13"/>
        <v>0.75247260553899742</v>
      </c>
      <c r="M85" s="8">
        <f t="shared" ref="M85:M148" ca="1" si="18">(M$1-M$2*D85+M$3*F85)^2</f>
        <v>5.2249136450909701E-5</v>
      </c>
      <c r="N85" s="8">
        <f t="shared" ref="N85:N148" ca="1" si="19">(-M$2+M$4*D85-M$5*F85)^2</f>
        <v>2.6738531428660978E-2</v>
      </c>
      <c r="O85" s="8">
        <f t="shared" ref="O85:O148" ca="1" si="20">+(M$3-D85*M$5+F85*M$6)^2</f>
        <v>0.22028891875039416</v>
      </c>
      <c r="P85" s="6">
        <f t="shared" ca="1" si="14"/>
        <v>-0.86745178859634464</v>
      </c>
      <c r="Q85" s="6"/>
      <c r="R85" s="6"/>
      <c r="S85" s="6"/>
    </row>
    <row r="86" spans="1:19" x14ac:dyDescent="0.2">
      <c r="A86" s="40">
        <v>-2089.5</v>
      </c>
      <c r="B86" s="40">
        <v>6.6919500000003609</v>
      </c>
      <c r="C86" s="6"/>
      <c r="D86" s="41">
        <f t="shared" si="16"/>
        <v>-0.20895</v>
      </c>
      <c r="E86" s="41">
        <f t="shared" si="16"/>
        <v>6.6919500000003609</v>
      </c>
      <c r="F86" s="8">
        <f t="shared" ref="F86:F149" si="21">D86*D86</f>
        <v>4.3660102499999999E-2</v>
      </c>
      <c r="G86" s="8">
        <f t="shared" ref="G86:G149" si="22">D86*F86</f>
        <v>-9.1227784173749989E-3</v>
      </c>
      <c r="H86" s="8">
        <f t="shared" ref="H86:H149" si="23">F86*F86</f>
        <v>1.9062045503105063E-3</v>
      </c>
      <c r="I86" s="8">
        <f t="shared" ref="I86:I149" si="24">E86*D86</f>
        <v>-1.3982829525000753</v>
      </c>
      <c r="J86" s="8">
        <f t="shared" ref="J86:J149" si="25">I86*D86</f>
        <v>0.29217122292489073</v>
      </c>
      <c r="K86" s="8">
        <f t="shared" ca="1" si="17"/>
        <v>7.5804629108976478</v>
      </c>
      <c r="L86" s="8">
        <f t="shared" ref="L86:L149" ca="1" si="26">+(K86-E86)^2</f>
        <v>0.78945519283117005</v>
      </c>
      <c r="M86" s="8">
        <f t="shared" ca="1" si="18"/>
        <v>5.2401270631865742E-5</v>
      </c>
      <c r="N86" s="8">
        <f t="shared" ca="1" si="19"/>
        <v>2.6861060779447842E-2</v>
      </c>
      <c r="O86" s="8">
        <f t="shared" ca="1" si="20"/>
        <v>0.22167547929820886</v>
      </c>
      <c r="P86" s="6">
        <f t="shared" ref="P86:P149" ca="1" si="27">+E86-K86</f>
        <v>-0.8885129108972869</v>
      </c>
      <c r="Q86" s="6"/>
      <c r="R86" s="6"/>
      <c r="S86" s="6"/>
    </row>
    <row r="87" spans="1:19" x14ac:dyDescent="0.2">
      <c r="A87" s="40">
        <v>-2079</v>
      </c>
      <c r="B87" s="40">
        <v>6.9608999999982188</v>
      </c>
      <c r="C87" s="6"/>
      <c r="D87" s="41">
        <f t="shared" si="16"/>
        <v>-0.2079</v>
      </c>
      <c r="E87" s="41">
        <f t="shared" si="16"/>
        <v>6.9608999999982188</v>
      </c>
      <c r="F87" s="8">
        <f t="shared" si="21"/>
        <v>4.3222410000000003E-2</v>
      </c>
      <c r="G87" s="8">
        <f t="shared" si="22"/>
        <v>-8.9859390390000012E-3</v>
      </c>
      <c r="H87" s="8">
        <f t="shared" si="23"/>
        <v>1.8681767262081002E-3</v>
      </c>
      <c r="I87" s="8">
        <f t="shared" si="24"/>
        <v>-1.4471711099996296</v>
      </c>
      <c r="J87" s="8">
        <f t="shared" si="25"/>
        <v>0.30086687376892302</v>
      </c>
      <c r="K87" s="8">
        <f t="shared" ca="1" si="17"/>
        <v>7.3915304738662577</v>
      </c>
      <c r="L87" s="8">
        <f t="shared" ca="1" si="26"/>
        <v>0.18544260502381171</v>
      </c>
      <c r="M87" s="8">
        <f t="shared" ca="1" si="18"/>
        <v>5.3969741346958734E-5</v>
      </c>
      <c r="N87" s="8">
        <f t="shared" ca="1" si="19"/>
        <v>2.8147489230368947E-2</v>
      </c>
      <c r="O87" s="8">
        <f t="shared" ca="1" si="20"/>
        <v>0.2363374344836531</v>
      </c>
      <c r="P87" s="6">
        <f t="shared" ca="1" si="27"/>
        <v>-0.43063047386803888</v>
      </c>
      <c r="Q87" s="6"/>
      <c r="R87" s="6"/>
      <c r="S87" s="6"/>
    </row>
    <row r="88" spans="1:19" x14ac:dyDescent="0.2">
      <c r="A88" s="40">
        <v>-2078.5</v>
      </c>
      <c r="B88" s="40">
        <v>6.4368499999982305</v>
      </c>
      <c r="C88" s="6"/>
      <c r="D88" s="41">
        <f t="shared" si="16"/>
        <v>-0.20785000000000001</v>
      </c>
      <c r="E88" s="41">
        <f t="shared" si="16"/>
        <v>6.4368499999982305</v>
      </c>
      <c r="F88" s="8">
        <f t="shared" si="21"/>
        <v>4.3201622500000002E-2</v>
      </c>
      <c r="G88" s="8">
        <f t="shared" si="22"/>
        <v>-8.9794572366250006E-3</v>
      </c>
      <c r="H88" s="8">
        <f t="shared" si="23"/>
        <v>1.8663801866325065E-3</v>
      </c>
      <c r="I88" s="8">
        <f t="shared" si="24"/>
        <v>-1.3378992724996321</v>
      </c>
      <c r="J88" s="8">
        <f t="shared" si="25"/>
        <v>0.27808236378904855</v>
      </c>
      <c r="K88" s="8">
        <f t="shared" ca="1" si="17"/>
        <v>7.3825553622357809</v>
      </c>
      <c r="L88" s="8">
        <f t="shared" ca="1" si="26"/>
        <v>0.89435863216485645</v>
      </c>
      <c r="M88" s="8">
        <f t="shared" ca="1" si="18"/>
        <v>5.4043080095218839E-5</v>
      </c>
      <c r="N88" s="8">
        <f t="shared" ca="1" si="19"/>
        <v>2.820872130792982E-2</v>
      </c>
      <c r="O88" s="8">
        <f t="shared" ca="1" si="20"/>
        <v>0.23704005570842868</v>
      </c>
      <c r="P88" s="6">
        <f t="shared" ca="1" si="27"/>
        <v>-0.94570536223755042</v>
      </c>
      <c r="Q88" s="6"/>
      <c r="R88" s="6"/>
      <c r="S88" s="6"/>
    </row>
    <row r="89" spans="1:19" x14ac:dyDescent="0.2">
      <c r="A89" s="40">
        <v>-2078</v>
      </c>
      <c r="B89" s="40">
        <v>5.9697999999989406</v>
      </c>
      <c r="C89" s="6"/>
      <c r="D89" s="41">
        <f t="shared" si="16"/>
        <v>-0.20780000000000001</v>
      </c>
      <c r="E89" s="41">
        <f t="shared" si="16"/>
        <v>5.9697999999989406</v>
      </c>
      <c r="F89" s="8">
        <f t="shared" si="21"/>
        <v>4.3180840000000005E-2</v>
      </c>
      <c r="G89" s="8">
        <f t="shared" si="22"/>
        <v>-8.9729785520000008E-3</v>
      </c>
      <c r="H89" s="8">
        <f t="shared" si="23"/>
        <v>1.8645849431056004E-3</v>
      </c>
      <c r="I89" s="8">
        <f t="shared" si="24"/>
        <v>-1.2405244399997799</v>
      </c>
      <c r="J89" s="8">
        <f t="shared" si="25"/>
        <v>0.25778097863195426</v>
      </c>
      <c r="K89" s="8">
        <f t="shared" ca="1" si="17"/>
        <v>7.3735822207039696</v>
      </c>
      <c r="L89" s="8">
        <f t="shared" ca="1" si="26"/>
        <v>1.9706045231675429</v>
      </c>
      <c r="M89" s="8">
        <f t="shared" ca="1" si="18"/>
        <v>5.4116293318103592E-5</v>
      </c>
      <c r="N89" s="8">
        <f t="shared" ca="1" si="19"/>
        <v>2.826994920943331E-2</v>
      </c>
      <c r="O89" s="8">
        <f t="shared" ca="1" si="20"/>
        <v>0.23774305724767039</v>
      </c>
      <c r="P89" s="6">
        <f t="shared" ca="1" si="27"/>
        <v>-1.403782220705029</v>
      </c>
      <c r="Q89" s="6"/>
      <c r="R89" s="6"/>
      <c r="S89" s="6"/>
    </row>
    <row r="90" spans="1:19" x14ac:dyDescent="0.2">
      <c r="A90" s="40">
        <v>-2076.5</v>
      </c>
      <c r="B90" s="40">
        <v>6.6666499999992084</v>
      </c>
      <c r="C90" s="6"/>
      <c r="D90" s="41">
        <f t="shared" si="16"/>
        <v>-0.20765</v>
      </c>
      <c r="E90" s="41">
        <f t="shared" si="16"/>
        <v>6.6666499999992084</v>
      </c>
      <c r="F90" s="8">
        <f t="shared" si="21"/>
        <v>4.3118522499999999E-2</v>
      </c>
      <c r="G90" s="8">
        <f t="shared" si="22"/>
        <v>-8.9535611971249991E-3</v>
      </c>
      <c r="H90" s="8">
        <f t="shared" si="23"/>
        <v>1.8592069825830062E-3</v>
      </c>
      <c r="I90" s="8">
        <f t="shared" si="24"/>
        <v>-1.3843298724998356</v>
      </c>
      <c r="J90" s="8">
        <f t="shared" si="25"/>
        <v>0.28745609802459088</v>
      </c>
      <c r="K90" s="8">
        <f t="shared" ca="1" si="17"/>
        <v>7.3466746167005184</v>
      </c>
      <c r="L90" s="8">
        <f t="shared" ca="1" si="26"/>
        <v>0.46243347931976353</v>
      </c>
      <c r="M90" s="8">
        <f t="shared" ca="1" si="18"/>
        <v>5.433517627972358E-5</v>
      </c>
      <c r="N90" s="8">
        <f t="shared" ca="1" si="19"/>
        <v>2.8453605560628658E-2</v>
      </c>
      <c r="O90" s="8">
        <f t="shared" ca="1" si="20"/>
        <v>0.23985431435630303</v>
      </c>
      <c r="P90" s="6">
        <f t="shared" ca="1" si="27"/>
        <v>-0.68002461670130998</v>
      </c>
      <c r="Q90" s="6"/>
      <c r="R90" s="6"/>
      <c r="S90" s="6"/>
    </row>
    <row r="91" spans="1:19" x14ac:dyDescent="0.2">
      <c r="A91" s="40">
        <v>-2066</v>
      </c>
      <c r="B91" s="40">
        <v>7.9026000000012573</v>
      </c>
      <c r="C91" s="6"/>
      <c r="D91" s="41">
        <f t="shared" si="16"/>
        <v>-0.20660000000000001</v>
      </c>
      <c r="E91" s="41">
        <f t="shared" si="16"/>
        <v>7.9026000000012573</v>
      </c>
      <c r="F91" s="8">
        <f t="shared" si="21"/>
        <v>4.2683560000000002E-2</v>
      </c>
      <c r="G91" s="8">
        <f t="shared" si="22"/>
        <v>-8.8184234960000003E-3</v>
      </c>
      <c r="H91" s="8">
        <f t="shared" si="23"/>
        <v>1.8218862942736003E-3</v>
      </c>
      <c r="I91" s="8">
        <f t="shared" si="24"/>
        <v>-1.6326771600002599</v>
      </c>
      <c r="J91" s="8">
        <f t="shared" si="25"/>
        <v>0.33731110125605368</v>
      </c>
      <c r="K91" s="8">
        <f t="shared" ca="1" si="17"/>
        <v>7.1588178535397038</v>
      </c>
      <c r="L91" s="8">
        <f t="shared" ca="1" si="26"/>
        <v>0.55321188139495581</v>
      </c>
      <c r="M91" s="8">
        <f t="shared" ca="1" si="18"/>
        <v>5.5834840440353421E-5</v>
      </c>
      <c r="N91" s="8">
        <f t="shared" ca="1" si="19"/>
        <v>2.9737572436723484E-2</v>
      </c>
      <c r="O91" s="8">
        <f t="shared" ca="1" si="20"/>
        <v>0.25472158340870665</v>
      </c>
      <c r="P91" s="6">
        <f t="shared" ca="1" si="27"/>
        <v>0.74378214646155349</v>
      </c>
      <c r="Q91" s="6"/>
      <c r="R91" s="6"/>
      <c r="S91" s="6"/>
    </row>
    <row r="92" spans="1:19" x14ac:dyDescent="0.2">
      <c r="A92" s="40">
        <v>-2062</v>
      </c>
      <c r="B92" s="40">
        <v>7.0551999999988766</v>
      </c>
      <c r="C92" s="6"/>
      <c r="D92" s="41">
        <f t="shared" si="16"/>
        <v>-0.20619999999999999</v>
      </c>
      <c r="E92" s="41">
        <f t="shared" si="16"/>
        <v>7.0551999999988766</v>
      </c>
      <c r="F92" s="8">
        <f t="shared" si="21"/>
        <v>4.2518439999999998E-2</v>
      </c>
      <c r="G92" s="8">
        <f t="shared" si="22"/>
        <v>-8.7673023279999998E-3</v>
      </c>
      <c r="H92" s="8">
        <f t="shared" si="23"/>
        <v>1.8078177400335997E-3</v>
      </c>
      <c r="I92" s="8">
        <f t="shared" si="24"/>
        <v>-1.4547822399997683</v>
      </c>
      <c r="J92" s="8">
        <f t="shared" si="25"/>
        <v>0.29997609788795221</v>
      </c>
      <c r="K92" s="8">
        <f t="shared" ca="1" si="17"/>
        <v>7.0874819037806169</v>
      </c>
      <c r="L92" s="8">
        <f t="shared" ca="1" si="26"/>
        <v>1.0421213117735412E-3</v>
      </c>
      <c r="M92" s="8">
        <f t="shared" ca="1" si="18"/>
        <v>5.6390748831604012E-5</v>
      </c>
      <c r="N92" s="8">
        <f t="shared" ca="1" si="19"/>
        <v>3.0225674100064884E-2</v>
      </c>
      <c r="O92" s="8">
        <f t="shared" ca="1" si="20"/>
        <v>0.26042244221281302</v>
      </c>
      <c r="P92" s="6">
        <f t="shared" ca="1" si="27"/>
        <v>-3.228190378174034E-2</v>
      </c>
      <c r="Q92" s="6"/>
      <c r="R92" s="6"/>
      <c r="S92" s="6"/>
    </row>
    <row r="93" spans="1:19" x14ac:dyDescent="0.2">
      <c r="A93" s="40">
        <v>-2044</v>
      </c>
      <c r="B93" s="40">
        <v>6.2913999999982479</v>
      </c>
      <c r="C93" s="6"/>
      <c r="D93" s="41">
        <f t="shared" si="16"/>
        <v>-0.2044</v>
      </c>
      <c r="E93" s="41">
        <f t="shared" si="16"/>
        <v>6.2913999999982479</v>
      </c>
      <c r="F93" s="8">
        <f t="shared" si="21"/>
        <v>4.1779360000000001E-2</v>
      </c>
      <c r="G93" s="8">
        <f t="shared" si="22"/>
        <v>-8.5397011839999995E-3</v>
      </c>
      <c r="H93" s="8">
        <f t="shared" si="23"/>
        <v>1.7455149220096001E-3</v>
      </c>
      <c r="I93" s="8">
        <f t="shared" si="24"/>
        <v>-1.2859621599996418</v>
      </c>
      <c r="J93" s="8">
        <f t="shared" si="25"/>
        <v>0.26285066550392677</v>
      </c>
      <c r="K93" s="8">
        <f t="shared" ca="1" si="17"/>
        <v>6.768030448006666</v>
      </c>
      <c r="L93" s="8">
        <f t="shared" ca="1" si="26"/>
        <v>0.22717658396870527</v>
      </c>
      <c r="M93" s="8">
        <f t="shared" ca="1" si="18"/>
        <v>5.878160891228542E-5</v>
      </c>
      <c r="N93" s="8">
        <f t="shared" ca="1" si="19"/>
        <v>3.2411311820724889E-2</v>
      </c>
      <c r="O93" s="8">
        <f t="shared" ca="1" si="20"/>
        <v>0.28628093040865094</v>
      </c>
      <c r="P93" s="6">
        <f t="shared" ca="1" si="27"/>
        <v>-0.47663044800841803</v>
      </c>
      <c r="Q93" s="6"/>
      <c r="R93" s="6"/>
      <c r="S93" s="6"/>
    </row>
    <row r="94" spans="1:19" x14ac:dyDescent="0.2">
      <c r="A94" s="40">
        <v>-2039</v>
      </c>
      <c r="B94" s="40">
        <v>7.4919000000008964</v>
      </c>
      <c r="C94" s="6"/>
      <c r="D94" s="41">
        <f t="shared" si="16"/>
        <v>-0.2039</v>
      </c>
      <c r="E94" s="41">
        <f t="shared" si="16"/>
        <v>7.4919000000008964</v>
      </c>
      <c r="F94" s="8">
        <f t="shared" si="21"/>
        <v>4.1575210000000001E-2</v>
      </c>
      <c r="G94" s="8">
        <f t="shared" si="22"/>
        <v>-8.477185319E-3</v>
      </c>
      <c r="H94" s="8">
        <f t="shared" si="23"/>
        <v>1.7284980865441002E-3</v>
      </c>
      <c r="I94" s="8">
        <f t="shared" si="24"/>
        <v>-1.5275984100001827</v>
      </c>
      <c r="J94" s="8">
        <f t="shared" si="25"/>
        <v>0.31147731579903726</v>
      </c>
      <c r="K94" s="8">
        <f t="shared" ca="1" si="17"/>
        <v>6.6797470552066365</v>
      </c>
      <c r="L94" s="8">
        <f t="shared" ca="1" si="26"/>
        <v>0.65959240573798816</v>
      </c>
      <c r="M94" s="8">
        <f t="shared" ca="1" si="18"/>
        <v>5.9412287389914797E-5</v>
      </c>
      <c r="N94" s="8">
        <f t="shared" ca="1" si="19"/>
        <v>3.3014395819113307E-2</v>
      </c>
      <c r="O94" s="8">
        <f t="shared" ca="1" si="20"/>
        <v>0.29351167649295379</v>
      </c>
      <c r="P94" s="6">
        <f t="shared" ca="1" si="27"/>
        <v>0.81215294479425992</v>
      </c>
      <c r="Q94" s="6"/>
      <c r="R94" s="6"/>
      <c r="S94" s="6"/>
    </row>
    <row r="95" spans="1:19" x14ac:dyDescent="0.2">
      <c r="A95" s="40">
        <v>-2035</v>
      </c>
      <c r="B95" s="40">
        <v>5.6585000000013679</v>
      </c>
      <c r="C95" s="6"/>
      <c r="D95" s="41">
        <f t="shared" si="16"/>
        <v>-0.20349999999999999</v>
      </c>
      <c r="E95" s="41">
        <f t="shared" si="16"/>
        <v>5.6585000000013679</v>
      </c>
      <c r="F95" s="8">
        <f t="shared" si="21"/>
        <v>4.1412249999999998E-2</v>
      </c>
      <c r="G95" s="8">
        <f t="shared" si="22"/>
        <v>-8.4273928749999984E-3</v>
      </c>
      <c r="H95" s="8">
        <f t="shared" si="23"/>
        <v>1.7149744500624998E-3</v>
      </c>
      <c r="I95" s="8">
        <f t="shared" si="24"/>
        <v>-1.1515047500002782</v>
      </c>
      <c r="J95" s="8">
        <f t="shared" si="25"/>
        <v>0.2343312166250566</v>
      </c>
      <c r="K95" s="8">
        <f t="shared" ca="1" si="17"/>
        <v>6.6092621880704243</v>
      </c>
      <c r="L95" s="8">
        <f t="shared" ca="1" si="26"/>
        <v>0.90394873826185984</v>
      </c>
      <c r="M95" s="8">
        <f t="shared" ca="1" si="18"/>
        <v>5.9905971254806815E-5</v>
      </c>
      <c r="N95" s="8">
        <f t="shared" ca="1" si="19"/>
        <v>3.3495324078507693E-2</v>
      </c>
      <c r="O95" s="8">
        <f t="shared" ca="1" si="20"/>
        <v>0.29930767428347832</v>
      </c>
      <c r="P95" s="6">
        <f t="shared" ca="1" si="27"/>
        <v>-0.95076218806905644</v>
      </c>
      <c r="Q95" s="6"/>
      <c r="R95" s="6"/>
      <c r="S95" s="6"/>
    </row>
    <row r="96" spans="1:19" x14ac:dyDescent="0.2">
      <c r="A96" s="40">
        <v>-2033</v>
      </c>
      <c r="B96" s="40">
        <v>6.7083000000020547</v>
      </c>
      <c r="C96" s="6"/>
      <c r="D96" s="41">
        <f t="shared" si="16"/>
        <v>-0.20330000000000001</v>
      </c>
      <c r="E96" s="41">
        <f t="shared" si="16"/>
        <v>6.7083000000020547</v>
      </c>
      <c r="F96" s="8">
        <f t="shared" si="21"/>
        <v>4.1330890000000002E-2</v>
      </c>
      <c r="G96" s="8">
        <f t="shared" si="22"/>
        <v>-8.4025699370000005E-3</v>
      </c>
      <c r="H96" s="8">
        <f t="shared" si="23"/>
        <v>1.7082424681921001E-3</v>
      </c>
      <c r="I96" s="8">
        <f t="shared" si="24"/>
        <v>-1.3637973900004179</v>
      </c>
      <c r="J96" s="8">
        <f t="shared" si="25"/>
        <v>0.27726000938708495</v>
      </c>
      <c r="K96" s="8">
        <f t="shared" ca="1" si="17"/>
        <v>6.5740670368702609</v>
      </c>
      <c r="L96" s="8">
        <f t="shared" ca="1" si="26"/>
        <v>1.8018488391141507E-2</v>
      </c>
      <c r="M96" s="8">
        <f t="shared" ca="1" si="18"/>
        <v>6.0149143054859113E-5</v>
      </c>
      <c r="N96" s="8">
        <f t="shared" ca="1" si="19"/>
        <v>3.3735238559992227E-2</v>
      </c>
      <c r="O96" s="8">
        <f t="shared" ca="1" si="20"/>
        <v>0.30220899536109036</v>
      </c>
      <c r="P96" s="6">
        <f t="shared" ca="1" si="27"/>
        <v>0.13423296313179378</v>
      </c>
      <c r="Q96" s="6"/>
      <c r="R96" s="6"/>
      <c r="S96" s="6"/>
    </row>
    <row r="97" spans="1:19" x14ac:dyDescent="0.2">
      <c r="A97" s="40">
        <v>-2031</v>
      </c>
      <c r="B97" s="40">
        <v>6.7790999999997439</v>
      </c>
      <c r="C97" s="6"/>
      <c r="D97" s="41">
        <f t="shared" si="16"/>
        <v>-0.2031</v>
      </c>
      <c r="E97" s="41">
        <f t="shared" si="16"/>
        <v>6.7790999999997439</v>
      </c>
      <c r="F97" s="8">
        <f t="shared" si="21"/>
        <v>4.1249609999999999E-2</v>
      </c>
      <c r="G97" s="8">
        <f t="shared" si="22"/>
        <v>-8.3777957910000003E-3</v>
      </c>
      <c r="H97" s="8">
        <f t="shared" si="23"/>
        <v>1.7015303251520998E-3</v>
      </c>
      <c r="I97" s="8">
        <f t="shared" si="24"/>
        <v>-1.3768352099999479</v>
      </c>
      <c r="J97" s="8">
        <f t="shared" si="25"/>
        <v>0.27963523115098943</v>
      </c>
      <c r="K97" s="8">
        <f t="shared" ca="1" si="17"/>
        <v>6.538903407248716</v>
      </c>
      <c r="L97" s="8">
        <f t="shared" ca="1" si="26"/>
        <v>5.7694403169203143E-2</v>
      </c>
      <c r="M97" s="8">
        <f t="shared" ca="1" si="18"/>
        <v>6.0389844090935935E-5</v>
      </c>
      <c r="N97" s="8">
        <f t="shared" ca="1" si="19"/>
        <v>3.3974768977829771E-2</v>
      </c>
      <c r="O97" s="8">
        <f t="shared" ca="1" si="20"/>
        <v>0.30511230094488051</v>
      </c>
      <c r="P97" s="6">
        <f t="shared" ca="1" si="27"/>
        <v>0.24019659275102789</v>
      </c>
      <c r="Q97" s="6"/>
      <c r="R97" s="6"/>
      <c r="S97" s="6"/>
    </row>
    <row r="98" spans="1:19" x14ac:dyDescent="0.2">
      <c r="A98" s="40">
        <v>-2028</v>
      </c>
      <c r="B98" s="40">
        <v>6.8737999999975727</v>
      </c>
      <c r="C98" s="6"/>
      <c r="D98" s="41">
        <f t="shared" si="16"/>
        <v>-0.20280000000000001</v>
      </c>
      <c r="E98" s="41">
        <f t="shared" si="16"/>
        <v>6.8737999999975727</v>
      </c>
      <c r="F98" s="8">
        <f t="shared" si="21"/>
        <v>4.1127840000000006E-2</v>
      </c>
      <c r="G98" s="8">
        <f t="shared" si="22"/>
        <v>-8.3407259520000016E-3</v>
      </c>
      <c r="H98" s="8">
        <f t="shared" si="23"/>
        <v>1.6914992230656005E-3</v>
      </c>
      <c r="I98" s="8">
        <f t="shared" si="24"/>
        <v>-1.3940066399995079</v>
      </c>
      <c r="J98" s="8">
        <f t="shared" si="25"/>
        <v>0.2827045465919002</v>
      </c>
      <c r="K98" s="8">
        <f t="shared" ca="1" si="17"/>
        <v>6.4862170657763265</v>
      </c>
      <c r="L98" s="8">
        <f t="shared" ca="1" si="26"/>
        <v>0.1502205308995509</v>
      </c>
      <c r="M98" s="8">
        <f t="shared" ca="1" si="18"/>
        <v>6.074622422878527E-5</v>
      </c>
      <c r="N98" s="8">
        <f t="shared" ca="1" si="19"/>
        <v>3.4333315762811754E-2</v>
      </c>
      <c r="O98" s="8">
        <f t="shared" ca="1" si="20"/>
        <v>0.30947060459588127</v>
      </c>
      <c r="P98" s="6">
        <f t="shared" ca="1" si="27"/>
        <v>0.38758293422124623</v>
      </c>
      <c r="Q98" s="6"/>
      <c r="R98" s="6"/>
      <c r="S98" s="6"/>
    </row>
    <row r="99" spans="1:19" x14ac:dyDescent="0.2">
      <c r="A99" s="40">
        <v>-2011</v>
      </c>
      <c r="B99" s="40">
        <v>6.1071000000010827</v>
      </c>
      <c r="C99" s="6"/>
      <c r="D99" s="41">
        <f t="shared" si="16"/>
        <v>-0.2011</v>
      </c>
      <c r="E99" s="41">
        <f t="shared" si="16"/>
        <v>6.1071000000010827</v>
      </c>
      <c r="F99" s="8">
        <f t="shared" si="21"/>
        <v>4.0441209999999998E-2</v>
      </c>
      <c r="G99" s="8">
        <f t="shared" si="22"/>
        <v>-8.1327273309999993E-3</v>
      </c>
      <c r="H99" s="8">
        <f t="shared" si="23"/>
        <v>1.6354914662640998E-3</v>
      </c>
      <c r="I99" s="8">
        <f t="shared" si="24"/>
        <v>-1.2281378100002178</v>
      </c>
      <c r="J99" s="8">
        <f t="shared" si="25"/>
        <v>0.24697851359104381</v>
      </c>
      <c r="K99" s="8">
        <f t="shared" ca="1" si="17"/>
        <v>6.1890007978576715</v>
      </c>
      <c r="L99" s="8">
        <f t="shared" ca="1" si="26"/>
        <v>6.7077406895458339E-3</v>
      </c>
      <c r="M99" s="8">
        <f t="shared" ca="1" si="18"/>
        <v>6.2657168883424477E-5</v>
      </c>
      <c r="N99" s="8">
        <f t="shared" ca="1" si="19"/>
        <v>3.6346092745885572E-2</v>
      </c>
      <c r="O99" s="8">
        <f t="shared" ca="1" si="20"/>
        <v>0.33421705406032348</v>
      </c>
      <c r="P99" s="6">
        <f t="shared" ca="1" si="27"/>
        <v>-8.1900797856588881E-2</v>
      </c>
      <c r="Q99" s="6"/>
      <c r="R99" s="6"/>
      <c r="S99" s="6"/>
    </row>
    <row r="100" spans="1:19" x14ac:dyDescent="0.2">
      <c r="A100" s="40">
        <v>-2008</v>
      </c>
      <c r="B100" s="40">
        <v>6.188799999999901</v>
      </c>
      <c r="C100" s="6"/>
      <c r="D100" s="41">
        <f t="shared" si="16"/>
        <v>-0.20080000000000001</v>
      </c>
      <c r="E100" s="41">
        <f t="shared" si="16"/>
        <v>6.188799999999901</v>
      </c>
      <c r="F100" s="8">
        <f t="shared" si="21"/>
        <v>4.0320640000000005E-2</v>
      </c>
      <c r="G100" s="8">
        <f t="shared" si="22"/>
        <v>-8.0963845120000013E-3</v>
      </c>
      <c r="H100" s="8">
        <f t="shared" si="23"/>
        <v>1.6257540100096004E-3</v>
      </c>
      <c r="I100" s="8">
        <f t="shared" si="24"/>
        <v>-1.2427110399999801</v>
      </c>
      <c r="J100" s="8">
        <f t="shared" si="25"/>
        <v>0.249536376831996</v>
      </c>
      <c r="K100" s="8">
        <f t="shared" ca="1" si="17"/>
        <v>6.1367872800646577</v>
      </c>
      <c r="L100" s="8">
        <f t="shared" ca="1" si="26"/>
        <v>2.705323035062063E-3</v>
      </c>
      <c r="M100" s="8">
        <f t="shared" ca="1" si="18"/>
        <v>6.2974769134551184E-5</v>
      </c>
      <c r="N100" s="8">
        <f t="shared" ca="1" si="19"/>
        <v>3.6697572300467704E-2</v>
      </c>
      <c r="O100" s="8">
        <f t="shared" ca="1" si="20"/>
        <v>0.33858797883110592</v>
      </c>
      <c r="P100" s="6">
        <f t="shared" ca="1" si="27"/>
        <v>5.2012719935243368E-2</v>
      </c>
      <c r="Q100" s="6"/>
      <c r="R100" s="6"/>
      <c r="S100" s="6"/>
    </row>
    <row r="101" spans="1:19" x14ac:dyDescent="0.2">
      <c r="A101" s="40">
        <v>-1979</v>
      </c>
      <c r="B101" s="40">
        <v>4.8479000000006636</v>
      </c>
      <c r="C101" s="6"/>
      <c r="D101" s="41">
        <f t="shared" si="16"/>
        <v>-0.19789999999999999</v>
      </c>
      <c r="E101" s="41">
        <f t="shared" si="16"/>
        <v>4.8479000000006636</v>
      </c>
      <c r="F101" s="8">
        <f t="shared" si="21"/>
        <v>3.9164409999999997E-2</v>
      </c>
      <c r="G101" s="8">
        <f t="shared" si="22"/>
        <v>-7.7506367389999992E-3</v>
      </c>
      <c r="H101" s="8">
        <f t="shared" si="23"/>
        <v>1.5338510106480997E-3</v>
      </c>
      <c r="I101" s="8">
        <f t="shared" si="24"/>
        <v>-0.95939941000013129</v>
      </c>
      <c r="J101" s="8">
        <f t="shared" si="25"/>
        <v>0.18986514323902598</v>
      </c>
      <c r="K101" s="8">
        <f t="shared" ca="1" si="17"/>
        <v>5.6357131111860141</v>
      </c>
      <c r="L101" s="8">
        <f t="shared" ca="1" si="26"/>
        <v>0.6206494981555416</v>
      </c>
      <c r="M101" s="8">
        <f t="shared" ca="1" si="18"/>
        <v>6.5727201551646469E-5</v>
      </c>
      <c r="N101" s="8">
        <f t="shared" ca="1" si="19"/>
        <v>4.0026101376076914E-2</v>
      </c>
      <c r="O101" s="8">
        <f t="shared" ca="1" si="20"/>
        <v>0.3807464263969968</v>
      </c>
      <c r="P101" s="6">
        <f t="shared" ca="1" si="27"/>
        <v>-0.78781311118535058</v>
      </c>
      <c r="Q101" s="6"/>
      <c r="R101" s="6"/>
      <c r="S101" s="6"/>
    </row>
    <row r="102" spans="1:19" x14ac:dyDescent="0.2">
      <c r="A102" s="40">
        <v>-1979</v>
      </c>
      <c r="B102" s="40">
        <v>5.7749000000003434</v>
      </c>
      <c r="C102" s="6"/>
      <c r="D102" s="41">
        <f t="shared" si="16"/>
        <v>-0.19789999999999999</v>
      </c>
      <c r="E102" s="41">
        <f t="shared" si="16"/>
        <v>5.7749000000003434</v>
      </c>
      <c r="F102" s="8">
        <f t="shared" si="21"/>
        <v>3.9164409999999997E-2</v>
      </c>
      <c r="G102" s="8">
        <f t="shared" si="22"/>
        <v>-7.7506367389999992E-3</v>
      </c>
      <c r="H102" s="8">
        <f t="shared" si="23"/>
        <v>1.5338510106480997E-3</v>
      </c>
      <c r="I102" s="8">
        <f t="shared" si="24"/>
        <v>-1.1428527100000678</v>
      </c>
      <c r="J102" s="8">
        <f t="shared" si="25"/>
        <v>0.22617055130901342</v>
      </c>
      <c r="K102" s="8">
        <f t="shared" ca="1" si="17"/>
        <v>5.6357131111860141</v>
      </c>
      <c r="L102" s="8">
        <f t="shared" ca="1" si="26"/>
        <v>1.9372990017812459E-2</v>
      </c>
      <c r="M102" s="8">
        <f t="shared" ca="1" si="18"/>
        <v>6.5727201551646469E-5</v>
      </c>
      <c r="N102" s="8">
        <f t="shared" ca="1" si="19"/>
        <v>4.0026101376076914E-2</v>
      </c>
      <c r="O102" s="8">
        <f t="shared" ca="1" si="20"/>
        <v>0.3807464263969968</v>
      </c>
      <c r="P102" s="6">
        <f t="shared" ca="1" si="27"/>
        <v>0.13918688881432928</v>
      </c>
      <c r="Q102" s="6"/>
      <c r="R102" s="6"/>
      <c r="S102" s="6"/>
    </row>
    <row r="103" spans="1:19" x14ac:dyDescent="0.2">
      <c r="A103" s="40">
        <v>-1974</v>
      </c>
      <c r="B103" s="40">
        <v>6.0303999999996449</v>
      </c>
      <c r="C103" s="6"/>
      <c r="D103" s="41">
        <f t="shared" si="16"/>
        <v>-0.19739999999999999</v>
      </c>
      <c r="E103" s="41">
        <f t="shared" si="16"/>
        <v>6.0303999999996449</v>
      </c>
      <c r="F103" s="8">
        <f t="shared" si="21"/>
        <v>3.8966759999999996E-2</v>
      </c>
      <c r="G103" s="8">
        <f t="shared" si="22"/>
        <v>-7.6920384239999992E-3</v>
      </c>
      <c r="H103" s="8">
        <f t="shared" si="23"/>
        <v>1.5184083848975996E-3</v>
      </c>
      <c r="I103" s="8">
        <f t="shared" si="24"/>
        <v>-1.1904009599999299</v>
      </c>
      <c r="J103" s="8">
        <f t="shared" si="25"/>
        <v>0.23498514950398616</v>
      </c>
      <c r="K103" s="8">
        <f t="shared" ca="1" si="17"/>
        <v>5.5499908466492744</v>
      </c>
      <c r="L103" s="8">
        <f t="shared" ca="1" si="26"/>
        <v>0.23079295462281979</v>
      </c>
      <c r="M103" s="8">
        <f t="shared" ca="1" si="18"/>
        <v>6.6141792319331335E-5</v>
      </c>
      <c r="N103" s="8">
        <f t="shared" ca="1" si="19"/>
        <v>4.0585777883243843E-2</v>
      </c>
      <c r="O103" s="8">
        <f t="shared" ca="1" si="20"/>
        <v>0.38797723205155188</v>
      </c>
      <c r="P103" s="6">
        <f t="shared" ca="1" si="27"/>
        <v>0.48040915335037049</v>
      </c>
      <c r="Q103" s="6"/>
      <c r="R103" s="6"/>
      <c r="S103" s="6"/>
    </row>
    <row r="104" spans="1:19" x14ac:dyDescent="0.2">
      <c r="A104" s="40">
        <v>-1950</v>
      </c>
      <c r="B104" s="40">
        <v>4.5390000000006694</v>
      </c>
      <c r="C104" s="6"/>
      <c r="D104" s="41">
        <f t="shared" si="16"/>
        <v>-0.19500000000000001</v>
      </c>
      <c r="E104" s="41">
        <f t="shared" si="16"/>
        <v>4.5390000000006694</v>
      </c>
      <c r="F104" s="8">
        <f t="shared" si="21"/>
        <v>3.8025000000000003E-2</v>
      </c>
      <c r="G104" s="8">
        <f t="shared" si="22"/>
        <v>-7.4148750000000005E-3</v>
      </c>
      <c r="H104" s="8">
        <f t="shared" si="23"/>
        <v>1.4459006250000003E-3</v>
      </c>
      <c r="I104" s="8">
        <f t="shared" si="24"/>
        <v>-0.88510500000013059</v>
      </c>
      <c r="J104" s="8">
        <f t="shared" si="25"/>
        <v>0.17259547500002548</v>
      </c>
      <c r="K104" s="8">
        <f t="shared" ca="1" si="17"/>
        <v>5.1412663542133004</v>
      </c>
      <c r="L104" s="8">
        <f t="shared" ca="1" si="26"/>
        <v>0.36272476141657428</v>
      </c>
      <c r="M104" s="8">
        <f t="shared" ca="1" si="18"/>
        <v>6.7876378988139034E-5</v>
      </c>
      <c r="N104" s="8">
        <f t="shared" ca="1" si="19"/>
        <v>4.3204556072689179E-2</v>
      </c>
      <c r="O104" s="8">
        <f t="shared" ca="1" si="20"/>
        <v>0.42240163422511423</v>
      </c>
      <c r="P104" s="6">
        <f t="shared" ca="1" si="27"/>
        <v>-0.60226635421263097</v>
      </c>
      <c r="Q104" s="6"/>
      <c r="R104" s="6"/>
      <c r="S104" s="6"/>
    </row>
    <row r="105" spans="1:19" x14ac:dyDescent="0.2">
      <c r="A105" s="40">
        <v>-1921</v>
      </c>
      <c r="B105" s="40">
        <v>5.1620999999977357</v>
      </c>
      <c r="C105" s="6"/>
      <c r="D105" s="41">
        <f t="shared" si="16"/>
        <v>-0.19209999999999999</v>
      </c>
      <c r="E105" s="41">
        <f t="shared" si="16"/>
        <v>5.1620999999977357</v>
      </c>
      <c r="F105" s="8">
        <f t="shared" si="21"/>
        <v>3.6902409999999997E-2</v>
      </c>
      <c r="G105" s="8">
        <f t="shared" si="22"/>
        <v>-7.0889529609999991E-3</v>
      </c>
      <c r="H105" s="8">
        <f t="shared" si="23"/>
        <v>1.3617878638080999E-3</v>
      </c>
      <c r="I105" s="8">
        <f t="shared" si="24"/>
        <v>-0.99163940999956501</v>
      </c>
      <c r="J105" s="8">
        <f t="shared" si="25"/>
        <v>0.19049393066091644</v>
      </c>
      <c r="K105" s="8">
        <f t="shared" ca="1" si="17"/>
        <v>4.6534470091465021</v>
      </c>
      <c r="L105" s="8">
        <f t="shared" ca="1" si="26"/>
        <v>0.25872786510190515</v>
      </c>
      <c r="M105" s="8">
        <f t="shared" ca="1" si="18"/>
        <v>6.939067799491398E-5</v>
      </c>
      <c r="N105" s="8">
        <f t="shared" ca="1" si="19"/>
        <v>4.6199868343936773E-2</v>
      </c>
      <c r="O105" s="8">
        <f t="shared" ca="1" si="20"/>
        <v>0.46310272764376548</v>
      </c>
      <c r="P105" s="6">
        <f t="shared" ca="1" si="27"/>
        <v>0.50865299085123361</v>
      </c>
      <c r="Q105" s="6"/>
      <c r="R105" s="6"/>
      <c r="S105" s="6"/>
    </row>
    <row r="106" spans="1:19" x14ac:dyDescent="0.2">
      <c r="A106" s="40">
        <v>-1916</v>
      </c>
      <c r="B106" s="40">
        <v>5.3546000000023923</v>
      </c>
      <c r="C106" s="6"/>
      <c r="D106" s="41">
        <f t="shared" si="16"/>
        <v>-0.19159999999999999</v>
      </c>
      <c r="E106" s="41">
        <f t="shared" si="16"/>
        <v>5.3546000000023923</v>
      </c>
      <c r="F106" s="8">
        <f t="shared" si="21"/>
        <v>3.6710559999999996E-2</v>
      </c>
      <c r="G106" s="8">
        <f t="shared" si="22"/>
        <v>-7.0337432959999991E-3</v>
      </c>
      <c r="H106" s="8">
        <f t="shared" si="23"/>
        <v>1.3476652155135996E-3</v>
      </c>
      <c r="I106" s="8">
        <f t="shared" si="24"/>
        <v>-1.0259413600004583</v>
      </c>
      <c r="J106" s="8">
        <f t="shared" si="25"/>
        <v>0.19657036457608781</v>
      </c>
      <c r="K106" s="8">
        <f t="shared" ca="1" si="17"/>
        <v>4.5700100590600776</v>
      </c>
      <c r="L106" s="8">
        <f t="shared" ca="1" si="26"/>
        <v>0.61558137542786484</v>
      </c>
      <c r="M106" s="8">
        <f t="shared" ca="1" si="18"/>
        <v>6.958584193966735E-5</v>
      </c>
      <c r="N106" s="8">
        <f t="shared" ca="1" si="19"/>
        <v>4.6695545298472967E-2</v>
      </c>
      <c r="O106" s="8">
        <f t="shared" ca="1" si="20"/>
        <v>0.46999254551085712</v>
      </c>
      <c r="P106" s="6">
        <f t="shared" ca="1" si="27"/>
        <v>0.78458994094231471</v>
      </c>
      <c r="Q106" s="6"/>
      <c r="R106" s="6"/>
      <c r="S106" s="6"/>
    </row>
    <row r="107" spans="1:19" x14ac:dyDescent="0.2">
      <c r="A107" s="40">
        <v>-1915</v>
      </c>
      <c r="B107" s="40">
        <v>5.3845000000001164</v>
      </c>
      <c r="C107" s="6"/>
      <c r="D107" s="41">
        <f t="shared" si="16"/>
        <v>-0.1915</v>
      </c>
      <c r="E107" s="41">
        <f t="shared" si="16"/>
        <v>5.3845000000001164</v>
      </c>
      <c r="F107" s="8">
        <f t="shared" si="21"/>
        <v>3.6672250000000003E-2</v>
      </c>
      <c r="G107" s="8">
        <f t="shared" si="22"/>
        <v>-7.0227358750000008E-3</v>
      </c>
      <c r="H107" s="8">
        <f t="shared" si="23"/>
        <v>1.3448539200625002E-3</v>
      </c>
      <c r="I107" s="8">
        <f t="shared" si="24"/>
        <v>-1.0311317500000223</v>
      </c>
      <c r="J107" s="8">
        <f t="shared" si="25"/>
        <v>0.19746173012500429</v>
      </c>
      <c r="K107" s="8">
        <f t="shared" ca="1" si="17"/>
        <v>4.5533463102267646</v>
      </c>
      <c r="L107" s="8">
        <f t="shared" ca="1" si="26"/>
        <v>0.69081645602385711</v>
      </c>
      <c r="M107" s="8">
        <f t="shared" ca="1" si="18"/>
        <v>6.9622521291921296E-5</v>
      </c>
      <c r="N107" s="8">
        <f t="shared" ca="1" si="19"/>
        <v>4.679390645604535E-2</v>
      </c>
      <c r="O107" s="8">
        <f t="shared" ca="1" si="20"/>
        <v>0.47136541858371994</v>
      </c>
      <c r="P107" s="6">
        <f t="shared" ca="1" si="27"/>
        <v>0.8311536897733518</v>
      </c>
      <c r="Q107" s="6"/>
      <c r="R107" s="6"/>
      <c r="S107" s="6"/>
    </row>
    <row r="108" spans="1:19" x14ac:dyDescent="0.2">
      <c r="A108" s="40">
        <v>-1893</v>
      </c>
      <c r="B108" s="40">
        <v>4.7933000000011816</v>
      </c>
      <c r="C108" s="6"/>
      <c r="D108" s="41">
        <f t="shared" si="16"/>
        <v>-0.1893</v>
      </c>
      <c r="E108" s="41">
        <f t="shared" si="16"/>
        <v>4.7933000000011816</v>
      </c>
      <c r="F108" s="8">
        <f t="shared" si="21"/>
        <v>3.5834489999999997E-2</v>
      </c>
      <c r="G108" s="8">
        <f t="shared" si="22"/>
        <v>-6.7834689569999992E-3</v>
      </c>
      <c r="H108" s="8">
        <f t="shared" si="23"/>
        <v>1.2841106735600998E-3</v>
      </c>
      <c r="I108" s="8">
        <f t="shared" si="24"/>
        <v>-0.90737169000022366</v>
      </c>
      <c r="J108" s="8">
        <f t="shared" si="25"/>
        <v>0.17176546091704234</v>
      </c>
      <c r="K108" s="8">
        <f t="shared" ca="1" si="17"/>
        <v>4.1887375757418503</v>
      </c>
      <c r="L108" s="8">
        <f t="shared" ca="1" si="26"/>
        <v>0.36549572482631965</v>
      </c>
      <c r="M108" s="8">
        <f t="shared" ca="1" si="18"/>
        <v>7.0229646176431815E-5</v>
      </c>
      <c r="N108" s="8">
        <f t="shared" ca="1" si="19"/>
        <v>4.8889890280547056E-2</v>
      </c>
      <c r="O108" s="8">
        <f t="shared" ca="1" si="20"/>
        <v>0.50110124616974583</v>
      </c>
      <c r="P108" s="6">
        <f t="shared" ca="1" si="27"/>
        <v>0.60456242425933127</v>
      </c>
      <c r="Q108" s="6"/>
      <c r="R108" s="6"/>
      <c r="S108" s="6"/>
    </row>
    <row r="109" spans="1:19" x14ac:dyDescent="0.2">
      <c r="A109" s="40">
        <v>-1869</v>
      </c>
      <c r="B109" s="40">
        <v>3.9248999999981606</v>
      </c>
      <c r="C109" s="6"/>
      <c r="D109" s="41">
        <f t="shared" si="16"/>
        <v>-0.18690000000000001</v>
      </c>
      <c r="E109" s="41">
        <f t="shared" si="16"/>
        <v>3.9248999999981606</v>
      </c>
      <c r="F109" s="8">
        <f t="shared" si="21"/>
        <v>3.4931610000000002E-2</v>
      </c>
      <c r="G109" s="8">
        <f t="shared" si="22"/>
        <v>-6.528717909000001E-3</v>
      </c>
      <c r="H109" s="8">
        <f t="shared" si="23"/>
        <v>1.2202173771921E-3</v>
      </c>
      <c r="I109" s="8">
        <f t="shared" si="24"/>
        <v>-0.73356380999965631</v>
      </c>
      <c r="J109" s="8">
        <f t="shared" si="25"/>
        <v>0.13710307608893577</v>
      </c>
      <c r="K109" s="8">
        <f t="shared" ca="1" si="17"/>
        <v>3.7953325705176635</v>
      </c>
      <c r="L109" s="8">
        <f t="shared" ca="1" si="26"/>
        <v>1.6787718782183603E-2</v>
      </c>
      <c r="M109" s="8">
        <f t="shared" ca="1" si="18"/>
        <v>7.045258822251106E-5</v>
      </c>
      <c r="N109" s="8">
        <f t="shared" ca="1" si="19"/>
        <v>5.1018844307835799E-2</v>
      </c>
      <c r="O109" s="8">
        <f t="shared" ca="1" si="20"/>
        <v>0.53238610881968962</v>
      </c>
      <c r="P109" s="6">
        <f t="shared" ca="1" si="27"/>
        <v>0.12956742948049715</v>
      </c>
      <c r="Q109" s="6"/>
      <c r="R109" s="6"/>
      <c r="S109" s="6"/>
    </row>
    <row r="110" spans="1:19" x14ac:dyDescent="0.2">
      <c r="A110" s="40">
        <v>-1868</v>
      </c>
      <c r="B110" s="40">
        <v>3.3757999999979802</v>
      </c>
      <c r="C110" s="6"/>
      <c r="D110" s="41">
        <f t="shared" si="16"/>
        <v>-0.18679999999999999</v>
      </c>
      <c r="E110" s="41">
        <f t="shared" si="16"/>
        <v>3.3757999999979802</v>
      </c>
      <c r="F110" s="8">
        <f t="shared" si="21"/>
        <v>3.489424E-2</v>
      </c>
      <c r="G110" s="8">
        <f t="shared" si="22"/>
        <v>-6.5182440320000002E-3</v>
      </c>
      <c r="H110" s="8">
        <f t="shared" si="23"/>
        <v>1.2176079851776E-3</v>
      </c>
      <c r="I110" s="8">
        <f t="shared" si="24"/>
        <v>-0.63059943999962265</v>
      </c>
      <c r="J110" s="8">
        <f t="shared" si="25"/>
        <v>0.1177959753919295</v>
      </c>
      <c r="K110" s="8">
        <f t="shared" ca="1" si="17"/>
        <v>3.7790392002331927</v>
      </c>
      <c r="L110" s="8">
        <f t="shared" ca="1" si="26"/>
        <v>0.16260185260633384</v>
      </c>
      <c r="M110" s="8">
        <f t="shared" ca="1" si="18"/>
        <v>7.045188280555539E-5</v>
      </c>
      <c r="N110" s="8">
        <f t="shared" ca="1" si="19"/>
        <v>5.1103781994453173E-2</v>
      </c>
      <c r="O110" s="8">
        <f t="shared" ca="1" si="20"/>
        <v>0.53366056625809433</v>
      </c>
      <c r="P110" s="6">
        <f t="shared" ca="1" si="27"/>
        <v>-0.40323920023521254</v>
      </c>
      <c r="Q110" s="6"/>
      <c r="R110" s="6"/>
      <c r="S110" s="6"/>
    </row>
    <row r="111" spans="1:19" x14ac:dyDescent="0.2">
      <c r="A111" s="40">
        <v>-1868</v>
      </c>
      <c r="B111" s="40">
        <v>3.3757999999979802</v>
      </c>
      <c r="C111" s="6"/>
      <c r="D111" s="41">
        <f t="shared" si="16"/>
        <v>-0.18679999999999999</v>
      </c>
      <c r="E111" s="41">
        <f t="shared" si="16"/>
        <v>3.3757999999979802</v>
      </c>
      <c r="F111" s="8">
        <f t="shared" si="21"/>
        <v>3.489424E-2</v>
      </c>
      <c r="G111" s="8">
        <f t="shared" si="22"/>
        <v>-6.5182440320000002E-3</v>
      </c>
      <c r="H111" s="8">
        <f t="shared" si="23"/>
        <v>1.2176079851776E-3</v>
      </c>
      <c r="I111" s="8">
        <f t="shared" si="24"/>
        <v>-0.63059943999962265</v>
      </c>
      <c r="J111" s="8">
        <f t="shared" si="25"/>
        <v>0.1177959753919295</v>
      </c>
      <c r="K111" s="8">
        <f t="shared" ca="1" si="17"/>
        <v>3.7790392002331927</v>
      </c>
      <c r="L111" s="8">
        <f t="shared" ca="1" si="26"/>
        <v>0.16260185260633384</v>
      </c>
      <c r="M111" s="8">
        <f t="shared" ca="1" si="18"/>
        <v>7.045188280555539E-5</v>
      </c>
      <c r="N111" s="8">
        <f t="shared" ca="1" si="19"/>
        <v>5.1103781994453173E-2</v>
      </c>
      <c r="O111" s="8">
        <f t="shared" ca="1" si="20"/>
        <v>0.53366056625809433</v>
      </c>
      <c r="P111" s="6">
        <f t="shared" ca="1" si="27"/>
        <v>-0.40323920023521254</v>
      </c>
      <c r="Q111" s="6"/>
      <c r="R111" s="6"/>
      <c r="S111" s="6"/>
    </row>
    <row r="112" spans="1:19" x14ac:dyDescent="0.2">
      <c r="A112" s="40">
        <v>-1866</v>
      </c>
      <c r="B112" s="40">
        <v>4.4285999999992782</v>
      </c>
      <c r="C112" s="6"/>
      <c r="D112" s="41">
        <f t="shared" si="16"/>
        <v>-0.18659999999999999</v>
      </c>
      <c r="E112" s="41">
        <f t="shared" si="16"/>
        <v>4.4285999999992782</v>
      </c>
      <c r="F112" s="8">
        <f t="shared" si="21"/>
        <v>3.4819559999999992E-2</v>
      </c>
      <c r="G112" s="8">
        <f t="shared" si="22"/>
        <v>-6.4973298959999978E-3</v>
      </c>
      <c r="H112" s="8">
        <f t="shared" si="23"/>
        <v>1.2124017585935995E-3</v>
      </c>
      <c r="I112" s="8">
        <f t="shared" si="24"/>
        <v>-0.82637675999986526</v>
      </c>
      <c r="J112" s="8">
        <f t="shared" si="25"/>
        <v>0.15420190341597484</v>
      </c>
      <c r="K112" s="8">
        <f t="shared" ca="1" si="17"/>
        <v>3.7464761008482146</v>
      </c>
      <c r="L112" s="8">
        <f t="shared" ca="1" si="26"/>
        <v>0.46529301379305044</v>
      </c>
      <c r="M112" s="8">
        <f t="shared" ca="1" si="18"/>
        <v>7.0448071551281569E-5</v>
      </c>
      <c r="N112" s="8">
        <f t="shared" ca="1" si="19"/>
        <v>5.1272726634731723E-2</v>
      </c>
      <c r="O112" s="8">
        <f t="shared" ca="1" si="20"/>
        <v>0.53620211143668084</v>
      </c>
      <c r="P112" s="6">
        <f t="shared" ca="1" si="27"/>
        <v>0.68212389915106364</v>
      </c>
      <c r="Q112" s="6"/>
      <c r="R112" s="6"/>
      <c r="S112" s="6"/>
    </row>
    <row r="113" spans="1:19" x14ac:dyDescent="0.2">
      <c r="A113" s="40">
        <v>-1865</v>
      </c>
      <c r="B113" s="40">
        <v>3.4515000000028522</v>
      </c>
      <c r="C113" s="6"/>
      <c r="D113" s="41">
        <f t="shared" si="16"/>
        <v>-0.1865</v>
      </c>
      <c r="E113" s="41">
        <f t="shared" si="16"/>
        <v>3.4515000000028522</v>
      </c>
      <c r="F113" s="8">
        <f t="shared" si="21"/>
        <v>3.4782250000000001E-2</v>
      </c>
      <c r="G113" s="8">
        <f t="shared" si="22"/>
        <v>-6.4868896249999997E-3</v>
      </c>
      <c r="H113" s="8">
        <f t="shared" si="23"/>
        <v>1.2098049150625E-3</v>
      </c>
      <c r="I113" s="8">
        <f t="shared" si="24"/>
        <v>-0.64370475000053196</v>
      </c>
      <c r="J113" s="8">
        <f t="shared" si="25"/>
        <v>0.12005093587509921</v>
      </c>
      <c r="K113" s="8">
        <f t="shared" ca="1" si="17"/>
        <v>3.7302063717477161</v>
      </c>
      <c r="L113" s="8">
        <f t="shared" ca="1" si="26"/>
        <v>7.7677241651186266E-2</v>
      </c>
      <c r="M113" s="8">
        <f t="shared" ca="1" si="18"/>
        <v>7.0444965778892262E-5</v>
      </c>
      <c r="N113" s="8">
        <f t="shared" ca="1" si="19"/>
        <v>5.1356731704294889E-2</v>
      </c>
      <c r="O113" s="8">
        <f t="shared" ca="1" si="20"/>
        <v>0.53746917084492274</v>
      </c>
      <c r="P113" s="6">
        <f t="shared" ca="1" si="27"/>
        <v>-0.2787063717448639</v>
      </c>
      <c r="Q113" s="6"/>
      <c r="R113" s="6"/>
      <c r="S113" s="6"/>
    </row>
    <row r="114" spans="1:19" x14ac:dyDescent="0.2">
      <c r="A114" s="40">
        <v>-1859</v>
      </c>
      <c r="B114" s="40">
        <v>3.647899999999936</v>
      </c>
      <c r="C114" s="6"/>
      <c r="D114" s="41">
        <f t="shared" si="16"/>
        <v>-0.18590000000000001</v>
      </c>
      <c r="E114" s="41">
        <f t="shared" si="16"/>
        <v>3.647899999999936</v>
      </c>
      <c r="F114" s="8">
        <f t="shared" si="21"/>
        <v>3.4558810000000002E-2</v>
      </c>
      <c r="G114" s="8">
        <f t="shared" si="22"/>
        <v>-6.4244827790000004E-3</v>
      </c>
      <c r="H114" s="8">
        <f t="shared" si="23"/>
        <v>1.1943113486161002E-3</v>
      </c>
      <c r="I114" s="8">
        <f t="shared" si="24"/>
        <v>-0.67814460999998816</v>
      </c>
      <c r="J114" s="8">
        <f t="shared" si="25"/>
        <v>0.1260670829989978</v>
      </c>
      <c r="K114" s="8">
        <f t="shared" ca="1" si="17"/>
        <v>3.6327534854324846</v>
      </c>
      <c r="L114" s="8">
        <f t="shared" ca="1" si="26"/>
        <v>2.2941690354201803E-4</v>
      </c>
      <c r="M114" s="8">
        <f t="shared" ca="1" si="18"/>
        <v>7.0409533303343052E-5</v>
      </c>
      <c r="N114" s="8">
        <f t="shared" ca="1" si="19"/>
        <v>5.1854161933007313E-2</v>
      </c>
      <c r="O114" s="8">
        <f t="shared" ca="1" si="20"/>
        <v>0.54501865728342513</v>
      </c>
      <c r="P114" s="6">
        <f t="shared" ca="1" si="27"/>
        <v>1.5146514567451419E-2</v>
      </c>
      <c r="Q114" s="6"/>
      <c r="R114" s="6"/>
      <c r="S114" s="6"/>
    </row>
    <row r="115" spans="1:19" x14ac:dyDescent="0.2">
      <c r="A115" s="40">
        <v>-1836</v>
      </c>
      <c r="B115" s="40">
        <v>4.0635999999976775</v>
      </c>
      <c r="C115" s="6"/>
      <c r="D115" s="41">
        <f t="shared" si="16"/>
        <v>-0.18360000000000001</v>
      </c>
      <c r="E115" s="41">
        <f t="shared" si="16"/>
        <v>4.0635999999976775</v>
      </c>
      <c r="F115" s="8">
        <f t="shared" si="21"/>
        <v>3.3708960000000003E-2</v>
      </c>
      <c r="G115" s="8">
        <f t="shared" si="22"/>
        <v>-6.1889650560000009E-3</v>
      </c>
      <c r="H115" s="8">
        <f t="shared" si="23"/>
        <v>1.1362939842816003E-3</v>
      </c>
      <c r="I115" s="8">
        <f t="shared" si="24"/>
        <v>-0.74607695999957369</v>
      </c>
      <c r="J115" s="8">
        <f t="shared" si="25"/>
        <v>0.13697972985592174</v>
      </c>
      <c r="K115" s="8">
        <f t="shared" ca="1" si="17"/>
        <v>3.2618121995086256</v>
      </c>
      <c r="L115" s="8">
        <f t="shared" ca="1" si="26"/>
        <v>0.64286367701307179</v>
      </c>
      <c r="M115" s="8">
        <f t="shared" ca="1" si="18"/>
        <v>7.0007528717592286E-5</v>
      </c>
      <c r="N115" s="8">
        <f t="shared" ca="1" si="19"/>
        <v>5.3653167416753543E-2</v>
      </c>
      <c r="O115" s="8">
        <f t="shared" ca="1" si="20"/>
        <v>0.5730730375085008</v>
      </c>
      <c r="P115" s="6">
        <f t="shared" ca="1" si="27"/>
        <v>0.80178780048905196</v>
      </c>
      <c r="Q115" s="6"/>
      <c r="R115" s="6"/>
      <c r="S115" s="6"/>
    </row>
    <row r="116" spans="1:19" x14ac:dyDescent="0.2">
      <c r="A116" s="40">
        <v>-1834</v>
      </c>
      <c r="B116" s="40">
        <v>3.1523999999990338</v>
      </c>
      <c r="C116" s="6"/>
      <c r="D116" s="41">
        <f t="shared" ref="D116:E131" si="28">A116/A$18</f>
        <v>-0.18340000000000001</v>
      </c>
      <c r="E116" s="41">
        <f t="shared" si="28"/>
        <v>3.1523999999990338</v>
      </c>
      <c r="F116" s="8">
        <f t="shared" si="21"/>
        <v>3.3635560000000002E-2</v>
      </c>
      <c r="G116" s="8">
        <f t="shared" si="22"/>
        <v>-6.1687617040000007E-3</v>
      </c>
      <c r="H116" s="8">
        <f t="shared" si="23"/>
        <v>1.1313508965136001E-3</v>
      </c>
      <c r="I116" s="8">
        <f t="shared" si="24"/>
        <v>-0.57815015999982278</v>
      </c>
      <c r="J116" s="8">
        <f t="shared" si="25"/>
        <v>0.10603273934396751</v>
      </c>
      <c r="K116" s="8">
        <f t="shared" ca="1" si="17"/>
        <v>3.2297534453816521</v>
      </c>
      <c r="L116" s="8">
        <f t="shared" ca="1" si="26"/>
        <v>5.9835555125617194E-3</v>
      </c>
      <c r="M116" s="8">
        <f t="shared" ca="1" si="18"/>
        <v>6.9952691801762493E-5</v>
      </c>
      <c r="N116" s="8">
        <f t="shared" ca="1" si="19"/>
        <v>5.3801297858788663E-2</v>
      </c>
      <c r="O116" s="8">
        <f t="shared" ca="1" si="20"/>
        <v>0.5754427354337891</v>
      </c>
      <c r="P116" s="6">
        <f t="shared" ca="1" si="27"/>
        <v>-7.7353445382618347E-2</v>
      </c>
      <c r="Q116" s="6"/>
      <c r="R116" s="6"/>
      <c r="S116" s="6"/>
    </row>
    <row r="117" spans="1:19" x14ac:dyDescent="0.2">
      <c r="A117" s="40">
        <v>-1834</v>
      </c>
      <c r="B117" s="40">
        <v>3.2134000000005472</v>
      </c>
      <c r="C117" s="6"/>
      <c r="D117" s="41">
        <f t="shared" si="28"/>
        <v>-0.18340000000000001</v>
      </c>
      <c r="E117" s="41">
        <f t="shared" si="28"/>
        <v>3.2134000000005472</v>
      </c>
      <c r="F117" s="8">
        <f t="shared" si="21"/>
        <v>3.3635560000000002E-2</v>
      </c>
      <c r="G117" s="8">
        <f t="shared" si="22"/>
        <v>-6.1687617040000007E-3</v>
      </c>
      <c r="H117" s="8">
        <f t="shared" si="23"/>
        <v>1.1313508965136001E-3</v>
      </c>
      <c r="I117" s="8">
        <f t="shared" si="24"/>
        <v>-0.5893375600001004</v>
      </c>
      <c r="J117" s="8">
        <f t="shared" si="25"/>
        <v>0.10808450850401842</v>
      </c>
      <c r="K117" s="8">
        <f t="shared" ca="1" si="17"/>
        <v>3.2297534453816521</v>
      </c>
      <c r="L117" s="8">
        <f t="shared" ca="1" si="26"/>
        <v>2.6743517583278274E-4</v>
      </c>
      <c r="M117" s="8">
        <f t="shared" ca="1" si="18"/>
        <v>6.9952691801762493E-5</v>
      </c>
      <c r="N117" s="8">
        <f t="shared" ca="1" si="19"/>
        <v>5.3801297858788663E-2</v>
      </c>
      <c r="O117" s="8">
        <f t="shared" ca="1" si="20"/>
        <v>0.5754427354337891</v>
      </c>
      <c r="P117" s="6">
        <f t="shared" ca="1" si="27"/>
        <v>-1.6353445381104947E-2</v>
      </c>
      <c r="Q117" s="6"/>
      <c r="R117" s="6"/>
      <c r="S117" s="6"/>
    </row>
    <row r="118" spans="1:19" x14ac:dyDescent="0.2">
      <c r="A118" s="40">
        <v>-1834</v>
      </c>
      <c r="B118" s="40">
        <v>3.254399999997986</v>
      </c>
      <c r="C118" s="6"/>
      <c r="D118" s="41">
        <f t="shared" si="28"/>
        <v>-0.18340000000000001</v>
      </c>
      <c r="E118" s="41">
        <f t="shared" si="28"/>
        <v>3.254399999997986</v>
      </c>
      <c r="F118" s="8">
        <f t="shared" si="21"/>
        <v>3.3635560000000002E-2</v>
      </c>
      <c r="G118" s="8">
        <f t="shared" si="22"/>
        <v>-6.1687617040000007E-3</v>
      </c>
      <c r="H118" s="8">
        <f t="shared" si="23"/>
        <v>1.1313508965136001E-3</v>
      </c>
      <c r="I118" s="8">
        <f t="shared" si="24"/>
        <v>-0.59685695999963062</v>
      </c>
      <c r="J118" s="8">
        <f t="shared" si="25"/>
        <v>0.10946356646393227</v>
      </c>
      <c r="K118" s="8">
        <f t="shared" ca="1" si="17"/>
        <v>3.2297534453816521</v>
      </c>
      <c r="L118" s="8">
        <f t="shared" ca="1" si="26"/>
        <v>6.0745265445593061E-4</v>
      </c>
      <c r="M118" s="8">
        <f t="shared" ca="1" si="18"/>
        <v>6.9952691801762493E-5</v>
      </c>
      <c r="N118" s="8">
        <f t="shared" ca="1" si="19"/>
        <v>5.3801297858788663E-2</v>
      </c>
      <c r="O118" s="8">
        <f t="shared" ca="1" si="20"/>
        <v>0.5754427354337891</v>
      </c>
      <c r="P118" s="6">
        <f t="shared" ca="1" si="27"/>
        <v>2.4646554616333916E-2</v>
      </c>
      <c r="Q118" s="6"/>
      <c r="R118" s="6"/>
      <c r="S118" s="6"/>
    </row>
    <row r="119" spans="1:19" x14ac:dyDescent="0.2">
      <c r="A119" s="40">
        <v>-1828</v>
      </c>
      <c r="B119" s="40">
        <v>3.4187999999994645</v>
      </c>
      <c r="C119" s="6"/>
      <c r="D119" s="41">
        <f t="shared" si="28"/>
        <v>-0.18279999999999999</v>
      </c>
      <c r="E119" s="41">
        <f t="shared" si="28"/>
        <v>3.4187999999994645</v>
      </c>
      <c r="F119" s="8">
        <f t="shared" si="21"/>
        <v>3.3415839999999995E-2</v>
      </c>
      <c r="G119" s="8">
        <f t="shared" si="22"/>
        <v>-6.1084155519999985E-3</v>
      </c>
      <c r="H119" s="8">
        <f t="shared" si="23"/>
        <v>1.1166183629055997E-3</v>
      </c>
      <c r="I119" s="8">
        <f t="shared" si="24"/>
        <v>-0.62495663999990203</v>
      </c>
      <c r="J119" s="8">
        <f t="shared" si="25"/>
        <v>0.11424207379198209</v>
      </c>
      <c r="K119" s="8">
        <f t="shared" ca="1" si="17"/>
        <v>3.1337663124724848</v>
      </c>
      <c r="L119" s="8">
        <f t="shared" ca="1" si="26"/>
        <v>8.1244203025227876E-2</v>
      </c>
      <c r="M119" s="8">
        <f t="shared" ca="1" si="18"/>
        <v>6.9769198123636016E-5</v>
      </c>
      <c r="N119" s="8">
        <f t="shared" ca="1" si="19"/>
        <v>5.4237512140720173E-2</v>
      </c>
      <c r="O119" s="8">
        <f t="shared" ca="1" si="20"/>
        <v>0.58248160017109418</v>
      </c>
      <c r="P119" s="6">
        <f t="shared" ca="1" si="27"/>
        <v>0.28503368752697966</v>
      </c>
      <c r="Q119" s="6"/>
      <c r="R119" s="6"/>
      <c r="S119" s="6"/>
    </row>
    <row r="120" spans="1:19" x14ac:dyDescent="0.2">
      <c r="A120" s="40">
        <v>-1815</v>
      </c>
      <c r="B120" s="40">
        <v>2.4724999999998545</v>
      </c>
      <c r="C120" s="6"/>
      <c r="D120" s="41">
        <f t="shared" si="28"/>
        <v>-0.18149999999999999</v>
      </c>
      <c r="E120" s="41">
        <f t="shared" si="28"/>
        <v>2.4724999999998545</v>
      </c>
      <c r="F120" s="8">
        <f t="shared" si="21"/>
        <v>3.2942249999999999E-2</v>
      </c>
      <c r="G120" s="8">
        <f t="shared" si="22"/>
        <v>-5.9790183749999998E-3</v>
      </c>
      <c r="H120" s="8">
        <f t="shared" si="23"/>
        <v>1.0851918350624999E-3</v>
      </c>
      <c r="I120" s="8">
        <f t="shared" si="24"/>
        <v>-0.44875874999997356</v>
      </c>
      <c r="J120" s="8">
        <f t="shared" si="25"/>
        <v>8.1449713124995202E-2</v>
      </c>
      <c r="K120" s="8">
        <f t="shared" ca="1" si="17"/>
        <v>2.926767419909341</v>
      </c>
      <c r="L120" s="8">
        <f t="shared" ca="1" si="26"/>
        <v>0.20635888879122172</v>
      </c>
      <c r="M120" s="8">
        <f t="shared" ca="1" si="18"/>
        <v>6.9274430210770695E-5</v>
      </c>
      <c r="N120" s="8">
        <f t="shared" ca="1" si="19"/>
        <v>5.5139893155599022E-2</v>
      </c>
      <c r="O120" s="8">
        <f t="shared" ca="1" si="20"/>
        <v>0.59736032492751479</v>
      </c>
      <c r="P120" s="6">
        <f t="shared" ca="1" si="27"/>
        <v>-0.45426741990948649</v>
      </c>
      <c r="Q120" s="6"/>
      <c r="R120" s="6"/>
      <c r="S120" s="6"/>
    </row>
    <row r="121" spans="1:19" x14ac:dyDescent="0.2">
      <c r="A121" s="40">
        <v>-1803</v>
      </c>
      <c r="B121" s="40">
        <v>1.9082999999991443</v>
      </c>
      <c r="C121" s="6"/>
      <c r="D121" s="41">
        <f t="shared" si="28"/>
        <v>-0.18029999999999999</v>
      </c>
      <c r="E121" s="41">
        <f t="shared" si="28"/>
        <v>1.9082999999991443</v>
      </c>
      <c r="F121" s="8">
        <f t="shared" si="21"/>
        <v>3.2508089999999996E-2</v>
      </c>
      <c r="G121" s="8">
        <f t="shared" si="22"/>
        <v>-5.8612086269999994E-3</v>
      </c>
      <c r="H121" s="8">
        <f t="shared" si="23"/>
        <v>1.0567759154480997E-3</v>
      </c>
      <c r="I121" s="8">
        <f t="shared" si="24"/>
        <v>-0.34406648999984568</v>
      </c>
      <c r="J121" s="8">
        <f t="shared" si="25"/>
        <v>6.2035188146972176E-2</v>
      </c>
      <c r="K121" s="8">
        <f t="shared" ca="1" si="17"/>
        <v>2.7368735782802602</v>
      </c>
      <c r="L121" s="8">
        <f t="shared" ca="1" si="26"/>
        <v>0.68653417462557242</v>
      </c>
      <c r="M121" s="8">
        <f t="shared" ca="1" si="18"/>
        <v>6.8700710172728746E-5</v>
      </c>
      <c r="N121" s="8">
        <f t="shared" ca="1" si="19"/>
        <v>5.5919786270193658E-2</v>
      </c>
      <c r="O121" s="8">
        <f t="shared" ca="1" si="20"/>
        <v>0.61062380094109525</v>
      </c>
      <c r="P121" s="6">
        <f t="shared" ca="1" si="27"/>
        <v>-0.82857357828111589</v>
      </c>
      <c r="Q121" s="6"/>
      <c r="R121" s="6"/>
      <c r="S121" s="6"/>
    </row>
    <row r="122" spans="1:19" x14ac:dyDescent="0.2">
      <c r="A122" s="40">
        <v>-1802</v>
      </c>
      <c r="B122" s="40">
        <v>2.8941999999988184</v>
      </c>
      <c r="C122" s="6"/>
      <c r="D122" s="41">
        <f t="shared" si="28"/>
        <v>-0.1802</v>
      </c>
      <c r="E122" s="41">
        <f t="shared" si="28"/>
        <v>2.8941999999988184</v>
      </c>
      <c r="F122" s="8">
        <f t="shared" si="21"/>
        <v>3.2472040000000001E-2</v>
      </c>
      <c r="G122" s="8">
        <f t="shared" si="22"/>
        <v>-5.8514616079999998E-3</v>
      </c>
      <c r="H122" s="8">
        <f t="shared" si="23"/>
        <v>1.0544333817616E-3</v>
      </c>
      <c r="I122" s="8">
        <f t="shared" si="24"/>
        <v>-0.52153483999978711</v>
      </c>
      <c r="J122" s="8">
        <f t="shared" si="25"/>
        <v>9.398057816796164E-2</v>
      </c>
      <c r="K122" s="8">
        <f t="shared" ca="1" si="17"/>
        <v>2.7211003140431043</v>
      </c>
      <c r="L122" s="8">
        <f t="shared" ca="1" si="26"/>
        <v>2.9963501277966854E-2</v>
      </c>
      <c r="M122" s="8">
        <f t="shared" ca="1" si="18"/>
        <v>6.8647873748913603E-5</v>
      </c>
      <c r="N122" s="8">
        <f t="shared" ca="1" si="19"/>
        <v>5.5982437572005515E-2</v>
      </c>
      <c r="O122" s="8">
        <f t="shared" ca="1" si="20"/>
        <v>0.61170803153616404</v>
      </c>
      <c r="P122" s="6">
        <f t="shared" ca="1" si="27"/>
        <v>0.17309968595571412</v>
      </c>
      <c r="Q122" s="6"/>
      <c r="R122" s="6"/>
      <c r="S122" s="6"/>
    </row>
    <row r="123" spans="1:19" x14ac:dyDescent="0.2">
      <c r="A123" s="42">
        <v>-1800</v>
      </c>
      <c r="B123" s="42">
        <v>3.0089999999981956</v>
      </c>
      <c r="C123" s="6"/>
      <c r="D123" s="41">
        <f t="shared" si="28"/>
        <v>-0.18</v>
      </c>
      <c r="E123" s="41">
        <f t="shared" si="28"/>
        <v>3.0089999999981956</v>
      </c>
      <c r="F123" s="8">
        <f t="shared" si="21"/>
        <v>3.2399999999999998E-2</v>
      </c>
      <c r="G123" s="8">
        <f t="shared" si="22"/>
        <v>-5.8319999999999995E-3</v>
      </c>
      <c r="H123" s="8">
        <f t="shared" si="23"/>
        <v>1.0497599999999998E-3</v>
      </c>
      <c r="I123" s="8">
        <f t="shared" si="24"/>
        <v>-0.54161999999967514</v>
      </c>
      <c r="J123" s="8">
        <f t="shared" si="25"/>
        <v>9.7491599999941517E-2</v>
      </c>
      <c r="K123" s="8">
        <f t="shared" ca="1" si="17"/>
        <v>2.6895774267527575</v>
      </c>
      <c r="L123" s="8">
        <f t="shared" ca="1" si="26"/>
        <v>0.10203078029873727</v>
      </c>
      <c r="M123" s="8">
        <f t="shared" ca="1" si="18"/>
        <v>6.8539894179311801E-5</v>
      </c>
      <c r="N123" s="8">
        <f t="shared" ca="1" si="19"/>
        <v>5.610665008844079E-2</v>
      </c>
      <c r="O123" s="8">
        <f t="shared" ca="1" si="20"/>
        <v>0.61386660187885522</v>
      </c>
      <c r="P123" s="6">
        <f t="shared" ca="1" si="27"/>
        <v>0.3194225732454381</v>
      </c>
      <c r="Q123" s="6"/>
      <c r="R123" s="6"/>
      <c r="S123" s="6"/>
    </row>
    <row r="124" spans="1:19" x14ac:dyDescent="0.2">
      <c r="A124" s="42">
        <v>-1800</v>
      </c>
      <c r="B124" s="42">
        <v>3.0259999999980209</v>
      </c>
      <c r="C124" s="6"/>
      <c r="D124" s="41">
        <f t="shared" si="28"/>
        <v>-0.18</v>
      </c>
      <c r="E124" s="41">
        <f t="shared" si="28"/>
        <v>3.0259999999980209</v>
      </c>
      <c r="F124" s="8">
        <f t="shared" si="21"/>
        <v>3.2399999999999998E-2</v>
      </c>
      <c r="G124" s="8">
        <f t="shared" si="22"/>
        <v>-5.8319999999999995E-3</v>
      </c>
      <c r="H124" s="8">
        <f t="shared" si="23"/>
        <v>1.0497599999999998E-3</v>
      </c>
      <c r="I124" s="8">
        <f t="shared" si="24"/>
        <v>-0.54467999999964378</v>
      </c>
      <c r="J124" s="8">
        <f t="shared" si="25"/>
        <v>9.8042399999935873E-2</v>
      </c>
      <c r="K124" s="8">
        <f t="shared" ca="1" si="17"/>
        <v>2.6895774267527575</v>
      </c>
      <c r="L124" s="8">
        <f t="shared" ca="1" si="26"/>
        <v>0.11318014778896467</v>
      </c>
      <c r="M124" s="8">
        <f t="shared" ca="1" si="18"/>
        <v>6.8539894179311801E-5</v>
      </c>
      <c r="N124" s="8">
        <f t="shared" ca="1" si="19"/>
        <v>5.610665008844079E-2</v>
      </c>
      <c r="O124" s="8">
        <f t="shared" ca="1" si="20"/>
        <v>0.61386660187885522</v>
      </c>
      <c r="P124" s="6">
        <f t="shared" ca="1" si="27"/>
        <v>0.33642257324526348</v>
      </c>
      <c r="Q124" s="6"/>
      <c r="R124" s="6"/>
      <c r="S124" s="6"/>
    </row>
    <row r="125" spans="1:19" x14ac:dyDescent="0.2">
      <c r="A125" s="42">
        <v>-1786</v>
      </c>
      <c r="B125" s="42">
        <v>2.1476000000002387</v>
      </c>
      <c r="C125" s="6"/>
      <c r="D125" s="41">
        <f t="shared" si="28"/>
        <v>-0.17860000000000001</v>
      </c>
      <c r="E125" s="41">
        <f t="shared" si="28"/>
        <v>2.1476000000002387</v>
      </c>
      <c r="F125" s="8">
        <f t="shared" si="21"/>
        <v>3.1897960000000003E-2</v>
      </c>
      <c r="G125" s="8">
        <f t="shared" si="22"/>
        <v>-5.6969756560000008E-3</v>
      </c>
      <c r="H125" s="8">
        <f t="shared" si="23"/>
        <v>1.0174798521616001E-3</v>
      </c>
      <c r="I125" s="8">
        <f t="shared" si="24"/>
        <v>-0.38356136000004265</v>
      </c>
      <c r="J125" s="8">
        <f t="shared" si="25"/>
        <v>6.8504058896007622E-2</v>
      </c>
      <c r="K125" s="8">
        <f t="shared" ca="1" si="17"/>
        <v>2.4697998199218407</v>
      </c>
      <c r="L125" s="8">
        <f t="shared" ca="1" si="26"/>
        <v>0.1038127239575128</v>
      </c>
      <c r="M125" s="8">
        <f t="shared" ca="1" si="18"/>
        <v>6.7698539299595691E-5</v>
      </c>
      <c r="N125" s="8">
        <f t="shared" ca="1" si="19"/>
        <v>5.693502976393932E-2</v>
      </c>
      <c r="O125" s="8">
        <f t="shared" ca="1" si="20"/>
        <v>0.62860029303360387</v>
      </c>
      <c r="P125" s="6">
        <f t="shared" ca="1" si="27"/>
        <v>-0.32219981992160207</v>
      </c>
      <c r="Q125" s="6"/>
      <c r="R125" s="6"/>
      <c r="S125" s="6"/>
    </row>
    <row r="126" spans="1:19" x14ac:dyDescent="0.2">
      <c r="A126" s="42">
        <v>-1779</v>
      </c>
      <c r="B126" s="42">
        <v>2.3858999999974912</v>
      </c>
      <c r="C126" s="6"/>
      <c r="D126" s="41">
        <f t="shared" si="28"/>
        <v>-0.1779</v>
      </c>
      <c r="E126" s="41">
        <f t="shared" si="28"/>
        <v>2.3858999999974912</v>
      </c>
      <c r="F126" s="8">
        <f t="shared" si="21"/>
        <v>3.1648410000000002E-2</v>
      </c>
      <c r="G126" s="8">
        <f t="shared" si="22"/>
        <v>-5.6302521390000004E-3</v>
      </c>
      <c r="H126" s="8">
        <f t="shared" si="23"/>
        <v>1.0016218555281E-3</v>
      </c>
      <c r="I126" s="8">
        <f t="shared" si="24"/>
        <v>-0.42445160999955373</v>
      </c>
      <c r="J126" s="8">
        <f t="shared" si="25"/>
        <v>7.5509941418920604E-2</v>
      </c>
      <c r="K126" s="8">
        <f t="shared" ca="1" si="17"/>
        <v>2.3604902255136153</v>
      </c>
      <c r="L126" s="8">
        <f t="shared" ca="1" si="26"/>
        <v>6.4565663932143259E-4</v>
      </c>
      <c r="M126" s="8">
        <f t="shared" ca="1" si="18"/>
        <v>6.7222350192907144E-5</v>
      </c>
      <c r="N126" s="8">
        <f t="shared" ca="1" si="19"/>
        <v>5.7321891640638355E-2</v>
      </c>
      <c r="O126" s="8">
        <f t="shared" ca="1" si="20"/>
        <v>0.63571408755478664</v>
      </c>
      <c r="P126" s="6">
        <f t="shared" ca="1" si="27"/>
        <v>2.5409774483875935E-2</v>
      </c>
      <c r="Q126" s="6"/>
      <c r="R126" s="6"/>
      <c r="S126" s="6"/>
    </row>
    <row r="127" spans="1:19" x14ac:dyDescent="0.2">
      <c r="A127" s="42">
        <v>-1779</v>
      </c>
      <c r="B127" s="42">
        <v>2.452899999996589</v>
      </c>
      <c r="C127" s="6"/>
      <c r="D127" s="41">
        <f t="shared" si="28"/>
        <v>-0.1779</v>
      </c>
      <c r="E127" s="41">
        <f t="shared" si="28"/>
        <v>2.452899999996589</v>
      </c>
      <c r="F127" s="8">
        <f t="shared" si="21"/>
        <v>3.1648410000000002E-2</v>
      </c>
      <c r="G127" s="8">
        <f t="shared" si="22"/>
        <v>-5.6302521390000004E-3</v>
      </c>
      <c r="H127" s="8">
        <f t="shared" si="23"/>
        <v>1.0016218555281E-3</v>
      </c>
      <c r="I127" s="8">
        <f t="shared" si="24"/>
        <v>-0.43637090999939321</v>
      </c>
      <c r="J127" s="8">
        <f t="shared" si="25"/>
        <v>7.7630384888892054E-2</v>
      </c>
      <c r="K127" s="8">
        <f t="shared" ca="1" si="17"/>
        <v>2.3604902255136153</v>
      </c>
      <c r="L127" s="8">
        <f t="shared" ca="1" si="26"/>
        <v>8.5395664199940605E-3</v>
      </c>
      <c r="M127" s="8">
        <f t="shared" ca="1" si="18"/>
        <v>6.7222350192907144E-5</v>
      </c>
      <c r="N127" s="8">
        <f t="shared" ca="1" si="19"/>
        <v>5.7321891640638355E-2</v>
      </c>
      <c r="O127" s="8">
        <f t="shared" ca="1" si="20"/>
        <v>0.63571408755478664</v>
      </c>
      <c r="P127" s="6">
        <f t="shared" ca="1" si="27"/>
        <v>9.2409774482973717E-2</v>
      </c>
      <c r="Q127" s="6"/>
      <c r="R127" s="6"/>
      <c r="S127" s="6"/>
    </row>
    <row r="128" spans="1:19" x14ac:dyDescent="0.2">
      <c r="A128" s="42">
        <v>-1779</v>
      </c>
      <c r="B128" s="42">
        <v>2.4908999999970547</v>
      </c>
      <c r="C128" s="6"/>
      <c r="D128" s="41">
        <f t="shared" si="28"/>
        <v>-0.1779</v>
      </c>
      <c r="E128" s="41">
        <f t="shared" si="28"/>
        <v>2.4908999999970547</v>
      </c>
      <c r="F128" s="8">
        <f t="shared" si="21"/>
        <v>3.1648410000000002E-2</v>
      </c>
      <c r="G128" s="8">
        <f t="shared" si="22"/>
        <v>-5.6302521390000004E-3</v>
      </c>
      <c r="H128" s="8">
        <f t="shared" si="23"/>
        <v>1.0016218555281E-3</v>
      </c>
      <c r="I128" s="8">
        <f t="shared" si="24"/>
        <v>-0.44313110999947602</v>
      </c>
      <c r="J128" s="8">
        <f t="shared" si="25"/>
        <v>7.883302446890679E-2</v>
      </c>
      <c r="K128" s="8">
        <f t="shared" ca="1" si="17"/>
        <v>2.3604902255136153</v>
      </c>
      <c r="L128" s="8">
        <f t="shared" ca="1" si="26"/>
        <v>1.7006709280821517E-2</v>
      </c>
      <c r="M128" s="8">
        <f t="shared" ca="1" si="18"/>
        <v>6.7222350192907144E-5</v>
      </c>
      <c r="N128" s="8">
        <f t="shared" ca="1" si="19"/>
        <v>5.7321891640638355E-2</v>
      </c>
      <c r="O128" s="8">
        <f t="shared" ca="1" si="20"/>
        <v>0.63571408755478664</v>
      </c>
      <c r="P128" s="6">
        <f t="shared" ca="1" si="27"/>
        <v>0.13040977448343938</v>
      </c>
      <c r="Q128" s="6"/>
      <c r="R128" s="6"/>
      <c r="S128" s="6"/>
    </row>
    <row r="129" spans="1:19" x14ac:dyDescent="0.2">
      <c r="A129" s="42">
        <v>-1777</v>
      </c>
      <c r="B129" s="42">
        <v>1.5017000000007101</v>
      </c>
      <c r="C129" s="6"/>
      <c r="D129" s="41">
        <f t="shared" si="28"/>
        <v>-0.1777</v>
      </c>
      <c r="E129" s="41">
        <f t="shared" si="28"/>
        <v>1.5017000000007101</v>
      </c>
      <c r="F129" s="8">
        <f t="shared" si="21"/>
        <v>3.1577290000000001E-2</v>
      </c>
      <c r="G129" s="8">
        <f t="shared" si="22"/>
        <v>-5.6112844329999998E-3</v>
      </c>
      <c r="H129" s="8">
        <f t="shared" si="23"/>
        <v>9.9712524374409995E-4</v>
      </c>
      <c r="I129" s="8">
        <f t="shared" si="24"/>
        <v>-0.26685209000012616</v>
      </c>
      <c r="J129" s="8">
        <f t="shared" si="25"/>
        <v>4.7419616393022418E-2</v>
      </c>
      <c r="K129" s="8">
        <f t="shared" ca="1" si="17"/>
        <v>2.3293298363774575</v>
      </c>
      <c r="L129" s="8">
        <f t="shared" ca="1" si="26"/>
        <v>0.68497114606100162</v>
      </c>
      <c r="M129" s="8">
        <f t="shared" ca="1" si="18"/>
        <v>6.7079577713547925E-5</v>
      </c>
      <c r="N129" s="8">
        <f t="shared" ca="1" si="19"/>
        <v>5.7429036190405264E-2</v>
      </c>
      <c r="O129" s="8">
        <f t="shared" ca="1" si="20"/>
        <v>0.6377148861921097</v>
      </c>
      <c r="P129" s="6">
        <f t="shared" ca="1" si="27"/>
        <v>-0.82762983637674736</v>
      </c>
      <c r="Q129" s="6"/>
      <c r="R129" s="6"/>
      <c r="S129" s="6"/>
    </row>
    <row r="130" spans="1:19" x14ac:dyDescent="0.2">
      <c r="A130" s="42">
        <v>-1777</v>
      </c>
      <c r="B130" s="42">
        <v>1.542700000001787</v>
      </c>
      <c r="C130" s="6"/>
      <c r="D130" s="41">
        <f t="shared" si="28"/>
        <v>-0.1777</v>
      </c>
      <c r="E130" s="41">
        <f t="shared" si="28"/>
        <v>1.542700000001787</v>
      </c>
      <c r="F130" s="8">
        <f t="shared" si="21"/>
        <v>3.1577290000000001E-2</v>
      </c>
      <c r="G130" s="8">
        <f t="shared" si="22"/>
        <v>-5.6112844329999998E-3</v>
      </c>
      <c r="H130" s="8">
        <f t="shared" si="23"/>
        <v>9.9712524374409995E-4</v>
      </c>
      <c r="I130" s="8">
        <f t="shared" si="24"/>
        <v>-0.27413779000031752</v>
      </c>
      <c r="J130" s="8">
        <f t="shared" si="25"/>
        <v>4.8714285283056422E-2</v>
      </c>
      <c r="K130" s="8">
        <f t="shared" ca="1" si="17"/>
        <v>2.3293298363774575</v>
      </c>
      <c r="L130" s="8">
        <f t="shared" ca="1" si="26"/>
        <v>0.61878649947641418</v>
      </c>
      <c r="M130" s="8">
        <f t="shared" ca="1" si="18"/>
        <v>6.7079577713547925E-5</v>
      </c>
      <c r="N130" s="8">
        <f t="shared" ca="1" si="19"/>
        <v>5.7429036190405264E-2</v>
      </c>
      <c r="O130" s="8">
        <f t="shared" ca="1" si="20"/>
        <v>0.6377148861921097</v>
      </c>
      <c r="P130" s="6">
        <f t="shared" ca="1" si="27"/>
        <v>-0.78662983637567052</v>
      </c>
      <c r="Q130" s="6"/>
      <c r="R130" s="6"/>
      <c r="S130" s="6"/>
    </row>
    <row r="131" spans="1:19" x14ac:dyDescent="0.2">
      <c r="A131" s="42">
        <v>-1766</v>
      </c>
      <c r="B131" s="42">
        <v>2.1486000000004424</v>
      </c>
      <c r="C131" s="6"/>
      <c r="D131" s="41">
        <f t="shared" si="28"/>
        <v>-0.17660000000000001</v>
      </c>
      <c r="E131" s="41">
        <f t="shared" si="28"/>
        <v>2.1486000000004424</v>
      </c>
      <c r="F131" s="8">
        <f t="shared" si="21"/>
        <v>3.1187560000000003E-2</v>
      </c>
      <c r="G131" s="8">
        <f t="shared" si="22"/>
        <v>-5.5077230960000004E-3</v>
      </c>
      <c r="H131" s="8">
        <f t="shared" si="23"/>
        <v>9.7266389875360021E-4</v>
      </c>
      <c r="I131" s="8">
        <f t="shared" si="24"/>
        <v>-0.37944276000007815</v>
      </c>
      <c r="J131" s="8">
        <f t="shared" si="25"/>
        <v>6.70095914160138E-2</v>
      </c>
      <c r="K131" s="8">
        <f t="shared" ca="1" si="17"/>
        <v>2.1585111443465159</v>
      </c>
      <c r="L131" s="8">
        <f t="shared" ca="1" si="26"/>
        <v>9.8230782248705535E-5</v>
      </c>
      <c r="M131" s="8">
        <f t="shared" ca="1" si="18"/>
        <v>6.6241555009131757E-5</v>
      </c>
      <c r="N131" s="8">
        <f t="shared" ca="1" si="19"/>
        <v>5.7991153117103074E-2</v>
      </c>
      <c r="O131" s="8">
        <f t="shared" ca="1" si="20"/>
        <v>0.64846247664889523</v>
      </c>
      <c r="P131" s="6">
        <f t="shared" ca="1" si="27"/>
        <v>-9.9111443460735416E-3</v>
      </c>
      <c r="Q131" s="6"/>
      <c r="R131" s="6"/>
      <c r="S131" s="6"/>
    </row>
    <row r="132" spans="1:19" x14ac:dyDescent="0.2">
      <c r="A132" s="42">
        <v>-1753</v>
      </c>
      <c r="B132" s="42">
        <v>2.07129999999961</v>
      </c>
      <c r="C132" s="6"/>
      <c r="D132" s="41">
        <f t="shared" ref="D132:E195" si="29">A132/A$18</f>
        <v>-0.17530000000000001</v>
      </c>
      <c r="E132" s="41">
        <f t="shared" si="29"/>
        <v>2.07129999999961</v>
      </c>
      <c r="F132" s="8">
        <f t="shared" si="21"/>
        <v>3.0730090000000005E-2</v>
      </c>
      <c r="G132" s="8">
        <f t="shared" si="22"/>
        <v>-5.3869847770000008E-3</v>
      </c>
      <c r="H132" s="8">
        <f t="shared" si="23"/>
        <v>9.4433843140810029E-4</v>
      </c>
      <c r="I132" s="8">
        <f t="shared" si="24"/>
        <v>-0.36309888999993167</v>
      </c>
      <c r="J132" s="8">
        <f t="shared" si="25"/>
        <v>6.3651235416988028E-2</v>
      </c>
      <c r="K132" s="8">
        <f t="shared" ca="1" si="17"/>
        <v>1.9578638498763237</v>
      </c>
      <c r="L132" s="8">
        <f t="shared" ca="1" si="26"/>
        <v>1.2867760154792756E-2</v>
      </c>
      <c r="M132" s="8">
        <f t="shared" ca="1" si="18"/>
        <v>6.5137875768294089E-5</v>
      </c>
      <c r="N132" s="8">
        <f t="shared" ca="1" si="19"/>
        <v>5.8595465580389743E-2</v>
      </c>
      <c r="O132" s="8">
        <f t="shared" ca="1" si="20"/>
        <v>0.66059061339834557</v>
      </c>
      <c r="P132" s="6">
        <f t="shared" ca="1" si="27"/>
        <v>0.11343615012328634</v>
      </c>
      <c r="Q132" s="6"/>
      <c r="R132" s="6"/>
      <c r="S132" s="6"/>
    </row>
    <row r="133" spans="1:19" x14ac:dyDescent="0.2">
      <c r="A133" s="42">
        <v>-1726</v>
      </c>
      <c r="B133" s="42">
        <v>1.5565999999998894</v>
      </c>
      <c r="C133" s="6"/>
      <c r="D133" s="41">
        <f t="shared" si="29"/>
        <v>-0.1726</v>
      </c>
      <c r="E133" s="41">
        <f t="shared" si="29"/>
        <v>1.5565999999998894</v>
      </c>
      <c r="F133" s="8">
        <f t="shared" si="21"/>
        <v>2.9790759999999999E-2</v>
      </c>
      <c r="G133" s="8">
        <f t="shared" si="22"/>
        <v>-5.1418851759999998E-3</v>
      </c>
      <c r="H133" s="8">
        <f t="shared" si="23"/>
        <v>8.8748938137759995E-4</v>
      </c>
      <c r="I133" s="8">
        <f t="shared" si="24"/>
        <v>-0.26866915999998092</v>
      </c>
      <c r="J133" s="8">
        <f t="shared" si="25"/>
        <v>4.6372297015996711E-2</v>
      </c>
      <c r="K133" s="8">
        <f t="shared" ca="1" si="17"/>
        <v>1.5453902667833841</v>
      </c>
      <c r="L133" s="8">
        <f t="shared" ca="1" si="26"/>
        <v>1.2565811878522255E-4</v>
      </c>
      <c r="M133" s="8">
        <f t="shared" ca="1" si="18"/>
        <v>6.2467716493185376E-5</v>
      </c>
      <c r="N133" s="8">
        <f t="shared" ca="1" si="19"/>
        <v>5.9638553906535136E-2</v>
      </c>
      <c r="O133" s="8">
        <f t="shared" ca="1" si="20"/>
        <v>0.68370973400793922</v>
      </c>
      <c r="P133" s="6">
        <f t="shared" ca="1" si="27"/>
        <v>1.1209733216505313E-2</v>
      </c>
      <c r="Q133" s="6"/>
      <c r="R133" s="6"/>
      <c r="S133" s="6"/>
    </row>
    <row r="134" spans="1:19" x14ac:dyDescent="0.2">
      <c r="A134" s="42">
        <v>-1720</v>
      </c>
      <c r="B134" s="42">
        <v>0.78299999999944703</v>
      </c>
      <c r="C134" s="6"/>
      <c r="D134" s="41">
        <f t="shared" si="29"/>
        <v>-0.17199999999999999</v>
      </c>
      <c r="E134" s="41">
        <f t="shared" si="29"/>
        <v>0.78299999999944703</v>
      </c>
      <c r="F134" s="8">
        <f t="shared" si="21"/>
        <v>2.9583999999999996E-2</v>
      </c>
      <c r="G134" s="8">
        <f t="shared" si="22"/>
        <v>-5.0884479999999989E-3</v>
      </c>
      <c r="H134" s="8">
        <f t="shared" si="23"/>
        <v>8.7521305599999979E-4</v>
      </c>
      <c r="I134" s="8">
        <f t="shared" si="24"/>
        <v>-0.13467599999990487</v>
      </c>
      <c r="J134" s="8">
        <f t="shared" si="25"/>
        <v>2.3164271999983638E-2</v>
      </c>
      <c r="K134" s="8">
        <f t="shared" ca="1" si="17"/>
        <v>1.4545096296114792</v>
      </c>
      <c r="L134" s="8">
        <f t="shared" ca="1" si="26"/>
        <v>0.45092518266168868</v>
      </c>
      <c r="M134" s="8">
        <f t="shared" ca="1" si="18"/>
        <v>6.1807717081435477E-5</v>
      </c>
      <c r="N134" s="8">
        <f t="shared" ca="1" si="19"/>
        <v>5.9830860720872313E-2</v>
      </c>
      <c r="O134" s="8">
        <f t="shared" ca="1" si="20"/>
        <v>0.68845475603267658</v>
      </c>
      <c r="P134" s="6">
        <f t="shared" ca="1" si="27"/>
        <v>-0.6715096296120322</v>
      </c>
      <c r="Q134" s="6"/>
      <c r="R134" s="6"/>
      <c r="S134" s="6"/>
    </row>
    <row r="135" spans="1:19" x14ac:dyDescent="0.2">
      <c r="A135" s="42">
        <v>-1720</v>
      </c>
      <c r="B135" s="42">
        <v>0.82400000000052387</v>
      </c>
      <c r="C135" s="6"/>
      <c r="D135" s="41">
        <f t="shared" si="29"/>
        <v>-0.17199999999999999</v>
      </c>
      <c r="E135" s="41">
        <f t="shared" si="29"/>
        <v>0.82400000000052387</v>
      </c>
      <c r="F135" s="8">
        <f t="shared" si="21"/>
        <v>2.9583999999999996E-2</v>
      </c>
      <c r="G135" s="8">
        <f t="shared" si="22"/>
        <v>-5.0884479999999989E-3</v>
      </c>
      <c r="H135" s="8">
        <f t="shared" si="23"/>
        <v>8.7521305599999979E-4</v>
      </c>
      <c r="I135" s="8">
        <f t="shared" si="24"/>
        <v>-0.14172800000009009</v>
      </c>
      <c r="J135" s="8">
        <f t="shared" si="25"/>
        <v>2.4377216000015495E-2</v>
      </c>
      <c r="K135" s="8">
        <f t="shared" ca="1" si="17"/>
        <v>1.4545096296114792</v>
      </c>
      <c r="L135" s="8">
        <f t="shared" ca="1" si="26"/>
        <v>0.39754239303214411</v>
      </c>
      <c r="M135" s="8">
        <f t="shared" ca="1" si="18"/>
        <v>6.1807717081435477E-5</v>
      </c>
      <c r="N135" s="8">
        <f t="shared" ca="1" si="19"/>
        <v>5.9830860720872313E-2</v>
      </c>
      <c r="O135" s="8">
        <f t="shared" ca="1" si="20"/>
        <v>0.68845475603267658</v>
      </c>
      <c r="P135" s="6">
        <f t="shared" ca="1" si="27"/>
        <v>-0.63050962961095536</v>
      </c>
      <c r="Q135" s="6"/>
      <c r="R135" s="6"/>
      <c r="S135" s="6"/>
    </row>
    <row r="136" spans="1:19" x14ac:dyDescent="0.2">
      <c r="A136" s="42">
        <v>-1720</v>
      </c>
      <c r="B136" s="42">
        <v>1.7150000000001455</v>
      </c>
      <c r="C136" s="6"/>
      <c r="D136" s="41">
        <f t="shared" si="29"/>
        <v>-0.17199999999999999</v>
      </c>
      <c r="E136" s="41">
        <f t="shared" si="29"/>
        <v>1.7150000000001455</v>
      </c>
      <c r="F136" s="8">
        <f t="shared" si="21"/>
        <v>2.9583999999999996E-2</v>
      </c>
      <c r="G136" s="8">
        <f t="shared" si="22"/>
        <v>-5.0884479999999989E-3</v>
      </c>
      <c r="H136" s="8">
        <f t="shared" si="23"/>
        <v>8.7521305599999979E-4</v>
      </c>
      <c r="I136" s="8">
        <f t="shared" si="24"/>
        <v>-0.294980000000025</v>
      </c>
      <c r="J136" s="8">
        <f t="shared" si="25"/>
        <v>5.0736560000004295E-2</v>
      </c>
      <c r="K136" s="8">
        <f t="shared" ca="1" si="17"/>
        <v>1.4545096296114792</v>
      </c>
      <c r="L136" s="8">
        <f t="shared" ca="1" si="26"/>
        <v>6.7855233065224549E-2</v>
      </c>
      <c r="M136" s="8">
        <f t="shared" ca="1" si="18"/>
        <v>6.1807717081435477E-5</v>
      </c>
      <c r="N136" s="8">
        <f t="shared" ca="1" si="19"/>
        <v>5.9830860720872313E-2</v>
      </c>
      <c r="O136" s="8">
        <f t="shared" ca="1" si="20"/>
        <v>0.68845475603267658</v>
      </c>
      <c r="P136" s="6">
        <f t="shared" ca="1" si="27"/>
        <v>0.26049037038866629</v>
      </c>
      <c r="Q136" s="6"/>
      <c r="R136" s="6"/>
      <c r="S136" s="6"/>
    </row>
    <row r="137" spans="1:19" x14ac:dyDescent="0.2">
      <c r="A137" s="42">
        <v>-1697</v>
      </c>
      <c r="B137" s="42">
        <v>1.1947000000000116</v>
      </c>
      <c r="C137" s="6"/>
      <c r="D137" s="41">
        <f t="shared" si="29"/>
        <v>-0.16969999999999999</v>
      </c>
      <c r="E137" s="41">
        <f t="shared" si="29"/>
        <v>1.1947000000000116</v>
      </c>
      <c r="F137" s="8">
        <f t="shared" si="21"/>
        <v>2.8798089999999995E-2</v>
      </c>
      <c r="G137" s="8">
        <f t="shared" si="22"/>
        <v>-4.8870358729999992E-3</v>
      </c>
      <c r="H137" s="8">
        <f t="shared" si="23"/>
        <v>8.2932998764809966E-4</v>
      </c>
      <c r="I137" s="8">
        <f t="shared" si="24"/>
        <v>-0.20274059000000197</v>
      </c>
      <c r="J137" s="8">
        <f t="shared" si="25"/>
        <v>3.4405078123000331E-2</v>
      </c>
      <c r="K137" s="8">
        <f t="shared" ca="1" si="17"/>
        <v>1.108761965403712</v>
      </c>
      <c r="L137" s="8">
        <f t="shared" ca="1" si="26"/>
        <v>7.3853457902747994E-3</v>
      </c>
      <c r="M137" s="8">
        <f t="shared" ca="1" si="18"/>
        <v>5.9065598799975876E-5</v>
      </c>
      <c r="N137" s="8">
        <f t="shared" ca="1" si="19"/>
        <v>6.0432919128374514E-2</v>
      </c>
      <c r="O137" s="8">
        <f t="shared" ca="1" si="20"/>
        <v>0.70527285774558068</v>
      </c>
      <c r="P137" s="6">
        <f t="shared" ca="1" si="27"/>
        <v>8.5938034596299673E-2</v>
      </c>
      <c r="Q137" s="6"/>
      <c r="R137" s="6"/>
      <c r="S137" s="6"/>
    </row>
    <row r="138" spans="1:19" x14ac:dyDescent="0.2">
      <c r="A138" s="42">
        <v>-1685</v>
      </c>
      <c r="B138" s="42">
        <v>0.88850000000093132</v>
      </c>
      <c r="C138" s="6"/>
      <c r="D138" s="41">
        <f t="shared" si="29"/>
        <v>-0.16850000000000001</v>
      </c>
      <c r="E138" s="41">
        <f t="shared" si="29"/>
        <v>0.88850000000093132</v>
      </c>
      <c r="F138" s="8">
        <f t="shared" si="21"/>
        <v>2.8392250000000004E-2</v>
      </c>
      <c r="G138" s="8">
        <f t="shared" si="22"/>
        <v>-4.7840941250000008E-3</v>
      </c>
      <c r="H138" s="8">
        <f t="shared" si="23"/>
        <v>8.0611986006250027E-4</v>
      </c>
      <c r="I138" s="8">
        <f t="shared" si="24"/>
        <v>-0.14971225000015695</v>
      </c>
      <c r="J138" s="8">
        <f t="shared" si="25"/>
        <v>2.5226514125026446E-2</v>
      </c>
      <c r="K138" s="8">
        <f t="shared" ca="1" si="17"/>
        <v>0.93002676260791617</v>
      </c>
      <c r="L138" s="8">
        <f t="shared" ca="1" si="26"/>
        <v>1.7244720126168749E-3</v>
      </c>
      <c r="M138" s="8">
        <f t="shared" ca="1" si="18"/>
        <v>5.7507712100254878E-5</v>
      </c>
      <c r="N138" s="8">
        <f t="shared" ca="1" si="19"/>
        <v>6.0661200199757383E-2</v>
      </c>
      <c r="O138" s="8">
        <f t="shared" ca="1" si="20"/>
        <v>0.71316382078837415</v>
      </c>
      <c r="P138" s="6">
        <f t="shared" ca="1" si="27"/>
        <v>-4.1526762606984846E-2</v>
      </c>
      <c r="Q138" s="6"/>
      <c r="R138" s="6"/>
      <c r="S138" s="6"/>
    </row>
    <row r="139" spans="1:19" x14ac:dyDescent="0.2">
      <c r="A139" s="42">
        <v>-1656</v>
      </c>
      <c r="B139" s="42">
        <v>0.66760000000067521</v>
      </c>
      <c r="C139" s="6"/>
      <c r="D139" s="41">
        <f t="shared" si="29"/>
        <v>-0.1656</v>
      </c>
      <c r="E139" s="41">
        <f t="shared" si="29"/>
        <v>0.66760000000067521</v>
      </c>
      <c r="F139" s="8">
        <f t="shared" si="21"/>
        <v>2.7423360000000001E-2</v>
      </c>
      <c r="G139" s="8">
        <f t="shared" si="22"/>
        <v>-4.541308416E-3</v>
      </c>
      <c r="H139" s="8">
        <f t="shared" si="23"/>
        <v>7.5204067368960003E-4</v>
      </c>
      <c r="I139" s="8">
        <f t="shared" si="24"/>
        <v>-0.11055456000011181</v>
      </c>
      <c r="J139" s="8">
        <f t="shared" si="25"/>
        <v>1.8307835136018514E-2</v>
      </c>
      <c r="K139" s="8">
        <f t="shared" ca="1" si="17"/>
        <v>0.50276825047454743</v>
      </c>
      <c r="L139" s="8">
        <f t="shared" ca="1" si="26"/>
        <v>2.7169505651844124E-2</v>
      </c>
      <c r="M139" s="8">
        <f t="shared" ca="1" si="18"/>
        <v>5.3413775089715363E-5</v>
      </c>
      <c r="N139" s="8">
        <f t="shared" ca="1" si="19"/>
        <v>6.0967487569726135E-2</v>
      </c>
      <c r="O139" s="8">
        <f t="shared" ca="1" si="20"/>
        <v>0.72965204045734477</v>
      </c>
      <c r="P139" s="6">
        <f t="shared" ca="1" si="27"/>
        <v>0.16483174952612778</v>
      </c>
      <c r="Q139" s="6"/>
      <c r="R139" s="6"/>
      <c r="S139" s="6"/>
    </row>
    <row r="140" spans="1:19" x14ac:dyDescent="0.2">
      <c r="A140" s="42">
        <v>-1639</v>
      </c>
      <c r="B140" s="42">
        <v>-0.53809999999793945</v>
      </c>
      <c r="C140" s="6"/>
      <c r="D140" s="41">
        <f t="shared" si="29"/>
        <v>-0.16389999999999999</v>
      </c>
      <c r="E140" s="41">
        <f t="shared" si="29"/>
        <v>-0.53809999999793945</v>
      </c>
      <c r="F140" s="8">
        <f t="shared" si="21"/>
        <v>2.6863209999999998E-2</v>
      </c>
      <c r="G140" s="8">
        <f t="shared" si="22"/>
        <v>-4.4028801189999996E-3</v>
      </c>
      <c r="H140" s="8">
        <f t="shared" si="23"/>
        <v>7.2163205150409997E-4</v>
      </c>
      <c r="I140" s="8">
        <f t="shared" si="24"/>
        <v>8.8194589999662273E-2</v>
      </c>
      <c r="J140" s="8">
        <f t="shared" si="25"/>
        <v>-1.4455093300944646E-2</v>
      </c>
      <c r="K140" s="8">
        <f t="shared" ca="1" si="17"/>
        <v>0.25538759836214098</v>
      </c>
      <c r="L140" s="8">
        <f t="shared" ca="1" si="26"/>
        <v>0.62962256875124833</v>
      </c>
      <c r="M140" s="8">
        <f t="shared" ca="1" si="18"/>
        <v>5.0818093012002323E-5</v>
      </c>
      <c r="N140" s="8">
        <f t="shared" ca="1" si="19"/>
        <v>6.0984865417531779E-2</v>
      </c>
      <c r="O140" s="8">
        <f t="shared" ca="1" si="20"/>
        <v>0.73757879790932479</v>
      </c>
      <c r="P140" s="6">
        <f t="shared" ca="1" si="27"/>
        <v>-0.79348759836008043</v>
      </c>
      <c r="Q140" s="6"/>
      <c r="R140" s="6"/>
      <c r="S140" s="6"/>
    </row>
    <row r="141" spans="1:19" x14ac:dyDescent="0.2">
      <c r="A141" s="42">
        <v>-1638</v>
      </c>
      <c r="B141" s="42">
        <v>0.29980000000068685</v>
      </c>
      <c r="C141" s="6"/>
      <c r="D141" s="41">
        <f t="shared" si="29"/>
        <v>-0.1638</v>
      </c>
      <c r="E141" s="41">
        <f t="shared" si="29"/>
        <v>0.29980000000068685</v>
      </c>
      <c r="F141" s="8">
        <f t="shared" si="21"/>
        <v>2.6830440000000001E-2</v>
      </c>
      <c r="G141" s="8">
        <f t="shared" si="22"/>
        <v>-4.3948260719999998E-3</v>
      </c>
      <c r="H141" s="8">
        <f t="shared" si="23"/>
        <v>7.1987251059360004E-4</v>
      </c>
      <c r="I141" s="8">
        <f t="shared" si="24"/>
        <v>-4.9107240000112504E-2</v>
      </c>
      <c r="J141" s="8">
        <f t="shared" si="25"/>
        <v>8.0437659120184274E-3</v>
      </c>
      <c r="K141" s="8">
        <f t="shared" ca="1" si="17"/>
        <v>0.24090671884861159</v>
      </c>
      <c r="L141" s="8">
        <f t="shared" ca="1" si="26"/>
        <v>3.4684185648573831E-3</v>
      </c>
      <c r="M141" s="8">
        <f t="shared" ca="1" si="18"/>
        <v>5.0661312220568615E-5</v>
      </c>
      <c r="N141" s="8">
        <f t="shared" ca="1" si="19"/>
        <v>6.0982149170610359E-2</v>
      </c>
      <c r="O141" s="8">
        <f t="shared" ca="1" si="20"/>
        <v>0.73800438579064398</v>
      </c>
      <c r="P141" s="6">
        <f t="shared" ca="1" si="27"/>
        <v>5.8893281152075261E-2</v>
      </c>
      <c r="Q141" s="6"/>
      <c r="R141" s="6"/>
      <c r="S141" s="6"/>
    </row>
    <row r="142" spans="1:19" x14ac:dyDescent="0.2">
      <c r="A142" s="42">
        <v>-1621</v>
      </c>
      <c r="B142" s="42">
        <v>-0.11589999999705469</v>
      </c>
      <c r="C142" s="6"/>
      <c r="D142" s="41">
        <f t="shared" si="29"/>
        <v>-0.16209999999999999</v>
      </c>
      <c r="E142" s="41">
        <f t="shared" si="29"/>
        <v>-0.11589999999705469</v>
      </c>
      <c r="F142" s="8">
        <f t="shared" si="21"/>
        <v>2.6276409999999997E-2</v>
      </c>
      <c r="G142" s="8">
        <f t="shared" si="22"/>
        <v>-4.2594060609999996E-3</v>
      </c>
      <c r="H142" s="8">
        <f t="shared" si="23"/>
        <v>6.9044972248809983E-4</v>
      </c>
      <c r="I142" s="8">
        <f t="shared" si="24"/>
        <v>1.8787389999522563E-2</v>
      </c>
      <c r="J142" s="8">
        <f t="shared" si="25"/>
        <v>-3.0454359189226073E-3</v>
      </c>
      <c r="K142" s="8">
        <f t="shared" ca="1" si="17"/>
        <v>-4.0625324989793654E-3</v>
      </c>
      <c r="L142" s="8">
        <f t="shared" ca="1" si="26"/>
        <v>1.2507619136383055E-2</v>
      </c>
      <c r="M142" s="8">
        <f t="shared" ca="1" si="18"/>
        <v>4.7932065343975688E-5</v>
      </c>
      <c r="N142" s="8">
        <f t="shared" ca="1" si="19"/>
        <v>6.0872468466243189E-2</v>
      </c>
      <c r="O142" s="8">
        <f t="shared" ca="1" si="20"/>
        <v>0.74454040543132061</v>
      </c>
      <c r="P142" s="6">
        <f t="shared" ca="1" si="27"/>
        <v>-0.11183746749807533</v>
      </c>
      <c r="Q142" s="6"/>
      <c r="R142" s="6"/>
      <c r="S142" s="6"/>
    </row>
    <row r="143" spans="1:19" x14ac:dyDescent="0.2">
      <c r="A143" s="42">
        <v>-1612</v>
      </c>
      <c r="B143" s="42">
        <v>2.0199999999022111E-2</v>
      </c>
      <c r="C143" s="6"/>
      <c r="D143" s="41">
        <f t="shared" si="29"/>
        <v>-0.16120000000000001</v>
      </c>
      <c r="E143" s="41">
        <f t="shared" si="29"/>
        <v>2.0199999999022111E-2</v>
      </c>
      <c r="F143" s="8">
        <f t="shared" si="21"/>
        <v>2.5985440000000002E-2</v>
      </c>
      <c r="G143" s="8">
        <f t="shared" si="22"/>
        <v>-4.1888529280000005E-3</v>
      </c>
      <c r="H143" s="8">
        <f t="shared" si="23"/>
        <v>6.7524309199360009E-4</v>
      </c>
      <c r="I143" s="8">
        <f t="shared" si="24"/>
        <v>-3.2562399998423645E-3</v>
      </c>
      <c r="J143" s="8">
        <f t="shared" si="25"/>
        <v>5.2490588797458914E-4</v>
      </c>
      <c r="K143" s="8">
        <f t="shared" ca="1" si="17"/>
        <v>-0.13283012997879773</v>
      </c>
      <c r="L143" s="8">
        <f t="shared" ca="1" si="26"/>
        <v>2.3418220681028435E-2</v>
      </c>
      <c r="M143" s="8">
        <f t="shared" ca="1" si="18"/>
        <v>4.6441721103683816E-5</v>
      </c>
      <c r="N143" s="8">
        <f t="shared" ca="1" si="19"/>
        <v>6.076591832553619E-2</v>
      </c>
      <c r="O143" s="8">
        <f t="shared" ca="1" si="20"/>
        <v>0.74746240083928728</v>
      </c>
      <c r="P143" s="6">
        <f t="shared" ca="1" si="27"/>
        <v>0.15303012997781984</v>
      </c>
      <c r="Q143" s="6"/>
      <c r="R143" s="6"/>
      <c r="S143" s="6"/>
    </row>
    <row r="144" spans="1:19" x14ac:dyDescent="0.2">
      <c r="A144" s="42">
        <v>-1591</v>
      </c>
      <c r="B144" s="42">
        <v>-0.65790000000197324</v>
      </c>
      <c r="C144" s="6"/>
      <c r="D144" s="41">
        <f t="shared" si="29"/>
        <v>-0.15909999999999999</v>
      </c>
      <c r="E144" s="41">
        <f t="shared" si="29"/>
        <v>-0.65790000000197324</v>
      </c>
      <c r="F144" s="8">
        <f t="shared" si="21"/>
        <v>2.5312809999999998E-2</v>
      </c>
      <c r="G144" s="8">
        <f t="shared" si="22"/>
        <v>-4.0272680709999998E-3</v>
      </c>
      <c r="H144" s="8">
        <f t="shared" si="23"/>
        <v>6.4073835009609986E-4</v>
      </c>
      <c r="I144" s="8">
        <f t="shared" si="24"/>
        <v>0.10467189000031393</v>
      </c>
      <c r="J144" s="8">
        <f t="shared" si="25"/>
        <v>-1.6653297699049947E-2</v>
      </c>
      <c r="K144" s="8">
        <f t="shared" ca="1" si="17"/>
        <v>-0.43080553311499337</v>
      </c>
      <c r="L144" s="8">
        <f t="shared" ca="1" si="26"/>
        <v>5.1571896890681597E-2</v>
      </c>
      <c r="M144" s="8">
        <f t="shared" ca="1" si="18"/>
        <v>4.2858968221655312E-5</v>
      </c>
      <c r="N144" s="8">
        <f t="shared" ca="1" si="19"/>
        <v>6.038738649177499E-2</v>
      </c>
      <c r="O144" s="8">
        <f t="shared" ca="1" si="20"/>
        <v>0.75281634892025973</v>
      </c>
      <c r="P144" s="6">
        <f t="shared" ca="1" si="27"/>
        <v>-0.22709446688697987</v>
      </c>
      <c r="Q144" s="6"/>
      <c r="R144" s="6"/>
      <c r="S144" s="6"/>
    </row>
    <row r="145" spans="1:19" x14ac:dyDescent="0.2">
      <c r="A145" s="42">
        <v>-1555</v>
      </c>
      <c r="B145" s="42">
        <v>-0.57350000000224099</v>
      </c>
      <c r="C145" s="6"/>
      <c r="D145" s="41">
        <f t="shared" si="29"/>
        <v>-0.1555</v>
      </c>
      <c r="E145" s="41">
        <f t="shared" si="29"/>
        <v>-0.57350000000224099</v>
      </c>
      <c r="F145" s="8">
        <f t="shared" si="21"/>
        <v>2.418025E-2</v>
      </c>
      <c r="G145" s="8">
        <f t="shared" si="22"/>
        <v>-3.7600288749999999E-3</v>
      </c>
      <c r="H145" s="8">
        <f t="shared" si="23"/>
        <v>5.8468449006250005E-4</v>
      </c>
      <c r="I145" s="8">
        <f t="shared" si="24"/>
        <v>8.9179250000348473E-2</v>
      </c>
      <c r="J145" s="8">
        <f t="shared" si="25"/>
        <v>-1.3867373375054188E-2</v>
      </c>
      <c r="K145" s="8">
        <f t="shared" ca="1" si="17"/>
        <v>-0.93353522500256148</v>
      </c>
      <c r="L145" s="8">
        <f t="shared" ca="1" si="26"/>
        <v>0.12962536324103138</v>
      </c>
      <c r="M145" s="8">
        <f t="shared" ca="1" si="18"/>
        <v>3.6458687229196709E-5</v>
      </c>
      <c r="N145" s="8">
        <f t="shared" ca="1" si="19"/>
        <v>5.9320141285771337E-2</v>
      </c>
      <c r="O145" s="8">
        <f t="shared" ca="1" si="20"/>
        <v>0.75717853348650288</v>
      </c>
      <c r="P145" s="6">
        <f t="shared" ca="1" si="27"/>
        <v>0.36003522500032048</v>
      </c>
      <c r="Q145" s="6"/>
      <c r="R145" s="6"/>
      <c r="S145" s="6"/>
    </row>
    <row r="146" spans="1:19" x14ac:dyDescent="0.2">
      <c r="A146" s="42">
        <v>-1468</v>
      </c>
      <c r="B146" s="42">
        <v>-1.5361999999950058</v>
      </c>
      <c r="C146" s="6"/>
      <c r="D146" s="41">
        <f t="shared" si="29"/>
        <v>-0.14680000000000001</v>
      </c>
      <c r="E146" s="41">
        <f t="shared" si="29"/>
        <v>-1.5361999999950058</v>
      </c>
      <c r="F146" s="8">
        <f t="shared" si="21"/>
        <v>2.1550240000000005E-2</v>
      </c>
      <c r="G146" s="8">
        <f t="shared" si="22"/>
        <v>-3.1635752320000009E-3</v>
      </c>
      <c r="H146" s="8">
        <f t="shared" si="23"/>
        <v>4.6441284405760022E-4</v>
      </c>
      <c r="I146" s="8">
        <f t="shared" si="24"/>
        <v>0.22551415999926688</v>
      </c>
      <c r="J146" s="8">
        <f t="shared" si="25"/>
        <v>-3.3105478687892383E-2</v>
      </c>
      <c r="K146" s="8">
        <f t="shared" ca="1" si="17"/>
        <v>-2.1063012621224875</v>
      </c>
      <c r="L146" s="8">
        <f t="shared" ca="1" si="26"/>
        <v>0.3250154490793476</v>
      </c>
      <c r="M146" s="8">
        <f t="shared" ca="1" si="18"/>
        <v>2.0739093325400687E-5</v>
      </c>
      <c r="N146" s="8">
        <f t="shared" ca="1" si="19"/>
        <v>5.4655901690813087E-2</v>
      </c>
      <c r="O146" s="8">
        <f t="shared" ca="1" si="20"/>
        <v>0.74250118687702815</v>
      </c>
      <c r="P146" s="6">
        <f t="shared" ca="1" si="27"/>
        <v>0.57010126212748169</v>
      </c>
      <c r="Q146" s="6"/>
      <c r="R146" s="6"/>
      <c r="S146" s="6"/>
    </row>
    <row r="147" spans="1:19" x14ac:dyDescent="0.2">
      <c r="A147" s="42">
        <v>-1439</v>
      </c>
      <c r="B147" s="42">
        <v>-2.9561000000030617</v>
      </c>
      <c r="C147" s="6"/>
      <c r="D147" s="41">
        <f t="shared" si="29"/>
        <v>-0.1439</v>
      </c>
      <c r="E147" s="41">
        <f t="shared" si="29"/>
        <v>-2.9561000000030617</v>
      </c>
      <c r="F147" s="8">
        <f t="shared" si="21"/>
        <v>2.070721E-2</v>
      </c>
      <c r="G147" s="8">
        <f t="shared" si="22"/>
        <v>-2.979767519E-3</v>
      </c>
      <c r="H147" s="8">
        <f t="shared" si="23"/>
        <v>4.2878854598409999E-4</v>
      </c>
      <c r="I147" s="8">
        <f t="shared" si="24"/>
        <v>0.4253827900004406</v>
      </c>
      <c r="J147" s="8">
        <f t="shared" si="25"/>
        <v>-6.1212583481063405E-2</v>
      </c>
      <c r="K147" s="8">
        <f t="shared" ca="1" si="17"/>
        <v>-2.483968450683955</v>
      </c>
      <c r="L147" s="8">
        <f t="shared" ca="1" si="26"/>
        <v>0.2229081998624601</v>
      </c>
      <c r="M147" s="8">
        <f t="shared" ca="1" si="18"/>
        <v>1.5833654013424481E-5</v>
      </c>
      <c r="N147" s="8">
        <f t="shared" ca="1" si="19"/>
        <v>5.2493355676833123E-2</v>
      </c>
      <c r="O147" s="8">
        <f t="shared" ca="1" si="20"/>
        <v>0.72980948340030483</v>
      </c>
      <c r="P147" s="6">
        <f t="shared" ca="1" si="27"/>
        <v>-0.47213154931910672</v>
      </c>
      <c r="Q147" s="6"/>
      <c r="R147" s="6"/>
      <c r="S147" s="6"/>
    </row>
    <row r="148" spans="1:19" x14ac:dyDescent="0.2">
      <c r="A148" s="42">
        <v>-1318</v>
      </c>
      <c r="B148" s="42">
        <v>-4.013200000001234</v>
      </c>
      <c r="C148" s="6"/>
      <c r="D148" s="41">
        <f t="shared" si="29"/>
        <v>-0.1318</v>
      </c>
      <c r="E148" s="41">
        <f t="shared" si="29"/>
        <v>-4.013200000001234</v>
      </c>
      <c r="F148" s="8">
        <f t="shared" si="21"/>
        <v>1.737124E-2</v>
      </c>
      <c r="G148" s="8">
        <f t="shared" si="22"/>
        <v>-2.2895294319999998E-3</v>
      </c>
      <c r="H148" s="8">
        <f t="shared" si="23"/>
        <v>3.0175997913759996E-4</v>
      </c>
      <c r="I148" s="8">
        <f t="shared" si="24"/>
        <v>0.52893976000016263</v>
      </c>
      <c r="J148" s="8">
        <f t="shared" si="25"/>
        <v>-6.9714260368021433E-2</v>
      </c>
      <c r="K148" s="8">
        <f t="shared" ca="1" si="17"/>
        <v>-3.9882376559347668</v>
      </c>
      <c r="L148" s="8">
        <f t="shared" ca="1" si="26"/>
        <v>6.2311862129269251E-4</v>
      </c>
      <c r="M148" s="8">
        <f t="shared" ca="1" si="18"/>
        <v>1.317925223381564E-6</v>
      </c>
      <c r="N148" s="8">
        <f t="shared" ca="1" si="19"/>
        <v>4.0799694637108259E-2</v>
      </c>
      <c r="O148" s="8">
        <f t="shared" ca="1" si="20"/>
        <v>0.63802624496148419</v>
      </c>
      <c r="P148" s="6">
        <f t="shared" ca="1" si="27"/>
        <v>-2.4962344066467246E-2</v>
      </c>
      <c r="Q148" s="6"/>
      <c r="R148" s="6"/>
      <c r="S148" s="6"/>
    </row>
    <row r="149" spans="1:19" x14ac:dyDescent="0.2">
      <c r="A149" s="42">
        <v>-1022</v>
      </c>
      <c r="B149" s="42">
        <v>-7.0238000000026659</v>
      </c>
      <c r="C149" s="6"/>
      <c r="D149" s="41">
        <f t="shared" si="29"/>
        <v>-0.1022</v>
      </c>
      <c r="E149" s="41">
        <f t="shared" si="29"/>
        <v>-7.0238000000026659</v>
      </c>
      <c r="F149" s="8">
        <f t="shared" si="21"/>
        <v>1.044484E-2</v>
      </c>
      <c r="G149" s="8">
        <f t="shared" si="22"/>
        <v>-1.0674626479999999E-3</v>
      </c>
      <c r="H149" s="8">
        <f t="shared" si="23"/>
        <v>1.090946826256E-4</v>
      </c>
      <c r="I149" s="8">
        <f t="shared" si="24"/>
        <v>0.7178323600002724</v>
      </c>
      <c r="J149" s="8">
        <f t="shared" si="25"/>
        <v>-7.3362467192027839E-2</v>
      </c>
      <c r="K149" s="8">
        <f t="shared" ref="K149:K212" ca="1" si="30">+E$4+E$5*D149+E$6*D149^2</f>
        <v>-7.1817563825866362</v>
      </c>
      <c r="L149" s="8">
        <f t="shared" ca="1" si="26"/>
        <v>2.4950218799013584E-2</v>
      </c>
      <c r="M149" s="8">
        <f t="shared" ref="M149:M212" ca="1" si="31">(M$1-M$2*D149+M$3*F149)^2</f>
        <v>7.6028920596945949E-5</v>
      </c>
      <c r="N149" s="8">
        <f t="shared" ref="N149:N212" ca="1" si="32">(-M$2+M$4*D149-M$5*F149)^2</f>
        <v>7.0103382911991721E-3</v>
      </c>
      <c r="O149" s="8">
        <f t="shared" ref="O149:O212" ca="1" si="33">+(M$3-D149*M$5+F149*M$6)^2</f>
        <v>0.24523520003363378</v>
      </c>
      <c r="P149" s="6">
        <f t="shared" ca="1" si="27"/>
        <v>0.15795638258397027</v>
      </c>
      <c r="Q149" s="6"/>
      <c r="R149" s="6"/>
      <c r="S149" s="6"/>
    </row>
    <row r="150" spans="1:19" x14ac:dyDescent="0.2">
      <c r="A150" s="42">
        <v>-875</v>
      </c>
      <c r="B150" s="42">
        <v>-8.4324999999953434</v>
      </c>
      <c r="C150" s="6"/>
      <c r="D150" s="41">
        <f t="shared" si="29"/>
        <v>-8.7499999999999994E-2</v>
      </c>
      <c r="E150" s="41">
        <f t="shared" si="29"/>
        <v>-8.4324999999953434</v>
      </c>
      <c r="F150" s="8">
        <f t="shared" ref="F150:F213" si="34">D150*D150</f>
        <v>7.656249999999999E-3</v>
      </c>
      <c r="G150" s="8">
        <f t="shared" ref="G150:G213" si="35">D150*F150</f>
        <v>-6.6992187499999984E-4</v>
      </c>
      <c r="H150" s="8">
        <f t="shared" ref="H150:H213" si="36">F150*F150</f>
        <v>5.8618164062499982E-5</v>
      </c>
      <c r="I150" s="8">
        <f t="shared" ref="I150:I213" si="37">E150*D150</f>
        <v>0.73784374999959246</v>
      </c>
      <c r="J150" s="8">
        <f t="shared" ref="J150:J213" si="38">I150*D150</f>
        <v>-6.4561328124964332E-2</v>
      </c>
      <c r="K150" s="8">
        <f t="shared" ca="1" si="30"/>
        <v>-8.5111372410900525</v>
      </c>
      <c r="L150" s="8">
        <f t="shared" ref="L150:L213" ca="1" si="39">+(K150-E150)^2</f>
        <v>6.1838156869874145E-3</v>
      </c>
      <c r="M150" s="8">
        <f t="shared" ca="1" si="31"/>
        <v>2.3018502940012092E-4</v>
      </c>
      <c r="N150" s="8">
        <f t="shared" ca="1" si="32"/>
        <v>5.7052178554676987E-6</v>
      </c>
      <c r="O150" s="8">
        <f t="shared" ca="1" si="33"/>
        <v>6.5520969199499832E-2</v>
      </c>
      <c r="P150" s="6">
        <f t="shared" ref="P150:P213" ca="1" si="40">+E150-K150</f>
        <v>7.8637241094709154E-2</v>
      </c>
      <c r="Q150" s="6"/>
      <c r="R150" s="6"/>
      <c r="S150" s="6"/>
    </row>
    <row r="151" spans="1:19" x14ac:dyDescent="0.2">
      <c r="A151" s="42">
        <v>-874.5</v>
      </c>
      <c r="B151" s="42">
        <v>-8.4835499999971944</v>
      </c>
      <c r="C151" s="6"/>
      <c r="D151" s="41">
        <f t="shared" si="29"/>
        <v>-8.745E-2</v>
      </c>
      <c r="E151" s="41">
        <f t="shared" si="29"/>
        <v>-8.4835499999971944</v>
      </c>
      <c r="F151" s="8">
        <f t="shared" si="34"/>
        <v>7.6475025000000002E-3</v>
      </c>
      <c r="G151" s="8">
        <f t="shared" si="35"/>
        <v>-6.6877409362500002E-4</v>
      </c>
      <c r="H151" s="8">
        <f t="shared" si="36"/>
        <v>5.8484294487506251E-5</v>
      </c>
      <c r="I151" s="8">
        <f t="shared" si="37"/>
        <v>0.74188644749975463</v>
      </c>
      <c r="J151" s="8">
        <f t="shared" si="38"/>
        <v>-6.4877969833853549E-2</v>
      </c>
      <c r="K151" s="8">
        <f t="shared" ca="1" si="30"/>
        <v>-8.5153683551374542</v>
      </c>
      <c r="L151" s="8">
        <f t="shared" ca="1" si="39"/>
        <v>1.0124077238316952E-3</v>
      </c>
      <c r="M151" s="8">
        <f t="shared" ca="1" si="31"/>
        <v>2.3090487547689878E-4</v>
      </c>
      <c r="N151" s="8">
        <f t="shared" ca="1" si="32"/>
        <v>7.3575815597950245E-6</v>
      </c>
      <c r="O151" s="8">
        <f t="shared" ca="1" si="33"/>
        <v>6.5053909001824159E-2</v>
      </c>
      <c r="P151" s="6">
        <f t="shared" ca="1" si="40"/>
        <v>3.1818355140259769E-2</v>
      </c>
      <c r="Q151" s="6"/>
      <c r="R151" s="6"/>
      <c r="S151" s="6"/>
    </row>
    <row r="152" spans="1:19" x14ac:dyDescent="0.2">
      <c r="A152" s="42">
        <v>-819</v>
      </c>
      <c r="B152" s="42">
        <v>-8.8701000000000931</v>
      </c>
      <c r="C152" s="6"/>
      <c r="D152" s="41">
        <f t="shared" si="29"/>
        <v>-8.1900000000000001E-2</v>
      </c>
      <c r="E152" s="41">
        <f t="shared" si="29"/>
        <v>-8.8701000000000931</v>
      </c>
      <c r="F152" s="8">
        <f t="shared" si="34"/>
        <v>6.7076100000000001E-3</v>
      </c>
      <c r="G152" s="8">
        <f t="shared" si="35"/>
        <v>-5.4935325899999998E-4</v>
      </c>
      <c r="H152" s="8">
        <f t="shared" si="36"/>
        <v>4.4992031912100003E-5</v>
      </c>
      <c r="I152" s="8">
        <f t="shared" si="37"/>
        <v>0.72646119000000764</v>
      </c>
      <c r="J152" s="8">
        <f t="shared" si="38"/>
        <v>-5.9497171461000628E-2</v>
      </c>
      <c r="K152" s="8">
        <f t="shared" ca="1" si="30"/>
        <v>-8.9727758811032139</v>
      </c>
      <c r="L152" s="8">
        <f t="shared" ca="1" si="39"/>
        <v>1.0542336560302191E-2</v>
      </c>
      <c r="M152" s="8">
        <f t="shared" ca="1" si="31"/>
        <v>3.2043980367504914E-4</v>
      </c>
      <c r="N152" s="8">
        <f t="shared" ca="1" si="32"/>
        <v>1.5980258944798299E-3</v>
      </c>
      <c r="O152" s="8">
        <f t="shared" ca="1" si="33"/>
        <v>2.2315402261685834E-2</v>
      </c>
      <c r="P152" s="6">
        <f t="shared" ca="1" si="40"/>
        <v>0.10267588110312076</v>
      </c>
      <c r="Q152" s="6"/>
      <c r="R152" s="6"/>
      <c r="S152" s="6"/>
    </row>
    <row r="153" spans="1:19" x14ac:dyDescent="0.2">
      <c r="A153" s="42">
        <v>-818.5</v>
      </c>
      <c r="B153" s="42">
        <v>-9.0411499999972875</v>
      </c>
      <c r="C153" s="6"/>
      <c r="D153" s="41">
        <f t="shared" si="29"/>
        <v>-8.1850000000000006E-2</v>
      </c>
      <c r="E153" s="41">
        <f t="shared" si="29"/>
        <v>-9.0411499999972875</v>
      </c>
      <c r="F153" s="8">
        <f t="shared" si="34"/>
        <v>6.6994225000000006E-3</v>
      </c>
      <c r="G153" s="8">
        <f t="shared" si="35"/>
        <v>-5.4834773162500009E-4</v>
      </c>
      <c r="H153" s="8">
        <f t="shared" si="36"/>
        <v>4.488226183350626E-5</v>
      </c>
      <c r="I153" s="8">
        <f t="shared" si="37"/>
        <v>0.74001812749977802</v>
      </c>
      <c r="J153" s="8">
        <f t="shared" si="38"/>
        <v>-6.0570483735856835E-2</v>
      </c>
      <c r="K153" s="8">
        <f t="shared" ca="1" si="30"/>
        <v>-8.9767863441002405</v>
      </c>
      <c r="L153" s="8">
        <f t="shared" ca="1" si="39"/>
        <v>4.1426802004334816E-3</v>
      </c>
      <c r="M153" s="8">
        <f t="shared" ca="1" si="31"/>
        <v>3.2133687512131556E-4</v>
      </c>
      <c r="N153" s="8">
        <f t="shared" ca="1" si="32"/>
        <v>1.625927551352989E-3</v>
      </c>
      <c r="O153" s="8">
        <f t="shared" ca="1" si="33"/>
        <v>2.202058551654194E-2</v>
      </c>
      <c r="P153" s="6">
        <f t="shared" ca="1" si="40"/>
        <v>-6.4363655897047067E-2</v>
      </c>
      <c r="Q153" s="6"/>
      <c r="R153" s="6"/>
      <c r="S153" s="6"/>
    </row>
    <row r="154" spans="1:19" x14ac:dyDescent="0.2">
      <c r="A154" s="42">
        <v>-790</v>
      </c>
      <c r="B154" s="42">
        <v>-9.3910000000032596</v>
      </c>
      <c r="C154" s="6"/>
      <c r="D154" s="41">
        <f t="shared" si="29"/>
        <v>-7.9000000000000001E-2</v>
      </c>
      <c r="E154" s="41">
        <f t="shared" si="29"/>
        <v>-9.3910000000032596</v>
      </c>
      <c r="F154" s="8">
        <f t="shared" si="34"/>
        <v>6.241E-3</v>
      </c>
      <c r="G154" s="8">
        <f t="shared" si="35"/>
        <v>-4.9303900000000002E-4</v>
      </c>
      <c r="H154" s="8">
        <f t="shared" si="36"/>
        <v>3.8950081E-5</v>
      </c>
      <c r="I154" s="8">
        <f t="shared" si="37"/>
        <v>0.74188900000025748</v>
      </c>
      <c r="J154" s="8">
        <f t="shared" si="38"/>
        <v>-5.8609231000020343E-2</v>
      </c>
      <c r="K154" s="8">
        <f t="shared" ca="1" si="30"/>
        <v>-9.2021261618390362</v>
      </c>
      <c r="L154" s="8">
        <f t="shared" ca="1" si="39"/>
        <v>3.5673326742885265E-2</v>
      </c>
      <c r="M154" s="8">
        <f t="shared" ca="1" si="31"/>
        <v>3.7530548593976275E-4</v>
      </c>
      <c r="N154" s="8">
        <f t="shared" ca="1" si="32"/>
        <v>3.6574049414883035E-3</v>
      </c>
      <c r="O154" s="8">
        <f t="shared" ca="1" si="33"/>
        <v>8.2513327852208902E-3</v>
      </c>
      <c r="P154" s="6">
        <f t="shared" ca="1" si="40"/>
        <v>-0.18887383816422343</v>
      </c>
      <c r="Q154" s="6"/>
      <c r="R154" s="6"/>
      <c r="S154" s="6"/>
    </row>
    <row r="155" spans="1:19" x14ac:dyDescent="0.2">
      <c r="A155" s="42">
        <v>-790</v>
      </c>
      <c r="B155" s="42">
        <v>-9.0210000000006403</v>
      </c>
      <c r="C155" s="6"/>
      <c r="D155" s="41">
        <f t="shared" si="29"/>
        <v>-7.9000000000000001E-2</v>
      </c>
      <c r="E155" s="41">
        <f t="shared" si="29"/>
        <v>-9.0210000000006403</v>
      </c>
      <c r="F155" s="8">
        <f t="shared" si="34"/>
        <v>6.241E-3</v>
      </c>
      <c r="G155" s="8">
        <f t="shared" si="35"/>
        <v>-4.9303900000000002E-4</v>
      </c>
      <c r="H155" s="8">
        <f t="shared" si="36"/>
        <v>3.8950081E-5</v>
      </c>
      <c r="I155" s="8">
        <f t="shared" si="37"/>
        <v>0.71265900000005056</v>
      </c>
      <c r="J155" s="8">
        <f t="shared" si="38"/>
        <v>-5.6300061000003995E-2</v>
      </c>
      <c r="K155" s="8">
        <f t="shared" ca="1" si="30"/>
        <v>-9.2021261618390362</v>
      </c>
      <c r="L155" s="8">
        <f t="shared" ca="1" si="39"/>
        <v>3.2806686502308786E-2</v>
      </c>
      <c r="M155" s="8">
        <f t="shared" ca="1" si="31"/>
        <v>3.7530548593976275E-4</v>
      </c>
      <c r="N155" s="8">
        <f t="shared" ca="1" si="32"/>
        <v>3.6574049414883035E-3</v>
      </c>
      <c r="O155" s="8">
        <f t="shared" ca="1" si="33"/>
        <v>8.2513327852208902E-3</v>
      </c>
      <c r="P155" s="6">
        <f t="shared" ca="1" si="40"/>
        <v>0.18112616183839592</v>
      </c>
      <c r="Q155" s="6"/>
      <c r="R155" s="6"/>
      <c r="S155" s="6"/>
    </row>
    <row r="156" spans="1:19" x14ac:dyDescent="0.2">
      <c r="A156" s="42">
        <v>-789.5</v>
      </c>
      <c r="B156" s="42">
        <v>-9.4620500000019092</v>
      </c>
      <c r="C156" s="6"/>
      <c r="D156" s="41">
        <f t="shared" si="29"/>
        <v>-7.8950000000000006E-2</v>
      </c>
      <c r="E156" s="41">
        <f t="shared" si="29"/>
        <v>-9.4620500000019092</v>
      </c>
      <c r="F156" s="8">
        <f t="shared" si="34"/>
        <v>6.2331025000000014E-3</v>
      </c>
      <c r="G156" s="8">
        <f t="shared" si="35"/>
        <v>-4.9210344237500016E-4</v>
      </c>
      <c r="H156" s="8">
        <f t="shared" si="36"/>
        <v>3.8851566775506266E-5</v>
      </c>
      <c r="I156" s="8">
        <f t="shared" si="37"/>
        <v>0.74702884750015075</v>
      </c>
      <c r="J156" s="8">
        <f t="shared" si="38"/>
        <v>-5.8977927510136904E-2</v>
      </c>
      <c r="K156" s="8">
        <f t="shared" ca="1" si="30"/>
        <v>-9.2060223591135433</v>
      </c>
      <c r="L156" s="8">
        <f t="shared" ca="1" si="39"/>
        <v>6.5550152898862069E-2</v>
      </c>
      <c r="M156" s="8">
        <f t="shared" ca="1" si="31"/>
        <v>3.7630308508561323E-4</v>
      </c>
      <c r="N156" s="8">
        <f t="shared" ca="1" si="32"/>
        <v>3.7010375961756413E-3</v>
      </c>
      <c r="O156" s="8">
        <f t="shared" ca="1" si="33"/>
        <v>8.0653655709977089E-3</v>
      </c>
      <c r="P156" s="6">
        <f t="shared" ca="1" si="40"/>
        <v>-0.25602764088836594</v>
      </c>
      <c r="Q156" s="6"/>
      <c r="R156" s="6"/>
      <c r="S156" s="6"/>
    </row>
    <row r="157" spans="1:19" x14ac:dyDescent="0.2">
      <c r="A157" s="42">
        <v>-776.5</v>
      </c>
      <c r="B157" s="42">
        <v>-8.9693499999993946</v>
      </c>
      <c r="C157" s="6"/>
      <c r="D157" s="41">
        <f t="shared" si="29"/>
        <v>-7.7649999999999997E-2</v>
      </c>
      <c r="E157" s="41">
        <f t="shared" si="29"/>
        <v>-8.9693499999993946</v>
      </c>
      <c r="F157" s="8">
        <f t="shared" si="34"/>
        <v>6.0295224999999996E-3</v>
      </c>
      <c r="G157" s="8">
        <f t="shared" si="35"/>
        <v>-4.6819242212499997E-4</v>
      </c>
      <c r="H157" s="8">
        <f t="shared" si="36"/>
        <v>3.6355141578006243E-5</v>
      </c>
      <c r="I157" s="8">
        <f t="shared" si="37"/>
        <v>0.69647002749995301</v>
      </c>
      <c r="J157" s="8">
        <f t="shared" si="38"/>
        <v>-5.4080897635371349E-2</v>
      </c>
      <c r="K157" s="8">
        <f t="shared" ca="1" si="30"/>
        <v>-9.3066319836197273</v>
      </c>
      <c r="L157" s="8">
        <f t="shared" ca="1" si="39"/>
        <v>0.11375913647486637</v>
      </c>
      <c r="M157" s="8">
        <f t="shared" ca="1" si="31"/>
        <v>4.0287330830552834E-4</v>
      </c>
      <c r="N157" s="8">
        <f t="shared" ca="1" si="32"/>
        <v>4.936665135630975E-3</v>
      </c>
      <c r="O157" s="8">
        <f t="shared" ca="1" si="33"/>
        <v>3.9441874106396204E-3</v>
      </c>
      <c r="P157" s="6">
        <f t="shared" ca="1" si="40"/>
        <v>0.33728198362033268</v>
      </c>
      <c r="Q157" s="6"/>
      <c r="R157" s="6"/>
      <c r="S157" s="6"/>
    </row>
    <row r="158" spans="1:19" x14ac:dyDescent="0.2">
      <c r="A158" s="42">
        <v>-762</v>
      </c>
      <c r="B158" s="42">
        <v>-9.4697999999989406</v>
      </c>
      <c r="C158" s="6"/>
      <c r="D158" s="41">
        <f t="shared" si="29"/>
        <v>-7.6200000000000004E-2</v>
      </c>
      <c r="E158" s="41">
        <f t="shared" si="29"/>
        <v>-9.4697999999989406</v>
      </c>
      <c r="F158" s="8">
        <f t="shared" si="34"/>
        <v>5.8064400000000004E-3</v>
      </c>
      <c r="G158" s="8">
        <f t="shared" si="35"/>
        <v>-4.4245072800000007E-4</v>
      </c>
      <c r="H158" s="8">
        <f t="shared" si="36"/>
        <v>3.3714745473600008E-5</v>
      </c>
      <c r="I158" s="8">
        <f t="shared" si="37"/>
        <v>0.72159875999991929</v>
      </c>
      <c r="J158" s="8">
        <f t="shared" si="38"/>
        <v>-5.4985825511993852E-2</v>
      </c>
      <c r="K158" s="8">
        <f t="shared" ca="1" si="30"/>
        <v>-9.4172792572689534</v>
      </c>
      <c r="L158" s="8">
        <f t="shared" ca="1" si="39"/>
        <v>2.7584284169095024E-3</v>
      </c>
      <c r="M158" s="8">
        <f t="shared" ca="1" si="31"/>
        <v>4.3397439372098388E-4</v>
      </c>
      <c r="N158" s="8">
        <f t="shared" ca="1" si="32"/>
        <v>6.5515865693245509E-3</v>
      </c>
      <c r="O158" s="8">
        <f t="shared" ca="1" si="33"/>
        <v>1.0330045108927636E-3</v>
      </c>
      <c r="P158" s="6">
        <f t="shared" ca="1" si="40"/>
        <v>-5.2520742729987191E-2</v>
      </c>
      <c r="Q158" s="6"/>
      <c r="R158" s="6"/>
      <c r="S158" s="6"/>
    </row>
    <row r="159" spans="1:19" x14ac:dyDescent="0.2">
      <c r="A159" s="42">
        <v>-760</v>
      </c>
      <c r="B159" s="42">
        <v>-9.5639999999984866</v>
      </c>
      <c r="C159" s="6"/>
      <c r="D159" s="41">
        <f t="shared" si="29"/>
        <v>-7.5999999999999998E-2</v>
      </c>
      <c r="E159" s="41">
        <f t="shared" si="29"/>
        <v>-9.5639999999984866</v>
      </c>
      <c r="F159" s="8">
        <f t="shared" si="34"/>
        <v>5.7759999999999999E-3</v>
      </c>
      <c r="G159" s="8">
        <f t="shared" si="35"/>
        <v>-4.3897599999999999E-4</v>
      </c>
      <c r="H159" s="8">
        <f t="shared" si="36"/>
        <v>3.3362175999999998E-5</v>
      </c>
      <c r="I159" s="8">
        <f t="shared" si="37"/>
        <v>0.72686399999988494</v>
      </c>
      <c r="J159" s="8">
        <f t="shared" si="38"/>
        <v>-5.5241663999991253E-2</v>
      </c>
      <c r="K159" s="8">
        <f t="shared" ca="1" si="30"/>
        <v>-9.4324109236742597</v>
      </c>
      <c r="L159" s="8">
        <f t="shared" ca="1" si="39"/>
        <v>1.7315685007863211E-2</v>
      </c>
      <c r="M159" s="8">
        <f t="shared" ca="1" si="31"/>
        <v>4.3838787267738423E-4</v>
      </c>
      <c r="N159" s="8">
        <f t="shared" ca="1" si="32"/>
        <v>6.7945262914669664E-3</v>
      </c>
      <c r="O159" s="8">
        <f t="shared" ca="1" si="33"/>
        <v>7.7652797022857299E-4</v>
      </c>
      <c r="P159" s="6">
        <f t="shared" ca="1" si="40"/>
        <v>-0.13158907632422689</v>
      </c>
      <c r="Q159" s="6"/>
      <c r="R159" s="6"/>
      <c r="S159" s="6"/>
    </row>
    <row r="160" spans="1:19" x14ac:dyDescent="0.2">
      <c r="A160" s="42">
        <v>-747</v>
      </c>
      <c r="B160" s="42">
        <v>-9.4613000000026659</v>
      </c>
      <c r="C160" s="6"/>
      <c r="D160" s="41">
        <f t="shared" si="29"/>
        <v>-7.4700000000000003E-2</v>
      </c>
      <c r="E160" s="41">
        <f t="shared" si="29"/>
        <v>-9.4613000000026659</v>
      </c>
      <c r="F160" s="8">
        <f t="shared" si="34"/>
        <v>5.5800900000000002E-3</v>
      </c>
      <c r="G160" s="8">
        <f t="shared" si="35"/>
        <v>-4.1683272300000005E-4</v>
      </c>
      <c r="H160" s="8">
        <f t="shared" si="36"/>
        <v>3.1137404408100002E-5</v>
      </c>
      <c r="I160" s="8">
        <f t="shared" si="37"/>
        <v>0.7067591100001992</v>
      </c>
      <c r="J160" s="8">
        <f t="shared" si="38"/>
        <v>-5.2794905517014878E-2</v>
      </c>
      <c r="K160" s="8">
        <f t="shared" ca="1" si="30"/>
        <v>-9.5299984168297627</v>
      </c>
      <c r="L160" s="8">
        <f t="shared" ca="1" si="39"/>
        <v>4.7194724745495322E-3</v>
      </c>
      <c r="M160" s="8">
        <f t="shared" ca="1" si="31"/>
        <v>4.6782076822058966E-4</v>
      </c>
      <c r="N160" s="8">
        <f t="shared" ca="1" si="32"/>
        <v>8.496546231437356E-3</v>
      </c>
      <c r="O160" s="8">
        <f t="shared" ca="1" si="33"/>
        <v>3.2620510045001822E-8</v>
      </c>
      <c r="P160" s="6">
        <f t="shared" ca="1" si="40"/>
        <v>6.8698416827096764E-2</v>
      </c>
      <c r="Q160" s="6"/>
      <c r="R160" s="6"/>
      <c r="S160" s="6"/>
    </row>
    <row r="161" spans="1:19" x14ac:dyDescent="0.2">
      <c r="A161" s="42">
        <v>-744</v>
      </c>
      <c r="B161" s="42">
        <v>-9.517600000006496</v>
      </c>
      <c r="C161" s="6"/>
      <c r="D161" s="41">
        <f t="shared" si="29"/>
        <v>-7.4399999999999994E-2</v>
      </c>
      <c r="E161" s="41">
        <f t="shared" si="29"/>
        <v>-9.517600000006496</v>
      </c>
      <c r="F161" s="8">
        <f t="shared" si="34"/>
        <v>5.5353599999999987E-3</v>
      </c>
      <c r="G161" s="8">
        <f t="shared" si="35"/>
        <v>-4.1183078399999987E-4</v>
      </c>
      <c r="H161" s="8">
        <f t="shared" si="36"/>
        <v>3.0640210329599987E-5</v>
      </c>
      <c r="I161" s="8">
        <f t="shared" si="37"/>
        <v>0.70810944000048326</v>
      </c>
      <c r="J161" s="8">
        <f t="shared" si="38"/>
        <v>-5.268334233603595E-2</v>
      </c>
      <c r="K161" s="8">
        <f t="shared" ca="1" si="30"/>
        <v>-9.5523294780862056</v>
      </c>
      <c r="L161" s="8">
        <f t="shared" ca="1" si="39"/>
        <v>1.2061366476890302E-3</v>
      </c>
      <c r="M161" s="8">
        <f t="shared" ca="1" si="31"/>
        <v>4.7479861992593287E-4</v>
      </c>
      <c r="N161" s="8">
        <f t="shared" ca="1" si="32"/>
        <v>8.9201202938503834E-3</v>
      </c>
      <c r="O161" s="8">
        <f t="shared" ca="1" si="33"/>
        <v>4.51340760380784E-5</v>
      </c>
      <c r="P161" s="6">
        <f t="shared" ca="1" si="40"/>
        <v>3.4729478079709608E-2</v>
      </c>
      <c r="Q161" s="6"/>
      <c r="R161" s="6"/>
      <c r="S161" s="6"/>
    </row>
    <row r="162" spans="1:19" x14ac:dyDescent="0.2">
      <c r="A162" s="42">
        <v>-739</v>
      </c>
      <c r="B162" s="42">
        <v>-9.5380999999979394</v>
      </c>
      <c r="C162" s="6"/>
      <c r="D162" s="41">
        <f t="shared" si="29"/>
        <v>-7.3899999999999993E-2</v>
      </c>
      <c r="E162" s="41">
        <f t="shared" si="29"/>
        <v>-9.5380999999979394</v>
      </c>
      <c r="F162" s="8">
        <f t="shared" si="34"/>
        <v>5.4612099999999993E-3</v>
      </c>
      <c r="G162" s="8">
        <f t="shared" si="35"/>
        <v>-4.035834189999999E-4</v>
      </c>
      <c r="H162" s="8">
        <f t="shared" si="36"/>
        <v>2.9824814664099992E-5</v>
      </c>
      <c r="I162" s="8">
        <f t="shared" si="37"/>
        <v>0.70486558999984761</v>
      </c>
      <c r="J162" s="8">
        <f t="shared" si="38"/>
        <v>-5.2089567100988735E-2</v>
      </c>
      <c r="K162" s="8">
        <f t="shared" ca="1" si="30"/>
        <v>-9.5893903056204834</v>
      </c>
      <c r="L162" s="8">
        <f t="shared" ca="1" si="39"/>
        <v>2.6306954508539685E-3</v>
      </c>
      <c r="M162" s="8">
        <f t="shared" ca="1" si="31"/>
        <v>4.8658521801416525E-4</v>
      </c>
      <c r="N162" s="8">
        <f t="shared" ca="1" si="32"/>
        <v>9.6522772308865919E-3</v>
      </c>
      <c r="O162" s="8">
        <f t="shared" ca="1" si="33"/>
        <v>3.1217619505542109E-4</v>
      </c>
      <c r="P162" s="6">
        <f t="shared" ca="1" si="40"/>
        <v>5.1290305622543997E-2</v>
      </c>
      <c r="Q162" s="6"/>
      <c r="R162" s="6"/>
      <c r="S162" s="6"/>
    </row>
    <row r="163" spans="1:19" x14ac:dyDescent="0.2">
      <c r="A163" s="6">
        <v>-715</v>
      </c>
      <c r="B163" s="6">
        <v>-8.8984999999956926</v>
      </c>
      <c r="C163" s="6"/>
      <c r="D163" s="41">
        <f t="shared" si="29"/>
        <v>-7.1499999999999994E-2</v>
      </c>
      <c r="E163" s="41">
        <f t="shared" si="29"/>
        <v>-8.8984999999956926</v>
      </c>
      <c r="F163" s="8">
        <f t="shared" si="34"/>
        <v>5.1122499999999987E-3</v>
      </c>
      <c r="G163" s="8">
        <f t="shared" si="35"/>
        <v>-3.6552587499999987E-4</v>
      </c>
      <c r="H163" s="8">
        <f t="shared" si="36"/>
        <v>2.6135100062499986E-5</v>
      </c>
      <c r="I163" s="8">
        <f t="shared" si="37"/>
        <v>0.63624274999969199</v>
      </c>
      <c r="J163" s="8">
        <f t="shared" si="38"/>
        <v>-4.5491356624977976E-2</v>
      </c>
      <c r="K163" s="8">
        <f t="shared" ca="1" si="30"/>
        <v>-9.7645399004446407</v>
      </c>
      <c r="L163" s="8">
        <f t="shared" ca="1" si="39"/>
        <v>0.75002510916962384</v>
      </c>
      <c r="M163" s="8">
        <f t="shared" ca="1" si="31"/>
        <v>5.4594733365009146E-4</v>
      </c>
      <c r="N163" s="8">
        <f t="shared" ca="1" si="32"/>
        <v>1.3636830939835407E-2</v>
      </c>
      <c r="O163" s="8">
        <f t="shared" ca="1" si="33"/>
        <v>5.0659955282576696E-3</v>
      </c>
      <c r="P163" s="6">
        <f t="shared" ca="1" si="40"/>
        <v>0.86603990044894807</v>
      </c>
      <c r="Q163" s="6"/>
      <c r="R163" s="6"/>
      <c r="S163" s="6"/>
    </row>
    <row r="164" spans="1:19" x14ac:dyDescent="0.2">
      <c r="A164" s="6">
        <v>-710.5</v>
      </c>
      <c r="B164" s="6">
        <v>-9.2879500000053667</v>
      </c>
      <c r="C164" s="6"/>
      <c r="D164" s="41">
        <f t="shared" si="29"/>
        <v>-7.1050000000000002E-2</v>
      </c>
      <c r="E164" s="41">
        <f t="shared" si="29"/>
        <v>-9.2879500000053667</v>
      </c>
      <c r="F164" s="8">
        <f t="shared" si="34"/>
        <v>5.0481025000000002E-3</v>
      </c>
      <c r="G164" s="8">
        <f t="shared" si="35"/>
        <v>-3.5866768262500005E-4</v>
      </c>
      <c r="H164" s="8">
        <f t="shared" si="36"/>
        <v>2.5483338850506251E-5</v>
      </c>
      <c r="I164" s="8">
        <f t="shared" si="37"/>
        <v>0.65990884750038137</v>
      </c>
      <c r="J164" s="8">
        <f t="shared" si="38"/>
        <v>-4.6886523614902101E-2</v>
      </c>
      <c r="K164" s="8">
        <f t="shared" ca="1" si="30"/>
        <v>-9.7968751191668364</v>
      </c>
      <c r="L164" s="8">
        <f t="shared" ca="1" si="39"/>
        <v>0.25900477691351609</v>
      </c>
      <c r="M164" s="8">
        <f t="shared" ca="1" si="31"/>
        <v>5.5760233058463967E-4</v>
      </c>
      <c r="N164" s="8">
        <f t="shared" ca="1" si="32"/>
        <v>1.4473366942127024E-2</v>
      </c>
      <c r="O164" s="8">
        <f t="shared" ca="1" si="33"/>
        <v>6.623143851553227E-3</v>
      </c>
      <c r="P164" s="6">
        <f t="shared" ca="1" si="40"/>
        <v>0.50892511916146965</v>
      </c>
      <c r="Q164" s="6"/>
      <c r="R164" s="6"/>
      <c r="S164" s="6"/>
    </row>
    <row r="165" spans="1:19" x14ac:dyDescent="0.2">
      <c r="A165" s="6">
        <v>-709.5</v>
      </c>
      <c r="B165" s="6">
        <v>-9.8900500000017928</v>
      </c>
      <c r="C165" s="6"/>
      <c r="D165" s="41">
        <f t="shared" si="29"/>
        <v>-7.0949999999999999E-2</v>
      </c>
      <c r="E165" s="41">
        <f t="shared" si="29"/>
        <v>-9.8900500000017928</v>
      </c>
      <c r="F165" s="8">
        <f t="shared" si="34"/>
        <v>5.0339024999999996E-3</v>
      </c>
      <c r="G165" s="8">
        <f t="shared" si="35"/>
        <v>-3.5715538237499994E-4</v>
      </c>
      <c r="H165" s="8">
        <f t="shared" si="36"/>
        <v>2.5340174379506245E-5</v>
      </c>
      <c r="I165" s="8">
        <f t="shared" si="37"/>
        <v>0.70169904750012724</v>
      </c>
      <c r="J165" s="8">
        <f t="shared" si="38"/>
        <v>-4.9785547420134024E-2</v>
      </c>
      <c r="K165" s="8">
        <f t="shared" ca="1" si="30"/>
        <v>-9.80403905224202</v>
      </c>
      <c r="L165" s="8">
        <f t="shared" ca="1" si="39"/>
        <v>7.3978831345343663E-3</v>
      </c>
      <c r="M165" s="8">
        <f t="shared" ca="1" si="31"/>
        <v>5.6021525162324858E-4</v>
      </c>
      <c r="N165" s="8">
        <f t="shared" ca="1" si="32"/>
        <v>1.4663205469080641E-2</v>
      </c>
      <c r="O165" s="8">
        <f t="shared" ca="1" si="33"/>
        <v>6.9987232217945169E-3</v>
      </c>
      <c r="P165" s="6">
        <f t="shared" ca="1" si="40"/>
        <v>-8.6010947759772804E-2</v>
      </c>
      <c r="Q165" s="6"/>
      <c r="R165" s="6"/>
      <c r="S165" s="6"/>
    </row>
    <row r="166" spans="1:19" x14ac:dyDescent="0.2">
      <c r="A166" s="6">
        <v>-704</v>
      </c>
      <c r="B166" s="6">
        <v>-9.7515999999959604</v>
      </c>
      <c r="C166" s="6"/>
      <c r="D166" s="41">
        <f t="shared" si="29"/>
        <v>-7.0400000000000004E-2</v>
      </c>
      <c r="E166" s="41">
        <f t="shared" si="29"/>
        <v>-9.7515999999959604</v>
      </c>
      <c r="F166" s="8">
        <f t="shared" si="34"/>
        <v>4.9561600000000003E-3</v>
      </c>
      <c r="G166" s="8">
        <f t="shared" si="35"/>
        <v>-3.4891366400000001E-4</v>
      </c>
      <c r="H166" s="8">
        <f t="shared" si="36"/>
        <v>2.4563521945600003E-5</v>
      </c>
      <c r="I166" s="8">
        <f t="shared" si="37"/>
        <v>0.68651263999971568</v>
      </c>
      <c r="J166" s="8">
        <f t="shared" si="38"/>
        <v>-4.8330489855979986E-2</v>
      </c>
      <c r="K166" s="8">
        <f t="shared" ca="1" si="30"/>
        <v>-9.8432998221010468</v>
      </c>
      <c r="L166" s="8">
        <f t="shared" ca="1" si="39"/>
        <v>8.4088573741044979E-3</v>
      </c>
      <c r="M166" s="8">
        <f t="shared" ca="1" si="31"/>
        <v>5.7473634458229494E-4</v>
      </c>
      <c r="N166" s="8">
        <f t="shared" ca="1" si="32"/>
        <v>1.5733198183089932E-2</v>
      </c>
      <c r="O166" s="8">
        <f t="shared" ca="1" si="33"/>
        <v>9.2588942623790648E-3</v>
      </c>
      <c r="P166" s="6">
        <f t="shared" ca="1" si="40"/>
        <v>9.1699822105086426E-2</v>
      </c>
      <c r="Q166" s="6"/>
      <c r="R166" s="6"/>
      <c r="S166" s="6"/>
    </row>
    <row r="167" spans="1:19" x14ac:dyDescent="0.2">
      <c r="A167" s="6">
        <v>-700.5</v>
      </c>
      <c r="B167" s="6">
        <v>-9.768949999997858</v>
      </c>
      <c r="C167" s="6"/>
      <c r="D167" s="41">
        <f t="shared" si="29"/>
        <v>-7.0050000000000001E-2</v>
      </c>
      <c r="E167" s="41">
        <f t="shared" si="29"/>
        <v>-9.768949999997858</v>
      </c>
      <c r="F167" s="8">
        <f t="shared" si="34"/>
        <v>4.9070025000000003E-3</v>
      </c>
      <c r="G167" s="8">
        <f t="shared" si="35"/>
        <v>-3.4373552512500003E-4</v>
      </c>
      <c r="H167" s="8">
        <f t="shared" si="36"/>
        <v>2.4078673535006253E-5</v>
      </c>
      <c r="I167" s="8">
        <f t="shared" si="37"/>
        <v>0.68431494749985</v>
      </c>
      <c r="J167" s="8">
        <f t="shared" si="38"/>
        <v>-4.7936262072364497E-2</v>
      </c>
      <c r="K167" s="8">
        <f t="shared" ca="1" si="30"/>
        <v>-9.8681598321591366</v>
      </c>
      <c r="L167" s="8">
        <f t="shared" ca="1" si="39"/>
        <v>9.8425907974690804E-3</v>
      </c>
      <c r="M167" s="8">
        <f t="shared" ca="1" si="31"/>
        <v>5.8411006444385692E-4</v>
      </c>
      <c r="N167" s="8">
        <f t="shared" ca="1" si="32"/>
        <v>1.643711592257454E-2</v>
      </c>
      <c r="O167" s="8">
        <f t="shared" ca="1" si="33"/>
        <v>1.0870506075853886E-2</v>
      </c>
      <c r="P167" s="6">
        <f t="shared" ca="1" si="40"/>
        <v>9.9209832161278655E-2</v>
      </c>
      <c r="Q167" s="6"/>
      <c r="R167" s="6"/>
      <c r="S167" s="6"/>
    </row>
    <row r="168" spans="1:19" x14ac:dyDescent="0.2">
      <c r="A168" s="6">
        <v>-700</v>
      </c>
      <c r="B168" s="6">
        <v>-9.8099999999976717</v>
      </c>
      <c r="C168" s="6"/>
      <c r="D168" s="41">
        <f t="shared" si="29"/>
        <v>-7.0000000000000007E-2</v>
      </c>
      <c r="E168" s="41">
        <f t="shared" si="29"/>
        <v>-9.8099999999976717</v>
      </c>
      <c r="F168" s="8">
        <f t="shared" si="34"/>
        <v>4.9000000000000007E-3</v>
      </c>
      <c r="G168" s="8">
        <f t="shared" si="35"/>
        <v>-3.430000000000001E-4</v>
      </c>
      <c r="H168" s="8">
        <f t="shared" si="36"/>
        <v>2.4010000000000006E-5</v>
      </c>
      <c r="I168" s="8">
        <f t="shared" si="37"/>
        <v>0.68669999999983711</v>
      </c>
      <c r="J168" s="8">
        <f t="shared" si="38"/>
        <v>-4.80689999999886E-2</v>
      </c>
      <c r="K168" s="8">
        <f t="shared" ca="1" si="30"/>
        <v>-9.8717033817727806</v>
      </c>
      <c r="L168" s="8">
        <f t="shared" ca="1" si="39"/>
        <v>3.8073073224848442E-3</v>
      </c>
      <c r="M168" s="8">
        <f t="shared" ca="1" si="31"/>
        <v>5.8545766359894733E-4</v>
      </c>
      <c r="N168" s="8">
        <f t="shared" ca="1" si="32"/>
        <v>1.653914941488039E-2</v>
      </c>
      <c r="O168" s="8">
        <f t="shared" ca="1" si="33"/>
        <v>1.1111859273120105E-2</v>
      </c>
      <c r="P168" s="6">
        <f t="shared" ca="1" si="40"/>
        <v>6.1703381775108923E-2</v>
      </c>
      <c r="Q168" s="6"/>
      <c r="R168" s="6"/>
      <c r="S168" s="6"/>
    </row>
    <row r="169" spans="1:19" x14ac:dyDescent="0.2">
      <c r="A169" s="6">
        <v>-476</v>
      </c>
      <c r="B169" s="6">
        <v>-11.310400000002119</v>
      </c>
      <c r="C169" s="6"/>
      <c r="D169" s="41">
        <f t="shared" si="29"/>
        <v>-4.7600000000000003E-2</v>
      </c>
      <c r="E169" s="41">
        <f t="shared" si="29"/>
        <v>-11.310400000002119</v>
      </c>
      <c r="F169" s="8">
        <f t="shared" si="34"/>
        <v>2.2657600000000003E-3</v>
      </c>
      <c r="G169" s="8">
        <f t="shared" si="35"/>
        <v>-1.0785017600000002E-4</v>
      </c>
      <c r="H169" s="8">
        <f t="shared" si="36"/>
        <v>5.1336683776000013E-6</v>
      </c>
      <c r="I169" s="8">
        <f t="shared" si="37"/>
        <v>0.53837504000010095</v>
      </c>
      <c r="J169" s="8">
        <f t="shared" si="38"/>
        <v>-2.5626651904004805E-2</v>
      </c>
      <c r="K169" s="8">
        <f t="shared" ca="1" si="30"/>
        <v>-11.261068965447313</v>
      </c>
      <c r="L169" s="8">
        <f t="shared" ca="1" si="39"/>
        <v>2.4335509702474336E-3</v>
      </c>
      <c r="M169" s="8">
        <f t="shared" ca="1" si="31"/>
        <v>1.4347047149221206E-3</v>
      </c>
      <c r="N169" s="8">
        <f t="shared" ca="1" si="32"/>
        <v>0.10741751079406504</v>
      </c>
      <c r="O169" s="8">
        <f t="shared" ca="1" si="33"/>
        <v>0.47531844410147034</v>
      </c>
      <c r="P169" s="6">
        <f t="shared" ca="1" si="40"/>
        <v>-4.9331034554805697E-2</v>
      </c>
      <c r="Q169" s="6"/>
      <c r="R169" s="6"/>
      <c r="S169" s="6"/>
    </row>
    <row r="170" spans="1:19" x14ac:dyDescent="0.2">
      <c r="A170" s="6">
        <v>-475.5</v>
      </c>
      <c r="B170" s="6">
        <v>-11.581450000005134</v>
      </c>
      <c r="C170" s="6"/>
      <c r="D170" s="41">
        <f t="shared" si="29"/>
        <v>-4.7550000000000002E-2</v>
      </c>
      <c r="E170" s="41">
        <f t="shared" si="29"/>
        <v>-11.581450000005134</v>
      </c>
      <c r="F170" s="8">
        <f t="shared" si="34"/>
        <v>2.2610025E-3</v>
      </c>
      <c r="G170" s="8">
        <f t="shared" si="35"/>
        <v>-1.07510668875E-4</v>
      </c>
      <c r="H170" s="8">
        <f t="shared" si="36"/>
        <v>5.1121323050062497E-6</v>
      </c>
      <c r="I170" s="8">
        <f t="shared" si="37"/>
        <v>0.55069794750024414</v>
      </c>
      <c r="J170" s="8">
        <f t="shared" si="38"/>
        <v>-2.6185687403636609E-2</v>
      </c>
      <c r="K170" s="8">
        <f t="shared" ca="1" si="30"/>
        <v>-11.26372794076079</v>
      </c>
      <c r="L170" s="8">
        <f t="shared" ca="1" si="39"/>
        <v>0.10094730693046668</v>
      </c>
      <c r="M170" s="8">
        <f t="shared" ca="1" si="31"/>
        <v>1.4372219242347187E-3</v>
      </c>
      <c r="N170" s="8">
        <f t="shared" ca="1" si="32"/>
        <v>0.10774006876388569</v>
      </c>
      <c r="O170" s="8">
        <f t="shared" ca="1" si="33"/>
        <v>0.47732840130630505</v>
      </c>
      <c r="P170" s="6">
        <f t="shared" ca="1" si="40"/>
        <v>-0.31772205924434438</v>
      </c>
      <c r="Q170" s="6"/>
      <c r="R170" s="6"/>
      <c r="S170" s="6"/>
    </row>
    <row r="171" spans="1:19" x14ac:dyDescent="0.2">
      <c r="A171" s="6">
        <v>-425</v>
      </c>
      <c r="B171" s="6">
        <v>-10.757499999999709</v>
      </c>
      <c r="C171" s="6"/>
      <c r="D171" s="41">
        <f t="shared" si="29"/>
        <v>-4.2500000000000003E-2</v>
      </c>
      <c r="E171" s="41">
        <f t="shared" si="29"/>
        <v>-10.757499999999709</v>
      </c>
      <c r="F171" s="8">
        <f t="shared" si="34"/>
        <v>1.8062500000000003E-3</v>
      </c>
      <c r="G171" s="8">
        <f t="shared" si="35"/>
        <v>-7.6765625000000024E-5</v>
      </c>
      <c r="H171" s="8">
        <f t="shared" si="36"/>
        <v>3.2625390625000011E-6</v>
      </c>
      <c r="I171" s="8">
        <f t="shared" si="37"/>
        <v>0.45719374999998769</v>
      </c>
      <c r="J171" s="8">
        <f t="shared" si="38"/>
        <v>-1.9430734374999478E-2</v>
      </c>
      <c r="K171" s="8">
        <f t="shared" ca="1" si="30"/>
        <v>-11.522136469203266</v>
      </c>
      <c r="L171" s="8">
        <f t="shared" ca="1" si="39"/>
        <v>0.58466893003608245</v>
      </c>
      <c r="M171" s="8">
        <f t="shared" ca="1" si="31"/>
        <v>1.7078942846229541E-3</v>
      </c>
      <c r="N171" s="8">
        <f t="shared" ca="1" si="32"/>
        <v>0.14362904723883682</v>
      </c>
      <c r="O171" s="8">
        <f t="shared" ca="1" si="33"/>
        <v>0.70805571749771667</v>
      </c>
      <c r="P171" s="6">
        <f t="shared" ca="1" si="40"/>
        <v>0.76463646920355721</v>
      </c>
      <c r="Q171" s="6"/>
      <c r="R171" s="6"/>
      <c r="S171" s="6"/>
    </row>
    <row r="172" spans="1:19" x14ac:dyDescent="0.2">
      <c r="A172" s="6">
        <v>-424.5</v>
      </c>
      <c r="B172" s="6">
        <v>-11.928549999996903</v>
      </c>
      <c r="C172" s="6"/>
      <c r="D172" s="41">
        <f t="shared" si="29"/>
        <v>-4.2450000000000002E-2</v>
      </c>
      <c r="E172" s="41">
        <f t="shared" si="29"/>
        <v>-11.928549999996903</v>
      </c>
      <c r="F172" s="8">
        <f t="shared" si="34"/>
        <v>1.8020025000000002E-3</v>
      </c>
      <c r="G172" s="8">
        <f t="shared" si="35"/>
        <v>-7.6495006125000008E-5</v>
      </c>
      <c r="H172" s="8">
        <f t="shared" si="36"/>
        <v>3.2472130100062507E-6</v>
      </c>
      <c r="I172" s="8">
        <f t="shared" si="37"/>
        <v>0.50636694749986855</v>
      </c>
      <c r="J172" s="8">
        <f t="shared" si="38"/>
        <v>-2.1495276921369419E-2</v>
      </c>
      <c r="K172" s="8">
        <f t="shared" ca="1" si="30"/>
        <v>-11.524594494453009</v>
      </c>
      <c r="L172" s="8">
        <f t="shared" ca="1" si="39"/>
        <v>0.16318005045922346</v>
      </c>
      <c r="M172" s="8">
        <f t="shared" ca="1" si="31"/>
        <v>1.7107411582127838E-3</v>
      </c>
      <c r="N172" s="8">
        <f t="shared" ca="1" si="32"/>
        <v>0.14401827201060213</v>
      </c>
      <c r="O172" s="8">
        <f t="shared" ca="1" si="33"/>
        <v>0.71062525954237721</v>
      </c>
      <c r="P172" s="6">
        <f t="shared" ca="1" si="40"/>
        <v>-0.40395550554389459</v>
      </c>
      <c r="Q172" s="6"/>
      <c r="R172" s="6"/>
      <c r="S172" s="6"/>
    </row>
    <row r="173" spans="1:19" x14ac:dyDescent="0.2">
      <c r="A173" s="6">
        <v>-264</v>
      </c>
      <c r="B173" s="6">
        <v>-12.407600000005914</v>
      </c>
      <c r="C173" s="6"/>
      <c r="D173" s="41">
        <f t="shared" si="29"/>
        <v>-2.64E-2</v>
      </c>
      <c r="E173" s="41">
        <f t="shared" si="29"/>
        <v>-12.407600000005914</v>
      </c>
      <c r="F173" s="8">
        <f t="shared" si="34"/>
        <v>6.9695999999999994E-4</v>
      </c>
      <c r="G173" s="8">
        <f t="shared" si="35"/>
        <v>-1.8399744E-5</v>
      </c>
      <c r="H173" s="8">
        <f t="shared" si="36"/>
        <v>4.8575324159999989E-7</v>
      </c>
      <c r="I173" s="8">
        <f t="shared" si="37"/>
        <v>0.32756064000015611</v>
      </c>
      <c r="J173" s="8">
        <f t="shared" si="38"/>
        <v>-8.6476008960041217E-3</v>
      </c>
      <c r="K173" s="8">
        <f t="shared" ca="1" si="30"/>
        <v>-12.211803930562287</v>
      </c>
      <c r="L173" s="8">
        <f t="shared" ca="1" si="39"/>
        <v>3.8336100809573753E-2</v>
      </c>
      <c r="M173" s="8">
        <f t="shared" ca="1" si="31"/>
        <v>2.8120452801995025E-3</v>
      </c>
      <c r="N173" s="8">
        <f t="shared" ca="1" si="32"/>
        <v>0.30812417926812469</v>
      </c>
      <c r="O173" s="8">
        <f t="shared" ca="1" si="33"/>
        <v>1.8707940016396065</v>
      </c>
      <c r="P173" s="6">
        <f t="shared" ca="1" si="40"/>
        <v>-0.19579606944362737</v>
      </c>
      <c r="Q173" s="6"/>
      <c r="R173" s="6"/>
      <c r="S173" s="6"/>
    </row>
    <row r="174" spans="1:19" x14ac:dyDescent="0.2">
      <c r="A174" s="6">
        <v>-257</v>
      </c>
      <c r="B174" s="6">
        <v>-12.451300000000629</v>
      </c>
      <c r="C174" s="6"/>
      <c r="D174" s="41">
        <f t="shared" si="29"/>
        <v>-2.5700000000000001E-2</v>
      </c>
      <c r="E174" s="41">
        <f t="shared" si="29"/>
        <v>-12.451300000000629</v>
      </c>
      <c r="F174" s="8">
        <f t="shared" si="34"/>
        <v>6.6049000000000001E-4</v>
      </c>
      <c r="G174" s="8">
        <f t="shared" si="35"/>
        <v>-1.6974592999999999E-5</v>
      </c>
      <c r="H174" s="8">
        <f t="shared" si="36"/>
        <v>4.3624704010000004E-7</v>
      </c>
      <c r="I174" s="8">
        <f t="shared" si="37"/>
        <v>0.31999841000001616</v>
      </c>
      <c r="J174" s="8">
        <f t="shared" si="38"/>
        <v>-8.2239591370004157E-3</v>
      </c>
      <c r="K174" s="8">
        <f t="shared" ca="1" si="30"/>
        <v>-12.237155800302618</v>
      </c>
      <c r="L174" s="8">
        <f t="shared" ca="1" si="39"/>
        <v>4.5857738264301291E-2</v>
      </c>
      <c r="M174" s="8">
        <f t="shared" ca="1" si="31"/>
        <v>2.8692663052063624E-3</v>
      </c>
      <c r="N174" s="8">
        <f t="shared" ca="1" si="32"/>
        <v>0.31724000272221831</v>
      </c>
      <c r="O174" s="8">
        <f t="shared" ca="1" si="33"/>
        <v>1.9383621585849184</v>
      </c>
      <c r="P174" s="6">
        <f t="shared" ca="1" si="40"/>
        <v>-0.21414419969801024</v>
      </c>
      <c r="Q174" s="6"/>
      <c r="R174" s="6"/>
      <c r="S174" s="6"/>
    </row>
    <row r="175" spans="1:19" x14ac:dyDescent="0.2">
      <c r="A175" s="6">
        <v>-90</v>
      </c>
      <c r="B175" s="6">
        <v>-12.821000000003551</v>
      </c>
      <c r="C175" s="6"/>
      <c r="D175" s="41">
        <f t="shared" si="29"/>
        <v>-8.9999999999999993E-3</v>
      </c>
      <c r="E175" s="41">
        <f t="shared" si="29"/>
        <v>-12.821000000003551</v>
      </c>
      <c r="F175" s="8">
        <f t="shared" si="34"/>
        <v>8.099999999999999E-5</v>
      </c>
      <c r="G175" s="8">
        <f t="shared" si="35"/>
        <v>-7.2899999999999982E-7</v>
      </c>
      <c r="H175" s="8">
        <f t="shared" si="36"/>
        <v>6.5609999999999983E-9</v>
      </c>
      <c r="I175" s="8">
        <f t="shared" si="37"/>
        <v>0.11538900000003195</v>
      </c>
      <c r="J175" s="8">
        <f t="shared" si="38"/>
        <v>-1.0385010000002876E-3</v>
      </c>
      <c r="K175" s="8">
        <f t="shared" ca="1" si="30"/>
        <v>-12.727484724432459</v>
      </c>
      <c r="L175" s="8">
        <f t="shared" ca="1" si="39"/>
        <v>8.7451067651371436E-3</v>
      </c>
      <c r="M175" s="8">
        <f t="shared" ca="1" si="31"/>
        <v>4.4976937334754094E-3</v>
      </c>
      <c r="N175" s="8">
        <f t="shared" ca="1" si="32"/>
        <v>0.59278693330589494</v>
      </c>
      <c r="O175" s="8">
        <f t="shared" ca="1" si="33"/>
        <v>4.0633857738436818</v>
      </c>
      <c r="P175" s="6">
        <f t="shared" ca="1" si="40"/>
        <v>-9.3515275571091294E-2</v>
      </c>
      <c r="Q175" s="6"/>
      <c r="R175" s="6"/>
      <c r="S175" s="6"/>
    </row>
    <row r="176" spans="1:19" x14ac:dyDescent="0.2">
      <c r="A176" s="6">
        <v>-62</v>
      </c>
      <c r="B176" s="6">
        <v>-12.849800000003597</v>
      </c>
      <c r="C176" s="6"/>
      <c r="D176" s="41">
        <f t="shared" si="29"/>
        <v>-6.1999999999999998E-3</v>
      </c>
      <c r="E176" s="41">
        <f t="shared" si="29"/>
        <v>-12.849800000003597</v>
      </c>
      <c r="F176" s="8">
        <f t="shared" si="34"/>
        <v>3.8439999999999998E-5</v>
      </c>
      <c r="G176" s="8">
        <f t="shared" si="35"/>
        <v>-2.3832799999999999E-7</v>
      </c>
      <c r="H176" s="8">
        <f t="shared" si="36"/>
        <v>1.4776335999999999E-9</v>
      </c>
      <c r="I176" s="8">
        <f t="shared" si="37"/>
        <v>7.9668760000022307E-2</v>
      </c>
      <c r="J176" s="8">
        <f t="shared" si="38"/>
        <v>-4.9394631200013828E-4</v>
      </c>
      <c r="K176" s="8">
        <f t="shared" ca="1" si="30"/>
        <v>-12.788182084599502</v>
      </c>
      <c r="L176" s="8">
        <f t="shared" ca="1" si="39"/>
        <v>3.7967674987462903E-3</v>
      </c>
      <c r="M176" s="8">
        <f t="shared" ca="1" si="31"/>
        <v>4.824459719904437E-3</v>
      </c>
      <c r="N176" s="8">
        <f t="shared" ca="1" si="32"/>
        <v>0.65104981479816471</v>
      </c>
      <c r="O176" s="8">
        <f t="shared" ca="1" si="33"/>
        <v>4.5273118828062628</v>
      </c>
      <c r="P176" s="6">
        <f t="shared" ca="1" si="40"/>
        <v>-6.1617915404095669E-2</v>
      </c>
      <c r="Q176" s="6"/>
      <c r="R176" s="6"/>
      <c r="S176" s="6"/>
    </row>
    <row r="177" spans="1:19" x14ac:dyDescent="0.2">
      <c r="A177" s="6">
        <v>-30</v>
      </c>
      <c r="B177" s="6">
        <v>-12.936999999998079</v>
      </c>
      <c r="C177" s="6"/>
      <c r="D177" s="41">
        <f t="shared" si="29"/>
        <v>-3.0000000000000001E-3</v>
      </c>
      <c r="E177" s="41">
        <f t="shared" si="29"/>
        <v>-12.936999999998079</v>
      </c>
      <c r="F177" s="8">
        <f t="shared" si="34"/>
        <v>9.0000000000000002E-6</v>
      </c>
      <c r="G177" s="8">
        <f t="shared" si="35"/>
        <v>-2.7E-8</v>
      </c>
      <c r="H177" s="8">
        <f t="shared" si="36"/>
        <v>8.1000000000000005E-11</v>
      </c>
      <c r="I177" s="8">
        <f t="shared" si="37"/>
        <v>3.8810999999994239E-2</v>
      </c>
      <c r="J177" s="8">
        <f t="shared" si="38"/>
        <v>-1.1643299999998272E-4</v>
      </c>
      <c r="K177" s="8">
        <f t="shared" ca="1" si="30"/>
        <v>-12.849985317348958</v>
      </c>
      <c r="L177" s="8">
        <f t="shared" ca="1" si="39"/>
        <v>7.5715549965272664E-3</v>
      </c>
      <c r="M177" s="8">
        <f t="shared" ca="1" si="31"/>
        <v>5.218545222668158E-3</v>
      </c>
      <c r="N177" s="8">
        <f t="shared" ca="1" si="32"/>
        <v>0.72235136692854773</v>
      </c>
      <c r="O177" s="8">
        <f t="shared" ca="1" si="33"/>
        <v>5.0999905290068543</v>
      </c>
      <c r="P177" s="6">
        <f t="shared" ca="1" si="40"/>
        <v>-8.7014682649121156E-2</v>
      </c>
      <c r="Q177" s="6"/>
      <c r="R177" s="6"/>
      <c r="S177" s="6"/>
    </row>
    <row r="178" spans="1:19" x14ac:dyDescent="0.2">
      <c r="A178" s="6">
        <v>-2</v>
      </c>
      <c r="B178" s="6">
        <v>-12.995799999996962</v>
      </c>
      <c r="C178" s="6"/>
      <c r="D178" s="41">
        <f t="shared" si="29"/>
        <v>-2.0000000000000001E-4</v>
      </c>
      <c r="E178" s="41">
        <f t="shared" si="29"/>
        <v>-12.995799999996962</v>
      </c>
      <c r="F178" s="8">
        <f t="shared" si="34"/>
        <v>4.0000000000000001E-8</v>
      </c>
      <c r="G178" s="8">
        <f t="shared" si="35"/>
        <v>-7.9999999999999998E-12</v>
      </c>
      <c r="H178" s="8">
        <f t="shared" si="36"/>
        <v>1.6000000000000002E-15</v>
      </c>
      <c r="I178" s="8">
        <f t="shared" si="37"/>
        <v>2.5991599999993925E-3</v>
      </c>
      <c r="J178" s="8">
        <f t="shared" si="38"/>
        <v>-5.1983199999987858E-7</v>
      </c>
      <c r="K178" s="8">
        <f t="shared" ca="1" si="30"/>
        <v>-12.897443614493469</v>
      </c>
      <c r="L178" s="8">
        <f t="shared" ca="1" si="39"/>
        <v>9.6739785693117312E-3</v>
      </c>
      <c r="M178" s="8">
        <f t="shared" ca="1" si="31"/>
        <v>5.5820413136940727E-3</v>
      </c>
      <c r="N178" s="8">
        <f t="shared" ca="1" si="32"/>
        <v>0.78903342482698535</v>
      </c>
      <c r="O178" s="8">
        <f t="shared" ca="1" si="33"/>
        <v>5.6398914470873214</v>
      </c>
      <c r="P178" s="6">
        <f t="shared" ca="1" si="40"/>
        <v>-9.8356385503493016E-2</v>
      </c>
      <c r="Q178" s="6"/>
      <c r="R178" s="6"/>
      <c r="S178" s="6"/>
    </row>
    <row r="179" spans="1:19" x14ac:dyDescent="0.2">
      <c r="A179" s="6">
        <v>1</v>
      </c>
      <c r="B179" s="6">
        <v>-12.94210000000021</v>
      </c>
      <c r="C179" s="6"/>
      <c r="D179" s="41">
        <f t="shared" si="29"/>
        <v>1E-4</v>
      </c>
      <c r="E179" s="41">
        <f t="shared" si="29"/>
        <v>-12.94210000000021</v>
      </c>
      <c r="F179" s="8">
        <f t="shared" si="34"/>
        <v>1E-8</v>
      </c>
      <c r="G179" s="8">
        <f t="shared" si="35"/>
        <v>9.9999999999999998E-13</v>
      </c>
      <c r="H179" s="8">
        <f t="shared" si="36"/>
        <v>1.0000000000000001E-16</v>
      </c>
      <c r="I179" s="8">
        <f t="shared" si="37"/>
        <v>-1.2942100000000211E-3</v>
      </c>
      <c r="J179" s="8">
        <f t="shared" si="38"/>
        <v>-1.2942100000000212E-7</v>
      </c>
      <c r="K179" s="8">
        <f t="shared" ca="1" si="30"/>
        <v>-12.902161993693149</v>
      </c>
      <c r="L179" s="8">
        <f t="shared" ca="1" si="39"/>
        <v>1.5950443477828365E-3</v>
      </c>
      <c r="M179" s="8">
        <f t="shared" ca="1" si="31"/>
        <v>5.6220454864961498E-3</v>
      </c>
      <c r="N179" s="8">
        <f t="shared" ca="1" si="32"/>
        <v>0.7964223117587893</v>
      </c>
      <c r="O179" s="8">
        <f t="shared" ca="1" si="33"/>
        <v>5.6999521792412038</v>
      </c>
      <c r="P179" s="6">
        <f t="shared" ca="1" si="40"/>
        <v>-3.9938006307060903E-2</v>
      </c>
      <c r="Q179" s="6"/>
      <c r="R179" s="6"/>
      <c r="S179" s="6"/>
    </row>
    <row r="180" spans="1:19" x14ac:dyDescent="0.2">
      <c r="A180" s="6"/>
      <c r="B180" s="6"/>
      <c r="C180" s="6"/>
      <c r="D180" s="41">
        <f t="shared" si="29"/>
        <v>0</v>
      </c>
      <c r="E180" s="41">
        <f t="shared" si="29"/>
        <v>0</v>
      </c>
      <c r="F180" s="8">
        <f t="shared" si="34"/>
        <v>0</v>
      </c>
      <c r="G180" s="8">
        <f t="shared" si="35"/>
        <v>0</v>
      </c>
      <c r="H180" s="8">
        <f t="shared" si="36"/>
        <v>0</v>
      </c>
      <c r="I180" s="8">
        <f t="shared" si="37"/>
        <v>0</v>
      </c>
      <c r="J180" s="8">
        <f t="shared" si="38"/>
        <v>0</v>
      </c>
      <c r="K180" s="8">
        <f t="shared" ca="1" si="30"/>
        <v>-12.900597081021244</v>
      </c>
      <c r="L180" s="8">
        <f t="shared" ca="1" si="39"/>
        <v>166.42540504685385</v>
      </c>
      <c r="M180" s="8">
        <f t="shared" ca="1" si="31"/>
        <v>5.6086877522617627E-3</v>
      </c>
      <c r="N180" s="8">
        <f t="shared" ca="1" si="32"/>
        <v>0.79395402445869956</v>
      </c>
      <c r="O180" s="8">
        <f t="shared" ca="1" si="33"/>
        <v>5.6798836355830886</v>
      </c>
      <c r="P180" s="6">
        <f t="shared" ca="1" si="40"/>
        <v>12.900597081021244</v>
      </c>
      <c r="Q180" s="6"/>
      <c r="R180" s="6"/>
      <c r="S180" s="6"/>
    </row>
    <row r="181" spans="1:19" x14ac:dyDescent="0.2">
      <c r="A181" s="6"/>
      <c r="B181" s="6"/>
      <c r="C181" s="6"/>
      <c r="D181" s="41">
        <f t="shared" si="29"/>
        <v>0</v>
      </c>
      <c r="E181" s="41">
        <f t="shared" si="29"/>
        <v>0</v>
      </c>
      <c r="F181" s="8">
        <f t="shared" si="34"/>
        <v>0</v>
      </c>
      <c r="G181" s="8">
        <f t="shared" si="35"/>
        <v>0</v>
      </c>
      <c r="H181" s="8">
        <f t="shared" si="36"/>
        <v>0</v>
      </c>
      <c r="I181" s="8">
        <f t="shared" si="37"/>
        <v>0</v>
      </c>
      <c r="J181" s="8">
        <f t="shared" si="38"/>
        <v>0</v>
      </c>
      <c r="K181" s="8">
        <f t="shared" ca="1" si="30"/>
        <v>-12.900597081021244</v>
      </c>
      <c r="L181" s="8">
        <f t="shared" ca="1" si="39"/>
        <v>166.42540504685385</v>
      </c>
      <c r="M181" s="8">
        <f t="shared" ca="1" si="31"/>
        <v>5.6086877522617627E-3</v>
      </c>
      <c r="N181" s="8">
        <f t="shared" ca="1" si="32"/>
        <v>0.79395402445869956</v>
      </c>
      <c r="O181" s="8">
        <f t="shared" ca="1" si="33"/>
        <v>5.6798836355830886</v>
      </c>
      <c r="P181" s="6">
        <f t="shared" ca="1" si="40"/>
        <v>12.900597081021244</v>
      </c>
      <c r="Q181" s="6"/>
      <c r="R181" s="6"/>
      <c r="S181" s="6"/>
    </row>
    <row r="182" spans="1:19" x14ac:dyDescent="0.2">
      <c r="A182" s="6"/>
      <c r="B182" s="6"/>
      <c r="C182" s="6"/>
      <c r="D182" s="41">
        <f t="shared" si="29"/>
        <v>0</v>
      </c>
      <c r="E182" s="41">
        <f t="shared" si="29"/>
        <v>0</v>
      </c>
      <c r="F182" s="8">
        <f t="shared" si="34"/>
        <v>0</v>
      </c>
      <c r="G182" s="8">
        <f t="shared" si="35"/>
        <v>0</v>
      </c>
      <c r="H182" s="8">
        <f t="shared" si="36"/>
        <v>0</v>
      </c>
      <c r="I182" s="8">
        <f t="shared" si="37"/>
        <v>0</v>
      </c>
      <c r="J182" s="8">
        <f t="shared" si="38"/>
        <v>0</v>
      </c>
      <c r="K182" s="8">
        <f t="shared" ca="1" si="30"/>
        <v>-12.900597081021244</v>
      </c>
      <c r="L182" s="8">
        <f t="shared" ca="1" si="39"/>
        <v>166.42540504685385</v>
      </c>
      <c r="M182" s="8">
        <f t="shared" ca="1" si="31"/>
        <v>5.6086877522617627E-3</v>
      </c>
      <c r="N182" s="8">
        <f t="shared" ca="1" si="32"/>
        <v>0.79395402445869956</v>
      </c>
      <c r="O182" s="8">
        <f t="shared" ca="1" si="33"/>
        <v>5.6798836355830886</v>
      </c>
      <c r="P182" s="6">
        <f t="shared" ca="1" si="40"/>
        <v>12.900597081021244</v>
      </c>
      <c r="Q182" s="6"/>
      <c r="R182" s="6"/>
      <c r="S182" s="6"/>
    </row>
    <row r="183" spans="1:19" x14ac:dyDescent="0.2">
      <c r="A183" s="6"/>
      <c r="B183" s="6"/>
      <c r="C183" s="6"/>
      <c r="D183" s="41">
        <f t="shared" si="29"/>
        <v>0</v>
      </c>
      <c r="E183" s="41">
        <f t="shared" si="29"/>
        <v>0</v>
      </c>
      <c r="F183" s="8">
        <f t="shared" si="34"/>
        <v>0</v>
      </c>
      <c r="G183" s="8">
        <f t="shared" si="35"/>
        <v>0</v>
      </c>
      <c r="H183" s="8">
        <f t="shared" si="36"/>
        <v>0</v>
      </c>
      <c r="I183" s="8">
        <f t="shared" si="37"/>
        <v>0</v>
      </c>
      <c r="J183" s="8">
        <f t="shared" si="38"/>
        <v>0</v>
      </c>
      <c r="K183" s="8">
        <f t="shared" ca="1" si="30"/>
        <v>-12.900597081021244</v>
      </c>
      <c r="L183" s="8">
        <f t="shared" ca="1" si="39"/>
        <v>166.42540504685385</v>
      </c>
      <c r="M183" s="8">
        <f t="shared" ca="1" si="31"/>
        <v>5.6086877522617627E-3</v>
      </c>
      <c r="N183" s="8">
        <f t="shared" ca="1" si="32"/>
        <v>0.79395402445869956</v>
      </c>
      <c r="O183" s="8">
        <f t="shared" ca="1" si="33"/>
        <v>5.6798836355830886</v>
      </c>
      <c r="P183" s="6">
        <f t="shared" ca="1" si="40"/>
        <v>12.900597081021244</v>
      </c>
      <c r="Q183" s="6"/>
      <c r="R183" s="6"/>
      <c r="S183" s="6"/>
    </row>
    <row r="184" spans="1:19" x14ac:dyDescent="0.2">
      <c r="A184" s="6"/>
      <c r="B184" s="6"/>
      <c r="C184" s="6"/>
      <c r="D184" s="41">
        <f t="shared" si="29"/>
        <v>0</v>
      </c>
      <c r="E184" s="41">
        <f t="shared" si="29"/>
        <v>0</v>
      </c>
      <c r="F184" s="8">
        <f t="shared" si="34"/>
        <v>0</v>
      </c>
      <c r="G184" s="8">
        <f t="shared" si="35"/>
        <v>0</v>
      </c>
      <c r="H184" s="8">
        <f t="shared" si="36"/>
        <v>0</v>
      </c>
      <c r="I184" s="8">
        <f t="shared" si="37"/>
        <v>0</v>
      </c>
      <c r="J184" s="8">
        <f t="shared" si="38"/>
        <v>0</v>
      </c>
      <c r="K184" s="8">
        <f t="shared" ca="1" si="30"/>
        <v>-12.900597081021244</v>
      </c>
      <c r="L184" s="8">
        <f t="shared" ca="1" si="39"/>
        <v>166.42540504685385</v>
      </c>
      <c r="M184" s="8">
        <f t="shared" ca="1" si="31"/>
        <v>5.6086877522617627E-3</v>
      </c>
      <c r="N184" s="8">
        <f t="shared" ca="1" si="32"/>
        <v>0.79395402445869956</v>
      </c>
      <c r="O184" s="8">
        <f t="shared" ca="1" si="33"/>
        <v>5.6798836355830886</v>
      </c>
      <c r="P184" s="6">
        <f t="shared" ca="1" si="40"/>
        <v>12.900597081021244</v>
      </c>
      <c r="Q184" s="6"/>
      <c r="R184" s="6"/>
      <c r="S184" s="6"/>
    </row>
    <row r="185" spans="1:19" x14ac:dyDescent="0.2">
      <c r="A185" s="6"/>
      <c r="B185" s="6"/>
      <c r="C185" s="6"/>
      <c r="D185" s="41">
        <f t="shared" si="29"/>
        <v>0</v>
      </c>
      <c r="E185" s="41">
        <f t="shared" si="29"/>
        <v>0</v>
      </c>
      <c r="F185" s="8">
        <f t="shared" si="34"/>
        <v>0</v>
      </c>
      <c r="G185" s="8">
        <f t="shared" si="35"/>
        <v>0</v>
      </c>
      <c r="H185" s="8">
        <f t="shared" si="36"/>
        <v>0</v>
      </c>
      <c r="I185" s="8">
        <f t="shared" si="37"/>
        <v>0</v>
      </c>
      <c r="J185" s="8">
        <f t="shared" si="38"/>
        <v>0</v>
      </c>
      <c r="K185" s="8">
        <f t="shared" ca="1" si="30"/>
        <v>-12.900597081021244</v>
      </c>
      <c r="L185" s="8">
        <f t="shared" ca="1" si="39"/>
        <v>166.42540504685385</v>
      </c>
      <c r="M185" s="8">
        <f t="shared" ca="1" si="31"/>
        <v>5.6086877522617627E-3</v>
      </c>
      <c r="N185" s="8">
        <f t="shared" ca="1" si="32"/>
        <v>0.79395402445869956</v>
      </c>
      <c r="O185" s="8">
        <f t="shared" ca="1" si="33"/>
        <v>5.6798836355830886</v>
      </c>
      <c r="P185" s="6">
        <f t="shared" ca="1" si="40"/>
        <v>12.900597081021244</v>
      </c>
      <c r="Q185" s="6"/>
      <c r="R185" s="6"/>
      <c r="S185" s="6"/>
    </row>
    <row r="186" spans="1:19" x14ac:dyDescent="0.2">
      <c r="A186" s="6"/>
      <c r="B186" s="6"/>
      <c r="C186" s="6"/>
      <c r="D186" s="41">
        <f t="shared" si="29"/>
        <v>0</v>
      </c>
      <c r="E186" s="41">
        <f t="shared" si="29"/>
        <v>0</v>
      </c>
      <c r="F186" s="8">
        <f t="shared" si="34"/>
        <v>0</v>
      </c>
      <c r="G186" s="8">
        <f t="shared" si="35"/>
        <v>0</v>
      </c>
      <c r="H186" s="8">
        <f t="shared" si="36"/>
        <v>0</v>
      </c>
      <c r="I186" s="8">
        <f t="shared" si="37"/>
        <v>0</v>
      </c>
      <c r="J186" s="8">
        <f t="shared" si="38"/>
        <v>0</v>
      </c>
      <c r="K186" s="8">
        <f t="shared" ca="1" si="30"/>
        <v>-12.900597081021244</v>
      </c>
      <c r="L186" s="8">
        <f t="shared" ca="1" si="39"/>
        <v>166.42540504685385</v>
      </c>
      <c r="M186" s="8">
        <f t="shared" ca="1" si="31"/>
        <v>5.6086877522617627E-3</v>
      </c>
      <c r="N186" s="8">
        <f t="shared" ca="1" si="32"/>
        <v>0.79395402445869956</v>
      </c>
      <c r="O186" s="8">
        <f t="shared" ca="1" si="33"/>
        <v>5.6798836355830886</v>
      </c>
      <c r="P186" s="6">
        <f t="shared" ca="1" si="40"/>
        <v>12.900597081021244</v>
      </c>
      <c r="Q186" s="6"/>
      <c r="R186" s="6"/>
      <c r="S186" s="6"/>
    </row>
    <row r="187" spans="1:19" x14ac:dyDescent="0.2">
      <c r="A187" s="6"/>
      <c r="B187" s="6"/>
      <c r="C187" s="6"/>
      <c r="D187" s="41">
        <f t="shared" si="29"/>
        <v>0</v>
      </c>
      <c r="E187" s="41">
        <f t="shared" si="29"/>
        <v>0</v>
      </c>
      <c r="F187" s="8">
        <f t="shared" si="34"/>
        <v>0</v>
      </c>
      <c r="G187" s="8">
        <f t="shared" si="35"/>
        <v>0</v>
      </c>
      <c r="H187" s="8">
        <f t="shared" si="36"/>
        <v>0</v>
      </c>
      <c r="I187" s="8">
        <f t="shared" si="37"/>
        <v>0</v>
      </c>
      <c r="J187" s="8">
        <f t="shared" si="38"/>
        <v>0</v>
      </c>
      <c r="K187" s="8">
        <f t="shared" ca="1" si="30"/>
        <v>-12.900597081021244</v>
      </c>
      <c r="L187" s="8">
        <f t="shared" ca="1" si="39"/>
        <v>166.42540504685385</v>
      </c>
      <c r="M187" s="8">
        <f t="shared" ca="1" si="31"/>
        <v>5.6086877522617627E-3</v>
      </c>
      <c r="N187" s="8">
        <f t="shared" ca="1" si="32"/>
        <v>0.79395402445869956</v>
      </c>
      <c r="O187" s="8">
        <f t="shared" ca="1" si="33"/>
        <v>5.6798836355830886</v>
      </c>
      <c r="P187" s="6">
        <f t="shared" ca="1" si="40"/>
        <v>12.900597081021244</v>
      </c>
      <c r="Q187" s="6"/>
      <c r="R187" s="6"/>
      <c r="S187" s="6"/>
    </row>
    <row r="188" spans="1:19" x14ac:dyDescent="0.2">
      <c r="A188" s="6"/>
      <c r="B188" s="6"/>
      <c r="C188" s="6"/>
      <c r="D188" s="41">
        <f t="shared" si="29"/>
        <v>0</v>
      </c>
      <c r="E188" s="41">
        <f t="shared" si="29"/>
        <v>0</v>
      </c>
      <c r="F188" s="8">
        <f t="shared" si="34"/>
        <v>0</v>
      </c>
      <c r="G188" s="8">
        <f t="shared" si="35"/>
        <v>0</v>
      </c>
      <c r="H188" s="8">
        <f t="shared" si="36"/>
        <v>0</v>
      </c>
      <c r="I188" s="8">
        <f t="shared" si="37"/>
        <v>0</v>
      </c>
      <c r="J188" s="8">
        <f t="shared" si="38"/>
        <v>0</v>
      </c>
      <c r="K188" s="8">
        <f t="shared" ca="1" si="30"/>
        <v>-12.900597081021244</v>
      </c>
      <c r="L188" s="8">
        <f t="shared" ca="1" si="39"/>
        <v>166.42540504685385</v>
      </c>
      <c r="M188" s="8">
        <f t="shared" ca="1" si="31"/>
        <v>5.6086877522617627E-3</v>
      </c>
      <c r="N188" s="8">
        <f t="shared" ca="1" si="32"/>
        <v>0.79395402445869956</v>
      </c>
      <c r="O188" s="8">
        <f t="shared" ca="1" si="33"/>
        <v>5.6798836355830886</v>
      </c>
      <c r="P188" s="6">
        <f t="shared" ca="1" si="40"/>
        <v>12.900597081021244</v>
      </c>
      <c r="Q188" s="6"/>
      <c r="R188" s="6"/>
      <c r="S188" s="6"/>
    </row>
    <row r="189" spans="1:19" x14ac:dyDescent="0.2">
      <c r="A189" s="6"/>
      <c r="B189" s="6"/>
      <c r="C189" s="6"/>
      <c r="D189" s="41">
        <f t="shared" si="29"/>
        <v>0</v>
      </c>
      <c r="E189" s="41">
        <f t="shared" si="29"/>
        <v>0</v>
      </c>
      <c r="F189" s="8">
        <f t="shared" si="34"/>
        <v>0</v>
      </c>
      <c r="G189" s="8">
        <f t="shared" si="35"/>
        <v>0</v>
      </c>
      <c r="H189" s="8">
        <f t="shared" si="36"/>
        <v>0</v>
      </c>
      <c r="I189" s="8">
        <f t="shared" si="37"/>
        <v>0</v>
      </c>
      <c r="J189" s="8">
        <f t="shared" si="38"/>
        <v>0</v>
      </c>
      <c r="K189" s="8">
        <f t="shared" ca="1" si="30"/>
        <v>-12.900597081021244</v>
      </c>
      <c r="L189" s="8">
        <f t="shared" ca="1" si="39"/>
        <v>166.42540504685385</v>
      </c>
      <c r="M189" s="8">
        <f t="shared" ca="1" si="31"/>
        <v>5.6086877522617627E-3</v>
      </c>
      <c r="N189" s="8">
        <f t="shared" ca="1" si="32"/>
        <v>0.79395402445869956</v>
      </c>
      <c r="O189" s="8">
        <f t="shared" ca="1" si="33"/>
        <v>5.6798836355830886</v>
      </c>
      <c r="P189" s="6">
        <f t="shared" ca="1" si="40"/>
        <v>12.900597081021244</v>
      </c>
      <c r="Q189" s="6"/>
      <c r="R189" s="6"/>
      <c r="S189" s="6"/>
    </row>
    <row r="190" spans="1:19" x14ac:dyDescent="0.2">
      <c r="A190" s="6"/>
      <c r="B190" s="6"/>
      <c r="C190" s="6"/>
      <c r="D190" s="41">
        <f t="shared" si="29"/>
        <v>0</v>
      </c>
      <c r="E190" s="41">
        <f t="shared" si="29"/>
        <v>0</v>
      </c>
      <c r="F190" s="8">
        <f t="shared" si="34"/>
        <v>0</v>
      </c>
      <c r="G190" s="8">
        <f t="shared" si="35"/>
        <v>0</v>
      </c>
      <c r="H190" s="8">
        <f t="shared" si="36"/>
        <v>0</v>
      </c>
      <c r="I190" s="8">
        <f t="shared" si="37"/>
        <v>0</v>
      </c>
      <c r="J190" s="8">
        <f t="shared" si="38"/>
        <v>0</v>
      </c>
      <c r="K190" s="8">
        <f t="shared" ca="1" si="30"/>
        <v>-12.900597081021244</v>
      </c>
      <c r="L190" s="8">
        <f t="shared" ca="1" si="39"/>
        <v>166.42540504685385</v>
      </c>
      <c r="M190" s="8">
        <f t="shared" ca="1" si="31"/>
        <v>5.6086877522617627E-3</v>
      </c>
      <c r="N190" s="8">
        <f t="shared" ca="1" si="32"/>
        <v>0.79395402445869956</v>
      </c>
      <c r="O190" s="8">
        <f t="shared" ca="1" si="33"/>
        <v>5.6798836355830886</v>
      </c>
      <c r="P190" s="6">
        <f t="shared" ca="1" si="40"/>
        <v>12.900597081021244</v>
      </c>
      <c r="Q190" s="6"/>
      <c r="R190" s="6"/>
      <c r="S190" s="6"/>
    </row>
    <row r="191" spans="1:19" x14ac:dyDescent="0.2">
      <c r="A191" s="6"/>
      <c r="B191" s="6"/>
      <c r="C191" s="6"/>
      <c r="D191" s="41">
        <f t="shared" si="29"/>
        <v>0</v>
      </c>
      <c r="E191" s="41">
        <f t="shared" si="29"/>
        <v>0</v>
      </c>
      <c r="F191" s="8">
        <f t="shared" si="34"/>
        <v>0</v>
      </c>
      <c r="G191" s="8">
        <f t="shared" si="35"/>
        <v>0</v>
      </c>
      <c r="H191" s="8">
        <f t="shared" si="36"/>
        <v>0</v>
      </c>
      <c r="I191" s="8">
        <f t="shared" si="37"/>
        <v>0</v>
      </c>
      <c r="J191" s="8">
        <f t="shared" si="38"/>
        <v>0</v>
      </c>
      <c r="K191" s="8">
        <f t="shared" ca="1" si="30"/>
        <v>-12.900597081021244</v>
      </c>
      <c r="L191" s="8">
        <f t="shared" ca="1" si="39"/>
        <v>166.42540504685385</v>
      </c>
      <c r="M191" s="8">
        <f t="shared" ca="1" si="31"/>
        <v>5.6086877522617627E-3</v>
      </c>
      <c r="N191" s="8">
        <f t="shared" ca="1" si="32"/>
        <v>0.79395402445869956</v>
      </c>
      <c r="O191" s="8">
        <f t="shared" ca="1" si="33"/>
        <v>5.6798836355830886</v>
      </c>
      <c r="P191" s="6">
        <f t="shared" ca="1" si="40"/>
        <v>12.900597081021244</v>
      </c>
      <c r="Q191" s="6"/>
      <c r="R191" s="6"/>
      <c r="S191" s="6"/>
    </row>
    <row r="192" spans="1:19" x14ac:dyDescent="0.2">
      <c r="A192" s="6"/>
      <c r="B192" s="6"/>
      <c r="C192" s="6"/>
      <c r="D192" s="41">
        <f t="shared" si="29"/>
        <v>0</v>
      </c>
      <c r="E192" s="41">
        <f t="shared" si="29"/>
        <v>0</v>
      </c>
      <c r="F192" s="8">
        <f t="shared" si="34"/>
        <v>0</v>
      </c>
      <c r="G192" s="8">
        <f t="shared" si="35"/>
        <v>0</v>
      </c>
      <c r="H192" s="8">
        <f t="shared" si="36"/>
        <v>0</v>
      </c>
      <c r="I192" s="8">
        <f t="shared" si="37"/>
        <v>0</v>
      </c>
      <c r="J192" s="8">
        <f t="shared" si="38"/>
        <v>0</v>
      </c>
      <c r="K192" s="8">
        <f t="shared" ca="1" si="30"/>
        <v>-12.900597081021244</v>
      </c>
      <c r="L192" s="8">
        <f t="shared" ca="1" si="39"/>
        <v>166.42540504685385</v>
      </c>
      <c r="M192" s="8">
        <f t="shared" ca="1" si="31"/>
        <v>5.6086877522617627E-3</v>
      </c>
      <c r="N192" s="8">
        <f t="shared" ca="1" si="32"/>
        <v>0.79395402445869956</v>
      </c>
      <c r="O192" s="8">
        <f t="shared" ca="1" si="33"/>
        <v>5.6798836355830886</v>
      </c>
      <c r="P192" s="6">
        <f t="shared" ca="1" si="40"/>
        <v>12.900597081021244</v>
      </c>
      <c r="Q192" s="6"/>
      <c r="R192" s="6"/>
      <c r="S192" s="6"/>
    </row>
    <row r="193" spans="1:19" x14ac:dyDescent="0.2">
      <c r="A193" s="6"/>
      <c r="B193" s="6"/>
      <c r="C193" s="6"/>
      <c r="D193" s="41">
        <f t="shared" si="29"/>
        <v>0</v>
      </c>
      <c r="E193" s="41">
        <f t="shared" si="29"/>
        <v>0</v>
      </c>
      <c r="F193" s="8">
        <f t="shared" si="34"/>
        <v>0</v>
      </c>
      <c r="G193" s="8">
        <f t="shared" si="35"/>
        <v>0</v>
      </c>
      <c r="H193" s="8">
        <f t="shared" si="36"/>
        <v>0</v>
      </c>
      <c r="I193" s="8">
        <f t="shared" si="37"/>
        <v>0</v>
      </c>
      <c r="J193" s="8">
        <f t="shared" si="38"/>
        <v>0</v>
      </c>
      <c r="K193" s="8">
        <f t="shared" ca="1" si="30"/>
        <v>-12.900597081021244</v>
      </c>
      <c r="L193" s="8">
        <f t="shared" ca="1" si="39"/>
        <v>166.42540504685385</v>
      </c>
      <c r="M193" s="8">
        <f t="shared" ca="1" si="31"/>
        <v>5.6086877522617627E-3</v>
      </c>
      <c r="N193" s="8">
        <f t="shared" ca="1" si="32"/>
        <v>0.79395402445869956</v>
      </c>
      <c r="O193" s="8">
        <f t="shared" ca="1" si="33"/>
        <v>5.6798836355830886</v>
      </c>
      <c r="P193" s="6">
        <f t="shared" ca="1" si="40"/>
        <v>12.900597081021244</v>
      </c>
      <c r="Q193" s="6"/>
      <c r="R193" s="6"/>
      <c r="S193" s="6"/>
    </row>
    <row r="194" spans="1:19" x14ac:dyDescent="0.2">
      <c r="A194" s="6"/>
      <c r="B194" s="6"/>
      <c r="C194" s="6"/>
      <c r="D194" s="41">
        <f t="shared" si="29"/>
        <v>0</v>
      </c>
      <c r="E194" s="41">
        <f t="shared" si="29"/>
        <v>0</v>
      </c>
      <c r="F194" s="8">
        <f t="shared" si="34"/>
        <v>0</v>
      </c>
      <c r="G194" s="8">
        <f t="shared" si="35"/>
        <v>0</v>
      </c>
      <c r="H194" s="8">
        <f t="shared" si="36"/>
        <v>0</v>
      </c>
      <c r="I194" s="8">
        <f t="shared" si="37"/>
        <v>0</v>
      </c>
      <c r="J194" s="8">
        <f t="shared" si="38"/>
        <v>0</v>
      </c>
      <c r="K194" s="8">
        <f t="shared" ca="1" si="30"/>
        <v>-12.900597081021244</v>
      </c>
      <c r="L194" s="8">
        <f t="shared" ca="1" si="39"/>
        <v>166.42540504685385</v>
      </c>
      <c r="M194" s="8">
        <f t="shared" ca="1" si="31"/>
        <v>5.6086877522617627E-3</v>
      </c>
      <c r="N194" s="8">
        <f t="shared" ca="1" si="32"/>
        <v>0.79395402445869956</v>
      </c>
      <c r="O194" s="8">
        <f t="shared" ca="1" si="33"/>
        <v>5.6798836355830886</v>
      </c>
      <c r="P194" s="6">
        <f t="shared" ca="1" si="40"/>
        <v>12.900597081021244</v>
      </c>
      <c r="Q194" s="6"/>
      <c r="R194" s="6"/>
      <c r="S194" s="6"/>
    </row>
    <row r="195" spans="1:19" x14ac:dyDescent="0.2">
      <c r="A195" s="6"/>
      <c r="B195" s="6"/>
      <c r="C195" s="6"/>
      <c r="D195" s="41">
        <f t="shared" si="29"/>
        <v>0</v>
      </c>
      <c r="E195" s="41">
        <f t="shared" si="29"/>
        <v>0</v>
      </c>
      <c r="F195" s="8">
        <f t="shared" si="34"/>
        <v>0</v>
      </c>
      <c r="G195" s="8">
        <f t="shared" si="35"/>
        <v>0</v>
      </c>
      <c r="H195" s="8">
        <f t="shared" si="36"/>
        <v>0</v>
      </c>
      <c r="I195" s="8">
        <f t="shared" si="37"/>
        <v>0</v>
      </c>
      <c r="J195" s="8">
        <f t="shared" si="38"/>
        <v>0</v>
      </c>
      <c r="K195" s="8">
        <f t="shared" ca="1" si="30"/>
        <v>-12.900597081021244</v>
      </c>
      <c r="L195" s="8">
        <f t="shared" ca="1" si="39"/>
        <v>166.42540504685385</v>
      </c>
      <c r="M195" s="8">
        <f t="shared" ca="1" si="31"/>
        <v>5.6086877522617627E-3</v>
      </c>
      <c r="N195" s="8">
        <f t="shared" ca="1" si="32"/>
        <v>0.79395402445869956</v>
      </c>
      <c r="O195" s="8">
        <f t="shared" ca="1" si="33"/>
        <v>5.6798836355830886</v>
      </c>
      <c r="P195" s="6">
        <f t="shared" ca="1" si="40"/>
        <v>12.900597081021244</v>
      </c>
      <c r="Q195" s="6"/>
      <c r="R195" s="6"/>
      <c r="S195" s="6"/>
    </row>
    <row r="196" spans="1:19" x14ac:dyDescent="0.2">
      <c r="A196" s="6"/>
      <c r="B196" s="6"/>
      <c r="C196" s="6"/>
      <c r="D196" s="41">
        <f t="shared" ref="D196:E259" si="41">A196/A$18</f>
        <v>0</v>
      </c>
      <c r="E196" s="41">
        <f t="shared" si="41"/>
        <v>0</v>
      </c>
      <c r="F196" s="8">
        <f t="shared" si="34"/>
        <v>0</v>
      </c>
      <c r="G196" s="8">
        <f t="shared" si="35"/>
        <v>0</v>
      </c>
      <c r="H196" s="8">
        <f t="shared" si="36"/>
        <v>0</v>
      </c>
      <c r="I196" s="8">
        <f t="shared" si="37"/>
        <v>0</v>
      </c>
      <c r="J196" s="8">
        <f t="shared" si="38"/>
        <v>0</v>
      </c>
      <c r="K196" s="8">
        <f t="shared" ca="1" si="30"/>
        <v>-12.900597081021244</v>
      </c>
      <c r="L196" s="8">
        <f t="shared" ca="1" si="39"/>
        <v>166.42540504685385</v>
      </c>
      <c r="M196" s="8">
        <f t="shared" ca="1" si="31"/>
        <v>5.6086877522617627E-3</v>
      </c>
      <c r="N196" s="8">
        <f t="shared" ca="1" si="32"/>
        <v>0.79395402445869956</v>
      </c>
      <c r="O196" s="8">
        <f t="shared" ca="1" si="33"/>
        <v>5.6798836355830886</v>
      </c>
      <c r="P196" s="6">
        <f t="shared" ca="1" si="40"/>
        <v>12.900597081021244</v>
      </c>
      <c r="Q196" s="6"/>
      <c r="R196" s="6"/>
      <c r="S196" s="6"/>
    </row>
    <row r="197" spans="1:19" x14ac:dyDescent="0.2">
      <c r="A197" s="6"/>
      <c r="B197" s="6"/>
      <c r="C197" s="6"/>
      <c r="D197" s="41">
        <f t="shared" si="41"/>
        <v>0</v>
      </c>
      <c r="E197" s="41">
        <f t="shared" si="41"/>
        <v>0</v>
      </c>
      <c r="F197" s="8">
        <f t="shared" si="34"/>
        <v>0</v>
      </c>
      <c r="G197" s="8">
        <f t="shared" si="35"/>
        <v>0</v>
      </c>
      <c r="H197" s="8">
        <f t="shared" si="36"/>
        <v>0</v>
      </c>
      <c r="I197" s="8">
        <f t="shared" si="37"/>
        <v>0</v>
      </c>
      <c r="J197" s="8">
        <f t="shared" si="38"/>
        <v>0</v>
      </c>
      <c r="K197" s="8">
        <f t="shared" ca="1" si="30"/>
        <v>-12.900597081021244</v>
      </c>
      <c r="L197" s="8">
        <f t="shared" ca="1" si="39"/>
        <v>166.42540504685385</v>
      </c>
      <c r="M197" s="8">
        <f t="shared" ca="1" si="31"/>
        <v>5.6086877522617627E-3</v>
      </c>
      <c r="N197" s="8">
        <f t="shared" ca="1" si="32"/>
        <v>0.79395402445869956</v>
      </c>
      <c r="O197" s="8">
        <f t="shared" ca="1" si="33"/>
        <v>5.6798836355830886</v>
      </c>
      <c r="P197" s="6">
        <f t="shared" ca="1" si="40"/>
        <v>12.900597081021244</v>
      </c>
      <c r="Q197" s="6"/>
      <c r="R197" s="6"/>
      <c r="S197" s="6"/>
    </row>
    <row r="198" spans="1:19" x14ac:dyDescent="0.2">
      <c r="A198" s="6"/>
      <c r="B198" s="6"/>
      <c r="C198" s="6"/>
      <c r="D198" s="41">
        <f t="shared" si="41"/>
        <v>0</v>
      </c>
      <c r="E198" s="41">
        <f t="shared" si="41"/>
        <v>0</v>
      </c>
      <c r="F198" s="8">
        <f t="shared" si="34"/>
        <v>0</v>
      </c>
      <c r="G198" s="8">
        <f t="shared" si="35"/>
        <v>0</v>
      </c>
      <c r="H198" s="8">
        <f t="shared" si="36"/>
        <v>0</v>
      </c>
      <c r="I198" s="8">
        <f t="shared" si="37"/>
        <v>0</v>
      </c>
      <c r="J198" s="8">
        <f t="shared" si="38"/>
        <v>0</v>
      </c>
      <c r="K198" s="8">
        <f t="shared" ca="1" si="30"/>
        <v>-12.900597081021244</v>
      </c>
      <c r="L198" s="8">
        <f t="shared" ca="1" si="39"/>
        <v>166.42540504685385</v>
      </c>
      <c r="M198" s="8">
        <f t="shared" ca="1" si="31"/>
        <v>5.6086877522617627E-3</v>
      </c>
      <c r="N198" s="8">
        <f t="shared" ca="1" si="32"/>
        <v>0.79395402445869956</v>
      </c>
      <c r="O198" s="8">
        <f t="shared" ca="1" si="33"/>
        <v>5.6798836355830886</v>
      </c>
      <c r="P198" s="6">
        <f t="shared" ca="1" si="40"/>
        <v>12.900597081021244</v>
      </c>
      <c r="Q198" s="6"/>
      <c r="R198" s="6"/>
      <c r="S198" s="6"/>
    </row>
    <row r="199" spans="1:19" x14ac:dyDescent="0.2">
      <c r="A199" s="6"/>
      <c r="B199" s="6"/>
      <c r="C199" s="6"/>
      <c r="D199" s="41">
        <f t="shared" si="41"/>
        <v>0</v>
      </c>
      <c r="E199" s="41">
        <f t="shared" si="41"/>
        <v>0</v>
      </c>
      <c r="F199" s="8">
        <f t="shared" si="34"/>
        <v>0</v>
      </c>
      <c r="G199" s="8">
        <f t="shared" si="35"/>
        <v>0</v>
      </c>
      <c r="H199" s="8">
        <f t="shared" si="36"/>
        <v>0</v>
      </c>
      <c r="I199" s="8">
        <f t="shared" si="37"/>
        <v>0</v>
      </c>
      <c r="J199" s="8">
        <f t="shared" si="38"/>
        <v>0</v>
      </c>
      <c r="K199" s="8">
        <f t="shared" ca="1" si="30"/>
        <v>-12.900597081021244</v>
      </c>
      <c r="L199" s="8">
        <f t="shared" ca="1" si="39"/>
        <v>166.42540504685385</v>
      </c>
      <c r="M199" s="8">
        <f t="shared" ca="1" si="31"/>
        <v>5.6086877522617627E-3</v>
      </c>
      <c r="N199" s="8">
        <f t="shared" ca="1" si="32"/>
        <v>0.79395402445869956</v>
      </c>
      <c r="O199" s="8">
        <f t="shared" ca="1" si="33"/>
        <v>5.6798836355830886</v>
      </c>
      <c r="P199" s="6">
        <f t="shared" ca="1" si="40"/>
        <v>12.900597081021244</v>
      </c>
      <c r="Q199" s="6"/>
      <c r="R199" s="6"/>
      <c r="S199" s="6"/>
    </row>
    <row r="200" spans="1:19" x14ac:dyDescent="0.2">
      <c r="A200" s="6"/>
      <c r="B200" s="6"/>
      <c r="C200" s="6"/>
      <c r="D200" s="41">
        <f t="shared" si="41"/>
        <v>0</v>
      </c>
      <c r="E200" s="41">
        <f t="shared" si="41"/>
        <v>0</v>
      </c>
      <c r="F200" s="8">
        <f t="shared" si="34"/>
        <v>0</v>
      </c>
      <c r="G200" s="8">
        <f t="shared" si="35"/>
        <v>0</v>
      </c>
      <c r="H200" s="8">
        <f t="shared" si="36"/>
        <v>0</v>
      </c>
      <c r="I200" s="8">
        <f t="shared" si="37"/>
        <v>0</v>
      </c>
      <c r="J200" s="8">
        <f t="shared" si="38"/>
        <v>0</v>
      </c>
      <c r="K200" s="8">
        <f t="shared" ca="1" si="30"/>
        <v>-12.900597081021244</v>
      </c>
      <c r="L200" s="8">
        <f t="shared" ca="1" si="39"/>
        <v>166.42540504685385</v>
      </c>
      <c r="M200" s="8">
        <f t="shared" ca="1" si="31"/>
        <v>5.6086877522617627E-3</v>
      </c>
      <c r="N200" s="8">
        <f t="shared" ca="1" si="32"/>
        <v>0.79395402445869956</v>
      </c>
      <c r="O200" s="8">
        <f t="shared" ca="1" si="33"/>
        <v>5.6798836355830886</v>
      </c>
      <c r="P200" s="6">
        <f t="shared" ca="1" si="40"/>
        <v>12.900597081021244</v>
      </c>
      <c r="Q200" s="6"/>
      <c r="R200" s="6"/>
      <c r="S200" s="6"/>
    </row>
    <row r="201" spans="1:19" x14ac:dyDescent="0.2">
      <c r="A201" s="6"/>
      <c r="B201" s="6"/>
      <c r="C201" s="6"/>
      <c r="D201" s="41">
        <f t="shared" si="41"/>
        <v>0</v>
      </c>
      <c r="E201" s="41">
        <f t="shared" si="41"/>
        <v>0</v>
      </c>
      <c r="F201" s="8">
        <f t="shared" si="34"/>
        <v>0</v>
      </c>
      <c r="G201" s="8">
        <f t="shared" si="35"/>
        <v>0</v>
      </c>
      <c r="H201" s="8">
        <f t="shared" si="36"/>
        <v>0</v>
      </c>
      <c r="I201" s="8">
        <f t="shared" si="37"/>
        <v>0</v>
      </c>
      <c r="J201" s="8">
        <f t="shared" si="38"/>
        <v>0</v>
      </c>
      <c r="K201" s="8">
        <f t="shared" ca="1" si="30"/>
        <v>-12.900597081021244</v>
      </c>
      <c r="L201" s="8">
        <f t="shared" ca="1" si="39"/>
        <v>166.42540504685385</v>
      </c>
      <c r="M201" s="8">
        <f t="shared" ca="1" si="31"/>
        <v>5.6086877522617627E-3</v>
      </c>
      <c r="N201" s="8">
        <f t="shared" ca="1" si="32"/>
        <v>0.79395402445869956</v>
      </c>
      <c r="O201" s="8">
        <f t="shared" ca="1" si="33"/>
        <v>5.6798836355830886</v>
      </c>
      <c r="P201" s="6">
        <f t="shared" ca="1" si="40"/>
        <v>12.900597081021244</v>
      </c>
      <c r="Q201" s="6"/>
      <c r="R201" s="6"/>
      <c r="S201" s="6"/>
    </row>
    <row r="202" spans="1:19" x14ac:dyDescent="0.2">
      <c r="A202" s="6"/>
      <c r="B202" s="6"/>
      <c r="C202" s="6"/>
      <c r="D202" s="41">
        <f t="shared" si="41"/>
        <v>0</v>
      </c>
      <c r="E202" s="41">
        <f t="shared" si="41"/>
        <v>0</v>
      </c>
      <c r="F202" s="8">
        <f t="shared" si="34"/>
        <v>0</v>
      </c>
      <c r="G202" s="8">
        <f t="shared" si="35"/>
        <v>0</v>
      </c>
      <c r="H202" s="8">
        <f t="shared" si="36"/>
        <v>0</v>
      </c>
      <c r="I202" s="8">
        <f t="shared" si="37"/>
        <v>0</v>
      </c>
      <c r="J202" s="8">
        <f t="shared" si="38"/>
        <v>0</v>
      </c>
      <c r="K202" s="8">
        <f t="shared" ca="1" si="30"/>
        <v>-12.900597081021244</v>
      </c>
      <c r="L202" s="8">
        <f t="shared" ca="1" si="39"/>
        <v>166.42540504685385</v>
      </c>
      <c r="M202" s="8">
        <f t="shared" ca="1" si="31"/>
        <v>5.6086877522617627E-3</v>
      </c>
      <c r="N202" s="8">
        <f t="shared" ca="1" si="32"/>
        <v>0.79395402445869956</v>
      </c>
      <c r="O202" s="8">
        <f t="shared" ca="1" si="33"/>
        <v>5.6798836355830886</v>
      </c>
      <c r="P202" s="6">
        <f t="shared" ca="1" si="40"/>
        <v>12.900597081021244</v>
      </c>
      <c r="Q202" s="6"/>
      <c r="R202" s="6"/>
      <c r="S202" s="6"/>
    </row>
    <row r="203" spans="1:19" x14ac:dyDescent="0.2">
      <c r="A203" s="6"/>
      <c r="B203" s="6"/>
      <c r="C203" s="6"/>
      <c r="D203" s="41">
        <f t="shared" si="41"/>
        <v>0</v>
      </c>
      <c r="E203" s="41">
        <f t="shared" si="41"/>
        <v>0</v>
      </c>
      <c r="F203" s="8">
        <f t="shared" si="34"/>
        <v>0</v>
      </c>
      <c r="G203" s="8">
        <f t="shared" si="35"/>
        <v>0</v>
      </c>
      <c r="H203" s="8">
        <f t="shared" si="36"/>
        <v>0</v>
      </c>
      <c r="I203" s="8">
        <f t="shared" si="37"/>
        <v>0</v>
      </c>
      <c r="J203" s="8">
        <f t="shared" si="38"/>
        <v>0</v>
      </c>
      <c r="K203" s="8">
        <f t="shared" ca="1" si="30"/>
        <v>-12.900597081021244</v>
      </c>
      <c r="L203" s="8">
        <f t="shared" ca="1" si="39"/>
        <v>166.42540504685385</v>
      </c>
      <c r="M203" s="8">
        <f t="shared" ca="1" si="31"/>
        <v>5.6086877522617627E-3</v>
      </c>
      <c r="N203" s="8">
        <f t="shared" ca="1" si="32"/>
        <v>0.79395402445869956</v>
      </c>
      <c r="O203" s="8">
        <f t="shared" ca="1" si="33"/>
        <v>5.6798836355830886</v>
      </c>
      <c r="P203" s="6">
        <f t="shared" ca="1" si="40"/>
        <v>12.900597081021244</v>
      </c>
      <c r="Q203" s="6"/>
      <c r="R203" s="6"/>
      <c r="S203" s="6"/>
    </row>
    <row r="204" spans="1:19" x14ac:dyDescent="0.2">
      <c r="A204" s="6"/>
      <c r="B204" s="6"/>
      <c r="C204" s="6"/>
      <c r="D204" s="41">
        <f t="shared" si="41"/>
        <v>0</v>
      </c>
      <c r="E204" s="41">
        <f t="shared" si="41"/>
        <v>0</v>
      </c>
      <c r="F204" s="8">
        <f t="shared" si="34"/>
        <v>0</v>
      </c>
      <c r="G204" s="8">
        <f t="shared" si="35"/>
        <v>0</v>
      </c>
      <c r="H204" s="8">
        <f t="shared" si="36"/>
        <v>0</v>
      </c>
      <c r="I204" s="8">
        <f t="shared" si="37"/>
        <v>0</v>
      </c>
      <c r="J204" s="8">
        <f t="shared" si="38"/>
        <v>0</v>
      </c>
      <c r="K204" s="8">
        <f t="shared" ca="1" si="30"/>
        <v>-12.900597081021244</v>
      </c>
      <c r="L204" s="8">
        <f t="shared" ca="1" si="39"/>
        <v>166.42540504685385</v>
      </c>
      <c r="M204" s="8">
        <f t="shared" ca="1" si="31"/>
        <v>5.6086877522617627E-3</v>
      </c>
      <c r="N204" s="8">
        <f t="shared" ca="1" si="32"/>
        <v>0.79395402445869956</v>
      </c>
      <c r="O204" s="8">
        <f t="shared" ca="1" si="33"/>
        <v>5.6798836355830886</v>
      </c>
      <c r="P204" s="6">
        <f t="shared" ca="1" si="40"/>
        <v>12.900597081021244</v>
      </c>
      <c r="Q204" s="6"/>
      <c r="R204" s="6"/>
      <c r="S204" s="6"/>
    </row>
    <row r="205" spans="1:19" x14ac:dyDescent="0.2">
      <c r="A205" s="6"/>
      <c r="B205" s="6"/>
      <c r="C205" s="6"/>
      <c r="D205" s="41">
        <f t="shared" si="41"/>
        <v>0</v>
      </c>
      <c r="E205" s="41">
        <f t="shared" si="41"/>
        <v>0</v>
      </c>
      <c r="F205" s="8">
        <f t="shared" si="34"/>
        <v>0</v>
      </c>
      <c r="G205" s="8">
        <f t="shared" si="35"/>
        <v>0</v>
      </c>
      <c r="H205" s="8">
        <f t="shared" si="36"/>
        <v>0</v>
      </c>
      <c r="I205" s="8">
        <f t="shared" si="37"/>
        <v>0</v>
      </c>
      <c r="J205" s="8">
        <f t="shared" si="38"/>
        <v>0</v>
      </c>
      <c r="K205" s="8">
        <f t="shared" ca="1" si="30"/>
        <v>-12.900597081021244</v>
      </c>
      <c r="L205" s="8">
        <f t="shared" ca="1" si="39"/>
        <v>166.42540504685385</v>
      </c>
      <c r="M205" s="8">
        <f t="shared" ca="1" si="31"/>
        <v>5.6086877522617627E-3</v>
      </c>
      <c r="N205" s="8">
        <f t="shared" ca="1" si="32"/>
        <v>0.79395402445869956</v>
      </c>
      <c r="O205" s="8">
        <f t="shared" ca="1" si="33"/>
        <v>5.6798836355830886</v>
      </c>
      <c r="P205" s="6">
        <f t="shared" ca="1" si="40"/>
        <v>12.900597081021244</v>
      </c>
      <c r="Q205" s="6"/>
      <c r="R205" s="6"/>
      <c r="S205" s="6"/>
    </row>
    <row r="206" spans="1:19" x14ac:dyDescent="0.2">
      <c r="A206" s="6"/>
      <c r="B206" s="6"/>
      <c r="C206" s="6"/>
      <c r="D206" s="41">
        <f t="shared" si="41"/>
        <v>0</v>
      </c>
      <c r="E206" s="41">
        <f t="shared" si="41"/>
        <v>0</v>
      </c>
      <c r="F206" s="8">
        <f t="shared" si="34"/>
        <v>0</v>
      </c>
      <c r="G206" s="8">
        <f t="shared" si="35"/>
        <v>0</v>
      </c>
      <c r="H206" s="8">
        <f t="shared" si="36"/>
        <v>0</v>
      </c>
      <c r="I206" s="8">
        <f t="shared" si="37"/>
        <v>0</v>
      </c>
      <c r="J206" s="8">
        <f t="shared" si="38"/>
        <v>0</v>
      </c>
      <c r="K206" s="8">
        <f t="shared" ca="1" si="30"/>
        <v>-12.900597081021244</v>
      </c>
      <c r="L206" s="8">
        <f t="shared" ca="1" si="39"/>
        <v>166.42540504685385</v>
      </c>
      <c r="M206" s="8">
        <f t="shared" ca="1" si="31"/>
        <v>5.6086877522617627E-3</v>
      </c>
      <c r="N206" s="8">
        <f t="shared" ca="1" si="32"/>
        <v>0.79395402445869956</v>
      </c>
      <c r="O206" s="8">
        <f t="shared" ca="1" si="33"/>
        <v>5.6798836355830886</v>
      </c>
      <c r="P206" s="6">
        <f t="shared" ca="1" si="40"/>
        <v>12.900597081021244</v>
      </c>
      <c r="Q206" s="6"/>
      <c r="R206" s="6"/>
      <c r="S206" s="6"/>
    </row>
    <row r="207" spans="1:19" x14ac:dyDescent="0.2">
      <c r="A207" s="6"/>
      <c r="B207" s="6"/>
      <c r="C207" s="6"/>
      <c r="D207" s="41">
        <f t="shared" si="41"/>
        <v>0</v>
      </c>
      <c r="E207" s="41">
        <f t="shared" si="41"/>
        <v>0</v>
      </c>
      <c r="F207" s="8">
        <f t="shared" si="34"/>
        <v>0</v>
      </c>
      <c r="G207" s="8">
        <f t="shared" si="35"/>
        <v>0</v>
      </c>
      <c r="H207" s="8">
        <f t="shared" si="36"/>
        <v>0</v>
      </c>
      <c r="I207" s="8">
        <f t="shared" si="37"/>
        <v>0</v>
      </c>
      <c r="J207" s="8">
        <f t="shared" si="38"/>
        <v>0</v>
      </c>
      <c r="K207" s="8">
        <f t="shared" ca="1" si="30"/>
        <v>-12.900597081021244</v>
      </c>
      <c r="L207" s="8">
        <f t="shared" ca="1" si="39"/>
        <v>166.42540504685385</v>
      </c>
      <c r="M207" s="8">
        <f t="shared" ca="1" si="31"/>
        <v>5.6086877522617627E-3</v>
      </c>
      <c r="N207" s="8">
        <f t="shared" ca="1" si="32"/>
        <v>0.79395402445869956</v>
      </c>
      <c r="O207" s="8">
        <f t="shared" ca="1" si="33"/>
        <v>5.6798836355830886</v>
      </c>
      <c r="P207" s="6">
        <f t="shared" ca="1" si="40"/>
        <v>12.900597081021244</v>
      </c>
      <c r="Q207" s="6"/>
      <c r="R207" s="6"/>
      <c r="S207" s="6"/>
    </row>
    <row r="208" spans="1:19" x14ac:dyDescent="0.2">
      <c r="A208" s="6"/>
      <c r="B208" s="6"/>
      <c r="C208" s="6"/>
      <c r="D208" s="41">
        <f t="shared" si="41"/>
        <v>0</v>
      </c>
      <c r="E208" s="41">
        <f t="shared" si="41"/>
        <v>0</v>
      </c>
      <c r="F208" s="8">
        <f t="shared" si="34"/>
        <v>0</v>
      </c>
      <c r="G208" s="8">
        <f t="shared" si="35"/>
        <v>0</v>
      </c>
      <c r="H208" s="8">
        <f t="shared" si="36"/>
        <v>0</v>
      </c>
      <c r="I208" s="8">
        <f t="shared" si="37"/>
        <v>0</v>
      </c>
      <c r="J208" s="8">
        <f t="shared" si="38"/>
        <v>0</v>
      </c>
      <c r="K208" s="8">
        <f t="shared" ca="1" si="30"/>
        <v>-12.900597081021244</v>
      </c>
      <c r="L208" s="8">
        <f t="shared" ca="1" si="39"/>
        <v>166.42540504685385</v>
      </c>
      <c r="M208" s="8">
        <f t="shared" ca="1" si="31"/>
        <v>5.6086877522617627E-3</v>
      </c>
      <c r="N208" s="8">
        <f t="shared" ca="1" si="32"/>
        <v>0.79395402445869956</v>
      </c>
      <c r="O208" s="8">
        <f t="shared" ca="1" si="33"/>
        <v>5.6798836355830886</v>
      </c>
      <c r="P208" s="6">
        <f t="shared" ca="1" si="40"/>
        <v>12.900597081021244</v>
      </c>
      <c r="Q208" s="6"/>
      <c r="R208" s="6"/>
      <c r="S208" s="6"/>
    </row>
    <row r="209" spans="1:19" x14ac:dyDescent="0.2">
      <c r="A209" s="6"/>
      <c r="B209" s="6"/>
      <c r="C209" s="6"/>
      <c r="D209" s="41">
        <f t="shared" si="41"/>
        <v>0</v>
      </c>
      <c r="E209" s="41">
        <f t="shared" si="41"/>
        <v>0</v>
      </c>
      <c r="F209" s="8">
        <f t="shared" si="34"/>
        <v>0</v>
      </c>
      <c r="G209" s="8">
        <f t="shared" si="35"/>
        <v>0</v>
      </c>
      <c r="H209" s="8">
        <f t="shared" si="36"/>
        <v>0</v>
      </c>
      <c r="I209" s="8">
        <f t="shared" si="37"/>
        <v>0</v>
      </c>
      <c r="J209" s="8">
        <f t="shared" si="38"/>
        <v>0</v>
      </c>
      <c r="K209" s="8">
        <f t="shared" ca="1" si="30"/>
        <v>-12.900597081021244</v>
      </c>
      <c r="L209" s="8">
        <f t="shared" ca="1" si="39"/>
        <v>166.42540504685385</v>
      </c>
      <c r="M209" s="8">
        <f t="shared" ca="1" si="31"/>
        <v>5.6086877522617627E-3</v>
      </c>
      <c r="N209" s="8">
        <f t="shared" ca="1" si="32"/>
        <v>0.79395402445869956</v>
      </c>
      <c r="O209" s="8">
        <f t="shared" ca="1" si="33"/>
        <v>5.6798836355830886</v>
      </c>
      <c r="P209" s="6">
        <f t="shared" ca="1" si="40"/>
        <v>12.900597081021244</v>
      </c>
      <c r="Q209" s="6"/>
      <c r="R209" s="6"/>
      <c r="S209" s="6"/>
    </row>
    <row r="210" spans="1:19" x14ac:dyDescent="0.2">
      <c r="A210" s="6"/>
      <c r="B210" s="6"/>
      <c r="C210" s="6"/>
      <c r="D210" s="41">
        <f t="shared" si="41"/>
        <v>0</v>
      </c>
      <c r="E210" s="41">
        <f t="shared" si="41"/>
        <v>0</v>
      </c>
      <c r="F210" s="8">
        <f t="shared" si="34"/>
        <v>0</v>
      </c>
      <c r="G210" s="8">
        <f t="shared" si="35"/>
        <v>0</v>
      </c>
      <c r="H210" s="8">
        <f t="shared" si="36"/>
        <v>0</v>
      </c>
      <c r="I210" s="8">
        <f t="shared" si="37"/>
        <v>0</v>
      </c>
      <c r="J210" s="8">
        <f t="shared" si="38"/>
        <v>0</v>
      </c>
      <c r="K210" s="8">
        <f t="shared" ca="1" si="30"/>
        <v>-12.900597081021244</v>
      </c>
      <c r="L210" s="8">
        <f t="shared" ca="1" si="39"/>
        <v>166.42540504685385</v>
      </c>
      <c r="M210" s="8">
        <f t="shared" ca="1" si="31"/>
        <v>5.6086877522617627E-3</v>
      </c>
      <c r="N210" s="8">
        <f t="shared" ca="1" si="32"/>
        <v>0.79395402445869956</v>
      </c>
      <c r="O210" s="8">
        <f t="shared" ca="1" si="33"/>
        <v>5.6798836355830886</v>
      </c>
      <c r="P210" s="6">
        <f t="shared" ca="1" si="40"/>
        <v>12.900597081021244</v>
      </c>
      <c r="Q210" s="6"/>
      <c r="R210" s="6"/>
      <c r="S210" s="6"/>
    </row>
    <row r="211" spans="1:19" x14ac:dyDescent="0.2">
      <c r="A211" s="6"/>
      <c r="B211" s="6"/>
      <c r="C211" s="6"/>
      <c r="D211" s="41">
        <f t="shared" si="41"/>
        <v>0</v>
      </c>
      <c r="E211" s="41">
        <f t="shared" si="41"/>
        <v>0</v>
      </c>
      <c r="F211" s="8">
        <f t="shared" si="34"/>
        <v>0</v>
      </c>
      <c r="G211" s="8">
        <f t="shared" si="35"/>
        <v>0</v>
      </c>
      <c r="H211" s="8">
        <f t="shared" si="36"/>
        <v>0</v>
      </c>
      <c r="I211" s="8">
        <f t="shared" si="37"/>
        <v>0</v>
      </c>
      <c r="J211" s="8">
        <f t="shared" si="38"/>
        <v>0</v>
      </c>
      <c r="K211" s="8">
        <f t="shared" ca="1" si="30"/>
        <v>-12.900597081021244</v>
      </c>
      <c r="L211" s="8">
        <f t="shared" ca="1" si="39"/>
        <v>166.42540504685385</v>
      </c>
      <c r="M211" s="8">
        <f t="shared" ca="1" si="31"/>
        <v>5.6086877522617627E-3</v>
      </c>
      <c r="N211" s="8">
        <f t="shared" ca="1" si="32"/>
        <v>0.79395402445869956</v>
      </c>
      <c r="O211" s="8">
        <f t="shared" ca="1" si="33"/>
        <v>5.6798836355830886</v>
      </c>
      <c r="P211" s="6">
        <f t="shared" ca="1" si="40"/>
        <v>12.900597081021244</v>
      </c>
      <c r="Q211" s="6"/>
      <c r="R211" s="6"/>
      <c r="S211" s="6"/>
    </row>
    <row r="212" spans="1:19" x14ac:dyDescent="0.2">
      <c r="A212" s="6"/>
      <c r="B212" s="6"/>
      <c r="C212" s="6"/>
      <c r="D212" s="41">
        <f t="shared" si="41"/>
        <v>0</v>
      </c>
      <c r="E212" s="41">
        <f t="shared" si="41"/>
        <v>0</v>
      </c>
      <c r="F212" s="8">
        <f t="shared" si="34"/>
        <v>0</v>
      </c>
      <c r="G212" s="8">
        <f t="shared" si="35"/>
        <v>0</v>
      </c>
      <c r="H212" s="8">
        <f t="shared" si="36"/>
        <v>0</v>
      </c>
      <c r="I212" s="8">
        <f t="shared" si="37"/>
        <v>0</v>
      </c>
      <c r="J212" s="8">
        <f t="shared" si="38"/>
        <v>0</v>
      </c>
      <c r="K212" s="8">
        <f t="shared" ca="1" si="30"/>
        <v>-12.900597081021244</v>
      </c>
      <c r="L212" s="8">
        <f t="shared" ca="1" si="39"/>
        <v>166.42540504685385</v>
      </c>
      <c r="M212" s="8">
        <f t="shared" ca="1" si="31"/>
        <v>5.6086877522617627E-3</v>
      </c>
      <c r="N212" s="8">
        <f t="shared" ca="1" si="32"/>
        <v>0.79395402445869956</v>
      </c>
      <c r="O212" s="8">
        <f t="shared" ca="1" si="33"/>
        <v>5.6798836355830886</v>
      </c>
      <c r="P212" s="6">
        <f t="shared" ca="1" si="40"/>
        <v>12.900597081021244</v>
      </c>
      <c r="Q212" s="6"/>
      <c r="R212" s="6"/>
      <c r="S212" s="6"/>
    </row>
    <row r="213" spans="1:19" x14ac:dyDescent="0.2">
      <c r="A213" s="6"/>
      <c r="B213" s="6"/>
      <c r="C213" s="6"/>
      <c r="D213" s="41">
        <f t="shared" si="41"/>
        <v>0</v>
      </c>
      <c r="E213" s="41">
        <f t="shared" si="41"/>
        <v>0</v>
      </c>
      <c r="F213" s="8">
        <f t="shared" si="34"/>
        <v>0</v>
      </c>
      <c r="G213" s="8">
        <f t="shared" si="35"/>
        <v>0</v>
      </c>
      <c r="H213" s="8">
        <f t="shared" si="36"/>
        <v>0</v>
      </c>
      <c r="I213" s="8">
        <f t="shared" si="37"/>
        <v>0</v>
      </c>
      <c r="J213" s="8">
        <f t="shared" si="38"/>
        <v>0</v>
      </c>
      <c r="K213" s="8">
        <f t="shared" ref="K213:K276" ca="1" si="42">+E$4+E$5*D213+E$6*D213^2</f>
        <v>-12.900597081021244</v>
      </c>
      <c r="L213" s="8">
        <f t="shared" ca="1" si="39"/>
        <v>166.42540504685385</v>
      </c>
      <c r="M213" s="8">
        <f t="shared" ref="M213:M276" ca="1" si="43">(M$1-M$2*D213+M$3*F213)^2</f>
        <v>5.6086877522617627E-3</v>
      </c>
      <c r="N213" s="8">
        <f t="shared" ref="N213:N276" ca="1" si="44">(-M$2+M$4*D213-M$5*F213)^2</f>
        <v>0.79395402445869956</v>
      </c>
      <c r="O213" s="8">
        <f t="shared" ref="O213:O276" ca="1" si="45">+(M$3-D213*M$5+F213*M$6)^2</f>
        <v>5.6798836355830886</v>
      </c>
      <c r="P213" s="6">
        <f t="shared" ca="1" si="40"/>
        <v>12.900597081021244</v>
      </c>
      <c r="Q213" s="6"/>
      <c r="R213" s="6"/>
      <c r="S213" s="6"/>
    </row>
    <row r="214" spans="1:19" x14ac:dyDescent="0.2">
      <c r="A214" s="6"/>
      <c r="B214" s="6"/>
      <c r="C214" s="6"/>
      <c r="D214" s="41">
        <f t="shared" si="41"/>
        <v>0</v>
      </c>
      <c r="E214" s="41">
        <f t="shared" si="41"/>
        <v>0</v>
      </c>
      <c r="F214" s="8">
        <f t="shared" ref="F214:F277" si="46">D214*D214</f>
        <v>0</v>
      </c>
      <c r="G214" s="8">
        <f t="shared" ref="G214:G277" si="47">D214*F214</f>
        <v>0</v>
      </c>
      <c r="H214" s="8">
        <f t="shared" ref="H214:H277" si="48">F214*F214</f>
        <v>0</v>
      </c>
      <c r="I214" s="8">
        <f t="shared" ref="I214:I277" si="49">E214*D214</f>
        <v>0</v>
      </c>
      <c r="J214" s="8">
        <f t="shared" ref="J214:J277" si="50">I214*D214</f>
        <v>0</v>
      </c>
      <c r="K214" s="8">
        <f t="shared" ca="1" si="42"/>
        <v>-12.900597081021244</v>
      </c>
      <c r="L214" s="8">
        <f t="shared" ref="L214:L277" ca="1" si="51">+(K214-E214)^2</f>
        <v>166.42540504685385</v>
      </c>
      <c r="M214" s="8">
        <f t="shared" ca="1" si="43"/>
        <v>5.6086877522617627E-3</v>
      </c>
      <c r="N214" s="8">
        <f t="shared" ca="1" si="44"/>
        <v>0.79395402445869956</v>
      </c>
      <c r="O214" s="8">
        <f t="shared" ca="1" si="45"/>
        <v>5.6798836355830886</v>
      </c>
      <c r="P214" s="6">
        <f t="shared" ref="P214:P277" ca="1" si="52">+E214-K214</f>
        <v>12.900597081021244</v>
      </c>
      <c r="Q214" s="6"/>
      <c r="R214" s="6"/>
      <c r="S214" s="6"/>
    </row>
    <row r="215" spans="1:19" x14ac:dyDescent="0.2">
      <c r="A215" s="6"/>
      <c r="B215" s="6"/>
      <c r="C215" s="6"/>
      <c r="D215" s="41">
        <f t="shared" si="41"/>
        <v>0</v>
      </c>
      <c r="E215" s="41">
        <f t="shared" si="41"/>
        <v>0</v>
      </c>
      <c r="F215" s="8">
        <f t="shared" si="46"/>
        <v>0</v>
      </c>
      <c r="G215" s="8">
        <f t="shared" si="47"/>
        <v>0</v>
      </c>
      <c r="H215" s="8">
        <f t="shared" si="48"/>
        <v>0</v>
      </c>
      <c r="I215" s="8">
        <f t="shared" si="49"/>
        <v>0</v>
      </c>
      <c r="J215" s="8">
        <f t="shared" si="50"/>
        <v>0</v>
      </c>
      <c r="K215" s="8">
        <f t="shared" ca="1" si="42"/>
        <v>-12.900597081021244</v>
      </c>
      <c r="L215" s="8">
        <f t="shared" ca="1" si="51"/>
        <v>166.42540504685385</v>
      </c>
      <c r="M215" s="8">
        <f t="shared" ca="1" si="43"/>
        <v>5.6086877522617627E-3</v>
      </c>
      <c r="N215" s="8">
        <f t="shared" ca="1" si="44"/>
        <v>0.79395402445869956</v>
      </c>
      <c r="O215" s="8">
        <f t="shared" ca="1" si="45"/>
        <v>5.6798836355830886</v>
      </c>
      <c r="P215" s="6">
        <f t="shared" ca="1" si="52"/>
        <v>12.900597081021244</v>
      </c>
      <c r="Q215" s="6"/>
      <c r="R215" s="6"/>
      <c r="S215" s="6"/>
    </row>
    <row r="216" spans="1:19" x14ac:dyDescent="0.2">
      <c r="A216" s="6"/>
      <c r="B216" s="6"/>
      <c r="C216" s="6"/>
      <c r="D216" s="41">
        <f t="shared" si="41"/>
        <v>0</v>
      </c>
      <c r="E216" s="41">
        <f t="shared" si="41"/>
        <v>0</v>
      </c>
      <c r="F216" s="8">
        <f t="shared" si="46"/>
        <v>0</v>
      </c>
      <c r="G216" s="8">
        <f t="shared" si="47"/>
        <v>0</v>
      </c>
      <c r="H216" s="8">
        <f t="shared" si="48"/>
        <v>0</v>
      </c>
      <c r="I216" s="8">
        <f t="shared" si="49"/>
        <v>0</v>
      </c>
      <c r="J216" s="8">
        <f t="shared" si="50"/>
        <v>0</v>
      </c>
      <c r="K216" s="8">
        <f t="shared" ca="1" si="42"/>
        <v>-12.900597081021244</v>
      </c>
      <c r="L216" s="8">
        <f t="shared" ca="1" si="51"/>
        <v>166.42540504685385</v>
      </c>
      <c r="M216" s="8">
        <f t="shared" ca="1" si="43"/>
        <v>5.6086877522617627E-3</v>
      </c>
      <c r="N216" s="8">
        <f t="shared" ca="1" si="44"/>
        <v>0.79395402445869956</v>
      </c>
      <c r="O216" s="8">
        <f t="shared" ca="1" si="45"/>
        <v>5.6798836355830886</v>
      </c>
      <c r="P216" s="6">
        <f t="shared" ca="1" si="52"/>
        <v>12.900597081021244</v>
      </c>
      <c r="Q216" s="6"/>
      <c r="R216" s="6"/>
      <c r="S216" s="6"/>
    </row>
    <row r="217" spans="1:19" x14ac:dyDescent="0.2">
      <c r="A217" s="6"/>
      <c r="B217" s="6"/>
      <c r="C217" s="6"/>
      <c r="D217" s="41">
        <f t="shared" si="41"/>
        <v>0</v>
      </c>
      <c r="E217" s="41">
        <f t="shared" si="41"/>
        <v>0</v>
      </c>
      <c r="F217" s="8">
        <f t="shared" si="46"/>
        <v>0</v>
      </c>
      <c r="G217" s="8">
        <f t="shared" si="47"/>
        <v>0</v>
      </c>
      <c r="H217" s="8">
        <f t="shared" si="48"/>
        <v>0</v>
      </c>
      <c r="I217" s="8">
        <f t="shared" si="49"/>
        <v>0</v>
      </c>
      <c r="J217" s="8">
        <f t="shared" si="50"/>
        <v>0</v>
      </c>
      <c r="K217" s="8">
        <f t="shared" ca="1" si="42"/>
        <v>-12.900597081021244</v>
      </c>
      <c r="L217" s="8">
        <f t="shared" ca="1" si="51"/>
        <v>166.42540504685385</v>
      </c>
      <c r="M217" s="8">
        <f t="shared" ca="1" si="43"/>
        <v>5.6086877522617627E-3</v>
      </c>
      <c r="N217" s="8">
        <f t="shared" ca="1" si="44"/>
        <v>0.79395402445869956</v>
      </c>
      <c r="O217" s="8">
        <f t="shared" ca="1" si="45"/>
        <v>5.6798836355830886</v>
      </c>
      <c r="P217" s="6">
        <f t="shared" ca="1" si="52"/>
        <v>12.900597081021244</v>
      </c>
      <c r="Q217" s="6"/>
      <c r="R217" s="6"/>
      <c r="S217" s="6"/>
    </row>
    <row r="218" spans="1:19" x14ac:dyDescent="0.2">
      <c r="A218" s="6"/>
      <c r="B218" s="6"/>
      <c r="C218" s="6"/>
      <c r="D218" s="41">
        <f t="shared" si="41"/>
        <v>0</v>
      </c>
      <c r="E218" s="41">
        <f t="shared" si="41"/>
        <v>0</v>
      </c>
      <c r="F218" s="8">
        <f t="shared" si="46"/>
        <v>0</v>
      </c>
      <c r="G218" s="8">
        <f t="shared" si="47"/>
        <v>0</v>
      </c>
      <c r="H218" s="8">
        <f t="shared" si="48"/>
        <v>0</v>
      </c>
      <c r="I218" s="8">
        <f t="shared" si="49"/>
        <v>0</v>
      </c>
      <c r="J218" s="8">
        <f t="shared" si="50"/>
        <v>0</v>
      </c>
      <c r="K218" s="8">
        <f t="shared" ca="1" si="42"/>
        <v>-12.900597081021244</v>
      </c>
      <c r="L218" s="8">
        <f t="shared" ca="1" si="51"/>
        <v>166.42540504685385</v>
      </c>
      <c r="M218" s="8">
        <f t="shared" ca="1" si="43"/>
        <v>5.6086877522617627E-3</v>
      </c>
      <c r="N218" s="8">
        <f t="shared" ca="1" si="44"/>
        <v>0.79395402445869956</v>
      </c>
      <c r="O218" s="8">
        <f t="shared" ca="1" si="45"/>
        <v>5.6798836355830886</v>
      </c>
      <c r="P218" s="6">
        <f t="shared" ca="1" si="52"/>
        <v>12.900597081021244</v>
      </c>
      <c r="Q218" s="6"/>
      <c r="R218" s="6"/>
      <c r="S218" s="6"/>
    </row>
    <row r="219" spans="1:19" x14ac:dyDescent="0.2">
      <c r="A219" s="6"/>
      <c r="B219" s="6"/>
      <c r="C219" s="6"/>
      <c r="D219" s="41">
        <f t="shared" si="41"/>
        <v>0</v>
      </c>
      <c r="E219" s="41">
        <f t="shared" si="41"/>
        <v>0</v>
      </c>
      <c r="F219" s="8">
        <f t="shared" si="46"/>
        <v>0</v>
      </c>
      <c r="G219" s="8">
        <f t="shared" si="47"/>
        <v>0</v>
      </c>
      <c r="H219" s="8">
        <f t="shared" si="48"/>
        <v>0</v>
      </c>
      <c r="I219" s="8">
        <f t="shared" si="49"/>
        <v>0</v>
      </c>
      <c r="J219" s="8">
        <f t="shared" si="50"/>
        <v>0</v>
      </c>
      <c r="K219" s="8">
        <f t="shared" ca="1" si="42"/>
        <v>-12.900597081021244</v>
      </c>
      <c r="L219" s="8">
        <f t="shared" ca="1" si="51"/>
        <v>166.42540504685385</v>
      </c>
      <c r="M219" s="8">
        <f t="shared" ca="1" si="43"/>
        <v>5.6086877522617627E-3</v>
      </c>
      <c r="N219" s="8">
        <f t="shared" ca="1" si="44"/>
        <v>0.79395402445869956</v>
      </c>
      <c r="O219" s="8">
        <f t="shared" ca="1" si="45"/>
        <v>5.6798836355830886</v>
      </c>
      <c r="P219" s="6">
        <f t="shared" ca="1" si="52"/>
        <v>12.900597081021244</v>
      </c>
      <c r="Q219" s="6"/>
      <c r="R219" s="6"/>
      <c r="S219" s="6"/>
    </row>
    <row r="220" spans="1:19" x14ac:dyDescent="0.2">
      <c r="A220" s="6"/>
      <c r="B220" s="6"/>
      <c r="C220" s="6"/>
      <c r="D220" s="41">
        <f t="shared" si="41"/>
        <v>0</v>
      </c>
      <c r="E220" s="41">
        <f t="shared" si="41"/>
        <v>0</v>
      </c>
      <c r="F220" s="8">
        <f t="shared" si="46"/>
        <v>0</v>
      </c>
      <c r="G220" s="8">
        <f t="shared" si="47"/>
        <v>0</v>
      </c>
      <c r="H220" s="8">
        <f t="shared" si="48"/>
        <v>0</v>
      </c>
      <c r="I220" s="8">
        <f t="shared" si="49"/>
        <v>0</v>
      </c>
      <c r="J220" s="8">
        <f t="shared" si="50"/>
        <v>0</v>
      </c>
      <c r="K220" s="8">
        <f t="shared" ca="1" si="42"/>
        <v>-12.900597081021244</v>
      </c>
      <c r="L220" s="8">
        <f t="shared" ca="1" si="51"/>
        <v>166.42540504685385</v>
      </c>
      <c r="M220" s="8">
        <f t="shared" ca="1" si="43"/>
        <v>5.6086877522617627E-3</v>
      </c>
      <c r="N220" s="8">
        <f t="shared" ca="1" si="44"/>
        <v>0.79395402445869956</v>
      </c>
      <c r="O220" s="8">
        <f t="shared" ca="1" si="45"/>
        <v>5.6798836355830886</v>
      </c>
      <c r="P220" s="6">
        <f t="shared" ca="1" si="52"/>
        <v>12.900597081021244</v>
      </c>
      <c r="Q220" s="6"/>
      <c r="R220" s="6"/>
      <c r="S220" s="6"/>
    </row>
    <row r="221" spans="1:19" x14ac:dyDescent="0.2">
      <c r="A221" s="6"/>
      <c r="B221" s="6"/>
      <c r="C221" s="6"/>
      <c r="D221" s="41">
        <f t="shared" si="41"/>
        <v>0</v>
      </c>
      <c r="E221" s="41">
        <f t="shared" si="41"/>
        <v>0</v>
      </c>
      <c r="F221" s="8">
        <f t="shared" si="46"/>
        <v>0</v>
      </c>
      <c r="G221" s="8">
        <f t="shared" si="47"/>
        <v>0</v>
      </c>
      <c r="H221" s="8">
        <f t="shared" si="48"/>
        <v>0</v>
      </c>
      <c r="I221" s="8">
        <f t="shared" si="49"/>
        <v>0</v>
      </c>
      <c r="J221" s="8">
        <f t="shared" si="50"/>
        <v>0</v>
      </c>
      <c r="K221" s="8">
        <f t="shared" ca="1" si="42"/>
        <v>-12.900597081021244</v>
      </c>
      <c r="L221" s="8">
        <f t="shared" ca="1" si="51"/>
        <v>166.42540504685385</v>
      </c>
      <c r="M221" s="8">
        <f t="shared" ca="1" si="43"/>
        <v>5.6086877522617627E-3</v>
      </c>
      <c r="N221" s="8">
        <f t="shared" ca="1" si="44"/>
        <v>0.79395402445869956</v>
      </c>
      <c r="O221" s="8">
        <f t="shared" ca="1" si="45"/>
        <v>5.6798836355830886</v>
      </c>
      <c r="P221" s="6">
        <f t="shared" ca="1" si="52"/>
        <v>12.900597081021244</v>
      </c>
      <c r="Q221" s="6"/>
      <c r="R221" s="6"/>
      <c r="S221" s="6"/>
    </row>
    <row r="222" spans="1:19" x14ac:dyDescent="0.2">
      <c r="A222" s="6"/>
      <c r="B222" s="6"/>
      <c r="C222" s="6"/>
      <c r="D222" s="41">
        <f t="shared" si="41"/>
        <v>0</v>
      </c>
      <c r="E222" s="41">
        <f t="shared" si="41"/>
        <v>0</v>
      </c>
      <c r="F222" s="8">
        <f t="shared" si="46"/>
        <v>0</v>
      </c>
      <c r="G222" s="8">
        <f t="shared" si="47"/>
        <v>0</v>
      </c>
      <c r="H222" s="8">
        <f t="shared" si="48"/>
        <v>0</v>
      </c>
      <c r="I222" s="8">
        <f t="shared" si="49"/>
        <v>0</v>
      </c>
      <c r="J222" s="8">
        <f t="shared" si="50"/>
        <v>0</v>
      </c>
      <c r="K222" s="8">
        <f t="shared" ca="1" si="42"/>
        <v>-12.900597081021244</v>
      </c>
      <c r="L222" s="8">
        <f t="shared" ca="1" si="51"/>
        <v>166.42540504685385</v>
      </c>
      <c r="M222" s="8">
        <f t="shared" ca="1" si="43"/>
        <v>5.6086877522617627E-3</v>
      </c>
      <c r="N222" s="8">
        <f t="shared" ca="1" si="44"/>
        <v>0.79395402445869956</v>
      </c>
      <c r="O222" s="8">
        <f t="shared" ca="1" si="45"/>
        <v>5.6798836355830886</v>
      </c>
      <c r="P222" s="6">
        <f t="shared" ca="1" si="52"/>
        <v>12.900597081021244</v>
      </c>
      <c r="Q222" s="6"/>
      <c r="R222" s="6"/>
      <c r="S222" s="6"/>
    </row>
    <row r="223" spans="1:19" x14ac:dyDescent="0.2">
      <c r="A223" s="6"/>
      <c r="B223" s="6"/>
      <c r="C223" s="6"/>
      <c r="D223" s="41">
        <f t="shared" si="41"/>
        <v>0</v>
      </c>
      <c r="E223" s="41">
        <f t="shared" si="41"/>
        <v>0</v>
      </c>
      <c r="F223" s="8">
        <f t="shared" si="46"/>
        <v>0</v>
      </c>
      <c r="G223" s="8">
        <f t="shared" si="47"/>
        <v>0</v>
      </c>
      <c r="H223" s="8">
        <f t="shared" si="48"/>
        <v>0</v>
      </c>
      <c r="I223" s="8">
        <f t="shared" si="49"/>
        <v>0</v>
      </c>
      <c r="J223" s="8">
        <f t="shared" si="50"/>
        <v>0</v>
      </c>
      <c r="K223" s="8">
        <f t="shared" ca="1" si="42"/>
        <v>-12.900597081021244</v>
      </c>
      <c r="L223" s="8">
        <f t="shared" ca="1" si="51"/>
        <v>166.42540504685385</v>
      </c>
      <c r="M223" s="8">
        <f t="shared" ca="1" si="43"/>
        <v>5.6086877522617627E-3</v>
      </c>
      <c r="N223" s="8">
        <f t="shared" ca="1" si="44"/>
        <v>0.79395402445869956</v>
      </c>
      <c r="O223" s="8">
        <f t="shared" ca="1" si="45"/>
        <v>5.6798836355830886</v>
      </c>
      <c r="P223" s="6">
        <f t="shared" ca="1" si="52"/>
        <v>12.900597081021244</v>
      </c>
      <c r="Q223" s="6"/>
      <c r="R223" s="6"/>
      <c r="S223" s="6"/>
    </row>
    <row r="224" spans="1:19" x14ac:dyDescent="0.2">
      <c r="A224" s="6"/>
      <c r="B224" s="6"/>
      <c r="C224" s="6"/>
      <c r="D224" s="41">
        <f t="shared" si="41"/>
        <v>0</v>
      </c>
      <c r="E224" s="41">
        <f t="shared" si="41"/>
        <v>0</v>
      </c>
      <c r="F224" s="8">
        <f t="shared" si="46"/>
        <v>0</v>
      </c>
      <c r="G224" s="8">
        <f t="shared" si="47"/>
        <v>0</v>
      </c>
      <c r="H224" s="8">
        <f t="shared" si="48"/>
        <v>0</v>
      </c>
      <c r="I224" s="8">
        <f t="shared" si="49"/>
        <v>0</v>
      </c>
      <c r="J224" s="8">
        <f t="shared" si="50"/>
        <v>0</v>
      </c>
      <c r="K224" s="8">
        <f t="shared" ca="1" si="42"/>
        <v>-12.900597081021244</v>
      </c>
      <c r="L224" s="8">
        <f t="shared" ca="1" si="51"/>
        <v>166.42540504685385</v>
      </c>
      <c r="M224" s="8">
        <f t="shared" ca="1" si="43"/>
        <v>5.6086877522617627E-3</v>
      </c>
      <c r="N224" s="8">
        <f t="shared" ca="1" si="44"/>
        <v>0.79395402445869956</v>
      </c>
      <c r="O224" s="8">
        <f t="shared" ca="1" si="45"/>
        <v>5.6798836355830886</v>
      </c>
      <c r="P224" s="6">
        <f t="shared" ca="1" si="52"/>
        <v>12.900597081021244</v>
      </c>
      <c r="Q224" s="6"/>
      <c r="R224" s="6"/>
      <c r="S224" s="6"/>
    </row>
    <row r="225" spans="1:19" x14ac:dyDescent="0.2">
      <c r="A225" s="6"/>
      <c r="B225" s="6"/>
      <c r="C225" s="6"/>
      <c r="D225" s="41">
        <f t="shared" si="41"/>
        <v>0</v>
      </c>
      <c r="E225" s="41">
        <f t="shared" si="41"/>
        <v>0</v>
      </c>
      <c r="F225" s="8">
        <f t="shared" si="46"/>
        <v>0</v>
      </c>
      <c r="G225" s="8">
        <f t="shared" si="47"/>
        <v>0</v>
      </c>
      <c r="H225" s="8">
        <f t="shared" si="48"/>
        <v>0</v>
      </c>
      <c r="I225" s="8">
        <f t="shared" si="49"/>
        <v>0</v>
      </c>
      <c r="J225" s="8">
        <f t="shared" si="50"/>
        <v>0</v>
      </c>
      <c r="K225" s="8">
        <f t="shared" ca="1" si="42"/>
        <v>-12.900597081021244</v>
      </c>
      <c r="L225" s="8">
        <f t="shared" ca="1" si="51"/>
        <v>166.42540504685385</v>
      </c>
      <c r="M225" s="8">
        <f t="shared" ca="1" si="43"/>
        <v>5.6086877522617627E-3</v>
      </c>
      <c r="N225" s="8">
        <f t="shared" ca="1" si="44"/>
        <v>0.79395402445869956</v>
      </c>
      <c r="O225" s="8">
        <f t="shared" ca="1" si="45"/>
        <v>5.6798836355830886</v>
      </c>
      <c r="P225" s="6">
        <f t="shared" ca="1" si="52"/>
        <v>12.900597081021244</v>
      </c>
      <c r="Q225" s="6"/>
      <c r="R225" s="6"/>
      <c r="S225" s="6"/>
    </row>
    <row r="226" spans="1:19" x14ac:dyDescent="0.2">
      <c r="A226" s="6"/>
      <c r="B226" s="6"/>
      <c r="C226" s="6"/>
      <c r="D226" s="41">
        <f t="shared" si="41"/>
        <v>0</v>
      </c>
      <c r="E226" s="41">
        <f t="shared" si="41"/>
        <v>0</v>
      </c>
      <c r="F226" s="8">
        <f t="shared" si="46"/>
        <v>0</v>
      </c>
      <c r="G226" s="8">
        <f t="shared" si="47"/>
        <v>0</v>
      </c>
      <c r="H226" s="8">
        <f t="shared" si="48"/>
        <v>0</v>
      </c>
      <c r="I226" s="8">
        <f t="shared" si="49"/>
        <v>0</v>
      </c>
      <c r="J226" s="8">
        <f t="shared" si="50"/>
        <v>0</v>
      </c>
      <c r="K226" s="8">
        <f t="shared" ca="1" si="42"/>
        <v>-12.900597081021244</v>
      </c>
      <c r="L226" s="8">
        <f t="shared" ca="1" si="51"/>
        <v>166.42540504685385</v>
      </c>
      <c r="M226" s="8">
        <f t="shared" ca="1" si="43"/>
        <v>5.6086877522617627E-3</v>
      </c>
      <c r="N226" s="8">
        <f t="shared" ca="1" si="44"/>
        <v>0.79395402445869956</v>
      </c>
      <c r="O226" s="8">
        <f t="shared" ca="1" si="45"/>
        <v>5.6798836355830886</v>
      </c>
      <c r="P226" s="6">
        <f t="shared" ca="1" si="52"/>
        <v>12.900597081021244</v>
      </c>
      <c r="Q226" s="6"/>
      <c r="R226" s="6"/>
      <c r="S226" s="6"/>
    </row>
    <row r="227" spans="1:19" x14ac:dyDescent="0.2">
      <c r="A227" s="6"/>
      <c r="B227" s="6"/>
      <c r="C227" s="6"/>
      <c r="D227" s="41">
        <f t="shared" si="41"/>
        <v>0</v>
      </c>
      <c r="E227" s="41">
        <f t="shared" si="41"/>
        <v>0</v>
      </c>
      <c r="F227" s="8">
        <f t="shared" si="46"/>
        <v>0</v>
      </c>
      <c r="G227" s="8">
        <f t="shared" si="47"/>
        <v>0</v>
      </c>
      <c r="H227" s="8">
        <f t="shared" si="48"/>
        <v>0</v>
      </c>
      <c r="I227" s="8">
        <f t="shared" si="49"/>
        <v>0</v>
      </c>
      <c r="J227" s="8">
        <f t="shared" si="50"/>
        <v>0</v>
      </c>
      <c r="K227" s="8">
        <f t="shared" ca="1" si="42"/>
        <v>-12.900597081021244</v>
      </c>
      <c r="L227" s="8">
        <f t="shared" ca="1" si="51"/>
        <v>166.42540504685385</v>
      </c>
      <c r="M227" s="8">
        <f t="shared" ca="1" si="43"/>
        <v>5.6086877522617627E-3</v>
      </c>
      <c r="N227" s="8">
        <f t="shared" ca="1" si="44"/>
        <v>0.79395402445869956</v>
      </c>
      <c r="O227" s="8">
        <f t="shared" ca="1" si="45"/>
        <v>5.6798836355830886</v>
      </c>
      <c r="P227" s="6">
        <f t="shared" ca="1" si="52"/>
        <v>12.900597081021244</v>
      </c>
      <c r="Q227" s="6"/>
      <c r="R227" s="6"/>
      <c r="S227" s="6"/>
    </row>
    <row r="228" spans="1:19" x14ac:dyDescent="0.2">
      <c r="A228" s="6"/>
      <c r="B228" s="6"/>
      <c r="C228" s="6"/>
      <c r="D228" s="41">
        <f t="shared" si="41"/>
        <v>0</v>
      </c>
      <c r="E228" s="41">
        <f t="shared" si="41"/>
        <v>0</v>
      </c>
      <c r="F228" s="8">
        <f t="shared" si="46"/>
        <v>0</v>
      </c>
      <c r="G228" s="8">
        <f t="shared" si="47"/>
        <v>0</v>
      </c>
      <c r="H228" s="8">
        <f t="shared" si="48"/>
        <v>0</v>
      </c>
      <c r="I228" s="8">
        <f t="shared" si="49"/>
        <v>0</v>
      </c>
      <c r="J228" s="8">
        <f t="shared" si="50"/>
        <v>0</v>
      </c>
      <c r="K228" s="8">
        <f t="shared" ca="1" si="42"/>
        <v>-12.900597081021244</v>
      </c>
      <c r="L228" s="8">
        <f t="shared" ca="1" si="51"/>
        <v>166.42540504685385</v>
      </c>
      <c r="M228" s="8">
        <f t="shared" ca="1" si="43"/>
        <v>5.6086877522617627E-3</v>
      </c>
      <c r="N228" s="8">
        <f t="shared" ca="1" si="44"/>
        <v>0.79395402445869956</v>
      </c>
      <c r="O228" s="8">
        <f t="shared" ca="1" si="45"/>
        <v>5.6798836355830886</v>
      </c>
      <c r="P228" s="6">
        <f t="shared" ca="1" si="52"/>
        <v>12.900597081021244</v>
      </c>
      <c r="Q228" s="6"/>
      <c r="R228" s="6"/>
      <c r="S228" s="6"/>
    </row>
    <row r="229" spans="1:19" x14ac:dyDescent="0.2">
      <c r="A229" s="6"/>
      <c r="B229" s="6"/>
      <c r="C229" s="6"/>
      <c r="D229" s="41">
        <f t="shared" si="41"/>
        <v>0</v>
      </c>
      <c r="E229" s="41">
        <f t="shared" si="41"/>
        <v>0</v>
      </c>
      <c r="F229" s="8">
        <f t="shared" si="46"/>
        <v>0</v>
      </c>
      <c r="G229" s="8">
        <f t="shared" si="47"/>
        <v>0</v>
      </c>
      <c r="H229" s="8">
        <f t="shared" si="48"/>
        <v>0</v>
      </c>
      <c r="I229" s="8">
        <f t="shared" si="49"/>
        <v>0</v>
      </c>
      <c r="J229" s="8">
        <f t="shared" si="50"/>
        <v>0</v>
      </c>
      <c r="K229" s="8">
        <f t="shared" ca="1" si="42"/>
        <v>-12.900597081021244</v>
      </c>
      <c r="L229" s="8">
        <f t="shared" ca="1" si="51"/>
        <v>166.42540504685385</v>
      </c>
      <c r="M229" s="8">
        <f t="shared" ca="1" si="43"/>
        <v>5.6086877522617627E-3</v>
      </c>
      <c r="N229" s="8">
        <f t="shared" ca="1" si="44"/>
        <v>0.79395402445869956</v>
      </c>
      <c r="O229" s="8">
        <f t="shared" ca="1" si="45"/>
        <v>5.6798836355830886</v>
      </c>
      <c r="P229" s="6">
        <f t="shared" ca="1" si="52"/>
        <v>12.900597081021244</v>
      </c>
      <c r="Q229" s="6"/>
      <c r="R229" s="6"/>
      <c r="S229" s="6"/>
    </row>
    <row r="230" spans="1:19" x14ac:dyDescent="0.2">
      <c r="A230" s="6"/>
      <c r="B230" s="6"/>
      <c r="C230" s="6"/>
      <c r="D230" s="41">
        <f t="shared" si="41"/>
        <v>0</v>
      </c>
      <c r="E230" s="41">
        <f t="shared" si="41"/>
        <v>0</v>
      </c>
      <c r="F230" s="8">
        <f t="shared" si="46"/>
        <v>0</v>
      </c>
      <c r="G230" s="8">
        <f t="shared" si="47"/>
        <v>0</v>
      </c>
      <c r="H230" s="8">
        <f t="shared" si="48"/>
        <v>0</v>
      </c>
      <c r="I230" s="8">
        <f t="shared" si="49"/>
        <v>0</v>
      </c>
      <c r="J230" s="8">
        <f t="shared" si="50"/>
        <v>0</v>
      </c>
      <c r="K230" s="8">
        <f t="shared" ca="1" si="42"/>
        <v>-12.900597081021244</v>
      </c>
      <c r="L230" s="8">
        <f t="shared" ca="1" si="51"/>
        <v>166.42540504685385</v>
      </c>
      <c r="M230" s="8">
        <f t="shared" ca="1" si="43"/>
        <v>5.6086877522617627E-3</v>
      </c>
      <c r="N230" s="8">
        <f t="shared" ca="1" si="44"/>
        <v>0.79395402445869956</v>
      </c>
      <c r="O230" s="8">
        <f t="shared" ca="1" si="45"/>
        <v>5.6798836355830886</v>
      </c>
      <c r="P230" s="6">
        <f t="shared" ca="1" si="52"/>
        <v>12.900597081021244</v>
      </c>
      <c r="Q230" s="6"/>
      <c r="R230" s="6"/>
      <c r="S230" s="6"/>
    </row>
    <row r="231" spans="1:19" x14ac:dyDescent="0.2">
      <c r="A231" s="6"/>
      <c r="B231" s="6"/>
      <c r="C231" s="6"/>
      <c r="D231" s="41">
        <f t="shared" si="41"/>
        <v>0</v>
      </c>
      <c r="E231" s="41">
        <f t="shared" si="41"/>
        <v>0</v>
      </c>
      <c r="F231" s="8">
        <f t="shared" si="46"/>
        <v>0</v>
      </c>
      <c r="G231" s="8">
        <f t="shared" si="47"/>
        <v>0</v>
      </c>
      <c r="H231" s="8">
        <f t="shared" si="48"/>
        <v>0</v>
      </c>
      <c r="I231" s="8">
        <f t="shared" si="49"/>
        <v>0</v>
      </c>
      <c r="J231" s="8">
        <f t="shared" si="50"/>
        <v>0</v>
      </c>
      <c r="K231" s="8">
        <f t="shared" ca="1" si="42"/>
        <v>-12.900597081021244</v>
      </c>
      <c r="L231" s="8">
        <f t="shared" ca="1" si="51"/>
        <v>166.42540504685385</v>
      </c>
      <c r="M231" s="8">
        <f t="shared" ca="1" si="43"/>
        <v>5.6086877522617627E-3</v>
      </c>
      <c r="N231" s="8">
        <f t="shared" ca="1" si="44"/>
        <v>0.79395402445869956</v>
      </c>
      <c r="O231" s="8">
        <f t="shared" ca="1" si="45"/>
        <v>5.6798836355830886</v>
      </c>
      <c r="P231" s="6">
        <f t="shared" ca="1" si="52"/>
        <v>12.900597081021244</v>
      </c>
      <c r="Q231" s="6"/>
      <c r="R231" s="6"/>
      <c r="S231" s="6"/>
    </row>
    <row r="232" spans="1:19" x14ac:dyDescent="0.2">
      <c r="A232" s="6"/>
      <c r="B232" s="6"/>
      <c r="C232" s="6"/>
      <c r="D232" s="41">
        <f t="shared" si="41"/>
        <v>0</v>
      </c>
      <c r="E232" s="41">
        <f t="shared" si="41"/>
        <v>0</v>
      </c>
      <c r="F232" s="8">
        <f t="shared" si="46"/>
        <v>0</v>
      </c>
      <c r="G232" s="8">
        <f t="shared" si="47"/>
        <v>0</v>
      </c>
      <c r="H232" s="8">
        <f t="shared" si="48"/>
        <v>0</v>
      </c>
      <c r="I232" s="8">
        <f t="shared" si="49"/>
        <v>0</v>
      </c>
      <c r="J232" s="8">
        <f t="shared" si="50"/>
        <v>0</v>
      </c>
      <c r="K232" s="8">
        <f t="shared" ca="1" si="42"/>
        <v>-12.900597081021244</v>
      </c>
      <c r="L232" s="8">
        <f t="shared" ca="1" si="51"/>
        <v>166.42540504685385</v>
      </c>
      <c r="M232" s="8">
        <f t="shared" ca="1" si="43"/>
        <v>5.6086877522617627E-3</v>
      </c>
      <c r="N232" s="8">
        <f t="shared" ca="1" si="44"/>
        <v>0.79395402445869956</v>
      </c>
      <c r="O232" s="8">
        <f t="shared" ca="1" si="45"/>
        <v>5.6798836355830886</v>
      </c>
      <c r="P232" s="6">
        <f t="shared" ca="1" si="52"/>
        <v>12.900597081021244</v>
      </c>
      <c r="Q232" s="6"/>
      <c r="R232" s="6"/>
      <c r="S232" s="6"/>
    </row>
    <row r="233" spans="1:19" x14ac:dyDescent="0.2">
      <c r="A233" s="6"/>
      <c r="B233" s="6"/>
      <c r="C233" s="6"/>
      <c r="D233" s="41">
        <f t="shared" si="41"/>
        <v>0</v>
      </c>
      <c r="E233" s="41">
        <f t="shared" si="41"/>
        <v>0</v>
      </c>
      <c r="F233" s="8">
        <f t="shared" si="46"/>
        <v>0</v>
      </c>
      <c r="G233" s="8">
        <f t="shared" si="47"/>
        <v>0</v>
      </c>
      <c r="H233" s="8">
        <f t="shared" si="48"/>
        <v>0</v>
      </c>
      <c r="I233" s="8">
        <f t="shared" si="49"/>
        <v>0</v>
      </c>
      <c r="J233" s="8">
        <f t="shared" si="50"/>
        <v>0</v>
      </c>
      <c r="K233" s="8">
        <f t="shared" ca="1" si="42"/>
        <v>-12.900597081021244</v>
      </c>
      <c r="L233" s="8">
        <f t="shared" ca="1" si="51"/>
        <v>166.42540504685385</v>
      </c>
      <c r="M233" s="8">
        <f t="shared" ca="1" si="43"/>
        <v>5.6086877522617627E-3</v>
      </c>
      <c r="N233" s="8">
        <f t="shared" ca="1" si="44"/>
        <v>0.79395402445869956</v>
      </c>
      <c r="O233" s="8">
        <f t="shared" ca="1" si="45"/>
        <v>5.6798836355830886</v>
      </c>
      <c r="P233" s="6">
        <f t="shared" ca="1" si="52"/>
        <v>12.900597081021244</v>
      </c>
      <c r="Q233" s="6"/>
      <c r="R233" s="6"/>
      <c r="S233" s="6"/>
    </row>
    <row r="234" spans="1:19" x14ac:dyDescent="0.2">
      <c r="A234" s="6"/>
      <c r="B234" s="6"/>
      <c r="C234" s="6"/>
      <c r="D234" s="41">
        <f t="shared" si="41"/>
        <v>0</v>
      </c>
      <c r="E234" s="41">
        <f t="shared" si="41"/>
        <v>0</v>
      </c>
      <c r="F234" s="8">
        <f t="shared" si="46"/>
        <v>0</v>
      </c>
      <c r="G234" s="8">
        <f t="shared" si="47"/>
        <v>0</v>
      </c>
      <c r="H234" s="8">
        <f t="shared" si="48"/>
        <v>0</v>
      </c>
      <c r="I234" s="8">
        <f t="shared" si="49"/>
        <v>0</v>
      </c>
      <c r="J234" s="8">
        <f t="shared" si="50"/>
        <v>0</v>
      </c>
      <c r="K234" s="8">
        <f t="shared" ca="1" si="42"/>
        <v>-12.900597081021244</v>
      </c>
      <c r="L234" s="8">
        <f t="shared" ca="1" si="51"/>
        <v>166.42540504685385</v>
      </c>
      <c r="M234" s="8">
        <f t="shared" ca="1" si="43"/>
        <v>5.6086877522617627E-3</v>
      </c>
      <c r="N234" s="8">
        <f t="shared" ca="1" si="44"/>
        <v>0.79395402445869956</v>
      </c>
      <c r="O234" s="8">
        <f t="shared" ca="1" si="45"/>
        <v>5.6798836355830886</v>
      </c>
      <c r="P234" s="6">
        <f t="shared" ca="1" si="52"/>
        <v>12.900597081021244</v>
      </c>
      <c r="Q234" s="6"/>
      <c r="R234" s="6"/>
      <c r="S234" s="6"/>
    </row>
    <row r="235" spans="1:19" x14ac:dyDescent="0.2">
      <c r="A235" s="6"/>
      <c r="B235" s="6"/>
      <c r="C235" s="6"/>
      <c r="D235" s="41">
        <f t="shared" si="41"/>
        <v>0</v>
      </c>
      <c r="E235" s="41">
        <f t="shared" si="41"/>
        <v>0</v>
      </c>
      <c r="F235" s="8">
        <f t="shared" si="46"/>
        <v>0</v>
      </c>
      <c r="G235" s="8">
        <f t="shared" si="47"/>
        <v>0</v>
      </c>
      <c r="H235" s="8">
        <f t="shared" si="48"/>
        <v>0</v>
      </c>
      <c r="I235" s="8">
        <f t="shared" si="49"/>
        <v>0</v>
      </c>
      <c r="J235" s="8">
        <f t="shared" si="50"/>
        <v>0</v>
      </c>
      <c r="K235" s="8">
        <f t="shared" ca="1" si="42"/>
        <v>-12.900597081021244</v>
      </c>
      <c r="L235" s="8">
        <f t="shared" ca="1" si="51"/>
        <v>166.42540504685385</v>
      </c>
      <c r="M235" s="8">
        <f t="shared" ca="1" si="43"/>
        <v>5.6086877522617627E-3</v>
      </c>
      <c r="N235" s="8">
        <f t="shared" ca="1" si="44"/>
        <v>0.79395402445869956</v>
      </c>
      <c r="O235" s="8">
        <f t="shared" ca="1" si="45"/>
        <v>5.6798836355830886</v>
      </c>
      <c r="P235" s="6">
        <f t="shared" ca="1" si="52"/>
        <v>12.900597081021244</v>
      </c>
      <c r="Q235" s="6"/>
      <c r="R235" s="6"/>
      <c r="S235" s="6"/>
    </row>
    <row r="236" spans="1:19" x14ac:dyDescent="0.2">
      <c r="A236" s="6"/>
      <c r="B236" s="6"/>
      <c r="C236" s="6"/>
      <c r="D236" s="41">
        <f t="shared" si="41"/>
        <v>0</v>
      </c>
      <c r="E236" s="41">
        <f t="shared" si="41"/>
        <v>0</v>
      </c>
      <c r="F236" s="8">
        <f t="shared" si="46"/>
        <v>0</v>
      </c>
      <c r="G236" s="8">
        <f t="shared" si="47"/>
        <v>0</v>
      </c>
      <c r="H236" s="8">
        <f t="shared" si="48"/>
        <v>0</v>
      </c>
      <c r="I236" s="8">
        <f t="shared" si="49"/>
        <v>0</v>
      </c>
      <c r="J236" s="8">
        <f t="shared" si="50"/>
        <v>0</v>
      </c>
      <c r="K236" s="8">
        <f t="shared" ca="1" si="42"/>
        <v>-12.900597081021244</v>
      </c>
      <c r="L236" s="8">
        <f t="shared" ca="1" si="51"/>
        <v>166.42540504685385</v>
      </c>
      <c r="M236" s="8">
        <f t="shared" ca="1" si="43"/>
        <v>5.6086877522617627E-3</v>
      </c>
      <c r="N236" s="8">
        <f t="shared" ca="1" si="44"/>
        <v>0.79395402445869956</v>
      </c>
      <c r="O236" s="8">
        <f t="shared" ca="1" si="45"/>
        <v>5.6798836355830886</v>
      </c>
      <c r="P236" s="6">
        <f t="shared" ca="1" si="52"/>
        <v>12.900597081021244</v>
      </c>
      <c r="Q236" s="6"/>
      <c r="R236" s="6"/>
      <c r="S236" s="6"/>
    </row>
    <row r="237" spans="1:19" x14ac:dyDescent="0.2">
      <c r="A237" s="6"/>
      <c r="B237" s="6"/>
      <c r="C237" s="6"/>
      <c r="D237" s="41">
        <f t="shared" si="41"/>
        <v>0</v>
      </c>
      <c r="E237" s="41">
        <f t="shared" si="41"/>
        <v>0</v>
      </c>
      <c r="F237" s="8">
        <f t="shared" si="46"/>
        <v>0</v>
      </c>
      <c r="G237" s="8">
        <f t="shared" si="47"/>
        <v>0</v>
      </c>
      <c r="H237" s="8">
        <f t="shared" si="48"/>
        <v>0</v>
      </c>
      <c r="I237" s="8">
        <f t="shared" si="49"/>
        <v>0</v>
      </c>
      <c r="J237" s="8">
        <f t="shared" si="50"/>
        <v>0</v>
      </c>
      <c r="K237" s="8">
        <f t="shared" ca="1" si="42"/>
        <v>-12.900597081021244</v>
      </c>
      <c r="L237" s="8">
        <f t="shared" ca="1" si="51"/>
        <v>166.42540504685385</v>
      </c>
      <c r="M237" s="8">
        <f t="shared" ca="1" si="43"/>
        <v>5.6086877522617627E-3</v>
      </c>
      <c r="N237" s="8">
        <f t="shared" ca="1" si="44"/>
        <v>0.79395402445869956</v>
      </c>
      <c r="O237" s="8">
        <f t="shared" ca="1" si="45"/>
        <v>5.6798836355830886</v>
      </c>
      <c r="P237" s="6">
        <f t="shared" ca="1" si="52"/>
        <v>12.900597081021244</v>
      </c>
      <c r="Q237" s="6"/>
      <c r="R237" s="6"/>
      <c r="S237" s="6"/>
    </row>
    <row r="238" spans="1:19" x14ac:dyDescent="0.2">
      <c r="A238" s="6"/>
      <c r="B238" s="6"/>
      <c r="C238" s="6"/>
      <c r="D238" s="41">
        <f t="shared" si="41"/>
        <v>0</v>
      </c>
      <c r="E238" s="41">
        <f t="shared" si="41"/>
        <v>0</v>
      </c>
      <c r="F238" s="8">
        <f t="shared" si="46"/>
        <v>0</v>
      </c>
      <c r="G238" s="8">
        <f t="shared" si="47"/>
        <v>0</v>
      </c>
      <c r="H238" s="8">
        <f t="shared" si="48"/>
        <v>0</v>
      </c>
      <c r="I238" s="8">
        <f t="shared" si="49"/>
        <v>0</v>
      </c>
      <c r="J238" s="8">
        <f t="shared" si="50"/>
        <v>0</v>
      </c>
      <c r="K238" s="8">
        <f t="shared" ca="1" si="42"/>
        <v>-12.900597081021244</v>
      </c>
      <c r="L238" s="8">
        <f t="shared" ca="1" si="51"/>
        <v>166.42540504685385</v>
      </c>
      <c r="M238" s="8">
        <f t="shared" ca="1" si="43"/>
        <v>5.6086877522617627E-3</v>
      </c>
      <c r="N238" s="8">
        <f t="shared" ca="1" si="44"/>
        <v>0.79395402445869956</v>
      </c>
      <c r="O238" s="8">
        <f t="shared" ca="1" si="45"/>
        <v>5.6798836355830886</v>
      </c>
      <c r="P238" s="6">
        <f t="shared" ca="1" si="52"/>
        <v>12.900597081021244</v>
      </c>
      <c r="Q238" s="6"/>
      <c r="R238" s="6"/>
      <c r="S238" s="6"/>
    </row>
    <row r="239" spans="1:19" x14ac:dyDescent="0.2">
      <c r="A239" s="6"/>
      <c r="B239" s="6"/>
      <c r="C239" s="6"/>
      <c r="D239" s="41">
        <f t="shared" si="41"/>
        <v>0</v>
      </c>
      <c r="E239" s="41">
        <f t="shared" si="41"/>
        <v>0</v>
      </c>
      <c r="F239" s="8">
        <f t="shared" si="46"/>
        <v>0</v>
      </c>
      <c r="G239" s="8">
        <f t="shared" si="47"/>
        <v>0</v>
      </c>
      <c r="H239" s="8">
        <f t="shared" si="48"/>
        <v>0</v>
      </c>
      <c r="I239" s="8">
        <f t="shared" si="49"/>
        <v>0</v>
      </c>
      <c r="J239" s="8">
        <f t="shared" si="50"/>
        <v>0</v>
      </c>
      <c r="K239" s="8">
        <f t="shared" ca="1" si="42"/>
        <v>-12.900597081021244</v>
      </c>
      <c r="L239" s="8">
        <f t="shared" ca="1" si="51"/>
        <v>166.42540504685385</v>
      </c>
      <c r="M239" s="8">
        <f t="shared" ca="1" si="43"/>
        <v>5.6086877522617627E-3</v>
      </c>
      <c r="N239" s="8">
        <f t="shared" ca="1" si="44"/>
        <v>0.79395402445869956</v>
      </c>
      <c r="O239" s="8">
        <f t="shared" ca="1" si="45"/>
        <v>5.6798836355830886</v>
      </c>
      <c r="P239" s="6">
        <f t="shared" ca="1" si="52"/>
        <v>12.900597081021244</v>
      </c>
      <c r="Q239" s="6"/>
      <c r="R239" s="6"/>
      <c r="S239" s="6"/>
    </row>
    <row r="240" spans="1:19" x14ac:dyDescent="0.2">
      <c r="A240" s="6"/>
      <c r="B240" s="6"/>
      <c r="C240" s="6"/>
      <c r="D240" s="41">
        <f t="shared" si="41"/>
        <v>0</v>
      </c>
      <c r="E240" s="41">
        <f t="shared" si="41"/>
        <v>0</v>
      </c>
      <c r="F240" s="8">
        <f t="shared" si="46"/>
        <v>0</v>
      </c>
      <c r="G240" s="8">
        <f t="shared" si="47"/>
        <v>0</v>
      </c>
      <c r="H240" s="8">
        <f t="shared" si="48"/>
        <v>0</v>
      </c>
      <c r="I240" s="8">
        <f t="shared" si="49"/>
        <v>0</v>
      </c>
      <c r="J240" s="8">
        <f t="shared" si="50"/>
        <v>0</v>
      </c>
      <c r="K240" s="8">
        <f t="shared" ca="1" si="42"/>
        <v>-12.900597081021244</v>
      </c>
      <c r="L240" s="8">
        <f t="shared" ca="1" si="51"/>
        <v>166.42540504685385</v>
      </c>
      <c r="M240" s="8">
        <f t="shared" ca="1" si="43"/>
        <v>5.6086877522617627E-3</v>
      </c>
      <c r="N240" s="8">
        <f t="shared" ca="1" si="44"/>
        <v>0.79395402445869956</v>
      </c>
      <c r="O240" s="8">
        <f t="shared" ca="1" si="45"/>
        <v>5.6798836355830886</v>
      </c>
      <c r="P240" s="6">
        <f t="shared" ca="1" si="52"/>
        <v>12.900597081021244</v>
      </c>
      <c r="Q240" s="6"/>
      <c r="R240" s="6"/>
      <c r="S240" s="6"/>
    </row>
    <row r="241" spans="1:19" x14ac:dyDescent="0.2">
      <c r="A241" s="6"/>
      <c r="B241" s="6"/>
      <c r="C241" s="6"/>
      <c r="D241" s="41">
        <f t="shared" si="41"/>
        <v>0</v>
      </c>
      <c r="E241" s="41">
        <f t="shared" si="41"/>
        <v>0</v>
      </c>
      <c r="F241" s="8">
        <f t="shared" si="46"/>
        <v>0</v>
      </c>
      <c r="G241" s="8">
        <f t="shared" si="47"/>
        <v>0</v>
      </c>
      <c r="H241" s="8">
        <f t="shared" si="48"/>
        <v>0</v>
      </c>
      <c r="I241" s="8">
        <f t="shared" si="49"/>
        <v>0</v>
      </c>
      <c r="J241" s="8">
        <f t="shared" si="50"/>
        <v>0</v>
      </c>
      <c r="K241" s="8">
        <f t="shared" ca="1" si="42"/>
        <v>-12.900597081021244</v>
      </c>
      <c r="L241" s="8">
        <f t="shared" ca="1" si="51"/>
        <v>166.42540504685385</v>
      </c>
      <c r="M241" s="8">
        <f t="shared" ca="1" si="43"/>
        <v>5.6086877522617627E-3</v>
      </c>
      <c r="N241" s="8">
        <f t="shared" ca="1" si="44"/>
        <v>0.79395402445869956</v>
      </c>
      <c r="O241" s="8">
        <f t="shared" ca="1" si="45"/>
        <v>5.6798836355830886</v>
      </c>
      <c r="P241" s="6">
        <f t="shared" ca="1" si="52"/>
        <v>12.900597081021244</v>
      </c>
      <c r="Q241" s="6"/>
      <c r="R241" s="6"/>
      <c r="S241" s="6"/>
    </row>
    <row r="242" spans="1:19" x14ac:dyDescent="0.2">
      <c r="A242" s="6"/>
      <c r="B242" s="6"/>
      <c r="C242" s="6"/>
      <c r="D242" s="41">
        <f t="shared" si="41"/>
        <v>0</v>
      </c>
      <c r="E242" s="41">
        <f t="shared" si="41"/>
        <v>0</v>
      </c>
      <c r="F242" s="8">
        <f t="shared" si="46"/>
        <v>0</v>
      </c>
      <c r="G242" s="8">
        <f t="shared" si="47"/>
        <v>0</v>
      </c>
      <c r="H242" s="8">
        <f t="shared" si="48"/>
        <v>0</v>
      </c>
      <c r="I242" s="8">
        <f t="shared" si="49"/>
        <v>0</v>
      </c>
      <c r="J242" s="8">
        <f t="shared" si="50"/>
        <v>0</v>
      </c>
      <c r="K242" s="8">
        <f t="shared" ca="1" si="42"/>
        <v>-12.900597081021244</v>
      </c>
      <c r="L242" s="8">
        <f t="shared" ca="1" si="51"/>
        <v>166.42540504685385</v>
      </c>
      <c r="M242" s="8">
        <f t="shared" ca="1" si="43"/>
        <v>5.6086877522617627E-3</v>
      </c>
      <c r="N242" s="8">
        <f t="shared" ca="1" si="44"/>
        <v>0.79395402445869956</v>
      </c>
      <c r="O242" s="8">
        <f t="shared" ca="1" si="45"/>
        <v>5.6798836355830886</v>
      </c>
      <c r="P242" s="6">
        <f t="shared" ca="1" si="52"/>
        <v>12.900597081021244</v>
      </c>
      <c r="Q242" s="6"/>
      <c r="R242" s="6"/>
      <c r="S242" s="6"/>
    </row>
    <row r="243" spans="1:19" x14ac:dyDescent="0.2">
      <c r="A243" s="6"/>
      <c r="B243" s="6"/>
      <c r="C243" s="6"/>
      <c r="D243" s="41">
        <f t="shared" si="41"/>
        <v>0</v>
      </c>
      <c r="E243" s="41">
        <f t="shared" si="41"/>
        <v>0</v>
      </c>
      <c r="F243" s="8">
        <f t="shared" si="46"/>
        <v>0</v>
      </c>
      <c r="G243" s="8">
        <f t="shared" si="47"/>
        <v>0</v>
      </c>
      <c r="H243" s="8">
        <f t="shared" si="48"/>
        <v>0</v>
      </c>
      <c r="I243" s="8">
        <f t="shared" si="49"/>
        <v>0</v>
      </c>
      <c r="J243" s="8">
        <f t="shared" si="50"/>
        <v>0</v>
      </c>
      <c r="K243" s="8">
        <f t="shared" ca="1" si="42"/>
        <v>-12.900597081021244</v>
      </c>
      <c r="L243" s="8">
        <f t="shared" ca="1" si="51"/>
        <v>166.42540504685385</v>
      </c>
      <c r="M243" s="8">
        <f t="shared" ca="1" si="43"/>
        <v>5.6086877522617627E-3</v>
      </c>
      <c r="N243" s="8">
        <f t="shared" ca="1" si="44"/>
        <v>0.79395402445869956</v>
      </c>
      <c r="O243" s="8">
        <f t="shared" ca="1" si="45"/>
        <v>5.6798836355830886</v>
      </c>
      <c r="P243" s="6">
        <f t="shared" ca="1" si="52"/>
        <v>12.900597081021244</v>
      </c>
      <c r="Q243" s="6"/>
      <c r="R243" s="6"/>
      <c r="S243" s="6"/>
    </row>
    <row r="244" spans="1:19" x14ac:dyDescent="0.2">
      <c r="A244" s="6"/>
      <c r="B244" s="6"/>
      <c r="C244" s="6"/>
      <c r="D244" s="41">
        <f t="shared" si="41"/>
        <v>0</v>
      </c>
      <c r="E244" s="41">
        <f t="shared" si="41"/>
        <v>0</v>
      </c>
      <c r="F244" s="8">
        <f t="shared" si="46"/>
        <v>0</v>
      </c>
      <c r="G244" s="8">
        <f t="shared" si="47"/>
        <v>0</v>
      </c>
      <c r="H244" s="8">
        <f t="shared" si="48"/>
        <v>0</v>
      </c>
      <c r="I244" s="8">
        <f t="shared" si="49"/>
        <v>0</v>
      </c>
      <c r="J244" s="8">
        <f t="shared" si="50"/>
        <v>0</v>
      </c>
      <c r="K244" s="8">
        <f t="shared" ca="1" si="42"/>
        <v>-12.900597081021244</v>
      </c>
      <c r="L244" s="8">
        <f t="shared" ca="1" si="51"/>
        <v>166.42540504685385</v>
      </c>
      <c r="M244" s="8">
        <f t="shared" ca="1" si="43"/>
        <v>5.6086877522617627E-3</v>
      </c>
      <c r="N244" s="8">
        <f t="shared" ca="1" si="44"/>
        <v>0.79395402445869956</v>
      </c>
      <c r="O244" s="8">
        <f t="shared" ca="1" si="45"/>
        <v>5.6798836355830886</v>
      </c>
      <c r="P244" s="6">
        <f t="shared" ca="1" si="52"/>
        <v>12.900597081021244</v>
      </c>
      <c r="Q244" s="6"/>
      <c r="R244" s="6"/>
      <c r="S244" s="6"/>
    </row>
    <row r="245" spans="1:19" x14ac:dyDescent="0.2">
      <c r="A245" s="6"/>
      <c r="B245" s="6"/>
      <c r="C245" s="6"/>
      <c r="D245" s="41">
        <f t="shared" si="41"/>
        <v>0</v>
      </c>
      <c r="E245" s="41">
        <f t="shared" si="41"/>
        <v>0</v>
      </c>
      <c r="F245" s="8">
        <f t="shared" si="46"/>
        <v>0</v>
      </c>
      <c r="G245" s="8">
        <f t="shared" si="47"/>
        <v>0</v>
      </c>
      <c r="H245" s="8">
        <f t="shared" si="48"/>
        <v>0</v>
      </c>
      <c r="I245" s="8">
        <f t="shared" si="49"/>
        <v>0</v>
      </c>
      <c r="J245" s="8">
        <f t="shared" si="50"/>
        <v>0</v>
      </c>
      <c r="K245" s="8">
        <f t="shared" ca="1" si="42"/>
        <v>-12.900597081021244</v>
      </c>
      <c r="L245" s="8">
        <f t="shared" ca="1" si="51"/>
        <v>166.42540504685385</v>
      </c>
      <c r="M245" s="8">
        <f t="shared" ca="1" si="43"/>
        <v>5.6086877522617627E-3</v>
      </c>
      <c r="N245" s="8">
        <f t="shared" ca="1" si="44"/>
        <v>0.79395402445869956</v>
      </c>
      <c r="O245" s="8">
        <f t="shared" ca="1" si="45"/>
        <v>5.6798836355830886</v>
      </c>
      <c r="P245" s="6">
        <f t="shared" ca="1" si="52"/>
        <v>12.900597081021244</v>
      </c>
      <c r="Q245" s="6"/>
      <c r="R245" s="6"/>
      <c r="S245" s="6"/>
    </row>
    <row r="246" spans="1:19" x14ac:dyDescent="0.2">
      <c r="A246" s="6"/>
      <c r="B246" s="6"/>
      <c r="C246" s="6"/>
      <c r="D246" s="41">
        <f t="shared" si="41"/>
        <v>0</v>
      </c>
      <c r="E246" s="41">
        <f t="shared" si="41"/>
        <v>0</v>
      </c>
      <c r="F246" s="8">
        <f t="shared" si="46"/>
        <v>0</v>
      </c>
      <c r="G246" s="8">
        <f t="shared" si="47"/>
        <v>0</v>
      </c>
      <c r="H246" s="8">
        <f t="shared" si="48"/>
        <v>0</v>
      </c>
      <c r="I246" s="8">
        <f t="shared" si="49"/>
        <v>0</v>
      </c>
      <c r="J246" s="8">
        <f t="shared" si="50"/>
        <v>0</v>
      </c>
      <c r="K246" s="8">
        <f t="shared" ca="1" si="42"/>
        <v>-12.900597081021244</v>
      </c>
      <c r="L246" s="8">
        <f t="shared" ca="1" si="51"/>
        <v>166.42540504685385</v>
      </c>
      <c r="M246" s="8">
        <f t="shared" ca="1" si="43"/>
        <v>5.6086877522617627E-3</v>
      </c>
      <c r="N246" s="8">
        <f t="shared" ca="1" si="44"/>
        <v>0.79395402445869956</v>
      </c>
      <c r="O246" s="8">
        <f t="shared" ca="1" si="45"/>
        <v>5.6798836355830886</v>
      </c>
      <c r="P246" s="6">
        <f t="shared" ca="1" si="52"/>
        <v>12.900597081021244</v>
      </c>
      <c r="Q246" s="6"/>
      <c r="R246" s="6"/>
      <c r="S246" s="6"/>
    </row>
    <row r="247" spans="1:19" x14ac:dyDescent="0.2">
      <c r="A247" s="6"/>
      <c r="B247" s="6"/>
      <c r="C247" s="6"/>
      <c r="D247" s="41">
        <f t="shared" si="41"/>
        <v>0</v>
      </c>
      <c r="E247" s="41">
        <f t="shared" si="41"/>
        <v>0</v>
      </c>
      <c r="F247" s="8">
        <f t="shared" si="46"/>
        <v>0</v>
      </c>
      <c r="G247" s="8">
        <f t="shared" si="47"/>
        <v>0</v>
      </c>
      <c r="H247" s="8">
        <f t="shared" si="48"/>
        <v>0</v>
      </c>
      <c r="I247" s="8">
        <f t="shared" si="49"/>
        <v>0</v>
      </c>
      <c r="J247" s="8">
        <f t="shared" si="50"/>
        <v>0</v>
      </c>
      <c r="K247" s="8">
        <f t="shared" ca="1" si="42"/>
        <v>-12.900597081021244</v>
      </c>
      <c r="L247" s="8">
        <f t="shared" ca="1" si="51"/>
        <v>166.42540504685385</v>
      </c>
      <c r="M247" s="8">
        <f t="shared" ca="1" si="43"/>
        <v>5.6086877522617627E-3</v>
      </c>
      <c r="N247" s="8">
        <f t="shared" ca="1" si="44"/>
        <v>0.79395402445869956</v>
      </c>
      <c r="O247" s="8">
        <f t="shared" ca="1" si="45"/>
        <v>5.6798836355830886</v>
      </c>
      <c r="P247" s="6">
        <f t="shared" ca="1" si="52"/>
        <v>12.900597081021244</v>
      </c>
      <c r="Q247" s="6"/>
      <c r="R247" s="6"/>
      <c r="S247" s="6"/>
    </row>
    <row r="248" spans="1:19" x14ac:dyDescent="0.2">
      <c r="A248" s="6"/>
      <c r="B248" s="6"/>
      <c r="C248" s="6"/>
      <c r="D248" s="41">
        <f t="shared" si="41"/>
        <v>0</v>
      </c>
      <c r="E248" s="41">
        <f t="shared" si="41"/>
        <v>0</v>
      </c>
      <c r="F248" s="8">
        <f t="shared" si="46"/>
        <v>0</v>
      </c>
      <c r="G248" s="8">
        <f t="shared" si="47"/>
        <v>0</v>
      </c>
      <c r="H248" s="8">
        <f t="shared" si="48"/>
        <v>0</v>
      </c>
      <c r="I248" s="8">
        <f t="shared" si="49"/>
        <v>0</v>
      </c>
      <c r="J248" s="8">
        <f t="shared" si="50"/>
        <v>0</v>
      </c>
      <c r="K248" s="8">
        <f t="shared" ca="1" si="42"/>
        <v>-12.900597081021244</v>
      </c>
      <c r="L248" s="8">
        <f t="shared" ca="1" si="51"/>
        <v>166.42540504685385</v>
      </c>
      <c r="M248" s="8">
        <f t="shared" ca="1" si="43"/>
        <v>5.6086877522617627E-3</v>
      </c>
      <c r="N248" s="8">
        <f t="shared" ca="1" si="44"/>
        <v>0.79395402445869956</v>
      </c>
      <c r="O248" s="8">
        <f t="shared" ca="1" si="45"/>
        <v>5.6798836355830886</v>
      </c>
      <c r="P248" s="6">
        <f t="shared" ca="1" si="52"/>
        <v>12.900597081021244</v>
      </c>
      <c r="Q248" s="6"/>
      <c r="R248" s="6"/>
      <c r="S248" s="6"/>
    </row>
    <row r="249" spans="1:19" x14ac:dyDescent="0.2">
      <c r="A249" s="6"/>
      <c r="B249" s="6"/>
      <c r="C249" s="6"/>
      <c r="D249" s="41">
        <f t="shared" si="41"/>
        <v>0</v>
      </c>
      <c r="E249" s="41">
        <f t="shared" si="41"/>
        <v>0</v>
      </c>
      <c r="F249" s="8">
        <f t="shared" si="46"/>
        <v>0</v>
      </c>
      <c r="G249" s="8">
        <f t="shared" si="47"/>
        <v>0</v>
      </c>
      <c r="H249" s="8">
        <f t="shared" si="48"/>
        <v>0</v>
      </c>
      <c r="I249" s="8">
        <f t="shared" si="49"/>
        <v>0</v>
      </c>
      <c r="J249" s="8">
        <f t="shared" si="50"/>
        <v>0</v>
      </c>
      <c r="K249" s="8">
        <f t="shared" ca="1" si="42"/>
        <v>-12.900597081021244</v>
      </c>
      <c r="L249" s="8">
        <f t="shared" ca="1" si="51"/>
        <v>166.42540504685385</v>
      </c>
      <c r="M249" s="8">
        <f t="shared" ca="1" si="43"/>
        <v>5.6086877522617627E-3</v>
      </c>
      <c r="N249" s="8">
        <f t="shared" ca="1" si="44"/>
        <v>0.79395402445869956</v>
      </c>
      <c r="O249" s="8">
        <f t="shared" ca="1" si="45"/>
        <v>5.6798836355830886</v>
      </c>
      <c r="P249" s="6">
        <f t="shared" ca="1" si="52"/>
        <v>12.900597081021244</v>
      </c>
      <c r="Q249" s="6"/>
      <c r="R249" s="6"/>
      <c r="S249" s="6"/>
    </row>
    <row r="250" spans="1:19" x14ac:dyDescent="0.2">
      <c r="A250" s="6"/>
      <c r="B250" s="6"/>
      <c r="C250" s="6"/>
      <c r="D250" s="41">
        <f t="shared" si="41"/>
        <v>0</v>
      </c>
      <c r="E250" s="41">
        <f t="shared" si="41"/>
        <v>0</v>
      </c>
      <c r="F250" s="8">
        <f t="shared" si="46"/>
        <v>0</v>
      </c>
      <c r="G250" s="8">
        <f t="shared" si="47"/>
        <v>0</v>
      </c>
      <c r="H250" s="8">
        <f t="shared" si="48"/>
        <v>0</v>
      </c>
      <c r="I250" s="8">
        <f t="shared" si="49"/>
        <v>0</v>
      </c>
      <c r="J250" s="8">
        <f t="shared" si="50"/>
        <v>0</v>
      </c>
      <c r="K250" s="8">
        <f t="shared" ca="1" si="42"/>
        <v>-12.900597081021244</v>
      </c>
      <c r="L250" s="8">
        <f t="shared" ca="1" si="51"/>
        <v>166.42540504685385</v>
      </c>
      <c r="M250" s="8">
        <f t="shared" ca="1" si="43"/>
        <v>5.6086877522617627E-3</v>
      </c>
      <c r="N250" s="8">
        <f t="shared" ca="1" si="44"/>
        <v>0.79395402445869956</v>
      </c>
      <c r="O250" s="8">
        <f t="shared" ca="1" si="45"/>
        <v>5.6798836355830886</v>
      </c>
      <c r="P250" s="6">
        <f t="shared" ca="1" si="52"/>
        <v>12.900597081021244</v>
      </c>
      <c r="Q250" s="6"/>
      <c r="R250" s="6"/>
      <c r="S250" s="6"/>
    </row>
    <row r="251" spans="1:19" x14ac:dyDescent="0.2">
      <c r="A251" s="6"/>
      <c r="B251" s="6"/>
      <c r="C251" s="6"/>
      <c r="D251" s="41">
        <f t="shared" si="41"/>
        <v>0</v>
      </c>
      <c r="E251" s="41">
        <f t="shared" si="41"/>
        <v>0</v>
      </c>
      <c r="F251" s="8">
        <f t="shared" si="46"/>
        <v>0</v>
      </c>
      <c r="G251" s="8">
        <f t="shared" si="47"/>
        <v>0</v>
      </c>
      <c r="H251" s="8">
        <f t="shared" si="48"/>
        <v>0</v>
      </c>
      <c r="I251" s="8">
        <f t="shared" si="49"/>
        <v>0</v>
      </c>
      <c r="J251" s="8">
        <f t="shared" si="50"/>
        <v>0</v>
      </c>
      <c r="K251" s="8">
        <f t="shared" ca="1" si="42"/>
        <v>-12.900597081021244</v>
      </c>
      <c r="L251" s="8">
        <f t="shared" ca="1" si="51"/>
        <v>166.42540504685385</v>
      </c>
      <c r="M251" s="8">
        <f t="shared" ca="1" si="43"/>
        <v>5.6086877522617627E-3</v>
      </c>
      <c r="N251" s="8">
        <f t="shared" ca="1" si="44"/>
        <v>0.79395402445869956</v>
      </c>
      <c r="O251" s="8">
        <f t="shared" ca="1" si="45"/>
        <v>5.6798836355830886</v>
      </c>
      <c r="P251" s="6">
        <f t="shared" ca="1" si="52"/>
        <v>12.900597081021244</v>
      </c>
      <c r="Q251" s="6"/>
      <c r="R251" s="6"/>
      <c r="S251" s="6"/>
    </row>
    <row r="252" spans="1:19" x14ac:dyDescent="0.2">
      <c r="A252" s="6"/>
      <c r="B252" s="6"/>
      <c r="C252" s="6"/>
      <c r="D252" s="41">
        <f t="shared" si="41"/>
        <v>0</v>
      </c>
      <c r="E252" s="41">
        <f t="shared" si="41"/>
        <v>0</v>
      </c>
      <c r="F252" s="8">
        <f t="shared" si="46"/>
        <v>0</v>
      </c>
      <c r="G252" s="8">
        <f t="shared" si="47"/>
        <v>0</v>
      </c>
      <c r="H252" s="8">
        <f t="shared" si="48"/>
        <v>0</v>
      </c>
      <c r="I252" s="8">
        <f t="shared" si="49"/>
        <v>0</v>
      </c>
      <c r="J252" s="8">
        <f t="shared" si="50"/>
        <v>0</v>
      </c>
      <c r="K252" s="8">
        <f t="shared" ca="1" si="42"/>
        <v>-12.900597081021244</v>
      </c>
      <c r="L252" s="8">
        <f t="shared" ca="1" si="51"/>
        <v>166.42540504685385</v>
      </c>
      <c r="M252" s="8">
        <f t="shared" ca="1" si="43"/>
        <v>5.6086877522617627E-3</v>
      </c>
      <c r="N252" s="8">
        <f t="shared" ca="1" si="44"/>
        <v>0.79395402445869956</v>
      </c>
      <c r="O252" s="8">
        <f t="shared" ca="1" si="45"/>
        <v>5.6798836355830886</v>
      </c>
      <c r="P252" s="6">
        <f t="shared" ca="1" si="52"/>
        <v>12.900597081021244</v>
      </c>
      <c r="Q252" s="6"/>
      <c r="R252" s="6"/>
      <c r="S252" s="6"/>
    </row>
    <row r="253" spans="1:19" x14ac:dyDescent="0.2">
      <c r="A253" s="6"/>
      <c r="B253" s="6"/>
      <c r="C253" s="6"/>
      <c r="D253" s="41">
        <f t="shared" si="41"/>
        <v>0</v>
      </c>
      <c r="E253" s="41">
        <f t="shared" si="41"/>
        <v>0</v>
      </c>
      <c r="F253" s="8">
        <f t="shared" si="46"/>
        <v>0</v>
      </c>
      <c r="G253" s="8">
        <f t="shared" si="47"/>
        <v>0</v>
      </c>
      <c r="H253" s="8">
        <f t="shared" si="48"/>
        <v>0</v>
      </c>
      <c r="I253" s="8">
        <f t="shared" si="49"/>
        <v>0</v>
      </c>
      <c r="J253" s="8">
        <f t="shared" si="50"/>
        <v>0</v>
      </c>
      <c r="K253" s="8">
        <f t="shared" ca="1" si="42"/>
        <v>-12.900597081021244</v>
      </c>
      <c r="L253" s="8">
        <f t="shared" ca="1" si="51"/>
        <v>166.42540504685385</v>
      </c>
      <c r="M253" s="8">
        <f t="shared" ca="1" si="43"/>
        <v>5.6086877522617627E-3</v>
      </c>
      <c r="N253" s="8">
        <f t="shared" ca="1" si="44"/>
        <v>0.79395402445869956</v>
      </c>
      <c r="O253" s="8">
        <f t="shared" ca="1" si="45"/>
        <v>5.6798836355830886</v>
      </c>
      <c r="P253" s="6">
        <f t="shared" ca="1" si="52"/>
        <v>12.900597081021244</v>
      </c>
      <c r="Q253" s="6"/>
      <c r="R253" s="6"/>
      <c r="S253" s="6"/>
    </row>
    <row r="254" spans="1:19" x14ac:dyDescent="0.2">
      <c r="A254" s="6"/>
      <c r="B254" s="6"/>
      <c r="C254" s="6"/>
      <c r="D254" s="41">
        <f t="shared" si="41"/>
        <v>0</v>
      </c>
      <c r="E254" s="41">
        <f t="shared" si="41"/>
        <v>0</v>
      </c>
      <c r="F254" s="8">
        <f t="shared" si="46"/>
        <v>0</v>
      </c>
      <c r="G254" s="8">
        <f t="shared" si="47"/>
        <v>0</v>
      </c>
      <c r="H254" s="8">
        <f t="shared" si="48"/>
        <v>0</v>
      </c>
      <c r="I254" s="8">
        <f t="shared" si="49"/>
        <v>0</v>
      </c>
      <c r="J254" s="8">
        <f t="shared" si="50"/>
        <v>0</v>
      </c>
      <c r="K254" s="8">
        <f t="shared" ca="1" si="42"/>
        <v>-12.900597081021244</v>
      </c>
      <c r="L254" s="8">
        <f t="shared" ca="1" si="51"/>
        <v>166.42540504685385</v>
      </c>
      <c r="M254" s="8">
        <f t="shared" ca="1" si="43"/>
        <v>5.6086877522617627E-3</v>
      </c>
      <c r="N254" s="8">
        <f t="shared" ca="1" si="44"/>
        <v>0.79395402445869956</v>
      </c>
      <c r="O254" s="8">
        <f t="shared" ca="1" si="45"/>
        <v>5.6798836355830886</v>
      </c>
      <c r="P254" s="6">
        <f t="shared" ca="1" si="52"/>
        <v>12.900597081021244</v>
      </c>
      <c r="Q254" s="6"/>
      <c r="R254" s="6"/>
      <c r="S254" s="6"/>
    </row>
    <row r="255" spans="1:19" x14ac:dyDescent="0.2">
      <c r="A255" s="6"/>
      <c r="B255" s="6"/>
      <c r="C255" s="6"/>
      <c r="D255" s="41">
        <f t="shared" si="41"/>
        <v>0</v>
      </c>
      <c r="E255" s="41">
        <f t="shared" si="41"/>
        <v>0</v>
      </c>
      <c r="F255" s="8">
        <f t="shared" si="46"/>
        <v>0</v>
      </c>
      <c r="G255" s="8">
        <f t="shared" si="47"/>
        <v>0</v>
      </c>
      <c r="H255" s="8">
        <f t="shared" si="48"/>
        <v>0</v>
      </c>
      <c r="I255" s="8">
        <f t="shared" si="49"/>
        <v>0</v>
      </c>
      <c r="J255" s="8">
        <f t="shared" si="50"/>
        <v>0</v>
      </c>
      <c r="K255" s="8">
        <f t="shared" ca="1" si="42"/>
        <v>-12.900597081021244</v>
      </c>
      <c r="L255" s="8">
        <f t="shared" ca="1" si="51"/>
        <v>166.42540504685385</v>
      </c>
      <c r="M255" s="8">
        <f t="shared" ca="1" si="43"/>
        <v>5.6086877522617627E-3</v>
      </c>
      <c r="N255" s="8">
        <f t="shared" ca="1" si="44"/>
        <v>0.79395402445869956</v>
      </c>
      <c r="O255" s="8">
        <f t="shared" ca="1" si="45"/>
        <v>5.6798836355830886</v>
      </c>
      <c r="P255" s="6">
        <f t="shared" ca="1" si="52"/>
        <v>12.900597081021244</v>
      </c>
      <c r="Q255" s="6"/>
      <c r="R255" s="6"/>
      <c r="S255" s="6"/>
    </row>
    <row r="256" spans="1:19" x14ac:dyDescent="0.2">
      <c r="A256" s="6"/>
      <c r="B256" s="6"/>
      <c r="C256" s="6"/>
      <c r="D256" s="41">
        <f t="shared" si="41"/>
        <v>0</v>
      </c>
      <c r="E256" s="41">
        <f t="shared" si="41"/>
        <v>0</v>
      </c>
      <c r="F256" s="8">
        <f t="shared" si="46"/>
        <v>0</v>
      </c>
      <c r="G256" s="8">
        <f t="shared" si="47"/>
        <v>0</v>
      </c>
      <c r="H256" s="8">
        <f t="shared" si="48"/>
        <v>0</v>
      </c>
      <c r="I256" s="8">
        <f t="shared" si="49"/>
        <v>0</v>
      </c>
      <c r="J256" s="8">
        <f t="shared" si="50"/>
        <v>0</v>
      </c>
      <c r="K256" s="8">
        <f t="shared" ca="1" si="42"/>
        <v>-12.900597081021244</v>
      </c>
      <c r="L256" s="8">
        <f t="shared" ca="1" si="51"/>
        <v>166.42540504685385</v>
      </c>
      <c r="M256" s="8">
        <f t="shared" ca="1" si="43"/>
        <v>5.6086877522617627E-3</v>
      </c>
      <c r="N256" s="8">
        <f t="shared" ca="1" si="44"/>
        <v>0.79395402445869956</v>
      </c>
      <c r="O256" s="8">
        <f t="shared" ca="1" si="45"/>
        <v>5.6798836355830886</v>
      </c>
      <c r="P256" s="6">
        <f t="shared" ca="1" si="52"/>
        <v>12.900597081021244</v>
      </c>
      <c r="Q256" s="6"/>
      <c r="R256" s="6"/>
      <c r="S256" s="6"/>
    </row>
    <row r="257" spans="1:19" x14ac:dyDescent="0.2">
      <c r="A257" s="6"/>
      <c r="B257" s="6"/>
      <c r="C257" s="6"/>
      <c r="D257" s="41">
        <f t="shared" si="41"/>
        <v>0</v>
      </c>
      <c r="E257" s="41">
        <f t="shared" si="41"/>
        <v>0</v>
      </c>
      <c r="F257" s="8">
        <f t="shared" si="46"/>
        <v>0</v>
      </c>
      <c r="G257" s="8">
        <f t="shared" si="47"/>
        <v>0</v>
      </c>
      <c r="H257" s="8">
        <f t="shared" si="48"/>
        <v>0</v>
      </c>
      <c r="I257" s="8">
        <f t="shared" si="49"/>
        <v>0</v>
      </c>
      <c r="J257" s="8">
        <f t="shared" si="50"/>
        <v>0</v>
      </c>
      <c r="K257" s="8">
        <f t="shared" ca="1" si="42"/>
        <v>-12.900597081021244</v>
      </c>
      <c r="L257" s="8">
        <f t="shared" ca="1" si="51"/>
        <v>166.42540504685385</v>
      </c>
      <c r="M257" s="8">
        <f t="shared" ca="1" si="43"/>
        <v>5.6086877522617627E-3</v>
      </c>
      <c r="N257" s="8">
        <f t="shared" ca="1" si="44"/>
        <v>0.79395402445869956</v>
      </c>
      <c r="O257" s="8">
        <f t="shared" ca="1" si="45"/>
        <v>5.6798836355830886</v>
      </c>
      <c r="P257" s="6">
        <f t="shared" ca="1" si="52"/>
        <v>12.900597081021244</v>
      </c>
      <c r="Q257" s="6"/>
      <c r="R257" s="6"/>
      <c r="S257" s="6"/>
    </row>
    <row r="258" spans="1:19" x14ac:dyDescent="0.2">
      <c r="A258" s="6"/>
      <c r="B258" s="6"/>
      <c r="C258" s="6"/>
      <c r="D258" s="41">
        <f t="shared" si="41"/>
        <v>0</v>
      </c>
      <c r="E258" s="41">
        <f t="shared" si="41"/>
        <v>0</v>
      </c>
      <c r="F258" s="8">
        <f t="shared" si="46"/>
        <v>0</v>
      </c>
      <c r="G258" s="8">
        <f t="shared" si="47"/>
        <v>0</v>
      </c>
      <c r="H258" s="8">
        <f t="shared" si="48"/>
        <v>0</v>
      </c>
      <c r="I258" s="8">
        <f t="shared" si="49"/>
        <v>0</v>
      </c>
      <c r="J258" s="8">
        <f t="shared" si="50"/>
        <v>0</v>
      </c>
      <c r="K258" s="8">
        <f t="shared" ca="1" si="42"/>
        <v>-12.900597081021244</v>
      </c>
      <c r="L258" s="8">
        <f t="shared" ca="1" si="51"/>
        <v>166.42540504685385</v>
      </c>
      <c r="M258" s="8">
        <f t="shared" ca="1" si="43"/>
        <v>5.6086877522617627E-3</v>
      </c>
      <c r="N258" s="8">
        <f t="shared" ca="1" si="44"/>
        <v>0.79395402445869956</v>
      </c>
      <c r="O258" s="8">
        <f t="shared" ca="1" si="45"/>
        <v>5.6798836355830886</v>
      </c>
      <c r="P258" s="6">
        <f t="shared" ca="1" si="52"/>
        <v>12.900597081021244</v>
      </c>
      <c r="Q258" s="6"/>
      <c r="R258" s="6"/>
      <c r="S258" s="6"/>
    </row>
    <row r="259" spans="1:19" x14ac:dyDescent="0.2">
      <c r="A259" s="6"/>
      <c r="B259" s="6"/>
      <c r="C259" s="6"/>
      <c r="D259" s="41">
        <f t="shared" si="41"/>
        <v>0</v>
      </c>
      <c r="E259" s="41">
        <f t="shared" si="41"/>
        <v>0</v>
      </c>
      <c r="F259" s="8">
        <f t="shared" si="46"/>
        <v>0</v>
      </c>
      <c r="G259" s="8">
        <f t="shared" si="47"/>
        <v>0</v>
      </c>
      <c r="H259" s="8">
        <f t="shared" si="48"/>
        <v>0</v>
      </c>
      <c r="I259" s="8">
        <f t="shared" si="49"/>
        <v>0</v>
      </c>
      <c r="J259" s="8">
        <f t="shared" si="50"/>
        <v>0</v>
      </c>
      <c r="K259" s="8">
        <f t="shared" ca="1" si="42"/>
        <v>-12.900597081021244</v>
      </c>
      <c r="L259" s="8">
        <f t="shared" ca="1" si="51"/>
        <v>166.42540504685385</v>
      </c>
      <c r="M259" s="8">
        <f t="shared" ca="1" si="43"/>
        <v>5.6086877522617627E-3</v>
      </c>
      <c r="N259" s="8">
        <f t="shared" ca="1" si="44"/>
        <v>0.79395402445869956</v>
      </c>
      <c r="O259" s="8">
        <f t="shared" ca="1" si="45"/>
        <v>5.6798836355830886</v>
      </c>
      <c r="P259" s="6">
        <f t="shared" ca="1" si="52"/>
        <v>12.900597081021244</v>
      </c>
      <c r="Q259" s="6"/>
      <c r="R259" s="6"/>
      <c r="S259" s="6"/>
    </row>
    <row r="260" spans="1:19" x14ac:dyDescent="0.2">
      <c r="A260" s="6"/>
      <c r="B260" s="6"/>
      <c r="C260" s="6"/>
      <c r="D260" s="41">
        <f t="shared" ref="D260:E323" si="53">A260/A$18</f>
        <v>0</v>
      </c>
      <c r="E260" s="41">
        <f t="shared" si="53"/>
        <v>0</v>
      </c>
      <c r="F260" s="8">
        <f t="shared" si="46"/>
        <v>0</v>
      </c>
      <c r="G260" s="8">
        <f t="shared" si="47"/>
        <v>0</v>
      </c>
      <c r="H260" s="8">
        <f t="shared" si="48"/>
        <v>0</v>
      </c>
      <c r="I260" s="8">
        <f t="shared" si="49"/>
        <v>0</v>
      </c>
      <c r="J260" s="8">
        <f t="shared" si="50"/>
        <v>0</v>
      </c>
      <c r="K260" s="8">
        <f t="shared" ca="1" si="42"/>
        <v>-12.900597081021244</v>
      </c>
      <c r="L260" s="8">
        <f t="shared" ca="1" si="51"/>
        <v>166.42540504685385</v>
      </c>
      <c r="M260" s="8">
        <f t="shared" ca="1" si="43"/>
        <v>5.6086877522617627E-3</v>
      </c>
      <c r="N260" s="8">
        <f t="shared" ca="1" si="44"/>
        <v>0.79395402445869956</v>
      </c>
      <c r="O260" s="8">
        <f t="shared" ca="1" si="45"/>
        <v>5.6798836355830886</v>
      </c>
      <c r="P260" s="6">
        <f t="shared" ca="1" si="52"/>
        <v>12.900597081021244</v>
      </c>
      <c r="Q260" s="6"/>
      <c r="R260" s="6"/>
      <c r="S260" s="6"/>
    </row>
    <row r="261" spans="1:19" x14ac:dyDescent="0.2">
      <c r="A261" s="6"/>
      <c r="B261" s="6"/>
      <c r="C261" s="6"/>
      <c r="D261" s="41">
        <f t="shared" si="53"/>
        <v>0</v>
      </c>
      <c r="E261" s="41">
        <f t="shared" si="53"/>
        <v>0</v>
      </c>
      <c r="F261" s="8">
        <f t="shared" si="46"/>
        <v>0</v>
      </c>
      <c r="G261" s="8">
        <f t="shared" si="47"/>
        <v>0</v>
      </c>
      <c r="H261" s="8">
        <f t="shared" si="48"/>
        <v>0</v>
      </c>
      <c r="I261" s="8">
        <f t="shared" si="49"/>
        <v>0</v>
      </c>
      <c r="J261" s="8">
        <f t="shared" si="50"/>
        <v>0</v>
      </c>
      <c r="K261" s="8">
        <f t="shared" ca="1" si="42"/>
        <v>-12.900597081021244</v>
      </c>
      <c r="L261" s="8">
        <f t="shared" ca="1" si="51"/>
        <v>166.42540504685385</v>
      </c>
      <c r="M261" s="8">
        <f t="shared" ca="1" si="43"/>
        <v>5.6086877522617627E-3</v>
      </c>
      <c r="N261" s="8">
        <f t="shared" ca="1" si="44"/>
        <v>0.79395402445869956</v>
      </c>
      <c r="O261" s="8">
        <f t="shared" ca="1" si="45"/>
        <v>5.6798836355830886</v>
      </c>
      <c r="P261" s="6">
        <f t="shared" ca="1" si="52"/>
        <v>12.900597081021244</v>
      </c>
      <c r="Q261" s="6"/>
      <c r="R261" s="6"/>
      <c r="S261" s="6"/>
    </row>
    <row r="262" spans="1:19" x14ac:dyDescent="0.2">
      <c r="A262" s="6"/>
      <c r="B262" s="6"/>
      <c r="C262" s="6"/>
      <c r="D262" s="41">
        <f t="shared" si="53"/>
        <v>0</v>
      </c>
      <c r="E262" s="41">
        <f t="shared" si="53"/>
        <v>0</v>
      </c>
      <c r="F262" s="8">
        <f t="shared" si="46"/>
        <v>0</v>
      </c>
      <c r="G262" s="8">
        <f t="shared" si="47"/>
        <v>0</v>
      </c>
      <c r="H262" s="8">
        <f t="shared" si="48"/>
        <v>0</v>
      </c>
      <c r="I262" s="8">
        <f t="shared" si="49"/>
        <v>0</v>
      </c>
      <c r="J262" s="8">
        <f t="shared" si="50"/>
        <v>0</v>
      </c>
      <c r="K262" s="8">
        <f t="shared" ca="1" si="42"/>
        <v>-12.900597081021244</v>
      </c>
      <c r="L262" s="8">
        <f t="shared" ca="1" si="51"/>
        <v>166.42540504685385</v>
      </c>
      <c r="M262" s="8">
        <f t="shared" ca="1" si="43"/>
        <v>5.6086877522617627E-3</v>
      </c>
      <c r="N262" s="8">
        <f t="shared" ca="1" si="44"/>
        <v>0.79395402445869956</v>
      </c>
      <c r="O262" s="8">
        <f t="shared" ca="1" si="45"/>
        <v>5.6798836355830886</v>
      </c>
      <c r="P262" s="6">
        <f t="shared" ca="1" si="52"/>
        <v>12.900597081021244</v>
      </c>
      <c r="Q262" s="6"/>
      <c r="R262" s="6"/>
      <c r="S262" s="6"/>
    </row>
    <row r="263" spans="1:19" x14ac:dyDescent="0.2">
      <c r="A263" s="6"/>
      <c r="B263" s="6"/>
      <c r="C263" s="6"/>
      <c r="D263" s="41">
        <f t="shared" si="53"/>
        <v>0</v>
      </c>
      <c r="E263" s="41">
        <f t="shared" si="53"/>
        <v>0</v>
      </c>
      <c r="F263" s="8">
        <f t="shared" si="46"/>
        <v>0</v>
      </c>
      <c r="G263" s="8">
        <f t="shared" si="47"/>
        <v>0</v>
      </c>
      <c r="H263" s="8">
        <f t="shared" si="48"/>
        <v>0</v>
      </c>
      <c r="I263" s="8">
        <f t="shared" si="49"/>
        <v>0</v>
      </c>
      <c r="J263" s="8">
        <f t="shared" si="50"/>
        <v>0</v>
      </c>
      <c r="K263" s="8">
        <f t="shared" ca="1" si="42"/>
        <v>-12.900597081021244</v>
      </c>
      <c r="L263" s="8">
        <f t="shared" ca="1" si="51"/>
        <v>166.42540504685385</v>
      </c>
      <c r="M263" s="8">
        <f t="shared" ca="1" si="43"/>
        <v>5.6086877522617627E-3</v>
      </c>
      <c r="N263" s="8">
        <f t="shared" ca="1" si="44"/>
        <v>0.79395402445869956</v>
      </c>
      <c r="O263" s="8">
        <f t="shared" ca="1" si="45"/>
        <v>5.6798836355830886</v>
      </c>
      <c r="P263" s="6">
        <f t="shared" ca="1" si="52"/>
        <v>12.900597081021244</v>
      </c>
      <c r="Q263" s="6"/>
      <c r="R263" s="6"/>
      <c r="S263" s="6"/>
    </row>
    <row r="264" spans="1:19" x14ac:dyDescent="0.2">
      <c r="A264" s="6"/>
      <c r="B264" s="6"/>
      <c r="C264" s="6"/>
      <c r="D264" s="41">
        <f t="shared" si="53"/>
        <v>0</v>
      </c>
      <c r="E264" s="41">
        <f t="shared" si="53"/>
        <v>0</v>
      </c>
      <c r="F264" s="8">
        <f t="shared" si="46"/>
        <v>0</v>
      </c>
      <c r="G264" s="8">
        <f t="shared" si="47"/>
        <v>0</v>
      </c>
      <c r="H264" s="8">
        <f t="shared" si="48"/>
        <v>0</v>
      </c>
      <c r="I264" s="8">
        <f t="shared" si="49"/>
        <v>0</v>
      </c>
      <c r="J264" s="8">
        <f t="shared" si="50"/>
        <v>0</v>
      </c>
      <c r="K264" s="8">
        <f t="shared" ca="1" si="42"/>
        <v>-12.900597081021244</v>
      </c>
      <c r="L264" s="8">
        <f t="shared" ca="1" si="51"/>
        <v>166.42540504685385</v>
      </c>
      <c r="M264" s="8">
        <f t="shared" ca="1" si="43"/>
        <v>5.6086877522617627E-3</v>
      </c>
      <c r="N264" s="8">
        <f t="shared" ca="1" si="44"/>
        <v>0.79395402445869956</v>
      </c>
      <c r="O264" s="8">
        <f t="shared" ca="1" si="45"/>
        <v>5.6798836355830886</v>
      </c>
      <c r="P264" s="6">
        <f t="shared" ca="1" si="52"/>
        <v>12.900597081021244</v>
      </c>
      <c r="Q264" s="6"/>
      <c r="R264" s="6"/>
      <c r="S264" s="6"/>
    </row>
    <row r="265" spans="1:19" x14ac:dyDescent="0.2">
      <c r="A265" s="6"/>
      <c r="B265" s="6"/>
      <c r="C265" s="6"/>
      <c r="D265" s="41">
        <f t="shared" si="53"/>
        <v>0</v>
      </c>
      <c r="E265" s="41">
        <f t="shared" si="53"/>
        <v>0</v>
      </c>
      <c r="F265" s="8">
        <f t="shared" si="46"/>
        <v>0</v>
      </c>
      <c r="G265" s="8">
        <f t="shared" si="47"/>
        <v>0</v>
      </c>
      <c r="H265" s="8">
        <f t="shared" si="48"/>
        <v>0</v>
      </c>
      <c r="I265" s="8">
        <f t="shared" si="49"/>
        <v>0</v>
      </c>
      <c r="J265" s="8">
        <f t="shared" si="50"/>
        <v>0</v>
      </c>
      <c r="K265" s="8">
        <f t="shared" ca="1" si="42"/>
        <v>-12.900597081021244</v>
      </c>
      <c r="L265" s="8">
        <f t="shared" ca="1" si="51"/>
        <v>166.42540504685385</v>
      </c>
      <c r="M265" s="8">
        <f t="shared" ca="1" si="43"/>
        <v>5.6086877522617627E-3</v>
      </c>
      <c r="N265" s="8">
        <f t="shared" ca="1" si="44"/>
        <v>0.79395402445869956</v>
      </c>
      <c r="O265" s="8">
        <f t="shared" ca="1" si="45"/>
        <v>5.6798836355830886</v>
      </c>
      <c r="P265" s="6">
        <f t="shared" ca="1" si="52"/>
        <v>12.900597081021244</v>
      </c>
      <c r="Q265" s="6"/>
      <c r="R265" s="6"/>
      <c r="S265" s="6"/>
    </row>
    <row r="266" spans="1:19" x14ac:dyDescent="0.2">
      <c r="A266" s="6"/>
      <c r="B266" s="6"/>
      <c r="C266" s="6"/>
      <c r="D266" s="41">
        <f t="shared" si="53"/>
        <v>0</v>
      </c>
      <c r="E266" s="41">
        <f t="shared" si="53"/>
        <v>0</v>
      </c>
      <c r="F266" s="8">
        <f t="shared" si="46"/>
        <v>0</v>
      </c>
      <c r="G266" s="8">
        <f t="shared" si="47"/>
        <v>0</v>
      </c>
      <c r="H266" s="8">
        <f t="shared" si="48"/>
        <v>0</v>
      </c>
      <c r="I266" s="8">
        <f t="shared" si="49"/>
        <v>0</v>
      </c>
      <c r="J266" s="8">
        <f t="shared" si="50"/>
        <v>0</v>
      </c>
      <c r="K266" s="8">
        <f t="shared" ca="1" si="42"/>
        <v>-12.900597081021244</v>
      </c>
      <c r="L266" s="8">
        <f t="shared" ca="1" si="51"/>
        <v>166.42540504685385</v>
      </c>
      <c r="M266" s="8">
        <f t="shared" ca="1" si="43"/>
        <v>5.6086877522617627E-3</v>
      </c>
      <c r="N266" s="8">
        <f t="shared" ca="1" si="44"/>
        <v>0.79395402445869956</v>
      </c>
      <c r="O266" s="8">
        <f t="shared" ca="1" si="45"/>
        <v>5.6798836355830886</v>
      </c>
      <c r="P266" s="6">
        <f t="shared" ca="1" si="52"/>
        <v>12.900597081021244</v>
      </c>
      <c r="Q266" s="6"/>
      <c r="R266" s="6"/>
      <c r="S266" s="6"/>
    </row>
    <row r="267" spans="1:19" x14ac:dyDescent="0.2">
      <c r="A267" s="6"/>
      <c r="B267" s="6"/>
      <c r="C267" s="6"/>
      <c r="D267" s="41">
        <f t="shared" si="53"/>
        <v>0</v>
      </c>
      <c r="E267" s="41">
        <f t="shared" si="53"/>
        <v>0</v>
      </c>
      <c r="F267" s="8">
        <f t="shared" si="46"/>
        <v>0</v>
      </c>
      <c r="G267" s="8">
        <f t="shared" si="47"/>
        <v>0</v>
      </c>
      <c r="H267" s="8">
        <f t="shared" si="48"/>
        <v>0</v>
      </c>
      <c r="I267" s="8">
        <f t="shared" si="49"/>
        <v>0</v>
      </c>
      <c r="J267" s="8">
        <f t="shared" si="50"/>
        <v>0</v>
      </c>
      <c r="K267" s="8">
        <f t="shared" ca="1" si="42"/>
        <v>-12.900597081021244</v>
      </c>
      <c r="L267" s="8">
        <f t="shared" ca="1" si="51"/>
        <v>166.42540504685385</v>
      </c>
      <c r="M267" s="8">
        <f t="shared" ca="1" si="43"/>
        <v>5.6086877522617627E-3</v>
      </c>
      <c r="N267" s="8">
        <f t="shared" ca="1" si="44"/>
        <v>0.79395402445869956</v>
      </c>
      <c r="O267" s="8">
        <f t="shared" ca="1" si="45"/>
        <v>5.6798836355830886</v>
      </c>
      <c r="P267" s="6">
        <f t="shared" ca="1" si="52"/>
        <v>12.900597081021244</v>
      </c>
      <c r="Q267" s="6"/>
      <c r="R267" s="6"/>
      <c r="S267" s="6"/>
    </row>
    <row r="268" spans="1:19" x14ac:dyDescent="0.2">
      <c r="A268" s="6"/>
      <c r="B268" s="6"/>
      <c r="C268" s="6"/>
      <c r="D268" s="41">
        <f t="shared" si="53"/>
        <v>0</v>
      </c>
      <c r="E268" s="41">
        <f t="shared" si="53"/>
        <v>0</v>
      </c>
      <c r="F268" s="8">
        <f t="shared" si="46"/>
        <v>0</v>
      </c>
      <c r="G268" s="8">
        <f t="shared" si="47"/>
        <v>0</v>
      </c>
      <c r="H268" s="8">
        <f t="shared" si="48"/>
        <v>0</v>
      </c>
      <c r="I268" s="8">
        <f t="shared" si="49"/>
        <v>0</v>
      </c>
      <c r="J268" s="8">
        <f t="shared" si="50"/>
        <v>0</v>
      </c>
      <c r="K268" s="8">
        <f t="shared" ca="1" si="42"/>
        <v>-12.900597081021244</v>
      </c>
      <c r="L268" s="8">
        <f t="shared" ca="1" si="51"/>
        <v>166.42540504685385</v>
      </c>
      <c r="M268" s="8">
        <f t="shared" ca="1" si="43"/>
        <v>5.6086877522617627E-3</v>
      </c>
      <c r="N268" s="8">
        <f t="shared" ca="1" si="44"/>
        <v>0.79395402445869956</v>
      </c>
      <c r="O268" s="8">
        <f t="shared" ca="1" si="45"/>
        <v>5.6798836355830886</v>
      </c>
      <c r="P268" s="6">
        <f t="shared" ca="1" si="52"/>
        <v>12.900597081021244</v>
      </c>
      <c r="Q268" s="6"/>
      <c r="R268" s="6"/>
      <c r="S268" s="6"/>
    </row>
    <row r="269" spans="1:19" x14ac:dyDescent="0.2">
      <c r="A269" s="6"/>
      <c r="B269" s="6"/>
      <c r="C269" s="6"/>
      <c r="D269" s="41">
        <f t="shared" si="53"/>
        <v>0</v>
      </c>
      <c r="E269" s="41">
        <f t="shared" si="53"/>
        <v>0</v>
      </c>
      <c r="F269" s="8">
        <f t="shared" si="46"/>
        <v>0</v>
      </c>
      <c r="G269" s="8">
        <f t="shared" si="47"/>
        <v>0</v>
      </c>
      <c r="H269" s="8">
        <f t="shared" si="48"/>
        <v>0</v>
      </c>
      <c r="I269" s="8">
        <f t="shared" si="49"/>
        <v>0</v>
      </c>
      <c r="J269" s="8">
        <f t="shared" si="50"/>
        <v>0</v>
      </c>
      <c r="K269" s="8">
        <f t="shared" ca="1" si="42"/>
        <v>-12.900597081021244</v>
      </c>
      <c r="L269" s="8">
        <f t="shared" ca="1" si="51"/>
        <v>166.42540504685385</v>
      </c>
      <c r="M269" s="8">
        <f t="shared" ca="1" si="43"/>
        <v>5.6086877522617627E-3</v>
      </c>
      <c r="N269" s="8">
        <f t="shared" ca="1" si="44"/>
        <v>0.79395402445869956</v>
      </c>
      <c r="O269" s="8">
        <f t="shared" ca="1" si="45"/>
        <v>5.6798836355830886</v>
      </c>
      <c r="P269" s="6">
        <f t="shared" ca="1" si="52"/>
        <v>12.900597081021244</v>
      </c>
      <c r="Q269" s="6"/>
      <c r="R269" s="6"/>
      <c r="S269" s="6"/>
    </row>
    <row r="270" spans="1:19" x14ac:dyDescent="0.2">
      <c r="A270" s="6"/>
      <c r="B270" s="6"/>
      <c r="C270" s="6"/>
      <c r="D270" s="41">
        <f t="shared" si="53"/>
        <v>0</v>
      </c>
      <c r="E270" s="41">
        <f t="shared" si="53"/>
        <v>0</v>
      </c>
      <c r="F270" s="8">
        <f t="shared" si="46"/>
        <v>0</v>
      </c>
      <c r="G270" s="8">
        <f t="shared" si="47"/>
        <v>0</v>
      </c>
      <c r="H270" s="8">
        <f t="shared" si="48"/>
        <v>0</v>
      </c>
      <c r="I270" s="8">
        <f t="shared" si="49"/>
        <v>0</v>
      </c>
      <c r="J270" s="8">
        <f t="shared" si="50"/>
        <v>0</v>
      </c>
      <c r="K270" s="8">
        <f t="shared" ca="1" si="42"/>
        <v>-12.900597081021244</v>
      </c>
      <c r="L270" s="8">
        <f t="shared" ca="1" si="51"/>
        <v>166.42540504685385</v>
      </c>
      <c r="M270" s="8">
        <f t="shared" ca="1" si="43"/>
        <v>5.6086877522617627E-3</v>
      </c>
      <c r="N270" s="8">
        <f t="shared" ca="1" si="44"/>
        <v>0.79395402445869956</v>
      </c>
      <c r="O270" s="8">
        <f t="shared" ca="1" si="45"/>
        <v>5.6798836355830886</v>
      </c>
      <c r="P270" s="6">
        <f t="shared" ca="1" si="52"/>
        <v>12.900597081021244</v>
      </c>
      <c r="Q270" s="6"/>
      <c r="R270" s="6"/>
      <c r="S270" s="6"/>
    </row>
    <row r="271" spans="1:19" x14ac:dyDescent="0.2">
      <c r="A271" s="6"/>
      <c r="B271" s="6"/>
      <c r="C271" s="6"/>
      <c r="D271" s="41">
        <f t="shared" si="53"/>
        <v>0</v>
      </c>
      <c r="E271" s="41">
        <f t="shared" si="53"/>
        <v>0</v>
      </c>
      <c r="F271" s="8">
        <f t="shared" si="46"/>
        <v>0</v>
      </c>
      <c r="G271" s="8">
        <f t="shared" si="47"/>
        <v>0</v>
      </c>
      <c r="H271" s="8">
        <f t="shared" si="48"/>
        <v>0</v>
      </c>
      <c r="I271" s="8">
        <f t="shared" si="49"/>
        <v>0</v>
      </c>
      <c r="J271" s="8">
        <f t="shared" si="50"/>
        <v>0</v>
      </c>
      <c r="K271" s="8">
        <f t="shared" ca="1" si="42"/>
        <v>-12.900597081021244</v>
      </c>
      <c r="L271" s="8">
        <f t="shared" ca="1" si="51"/>
        <v>166.42540504685385</v>
      </c>
      <c r="M271" s="8">
        <f t="shared" ca="1" si="43"/>
        <v>5.6086877522617627E-3</v>
      </c>
      <c r="N271" s="8">
        <f t="shared" ca="1" si="44"/>
        <v>0.79395402445869956</v>
      </c>
      <c r="O271" s="8">
        <f t="shared" ca="1" si="45"/>
        <v>5.6798836355830886</v>
      </c>
      <c r="P271" s="6">
        <f t="shared" ca="1" si="52"/>
        <v>12.900597081021244</v>
      </c>
      <c r="Q271" s="6"/>
      <c r="R271" s="6"/>
      <c r="S271" s="6"/>
    </row>
    <row r="272" spans="1:19" x14ac:dyDescent="0.2">
      <c r="A272" s="6"/>
      <c r="B272" s="6"/>
      <c r="C272" s="6"/>
      <c r="D272" s="41">
        <f t="shared" si="53"/>
        <v>0</v>
      </c>
      <c r="E272" s="41">
        <f t="shared" si="53"/>
        <v>0</v>
      </c>
      <c r="F272" s="8">
        <f t="shared" si="46"/>
        <v>0</v>
      </c>
      <c r="G272" s="8">
        <f t="shared" si="47"/>
        <v>0</v>
      </c>
      <c r="H272" s="8">
        <f t="shared" si="48"/>
        <v>0</v>
      </c>
      <c r="I272" s="8">
        <f t="shared" si="49"/>
        <v>0</v>
      </c>
      <c r="J272" s="8">
        <f t="shared" si="50"/>
        <v>0</v>
      </c>
      <c r="K272" s="8">
        <f t="shared" ca="1" si="42"/>
        <v>-12.900597081021244</v>
      </c>
      <c r="L272" s="8">
        <f t="shared" ca="1" si="51"/>
        <v>166.42540504685385</v>
      </c>
      <c r="M272" s="8">
        <f t="shared" ca="1" si="43"/>
        <v>5.6086877522617627E-3</v>
      </c>
      <c r="N272" s="8">
        <f t="shared" ca="1" si="44"/>
        <v>0.79395402445869956</v>
      </c>
      <c r="O272" s="8">
        <f t="shared" ca="1" si="45"/>
        <v>5.6798836355830886</v>
      </c>
      <c r="P272" s="6">
        <f t="shared" ca="1" si="52"/>
        <v>12.900597081021244</v>
      </c>
      <c r="Q272" s="6"/>
      <c r="R272" s="6"/>
      <c r="S272" s="6"/>
    </row>
    <row r="273" spans="1:19" x14ac:dyDescent="0.2">
      <c r="A273" s="6"/>
      <c r="B273" s="6"/>
      <c r="C273" s="6"/>
      <c r="D273" s="41">
        <f t="shared" si="53"/>
        <v>0</v>
      </c>
      <c r="E273" s="41">
        <f t="shared" si="53"/>
        <v>0</v>
      </c>
      <c r="F273" s="8">
        <f t="shared" si="46"/>
        <v>0</v>
      </c>
      <c r="G273" s="8">
        <f t="shared" si="47"/>
        <v>0</v>
      </c>
      <c r="H273" s="8">
        <f t="shared" si="48"/>
        <v>0</v>
      </c>
      <c r="I273" s="8">
        <f t="shared" si="49"/>
        <v>0</v>
      </c>
      <c r="J273" s="8">
        <f t="shared" si="50"/>
        <v>0</v>
      </c>
      <c r="K273" s="8">
        <f t="shared" ca="1" si="42"/>
        <v>-12.900597081021244</v>
      </c>
      <c r="L273" s="8">
        <f t="shared" ca="1" si="51"/>
        <v>166.42540504685385</v>
      </c>
      <c r="M273" s="8">
        <f t="shared" ca="1" si="43"/>
        <v>5.6086877522617627E-3</v>
      </c>
      <c r="N273" s="8">
        <f t="shared" ca="1" si="44"/>
        <v>0.79395402445869956</v>
      </c>
      <c r="O273" s="8">
        <f t="shared" ca="1" si="45"/>
        <v>5.6798836355830886</v>
      </c>
      <c r="P273" s="6">
        <f t="shared" ca="1" si="52"/>
        <v>12.900597081021244</v>
      </c>
      <c r="Q273" s="6"/>
      <c r="R273" s="6"/>
      <c r="S273" s="6"/>
    </row>
    <row r="274" spans="1:19" x14ac:dyDescent="0.2">
      <c r="A274" s="6"/>
      <c r="B274" s="6"/>
      <c r="C274" s="6"/>
      <c r="D274" s="41">
        <f t="shared" si="53"/>
        <v>0</v>
      </c>
      <c r="E274" s="41">
        <f t="shared" si="53"/>
        <v>0</v>
      </c>
      <c r="F274" s="8">
        <f t="shared" si="46"/>
        <v>0</v>
      </c>
      <c r="G274" s="8">
        <f t="shared" si="47"/>
        <v>0</v>
      </c>
      <c r="H274" s="8">
        <f t="shared" si="48"/>
        <v>0</v>
      </c>
      <c r="I274" s="8">
        <f t="shared" si="49"/>
        <v>0</v>
      </c>
      <c r="J274" s="8">
        <f t="shared" si="50"/>
        <v>0</v>
      </c>
      <c r="K274" s="8">
        <f t="shared" ca="1" si="42"/>
        <v>-12.900597081021244</v>
      </c>
      <c r="L274" s="8">
        <f t="shared" ca="1" si="51"/>
        <v>166.42540504685385</v>
      </c>
      <c r="M274" s="8">
        <f t="shared" ca="1" si="43"/>
        <v>5.6086877522617627E-3</v>
      </c>
      <c r="N274" s="8">
        <f t="shared" ca="1" si="44"/>
        <v>0.79395402445869956</v>
      </c>
      <c r="O274" s="8">
        <f t="shared" ca="1" si="45"/>
        <v>5.6798836355830886</v>
      </c>
      <c r="P274" s="6">
        <f t="shared" ca="1" si="52"/>
        <v>12.900597081021244</v>
      </c>
      <c r="Q274" s="6"/>
      <c r="R274" s="6"/>
      <c r="S274" s="6"/>
    </row>
    <row r="275" spans="1:19" x14ac:dyDescent="0.2">
      <c r="A275" s="6"/>
      <c r="B275" s="6"/>
      <c r="C275" s="6"/>
      <c r="D275" s="41">
        <f t="shared" si="53"/>
        <v>0</v>
      </c>
      <c r="E275" s="41">
        <f t="shared" si="53"/>
        <v>0</v>
      </c>
      <c r="F275" s="8">
        <f t="shared" si="46"/>
        <v>0</v>
      </c>
      <c r="G275" s="8">
        <f t="shared" si="47"/>
        <v>0</v>
      </c>
      <c r="H275" s="8">
        <f t="shared" si="48"/>
        <v>0</v>
      </c>
      <c r="I275" s="8">
        <f t="shared" si="49"/>
        <v>0</v>
      </c>
      <c r="J275" s="8">
        <f t="shared" si="50"/>
        <v>0</v>
      </c>
      <c r="K275" s="8">
        <f t="shared" ca="1" si="42"/>
        <v>-12.900597081021244</v>
      </c>
      <c r="L275" s="8">
        <f t="shared" ca="1" si="51"/>
        <v>166.42540504685385</v>
      </c>
      <c r="M275" s="8">
        <f t="shared" ca="1" si="43"/>
        <v>5.6086877522617627E-3</v>
      </c>
      <c r="N275" s="8">
        <f t="shared" ca="1" si="44"/>
        <v>0.79395402445869956</v>
      </c>
      <c r="O275" s="8">
        <f t="shared" ca="1" si="45"/>
        <v>5.6798836355830886</v>
      </c>
      <c r="P275" s="6">
        <f t="shared" ca="1" si="52"/>
        <v>12.900597081021244</v>
      </c>
      <c r="Q275" s="6"/>
      <c r="R275" s="6"/>
      <c r="S275" s="6"/>
    </row>
    <row r="276" spans="1:19" x14ac:dyDescent="0.2">
      <c r="A276" s="6"/>
      <c r="B276" s="6"/>
      <c r="C276" s="6"/>
      <c r="D276" s="41">
        <f t="shared" si="53"/>
        <v>0</v>
      </c>
      <c r="E276" s="41">
        <f t="shared" si="53"/>
        <v>0</v>
      </c>
      <c r="F276" s="8">
        <f t="shared" si="46"/>
        <v>0</v>
      </c>
      <c r="G276" s="8">
        <f t="shared" si="47"/>
        <v>0</v>
      </c>
      <c r="H276" s="8">
        <f t="shared" si="48"/>
        <v>0</v>
      </c>
      <c r="I276" s="8">
        <f t="shared" si="49"/>
        <v>0</v>
      </c>
      <c r="J276" s="8">
        <f t="shared" si="50"/>
        <v>0</v>
      </c>
      <c r="K276" s="8">
        <f t="shared" ca="1" si="42"/>
        <v>-12.900597081021244</v>
      </c>
      <c r="L276" s="8">
        <f t="shared" ca="1" si="51"/>
        <v>166.42540504685385</v>
      </c>
      <c r="M276" s="8">
        <f t="shared" ca="1" si="43"/>
        <v>5.6086877522617627E-3</v>
      </c>
      <c r="N276" s="8">
        <f t="shared" ca="1" si="44"/>
        <v>0.79395402445869956</v>
      </c>
      <c r="O276" s="8">
        <f t="shared" ca="1" si="45"/>
        <v>5.6798836355830886</v>
      </c>
      <c r="P276" s="6">
        <f t="shared" ca="1" si="52"/>
        <v>12.900597081021244</v>
      </c>
      <c r="Q276" s="6"/>
      <c r="R276" s="6"/>
      <c r="S276" s="6"/>
    </row>
    <row r="277" spans="1:19" x14ac:dyDescent="0.2">
      <c r="A277" s="6"/>
      <c r="B277" s="6"/>
      <c r="C277" s="6"/>
      <c r="D277" s="41">
        <f t="shared" si="53"/>
        <v>0</v>
      </c>
      <c r="E277" s="41">
        <f t="shared" si="53"/>
        <v>0</v>
      </c>
      <c r="F277" s="8">
        <f t="shared" si="46"/>
        <v>0</v>
      </c>
      <c r="G277" s="8">
        <f t="shared" si="47"/>
        <v>0</v>
      </c>
      <c r="H277" s="8">
        <f t="shared" si="48"/>
        <v>0</v>
      </c>
      <c r="I277" s="8">
        <f t="shared" si="49"/>
        <v>0</v>
      </c>
      <c r="J277" s="8">
        <f t="shared" si="50"/>
        <v>0</v>
      </c>
      <c r="K277" s="8">
        <f t="shared" ref="K277:K341" ca="1" si="54">+E$4+E$5*D277+E$6*D277^2</f>
        <v>-12.900597081021244</v>
      </c>
      <c r="L277" s="8">
        <f t="shared" ca="1" si="51"/>
        <v>166.42540504685385</v>
      </c>
      <c r="M277" s="8">
        <f t="shared" ref="M277:M340" ca="1" si="55">(M$1-M$2*D277+M$3*F277)^2</f>
        <v>5.6086877522617627E-3</v>
      </c>
      <c r="N277" s="8">
        <f t="shared" ref="N277:N340" ca="1" si="56">(-M$2+M$4*D277-M$5*F277)^2</f>
        <v>0.79395402445869956</v>
      </c>
      <c r="O277" s="8">
        <f t="shared" ref="O277:O340" ca="1" si="57">+(M$3-D277*M$5+F277*M$6)^2</f>
        <v>5.6798836355830886</v>
      </c>
      <c r="P277" s="6">
        <f t="shared" ca="1" si="52"/>
        <v>12.900597081021244</v>
      </c>
      <c r="Q277" s="6"/>
      <c r="R277" s="6"/>
      <c r="S277" s="6"/>
    </row>
    <row r="278" spans="1:19" x14ac:dyDescent="0.2">
      <c r="A278" s="6"/>
      <c r="B278" s="6"/>
      <c r="C278" s="6"/>
      <c r="D278" s="41">
        <f t="shared" si="53"/>
        <v>0</v>
      </c>
      <c r="E278" s="41">
        <f t="shared" si="53"/>
        <v>0</v>
      </c>
      <c r="F278" s="8">
        <f t="shared" ref="F278:F341" si="58">D278*D278</f>
        <v>0</v>
      </c>
      <c r="G278" s="8">
        <f t="shared" ref="G278:G341" si="59">D278*F278</f>
        <v>0</v>
      </c>
      <c r="H278" s="8">
        <f t="shared" ref="H278:H341" si="60">F278*F278</f>
        <v>0</v>
      </c>
      <c r="I278" s="8">
        <f t="shared" ref="I278:I341" si="61">E278*D278</f>
        <v>0</v>
      </c>
      <c r="J278" s="8">
        <f t="shared" ref="J278:J341" si="62">I278*D278</f>
        <v>0</v>
      </c>
      <c r="K278" s="8">
        <f t="shared" ca="1" si="54"/>
        <v>-12.900597081021244</v>
      </c>
      <c r="L278" s="8">
        <f t="shared" ref="L278:L341" ca="1" si="63">+(K278-E278)^2</f>
        <v>166.42540504685385</v>
      </c>
      <c r="M278" s="8">
        <f t="shared" ca="1" si="55"/>
        <v>5.6086877522617627E-3</v>
      </c>
      <c r="N278" s="8">
        <f t="shared" ca="1" si="56"/>
        <v>0.79395402445869956</v>
      </c>
      <c r="O278" s="8">
        <f t="shared" ca="1" si="57"/>
        <v>5.6798836355830886</v>
      </c>
      <c r="P278" s="6">
        <f t="shared" ref="P278:P341" ca="1" si="64">+E278-K278</f>
        <v>12.900597081021244</v>
      </c>
      <c r="Q278" s="6"/>
      <c r="R278" s="6"/>
      <c r="S278" s="6"/>
    </row>
    <row r="279" spans="1:19" x14ac:dyDescent="0.2">
      <c r="A279" s="6"/>
      <c r="B279" s="6"/>
      <c r="C279" s="6"/>
      <c r="D279" s="41">
        <f t="shared" si="53"/>
        <v>0</v>
      </c>
      <c r="E279" s="41">
        <f t="shared" si="53"/>
        <v>0</v>
      </c>
      <c r="F279" s="8">
        <f t="shared" si="58"/>
        <v>0</v>
      </c>
      <c r="G279" s="8">
        <f t="shared" si="59"/>
        <v>0</v>
      </c>
      <c r="H279" s="8">
        <f t="shared" si="60"/>
        <v>0</v>
      </c>
      <c r="I279" s="8">
        <f t="shared" si="61"/>
        <v>0</v>
      </c>
      <c r="J279" s="8">
        <f t="shared" si="62"/>
        <v>0</v>
      </c>
      <c r="K279" s="8">
        <f t="shared" ca="1" si="54"/>
        <v>-12.900597081021244</v>
      </c>
      <c r="L279" s="8">
        <f t="shared" ca="1" si="63"/>
        <v>166.42540504685385</v>
      </c>
      <c r="M279" s="8">
        <f t="shared" ca="1" si="55"/>
        <v>5.6086877522617627E-3</v>
      </c>
      <c r="N279" s="8">
        <f t="shared" ca="1" si="56"/>
        <v>0.79395402445869956</v>
      </c>
      <c r="O279" s="8">
        <f t="shared" ca="1" si="57"/>
        <v>5.6798836355830886</v>
      </c>
      <c r="P279" s="6">
        <f t="shared" ca="1" si="64"/>
        <v>12.900597081021244</v>
      </c>
      <c r="Q279" s="6"/>
      <c r="R279" s="6"/>
      <c r="S279" s="6"/>
    </row>
    <row r="280" spans="1:19" x14ac:dyDescent="0.2">
      <c r="A280" s="6"/>
      <c r="B280" s="6"/>
      <c r="C280" s="6"/>
      <c r="D280" s="41">
        <f t="shared" si="53"/>
        <v>0</v>
      </c>
      <c r="E280" s="41">
        <f t="shared" si="53"/>
        <v>0</v>
      </c>
      <c r="F280" s="8">
        <f t="shared" si="58"/>
        <v>0</v>
      </c>
      <c r="G280" s="8">
        <f t="shared" si="59"/>
        <v>0</v>
      </c>
      <c r="H280" s="8">
        <f t="shared" si="60"/>
        <v>0</v>
      </c>
      <c r="I280" s="8">
        <f t="shared" si="61"/>
        <v>0</v>
      </c>
      <c r="J280" s="8">
        <f t="shared" si="62"/>
        <v>0</v>
      </c>
      <c r="K280" s="8">
        <f t="shared" ca="1" si="54"/>
        <v>-12.900597081021244</v>
      </c>
      <c r="L280" s="8">
        <f t="shared" ca="1" si="63"/>
        <v>166.42540504685385</v>
      </c>
      <c r="M280" s="8">
        <f t="shared" ca="1" si="55"/>
        <v>5.6086877522617627E-3</v>
      </c>
      <c r="N280" s="8">
        <f t="shared" ca="1" si="56"/>
        <v>0.79395402445869956</v>
      </c>
      <c r="O280" s="8">
        <f t="shared" ca="1" si="57"/>
        <v>5.6798836355830886</v>
      </c>
      <c r="P280" s="6">
        <f t="shared" ca="1" si="64"/>
        <v>12.900597081021244</v>
      </c>
      <c r="Q280" s="6"/>
      <c r="R280" s="6"/>
      <c r="S280" s="6"/>
    </row>
    <row r="281" spans="1:19" x14ac:dyDescent="0.2">
      <c r="A281" s="6"/>
      <c r="B281" s="6"/>
      <c r="C281" s="6"/>
      <c r="D281" s="41">
        <f t="shared" si="53"/>
        <v>0</v>
      </c>
      <c r="E281" s="41">
        <f t="shared" si="53"/>
        <v>0</v>
      </c>
      <c r="F281" s="8">
        <f t="shared" si="58"/>
        <v>0</v>
      </c>
      <c r="G281" s="8">
        <f t="shared" si="59"/>
        <v>0</v>
      </c>
      <c r="H281" s="8">
        <f t="shared" si="60"/>
        <v>0</v>
      </c>
      <c r="I281" s="8">
        <f t="shared" si="61"/>
        <v>0</v>
      </c>
      <c r="J281" s="8">
        <f t="shared" si="62"/>
        <v>0</v>
      </c>
      <c r="K281" s="8">
        <f t="shared" ca="1" si="54"/>
        <v>-12.900597081021244</v>
      </c>
      <c r="L281" s="8">
        <f t="shared" ca="1" si="63"/>
        <v>166.42540504685385</v>
      </c>
      <c r="M281" s="8">
        <f t="shared" ca="1" si="55"/>
        <v>5.6086877522617627E-3</v>
      </c>
      <c r="N281" s="8">
        <f t="shared" ca="1" si="56"/>
        <v>0.79395402445869956</v>
      </c>
      <c r="O281" s="8">
        <f t="shared" ca="1" si="57"/>
        <v>5.6798836355830886</v>
      </c>
      <c r="P281" s="6">
        <f t="shared" ca="1" si="64"/>
        <v>12.900597081021244</v>
      </c>
      <c r="Q281" s="6"/>
      <c r="R281" s="6"/>
      <c r="S281" s="6"/>
    </row>
    <row r="282" spans="1:19" x14ac:dyDescent="0.2">
      <c r="A282" s="6"/>
      <c r="B282" s="6"/>
      <c r="C282" s="6"/>
      <c r="D282" s="41">
        <f t="shared" si="53"/>
        <v>0</v>
      </c>
      <c r="E282" s="41">
        <f t="shared" si="53"/>
        <v>0</v>
      </c>
      <c r="F282" s="8">
        <f t="shared" si="58"/>
        <v>0</v>
      </c>
      <c r="G282" s="8">
        <f t="shared" si="59"/>
        <v>0</v>
      </c>
      <c r="H282" s="8">
        <f t="shared" si="60"/>
        <v>0</v>
      </c>
      <c r="I282" s="8">
        <f t="shared" si="61"/>
        <v>0</v>
      </c>
      <c r="J282" s="8">
        <f t="shared" si="62"/>
        <v>0</v>
      </c>
      <c r="K282" s="8">
        <f t="shared" ca="1" si="54"/>
        <v>-12.900597081021244</v>
      </c>
      <c r="L282" s="8">
        <f t="shared" ca="1" si="63"/>
        <v>166.42540504685385</v>
      </c>
      <c r="M282" s="8">
        <f t="shared" ca="1" si="55"/>
        <v>5.6086877522617627E-3</v>
      </c>
      <c r="N282" s="8">
        <f t="shared" ca="1" si="56"/>
        <v>0.79395402445869956</v>
      </c>
      <c r="O282" s="8">
        <f t="shared" ca="1" si="57"/>
        <v>5.6798836355830886</v>
      </c>
      <c r="P282" s="6">
        <f t="shared" ca="1" si="64"/>
        <v>12.900597081021244</v>
      </c>
      <c r="Q282" s="6"/>
      <c r="R282" s="6"/>
      <c r="S282" s="6"/>
    </row>
    <row r="283" spans="1:19" x14ac:dyDescent="0.2">
      <c r="A283" s="6"/>
      <c r="B283" s="6"/>
      <c r="C283" s="6"/>
      <c r="D283" s="41">
        <f t="shared" si="53"/>
        <v>0</v>
      </c>
      <c r="E283" s="41">
        <f t="shared" si="53"/>
        <v>0</v>
      </c>
      <c r="F283" s="8">
        <f t="shared" si="58"/>
        <v>0</v>
      </c>
      <c r="G283" s="8">
        <f t="shared" si="59"/>
        <v>0</v>
      </c>
      <c r="H283" s="8">
        <f t="shared" si="60"/>
        <v>0</v>
      </c>
      <c r="I283" s="8">
        <f t="shared" si="61"/>
        <v>0</v>
      </c>
      <c r="J283" s="8">
        <f t="shared" si="62"/>
        <v>0</v>
      </c>
      <c r="K283" s="8">
        <f t="shared" ca="1" si="54"/>
        <v>-12.900597081021244</v>
      </c>
      <c r="L283" s="8">
        <f t="shared" ca="1" si="63"/>
        <v>166.42540504685385</v>
      </c>
      <c r="M283" s="8">
        <f t="shared" ca="1" si="55"/>
        <v>5.6086877522617627E-3</v>
      </c>
      <c r="N283" s="8">
        <f t="shared" ca="1" si="56"/>
        <v>0.79395402445869956</v>
      </c>
      <c r="O283" s="8">
        <f t="shared" ca="1" si="57"/>
        <v>5.6798836355830886</v>
      </c>
      <c r="P283" s="6">
        <f t="shared" ca="1" si="64"/>
        <v>12.900597081021244</v>
      </c>
      <c r="Q283" s="6"/>
      <c r="R283" s="6"/>
      <c r="S283" s="6"/>
    </row>
    <row r="284" spans="1:19" x14ac:dyDescent="0.2">
      <c r="A284" s="6"/>
      <c r="B284" s="6"/>
      <c r="C284" s="6"/>
      <c r="D284" s="41">
        <f t="shared" si="53"/>
        <v>0</v>
      </c>
      <c r="E284" s="41">
        <f t="shared" si="53"/>
        <v>0</v>
      </c>
      <c r="F284" s="8">
        <f t="shared" si="58"/>
        <v>0</v>
      </c>
      <c r="G284" s="8">
        <f t="shared" si="59"/>
        <v>0</v>
      </c>
      <c r="H284" s="8">
        <f t="shared" si="60"/>
        <v>0</v>
      </c>
      <c r="I284" s="8">
        <f t="shared" si="61"/>
        <v>0</v>
      </c>
      <c r="J284" s="8">
        <f t="shared" si="62"/>
        <v>0</v>
      </c>
      <c r="K284" s="8">
        <f t="shared" ca="1" si="54"/>
        <v>-12.900597081021244</v>
      </c>
      <c r="L284" s="8">
        <f t="shared" ca="1" si="63"/>
        <v>166.42540504685385</v>
      </c>
      <c r="M284" s="8">
        <f t="shared" ca="1" si="55"/>
        <v>5.6086877522617627E-3</v>
      </c>
      <c r="N284" s="8">
        <f t="shared" ca="1" si="56"/>
        <v>0.79395402445869956</v>
      </c>
      <c r="O284" s="8">
        <f t="shared" ca="1" si="57"/>
        <v>5.6798836355830886</v>
      </c>
      <c r="P284" s="6">
        <f t="shared" ca="1" si="64"/>
        <v>12.900597081021244</v>
      </c>
      <c r="Q284" s="6"/>
      <c r="R284" s="6"/>
      <c r="S284" s="6"/>
    </row>
    <row r="285" spans="1:19" x14ac:dyDescent="0.2">
      <c r="A285" s="6"/>
      <c r="B285" s="6"/>
      <c r="C285" s="6"/>
      <c r="D285" s="41">
        <f t="shared" si="53"/>
        <v>0</v>
      </c>
      <c r="E285" s="41">
        <f t="shared" si="53"/>
        <v>0</v>
      </c>
      <c r="F285" s="8">
        <f t="shared" si="58"/>
        <v>0</v>
      </c>
      <c r="G285" s="8">
        <f t="shared" si="59"/>
        <v>0</v>
      </c>
      <c r="H285" s="8">
        <f t="shared" si="60"/>
        <v>0</v>
      </c>
      <c r="I285" s="8">
        <f t="shared" si="61"/>
        <v>0</v>
      </c>
      <c r="J285" s="8">
        <f t="shared" si="62"/>
        <v>0</v>
      </c>
      <c r="K285" s="8">
        <f t="shared" ca="1" si="54"/>
        <v>-12.900597081021244</v>
      </c>
      <c r="L285" s="8">
        <f t="shared" ca="1" si="63"/>
        <v>166.42540504685385</v>
      </c>
      <c r="M285" s="8">
        <f t="shared" ca="1" si="55"/>
        <v>5.6086877522617627E-3</v>
      </c>
      <c r="N285" s="8">
        <f t="shared" ca="1" si="56"/>
        <v>0.79395402445869956</v>
      </c>
      <c r="O285" s="8">
        <f t="shared" ca="1" si="57"/>
        <v>5.6798836355830886</v>
      </c>
      <c r="P285" s="6">
        <f t="shared" ca="1" si="64"/>
        <v>12.900597081021244</v>
      </c>
      <c r="Q285" s="6"/>
      <c r="R285" s="6"/>
      <c r="S285" s="6"/>
    </row>
    <row r="286" spans="1:19" x14ac:dyDescent="0.2">
      <c r="A286" s="6"/>
      <c r="B286" s="6"/>
      <c r="C286" s="6"/>
      <c r="D286" s="41">
        <f t="shared" si="53"/>
        <v>0</v>
      </c>
      <c r="E286" s="41">
        <f t="shared" si="53"/>
        <v>0</v>
      </c>
      <c r="F286" s="8">
        <f t="shared" si="58"/>
        <v>0</v>
      </c>
      <c r="G286" s="8">
        <f t="shared" si="59"/>
        <v>0</v>
      </c>
      <c r="H286" s="8">
        <f t="shared" si="60"/>
        <v>0</v>
      </c>
      <c r="I286" s="8">
        <f t="shared" si="61"/>
        <v>0</v>
      </c>
      <c r="J286" s="8">
        <f t="shared" si="62"/>
        <v>0</v>
      </c>
      <c r="K286" s="8">
        <f t="shared" ca="1" si="54"/>
        <v>-12.900597081021244</v>
      </c>
      <c r="L286" s="8">
        <f t="shared" ca="1" si="63"/>
        <v>166.42540504685385</v>
      </c>
      <c r="M286" s="8">
        <f t="shared" ca="1" si="55"/>
        <v>5.6086877522617627E-3</v>
      </c>
      <c r="N286" s="8">
        <f t="shared" ca="1" si="56"/>
        <v>0.79395402445869956</v>
      </c>
      <c r="O286" s="8">
        <f t="shared" ca="1" si="57"/>
        <v>5.6798836355830886</v>
      </c>
      <c r="P286" s="6">
        <f t="shared" ca="1" si="64"/>
        <v>12.900597081021244</v>
      </c>
      <c r="Q286" s="6"/>
      <c r="R286" s="6"/>
      <c r="S286" s="6"/>
    </row>
    <row r="287" spans="1:19" x14ac:dyDescent="0.2">
      <c r="A287" s="6"/>
      <c r="B287" s="6"/>
      <c r="C287" s="6"/>
      <c r="D287" s="41">
        <f t="shared" si="53"/>
        <v>0</v>
      </c>
      <c r="E287" s="41">
        <f t="shared" si="53"/>
        <v>0</v>
      </c>
      <c r="F287" s="8">
        <f t="shared" si="58"/>
        <v>0</v>
      </c>
      <c r="G287" s="8">
        <f t="shared" si="59"/>
        <v>0</v>
      </c>
      <c r="H287" s="8">
        <f t="shared" si="60"/>
        <v>0</v>
      </c>
      <c r="I287" s="8">
        <f t="shared" si="61"/>
        <v>0</v>
      </c>
      <c r="J287" s="8">
        <f t="shared" si="62"/>
        <v>0</v>
      </c>
      <c r="K287" s="8">
        <f t="shared" ca="1" si="54"/>
        <v>-12.900597081021244</v>
      </c>
      <c r="L287" s="8">
        <f t="shared" ca="1" si="63"/>
        <v>166.42540504685385</v>
      </c>
      <c r="M287" s="8">
        <f t="shared" ca="1" si="55"/>
        <v>5.6086877522617627E-3</v>
      </c>
      <c r="N287" s="8">
        <f t="shared" ca="1" si="56"/>
        <v>0.79395402445869956</v>
      </c>
      <c r="O287" s="8">
        <f t="shared" ca="1" si="57"/>
        <v>5.6798836355830886</v>
      </c>
      <c r="P287" s="6">
        <f t="shared" ca="1" si="64"/>
        <v>12.900597081021244</v>
      </c>
      <c r="Q287" s="6"/>
      <c r="R287" s="6"/>
      <c r="S287" s="6"/>
    </row>
    <row r="288" spans="1:19" x14ac:dyDescent="0.2">
      <c r="A288" s="6"/>
      <c r="B288" s="6"/>
      <c r="C288" s="6"/>
      <c r="D288" s="41">
        <f t="shared" si="53"/>
        <v>0</v>
      </c>
      <c r="E288" s="41">
        <f t="shared" si="53"/>
        <v>0</v>
      </c>
      <c r="F288" s="8">
        <f t="shared" si="58"/>
        <v>0</v>
      </c>
      <c r="G288" s="8">
        <f t="shared" si="59"/>
        <v>0</v>
      </c>
      <c r="H288" s="8">
        <f t="shared" si="60"/>
        <v>0</v>
      </c>
      <c r="I288" s="8">
        <f t="shared" si="61"/>
        <v>0</v>
      </c>
      <c r="J288" s="8">
        <f t="shared" si="62"/>
        <v>0</v>
      </c>
      <c r="K288" s="8">
        <f t="shared" ca="1" si="54"/>
        <v>-12.900597081021244</v>
      </c>
      <c r="L288" s="8">
        <f t="shared" ca="1" si="63"/>
        <v>166.42540504685385</v>
      </c>
      <c r="M288" s="8">
        <f t="shared" ca="1" si="55"/>
        <v>5.6086877522617627E-3</v>
      </c>
      <c r="N288" s="8">
        <f t="shared" ca="1" si="56"/>
        <v>0.79395402445869956</v>
      </c>
      <c r="O288" s="8">
        <f t="shared" ca="1" si="57"/>
        <v>5.6798836355830886</v>
      </c>
      <c r="P288" s="6">
        <f t="shared" ca="1" si="64"/>
        <v>12.900597081021244</v>
      </c>
      <c r="Q288" s="6"/>
      <c r="R288" s="6"/>
      <c r="S288" s="6"/>
    </row>
    <row r="289" spans="1:19" x14ac:dyDescent="0.2">
      <c r="A289" s="6"/>
      <c r="B289" s="6"/>
      <c r="C289" s="6"/>
      <c r="D289" s="41">
        <f t="shared" si="53"/>
        <v>0</v>
      </c>
      <c r="E289" s="41">
        <f t="shared" si="53"/>
        <v>0</v>
      </c>
      <c r="F289" s="8">
        <f t="shared" si="58"/>
        <v>0</v>
      </c>
      <c r="G289" s="8">
        <f t="shared" si="59"/>
        <v>0</v>
      </c>
      <c r="H289" s="8">
        <f t="shared" si="60"/>
        <v>0</v>
      </c>
      <c r="I289" s="8">
        <f t="shared" si="61"/>
        <v>0</v>
      </c>
      <c r="J289" s="8">
        <f t="shared" si="62"/>
        <v>0</v>
      </c>
      <c r="K289" s="8">
        <f t="shared" ca="1" si="54"/>
        <v>-12.900597081021244</v>
      </c>
      <c r="L289" s="8">
        <f t="shared" ca="1" si="63"/>
        <v>166.42540504685385</v>
      </c>
      <c r="M289" s="8">
        <f t="shared" ca="1" si="55"/>
        <v>5.6086877522617627E-3</v>
      </c>
      <c r="N289" s="8">
        <f t="shared" ca="1" si="56"/>
        <v>0.79395402445869956</v>
      </c>
      <c r="O289" s="8">
        <f t="shared" ca="1" si="57"/>
        <v>5.6798836355830886</v>
      </c>
      <c r="P289" s="6">
        <f t="shared" ca="1" si="64"/>
        <v>12.900597081021244</v>
      </c>
      <c r="Q289" s="6"/>
      <c r="R289" s="6"/>
      <c r="S289" s="6"/>
    </row>
    <row r="290" spans="1:19" x14ac:dyDescent="0.2">
      <c r="A290" s="6"/>
      <c r="B290" s="6"/>
      <c r="C290" s="6"/>
      <c r="D290" s="41">
        <f t="shared" si="53"/>
        <v>0</v>
      </c>
      <c r="E290" s="41">
        <f t="shared" si="53"/>
        <v>0</v>
      </c>
      <c r="F290" s="8">
        <f t="shared" si="58"/>
        <v>0</v>
      </c>
      <c r="G290" s="8">
        <f t="shared" si="59"/>
        <v>0</v>
      </c>
      <c r="H290" s="8">
        <f t="shared" si="60"/>
        <v>0</v>
      </c>
      <c r="I290" s="8">
        <f t="shared" si="61"/>
        <v>0</v>
      </c>
      <c r="J290" s="8">
        <f t="shared" si="62"/>
        <v>0</v>
      </c>
      <c r="K290" s="8">
        <f t="shared" ca="1" si="54"/>
        <v>-12.900597081021244</v>
      </c>
      <c r="L290" s="8">
        <f t="shared" ca="1" si="63"/>
        <v>166.42540504685385</v>
      </c>
      <c r="M290" s="8">
        <f t="shared" ca="1" si="55"/>
        <v>5.6086877522617627E-3</v>
      </c>
      <c r="N290" s="8">
        <f t="shared" ca="1" si="56"/>
        <v>0.79395402445869956</v>
      </c>
      <c r="O290" s="8">
        <f t="shared" ca="1" si="57"/>
        <v>5.6798836355830886</v>
      </c>
      <c r="P290" s="6">
        <f t="shared" ca="1" si="64"/>
        <v>12.900597081021244</v>
      </c>
      <c r="Q290" s="6"/>
      <c r="R290" s="6"/>
      <c r="S290" s="6"/>
    </row>
    <row r="291" spans="1:19" x14ac:dyDescent="0.2">
      <c r="A291" s="6"/>
      <c r="B291" s="6"/>
      <c r="C291" s="6"/>
      <c r="D291" s="41">
        <f t="shared" si="53"/>
        <v>0</v>
      </c>
      <c r="E291" s="41">
        <f t="shared" si="53"/>
        <v>0</v>
      </c>
      <c r="F291" s="8">
        <f t="shared" si="58"/>
        <v>0</v>
      </c>
      <c r="G291" s="8">
        <f t="shared" si="59"/>
        <v>0</v>
      </c>
      <c r="H291" s="8">
        <f t="shared" si="60"/>
        <v>0</v>
      </c>
      <c r="I291" s="8">
        <f t="shared" si="61"/>
        <v>0</v>
      </c>
      <c r="J291" s="8">
        <f t="shared" si="62"/>
        <v>0</v>
      </c>
      <c r="K291" s="8">
        <f t="shared" ca="1" si="54"/>
        <v>-12.900597081021244</v>
      </c>
      <c r="L291" s="8">
        <f t="shared" ca="1" si="63"/>
        <v>166.42540504685385</v>
      </c>
      <c r="M291" s="8">
        <f t="shared" ca="1" si="55"/>
        <v>5.6086877522617627E-3</v>
      </c>
      <c r="N291" s="8">
        <f t="shared" ca="1" si="56"/>
        <v>0.79395402445869956</v>
      </c>
      <c r="O291" s="8">
        <f t="shared" ca="1" si="57"/>
        <v>5.6798836355830886</v>
      </c>
      <c r="P291" s="6">
        <f t="shared" ca="1" si="64"/>
        <v>12.900597081021244</v>
      </c>
      <c r="Q291" s="6"/>
      <c r="R291" s="6"/>
      <c r="S291" s="6"/>
    </row>
    <row r="292" spans="1:19" x14ac:dyDescent="0.2">
      <c r="A292" s="6"/>
      <c r="B292" s="6"/>
      <c r="C292" s="6"/>
      <c r="D292" s="41">
        <f t="shared" si="53"/>
        <v>0</v>
      </c>
      <c r="E292" s="41">
        <f t="shared" si="53"/>
        <v>0</v>
      </c>
      <c r="F292" s="8">
        <f t="shared" si="58"/>
        <v>0</v>
      </c>
      <c r="G292" s="8">
        <f t="shared" si="59"/>
        <v>0</v>
      </c>
      <c r="H292" s="8">
        <f t="shared" si="60"/>
        <v>0</v>
      </c>
      <c r="I292" s="8">
        <f t="shared" si="61"/>
        <v>0</v>
      </c>
      <c r="J292" s="8">
        <f t="shared" si="62"/>
        <v>0</v>
      </c>
      <c r="K292" s="8">
        <f t="shared" ca="1" si="54"/>
        <v>-12.900597081021244</v>
      </c>
      <c r="L292" s="8">
        <f t="shared" ca="1" si="63"/>
        <v>166.42540504685385</v>
      </c>
      <c r="M292" s="8">
        <f t="shared" ca="1" si="55"/>
        <v>5.6086877522617627E-3</v>
      </c>
      <c r="N292" s="8">
        <f t="shared" ca="1" si="56"/>
        <v>0.79395402445869956</v>
      </c>
      <c r="O292" s="8">
        <f t="shared" ca="1" si="57"/>
        <v>5.6798836355830886</v>
      </c>
      <c r="P292" s="6">
        <f t="shared" ca="1" si="64"/>
        <v>12.900597081021244</v>
      </c>
      <c r="Q292" s="6"/>
      <c r="R292" s="6"/>
      <c r="S292" s="6"/>
    </row>
    <row r="293" spans="1:19" x14ac:dyDescent="0.2">
      <c r="A293" s="6"/>
      <c r="B293" s="6"/>
      <c r="C293" s="6"/>
      <c r="D293" s="41">
        <f t="shared" si="53"/>
        <v>0</v>
      </c>
      <c r="E293" s="41">
        <f t="shared" si="53"/>
        <v>0</v>
      </c>
      <c r="F293" s="8">
        <f t="shared" si="58"/>
        <v>0</v>
      </c>
      <c r="G293" s="8">
        <f t="shared" si="59"/>
        <v>0</v>
      </c>
      <c r="H293" s="8">
        <f t="shared" si="60"/>
        <v>0</v>
      </c>
      <c r="I293" s="8">
        <f t="shared" si="61"/>
        <v>0</v>
      </c>
      <c r="J293" s="8">
        <f t="shared" si="62"/>
        <v>0</v>
      </c>
      <c r="K293" s="8">
        <f t="shared" ca="1" si="54"/>
        <v>-12.900597081021244</v>
      </c>
      <c r="L293" s="8">
        <f t="shared" ca="1" si="63"/>
        <v>166.42540504685385</v>
      </c>
      <c r="M293" s="8">
        <f t="shared" ca="1" si="55"/>
        <v>5.6086877522617627E-3</v>
      </c>
      <c r="N293" s="8">
        <f t="shared" ca="1" si="56"/>
        <v>0.79395402445869956</v>
      </c>
      <c r="O293" s="8">
        <f t="shared" ca="1" si="57"/>
        <v>5.6798836355830886</v>
      </c>
      <c r="P293" s="6">
        <f t="shared" ca="1" si="64"/>
        <v>12.900597081021244</v>
      </c>
      <c r="Q293" s="6"/>
      <c r="R293" s="6"/>
      <c r="S293" s="6"/>
    </row>
    <row r="294" spans="1:19" x14ac:dyDescent="0.2">
      <c r="A294" s="6"/>
      <c r="B294" s="6"/>
      <c r="C294" s="6"/>
      <c r="D294" s="41">
        <f t="shared" si="53"/>
        <v>0</v>
      </c>
      <c r="E294" s="41">
        <f t="shared" si="53"/>
        <v>0</v>
      </c>
      <c r="F294" s="8">
        <f t="shared" si="58"/>
        <v>0</v>
      </c>
      <c r="G294" s="8">
        <f t="shared" si="59"/>
        <v>0</v>
      </c>
      <c r="H294" s="8">
        <f t="shared" si="60"/>
        <v>0</v>
      </c>
      <c r="I294" s="8">
        <f t="shared" si="61"/>
        <v>0</v>
      </c>
      <c r="J294" s="8">
        <f t="shared" si="62"/>
        <v>0</v>
      </c>
      <c r="K294" s="8">
        <f t="shared" ca="1" si="54"/>
        <v>-12.900597081021244</v>
      </c>
      <c r="L294" s="8">
        <f t="shared" ca="1" si="63"/>
        <v>166.42540504685385</v>
      </c>
      <c r="M294" s="8">
        <f t="shared" ca="1" si="55"/>
        <v>5.6086877522617627E-3</v>
      </c>
      <c r="N294" s="8">
        <f t="shared" ca="1" si="56"/>
        <v>0.79395402445869956</v>
      </c>
      <c r="O294" s="8">
        <f t="shared" ca="1" si="57"/>
        <v>5.6798836355830886</v>
      </c>
      <c r="P294" s="6">
        <f t="shared" ca="1" si="64"/>
        <v>12.900597081021244</v>
      </c>
      <c r="Q294" s="6"/>
      <c r="R294" s="6"/>
      <c r="S294" s="6"/>
    </row>
    <row r="295" spans="1:19" x14ac:dyDescent="0.2">
      <c r="A295" s="6"/>
      <c r="B295" s="6"/>
      <c r="C295" s="6"/>
      <c r="D295" s="41">
        <f t="shared" si="53"/>
        <v>0</v>
      </c>
      <c r="E295" s="41">
        <f t="shared" si="53"/>
        <v>0</v>
      </c>
      <c r="F295" s="8">
        <f t="shared" si="58"/>
        <v>0</v>
      </c>
      <c r="G295" s="8">
        <f t="shared" si="59"/>
        <v>0</v>
      </c>
      <c r="H295" s="8">
        <f t="shared" si="60"/>
        <v>0</v>
      </c>
      <c r="I295" s="8">
        <f t="shared" si="61"/>
        <v>0</v>
      </c>
      <c r="J295" s="8">
        <f t="shared" si="62"/>
        <v>0</v>
      </c>
      <c r="K295" s="8">
        <f t="shared" ca="1" si="54"/>
        <v>-12.900597081021244</v>
      </c>
      <c r="L295" s="8">
        <f t="shared" ca="1" si="63"/>
        <v>166.42540504685385</v>
      </c>
      <c r="M295" s="8">
        <f t="shared" ca="1" si="55"/>
        <v>5.6086877522617627E-3</v>
      </c>
      <c r="N295" s="8">
        <f t="shared" ca="1" si="56"/>
        <v>0.79395402445869956</v>
      </c>
      <c r="O295" s="8">
        <f t="shared" ca="1" si="57"/>
        <v>5.6798836355830886</v>
      </c>
      <c r="P295" s="6">
        <f t="shared" ca="1" si="64"/>
        <v>12.900597081021244</v>
      </c>
      <c r="Q295" s="6"/>
      <c r="R295" s="6"/>
      <c r="S295" s="6"/>
    </row>
    <row r="296" spans="1:19" x14ac:dyDescent="0.2">
      <c r="A296" s="6"/>
      <c r="B296" s="6"/>
      <c r="C296" s="6"/>
      <c r="D296" s="41">
        <f t="shared" si="53"/>
        <v>0</v>
      </c>
      <c r="E296" s="41">
        <f t="shared" si="53"/>
        <v>0</v>
      </c>
      <c r="F296" s="8">
        <f t="shared" si="58"/>
        <v>0</v>
      </c>
      <c r="G296" s="8">
        <f t="shared" si="59"/>
        <v>0</v>
      </c>
      <c r="H296" s="8">
        <f t="shared" si="60"/>
        <v>0</v>
      </c>
      <c r="I296" s="8">
        <f t="shared" si="61"/>
        <v>0</v>
      </c>
      <c r="J296" s="8">
        <f t="shared" si="62"/>
        <v>0</v>
      </c>
      <c r="K296" s="8">
        <f t="shared" ca="1" si="54"/>
        <v>-12.900597081021244</v>
      </c>
      <c r="L296" s="8">
        <f t="shared" ca="1" si="63"/>
        <v>166.42540504685385</v>
      </c>
      <c r="M296" s="8">
        <f t="shared" ca="1" si="55"/>
        <v>5.6086877522617627E-3</v>
      </c>
      <c r="N296" s="8">
        <f t="shared" ca="1" si="56"/>
        <v>0.79395402445869956</v>
      </c>
      <c r="O296" s="8">
        <f t="shared" ca="1" si="57"/>
        <v>5.6798836355830886</v>
      </c>
      <c r="P296" s="6">
        <f t="shared" ca="1" si="64"/>
        <v>12.900597081021244</v>
      </c>
      <c r="Q296" s="6"/>
      <c r="R296" s="6"/>
      <c r="S296" s="6"/>
    </row>
    <row r="297" spans="1:19" x14ac:dyDescent="0.2">
      <c r="A297" s="6"/>
      <c r="B297" s="6"/>
      <c r="C297" s="6"/>
      <c r="D297" s="41">
        <f t="shared" si="53"/>
        <v>0</v>
      </c>
      <c r="E297" s="41">
        <f t="shared" si="53"/>
        <v>0</v>
      </c>
      <c r="F297" s="8">
        <f t="shared" si="58"/>
        <v>0</v>
      </c>
      <c r="G297" s="8">
        <f t="shared" si="59"/>
        <v>0</v>
      </c>
      <c r="H297" s="8">
        <f t="shared" si="60"/>
        <v>0</v>
      </c>
      <c r="I297" s="8">
        <f t="shared" si="61"/>
        <v>0</v>
      </c>
      <c r="J297" s="8">
        <f t="shared" si="62"/>
        <v>0</v>
      </c>
      <c r="K297" s="8">
        <f t="shared" ca="1" si="54"/>
        <v>-12.900597081021244</v>
      </c>
      <c r="L297" s="8">
        <f t="shared" ca="1" si="63"/>
        <v>166.42540504685385</v>
      </c>
      <c r="M297" s="8">
        <f t="shared" ca="1" si="55"/>
        <v>5.6086877522617627E-3</v>
      </c>
      <c r="N297" s="8">
        <f t="shared" ca="1" si="56"/>
        <v>0.79395402445869956</v>
      </c>
      <c r="O297" s="8">
        <f t="shared" ca="1" si="57"/>
        <v>5.6798836355830886</v>
      </c>
      <c r="P297" s="6">
        <f t="shared" ca="1" si="64"/>
        <v>12.900597081021244</v>
      </c>
      <c r="Q297" s="6"/>
      <c r="R297" s="6"/>
      <c r="S297" s="6"/>
    </row>
    <row r="298" spans="1:19" x14ac:dyDescent="0.2">
      <c r="A298" s="6"/>
      <c r="B298" s="6"/>
      <c r="C298" s="6"/>
      <c r="D298" s="41">
        <f t="shared" si="53"/>
        <v>0</v>
      </c>
      <c r="E298" s="41">
        <f t="shared" si="53"/>
        <v>0</v>
      </c>
      <c r="F298" s="8">
        <f t="shared" si="58"/>
        <v>0</v>
      </c>
      <c r="G298" s="8">
        <f t="shared" si="59"/>
        <v>0</v>
      </c>
      <c r="H298" s="8">
        <f t="shared" si="60"/>
        <v>0</v>
      </c>
      <c r="I298" s="8">
        <f t="shared" si="61"/>
        <v>0</v>
      </c>
      <c r="J298" s="8">
        <f t="shared" si="62"/>
        <v>0</v>
      </c>
      <c r="K298" s="8">
        <f t="shared" ca="1" si="54"/>
        <v>-12.900597081021244</v>
      </c>
      <c r="L298" s="8">
        <f t="shared" ca="1" si="63"/>
        <v>166.42540504685385</v>
      </c>
      <c r="M298" s="8">
        <f t="shared" ca="1" si="55"/>
        <v>5.6086877522617627E-3</v>
      </c>
      <c r="N298" s="8">
        <f t="shared" ca="1" si="56"/>
        <v>0.79395402445869956</v>
      </c>
      <c r="O298" s="8">
        <f t="shared" ca="1" si="57"/>
        <v>5.6798836355830886</v>
      </c>
      <c r="P298" s="6">
        <f t="shared" ca="1" si="64"/>
        <v>12.900597081021244</v>
      </c>
      <c r="Q298" s="6"/>
      <c r="R298" s="6"/>
      <c r="S298" s="6"/>
    </row>
    <row r="299" spans="1:19" x14ac:dyDescent="0.2">
      <c r="A299" s="6"/>
      <c r="B299" s="6"/>
      <c r="C299" s="6"/>
      <c r="D299" s="41">
        <f t="shared" si="53"/>
        <v>0</v>
      </c>
      <c r="E299" s="41">
        <f t="shared" si="53"/>
        <v>0</v>
      </c>
      <c r="F299" s="8">
        <f t="shared" si="58"/>
        <v>0</v>
      </c>
      <c r="G299" s="8">
        <f t="shared" si="59"/>
        <v>0</v>
      </c>
      <c r="H299" s="8">
        <f t="shared" si="60"/>
        <v>0</v>
      </c>
      <c r="I299" s="8">
        <f t="shared" si="61"/>
        <v>0</v>
      </c>
      <c r="J299" s="8">
        <f t="shared" si="62"/>
        <v>0</v>
      </c>
      <c r="K299" s="8">
        <f t="shared" ca="1" si="54"/>
        <v>-12.900597081021244</v>
      </c>
      <c r="L299" s="8">
        <f t="shared" ca="1" si="63"/>
        <v>166.42540504685385</v>
      </c>
      <c r="M299" s="8">
        <f t="shared" ca="1" si="55"/>
        <v>5.6086877522617627E-3</v>
      </c>
      <c r="N299" s="8">
        <f t="shared" ca="1" si="56"/>
        <v>0.79395402445869956</v>
      </c>
      <c r="O299" s="8">
        <f t="shared" ca="1" si="57"/>
        <v>5.6798836355830886</v>
      </c>
      <c r="P299" s="6">
        <f t="shared" ca="1" si="64"/>
        <v>12.900597081021244</v>
      </c>
      <c r="Q299" s="6"/>
      <c r="R299" s="6"/>
      <c r="S299" s="6"/>
    </row>
    <row r="300" spans="1:19" x14ac:dyDescent="0.2">
      <c r="A300" s="6"/>
      <c r="B300" s="6"/>
      <c r="C300" s="6"/>
      <c r="D300" s="41">
        <f t="shared" si="53"/>
        <v>0</v>
      </c>
      <c r="E300" s="41">
        <f t="shared" si="53"/>
        <v>0</v>
      </c>
      <c r="F300" s="8">
        <f t="shared" si="58"/>
        <v>0</v>
      </c>
      <c r="G300" s="8">
        <f t="shared" si="59"/>
        <v>0</v>
      </c>
      <c r="H300" s="8">
        <f t="shared" si="60"/>
        <v>0</v>
      </c>
      <c r="I300" s="8">
        <f t="shared" si="61"/>
        <v>0</v>
      </c>
      <c r="J300" s="8">
        <f t="shared" si="62"/>
        <v>0</v>
      </c>
      <c r="K300" s="8">
        <f t="shared" ca="1" si="54"/>
        <v>-12.900597081021244</v>
      </c>
      <c r="L300" s="8">
        <f t="shared" ca="1" si="63"/>
        <v>166.42540504685385</v>
      </c>
      <c r="M300" s="8">
        <f t="shared" ca="1" si="55"/>
        <v>5.6086877522617627E-3</v>
      </c>
      <c r="N300" s="8">
        <f t="shared" ca="1" si="56"/>
        <v>0.79395402445869956</v>
      </c>
      <c r="O300" s="8">
        <f t="shared" ca="1" si="57"/>
        <v>5.6798836355830886</v>
      </c>
      <c r="P300" s="6">
        <f t="shared" ca="1" si="64"/>
        <v>12.900597081021244</v>
      </c>
      <c r="Q300" s="6"/>
      <c r="R300" s="6"/>
      <c r="S300" s="6"/>
    </row>
    <row r="301" spans="1:19" x14ac:dyDescent="0.2">
      <c r="A301" s="6"/>
      <c r="B301" s="6"/>
      <c r="C301" s="6"/>
      <c r="D301" s="41">
        <f t="shared" si="53"/>
        <v>0</v>
      </c>
      <c r="E301" s="41">
        <f t="shared" si="53"/>
        <v>0</v>
      </c>
      <c r="F301" s="8">
        <f t="shared" si="58"/>
        <v>0</v>
      </c>
      <c r="G301" s="8">
        <f t="shared" si="59"/>
        <v>0</v>
      </c>
      <c r="H301" s="8">
        <f t="shared" si="60"/>
        <v>0</v>
      </c>
      <c r="I301" s="8">
        <f t="shared" si="61"/>
        <v>0</v>
      </c>
      <c r="J301" s="8">
        <f t="shared" si="62"/>
        <v>0</v>
      </c>
      <c r="K301" s="8">
        <f t="shared" ca="1" si="54"/>
        <v>-12.900597081021244</v>
      </c>
      <c r="L301" s="8">
        <f t="shared" ca="1" si="63"/>
        <v>166.42540504685385</v>
      </c>
      <c r="M301" s="8">
        <f t="shared" ca="1" si="55"/>
        <v>5.6086877522617627E-3</v>
      </c>
      <c r="N301" s="8">
        <f t="shared" ca="1" si="56"/>
        <v>0.79395402445869956</v>
      </c>
      <c r="O301" s="8">
        <f t="shared" ca="1" si="57"/>
        <v>5.6798836355830886</v>
      </c>
      <c r="P301" s="6">
        <f t="shared" ca="1" si="64"/>
        <v>12.900597081021244</v>
      </c>
      <c r="Q301" s="6"/>
      <c r="R301" s="6"/>
      <c r="S301" s="6"/>
    </row>
    <row r="302" spans="1:19" x14ac:dyDescent="0.2">
      <c r="A302" s="6"/>
      <c r="B302" s="6"/>
      <c r="C302" s="6"/>
      <c r="D302" s="41">
        <f t="shared" si="53"/>
        <v>0</v>
      </c>
      <c r="E302" s="41">
        <f t="shared" si="53"/>
        <v>0</v>
      </c>
      <c r="F302" s="8">
        <f t="shared" si="58"/>
        <v>0</v>
      </c>
      <c r="G302" s="8">
        <f t="shared" si="59"/>
        <v>0</v>
      </c>
      <c r="H302" s="8">
        <f t="shared" si="60"/>
        <v>0</v>
      </c>
      <c r="I302" s="8">
        <f t="shared" si="61"/>
        <v>0</v>
      </c>
      <c r="J302" s="8">
        <f t="shared" si="62"/>
        <v>0</v>
      </c>
      <c r="K302" s="8">
        <f t="shared" ca="1" si="54"/>
        <v>-12.900597081021244</v>
      </c>
      <c r="L302" s="8">
        <f t="shared" ca="1" si="63"/>
        <v>166.42540504685385</v>
      </c>
      <c r="M302" s="8">
        <f t="shared" ca="1" si="55"/>
        <v>5.6086877522617627E-3</v>
      </c>
      <c r="N302" s="8">
        <f t="shared" ca="1" si="56"/>
        <v>0.79395402445869956</v>
      </c>
      <c r="O302" s="8">
        <f t="shared" ca="1" si="57"/>
        <v>5.6798836355830886</v>
      </c>
      <c r="P302" s="6">
        <f t="shared" ca="1" si="64"/>
        <v>12.900597081021244</v>
      </c>
      <c r="Q302" s="6"/>
      <c r="R302" s="6"/>
      <c r="S302" s="6"/>
    </row>
    <row r="303" spans="1:19" x14ac:dyDescent="0.2">
      <c r="A303" s="6"/>
      <c r="B303" s="6"/>
      <c r="C303" s="6"/>
      <c r="D303" s="41">
        <f t="shared" si="53"/>
        <v>0</v>
      </c>
      <c r="E303" s="41">
        <f t="shared" si="53"/>
        <v>0</v>
      </c>
      <c r="F303" s="8">
        <f t="shared" si="58"/>
        <v>0</v>
      </c>
      <c r="G303" s="8">
        <f t="shared" si="59"/>
        <v>0</v>
      </c>
      <c r="H303" s="8">
        <f t="shared" si="60"/>
        <v>0</v>
      </c>
      <c r="I303" s="8">
        <f t="shared" si="61"/>
        <v>0</v>
      </c>
      <c r="J303" s="8">
        <f t="shared" si="62"/>
        <v>0</v>
      </c>
      <c r="K303" s="8">
        <f t="shared" ca="1" si="54"/>
        <v>-12.900597081021244</v>
      </c>
      <c r="L303" s="8">
        <f t="shared" ca="1" si="63"/>
        <v>166.42540504685385</v>
      </c>
      <c r="M303" s="8">
        <f t="shared" ca="1" si="55"/>
        <v>5.6086877522617627E-3</v>
      </c>
      <c r="N303" s="8">
        <f t="shared" ca="1" si="56"/>
        <v>0.79395402445869956</v>
      </c>
      <c r="O303" s="8">
        <f t="shared" ca="1" si="57"/>
        <v>5.6798836355830886</v>
      </c>
      <c r="P303" s="6">
        <f t="shared" ca="1" si="64"/>
        <v>12.900597081021244</v>
      </c>
      <c r="Q303" s="6"/>
      <c r="R303" s="6"/>
      <c r="S303" s="6"/>
    </row>
    <row r="304" spans="1:19" x14ac:dyDescent="0.2">
      <c r="A304" s="6"/>
      <c r="B304" s="6"/>
      <c r="C304" s="6"/>
      <c r="D304" s="41">
        <f t="shared" si="53"/>
        <v>0</v>
      </c>
      <c r="E304" s="41">
        <f t="shared" si="53"/>
        <v>0</v>
      </c>
      <c r="F304" s="8">
        <f t="shared" si="58"/>
        <v>0</v>
      </c>
      <c r="G304" s="8">
        <f t="shared" si="59"/>
        <v>0</v>
      </c>
      <c r="H304" s="8">
        <f t="shared" si="60"/>
        <v>0</v>
      </c>
      <c r="I304" s="8">
        <f t="shared" si="61"/>
        <v>0</v>
      </c>
      <c r="J304" s="8">
        <f t="shared" si="62"/>
        <v>0</v>
      </c>
      <c r="K304" s="8">
        <f t="shared" ca="1" si="54"/>
        <v>-12.900597081021244</v>
      </c>
      <c r="L304" s="8">
        <f t="shared" ca="1" si="63"/>
        <v>166.42540504685385</v>
      </c>
      <c r="M304" s="8">
        <f t="shared" ca="1" si="55"/>
        <v>5.6086877522617627E-3</v>
      </c>
      <c r="N304" s="8">
        <f t="shared" ca="1" si="56"/>
        <v>0.79395402445869956</v>
      </c>
      <c r="O304" s="8">
        <f t="shared" ca="1" si="57"/>
        <v>5.6798836355830886</v>
      </c>
      <c r="P304" s="6">
        <f t="shared" ca="1" si="64"/>
        <v>12.900597081021244</v>
      </c>
      <c r="Q304" s="6"/>
      <c r="R304" s="6"/>
      <c r="S304" s="6"/>
    </row>
    <row r="305" spans="1:19" x14ac:dyDescent="0.2">
      <c r="A305" s="6"/>
      <c r="B305" s="6"/>
      <c r="C305" s="6"/>
      <c r="D305" s="41">
        <f t="shared" si="53"/>
        <v>0</v>
      </c>
      <c r="E305" s="41">
        <f t="shared" si="53"/>
        <v>0</v>
      </c>
      <c r="F305" s="8">
        <f t="shared" si="58"/>
        <v>0</v>
      </c>
      <c r="G305" s="8">
        <f t="shared" si="59"/>
        <v>0</v>
      </c>
      <c r="H305" s="8">
        <f t="shared" si="60"/>
        <v>0</v>
      </c>
      <c r="I305" s="8">
        <f t="shared" si="61"/>
        <v>0</v>
      </c>
      <c r="J305" s="8">
        <f t="shared" si="62"/>
        <v>0</v>
      </c>
      <c r="K305" s="8">
        <f t="shared" ca="1" si="54"/>
        <v>-12.900597081021244</v>
      </c>
      <c r="L305" s="8">
        <f t="shared" ca="1" si="63"/>
        <v>166.42540504685385</v>
      </c>
      <c r="M305" s="8">
        <f t="shared" ca="1" si="55"/>
        <v>5.6086877522617627E-3</v>
      </c>
      <c r="N305" s="8">
        <f t="shared" ca="1" si="56"/>
        <v>0.79395402445869956</v>
      </c>
      <c r="O305" s="8">
        <f t="shared" ca="1" si="57"/>
        <v>5.6798836355830886</v>
      </c>
      <c r="P305" s="6">
        <f t="shared" ca="1" si="64"/>
        <v>12.900597081021244</v>
      </c>
      <c r="Q305" s="6"/>
      <c r="R305" s="6"/>
      <c r="S305" s="6"/>
    </row>
    <row r="306" spans="1:19" x14ac:dyDescent="0.2">
      <c r="A306" s="6"/>
      <c r="B306" s="6"/>
      <c r="C306" s="6"/>
      <c r="D306" s="41">
        <f t="shared" si="53"/>
        <v>0</v>
      </c>
      <c r="E306" s="41">
        <f t="shared" si="53"/>
        <v>0</v>
      </c>
      <c r="F306" s="8">
        <f t="shared" si="58"/>
        <v>0</v>
      </c>
      <c r="G306" s="8">
        <f t="shared" si="59"/>
        <v>0</v>
      </c>
      <c r="H306" s="8">
        <f t="shared" si="60"/>
        <v>0</v>
      </c>
      <c r="I306" s="8">
        <f t="shared" si="61"/>
        <v>0</v>
      </c>
      <c r="J306" s="8">
        <f t="shared" si="62"/>
        <v>0</v>
      </c>
      <c r="K306" s="8">
        <f t="shared" ca="1" si="54"/>
        <v>-12.900597081021244</v>
      </c>
      <c r="L306" s="8">
        <f t="shared" ca="1" si="63"/>
        <v>166.42540504685385</v>
      </c>
      <c r="M306" s="8">
        <f t="shared" ca="1" si="55"/>
        <v>5.6086877522617627E-3</v>
      </c>
      <c r="N306" s="8">
        <f t="shared" ca="1" si="56"/>
        <v>0.79395402445869956</v>
      </c>
      <c r="O306" s="8">
        <f t="shared" ca="1" si="57"/>
        <v>5.6798836355830886</v>
      </c>
      <c r="P306" s="6">
        <f t="shared" ca="1" si="64"/>
        <v>12.900597081021244</v>
      </c>
      <c r="Q306" s="6"/>
      <c r="R306" s="6"/>
      <c r="S306" s="6"/>
    </row>
    <row r="307" spans="1:19" x14ac:dyDescent="0.2">
      <c r="A307" s="6"/>
      <c r="B307" s="6"/>
      <c r="C307" s="6"/>
      <c r="D307" s="41">
        <f t="shared" si="53"/>
        <v>0</v>
      </c>
      <c r="E307" s="41">
        <f t="shared" si="53"/>
        <v>0</v>
      </c>
      <c r="F307" s="8">
        <f t="shared" si="58"/>
        <v>0</v>
      </c>
      <c r="G307" s="8">
        <f t="shared" si="59"/>
        <v>0</v>
      </c>
      <c r="H307" s="8">
        <f t="shared" si="60"/>
        <v>0</v>
      </c>
      <c r="I307" s="8">
        <f t="shared" si="61"/>
        <v>0</v>
      </c>
      <c r="J307" s="8">
        <f t="shared" si="62"/>
        <v>0</v>
      </c>
      <c r="K307" s="8">
        <f t="shared" ca="1" si="54"/>
        <v>-12.900597081021244</v>
      </c>
      <c r="L307" s="8">
        <f t="shared" ca="1" si="63"/>
        <v>166.42540504685385</v>
      </c>
      <c r="M307" s="8">
        <f t="shared" ca="1" si="55"/>
        <v>5.6086877522617627E-3</v>
      </c>
      <c r="N307" s="8">
        <f t="shared" ca="1" si="56"/>
        <v>0.79395402445869956</v>
      </c>
      <c r="O307" s="8">
        <f t="shared" ca="1" si="57"/>
        <v>5.6798836355830886</v>
      </c>
      <c r="P307" s="6">
        <f t="shared" ca="1" si="64"/>
        <v>12.900597081021244</v>
      </c>
      <c r="Q307" s="6"/>
      <c r="R307" s="6"/>
      <c r="S307" s="6"/>
    </row>
    <row r="308" spans="1:19" x14ac:dyDescent="0.2">
      <c r="A308" s="6"/>
      <c r="B308" s="6"/>
      <c r="C308" s="6"/>
      <c r="D308" s="41">
        <f t="shared" si="53"/>
        <v>0</v>
      </c>
      <c r="E308" s="41">
        <f t="shared" si="53"/>
        <v>0</v>
      </c>
      <c r="F308" s="8">
        <f t="shared" si="58"/>
        <v>0</v>
      </c>
      <c r="G308" s="8">
        <f t="shared" si="59"/>
        <v>0</v>
      </c>
      <c r="H308" s="8">
        <f t="shared" si="60"/>
        <v>0</v>
      </c>
      <c r="I308" s="8">
        <f t="shared" si="61"/>
        <v>0</v>
      </c>
      <c r="J308" s="8">
        <f t="shared" si="62"/>
        <v>0</v>
      </c>
      <c r="K308" s="8">
        <f t="shared" ca="1" si="54"/>
        <v>-12.900597081021244</v>
      </c>
      <c r="L308" s="8">
        <f t="shared" ca="1" si="63"/>
        <v>166.42540504685385</v>
      </c>
      <c r="M308" s="8">
        <f t="shared" ca="1" si="55"/>
        <v>5.6086877522617627E-3</v>
      </c>
      <c r="N308" s="8">
        <f t="shared" ca="1" si="56"/>
        <v>0.79395402445869956</v>
      </c>
      <c r="O308" s="8">
        <f t="shared" ca="1" si="57"/>
        <v>5.6798836355830886</v>
      </c>
      <c r="P308" s="6">
        <f t="shared" ca="1" si="64"/>
        <v>12.900597081021244</v>
      </c>
      <c r="Q308" s="6"/>
      <c r="R308" s="6"/>
      <c r="S308" s="6"/>
    </row>
    <row r="309" spans="1:19" x14ac:dyDescent="0.2">
      <c r="A309" s="6"/>
      <c r="B309" s="6"/>
      <c r="C309" s="6"/>
      <c r="D309" s="41">
        <f t="shared" si="53"/>
        <v>0</v>
      </c>
      <c r="E309" s="41">
        <f t="shared" si="53"/>
        <v>0</v>
      </c>
      <c r="F309" s="8">
        <f t="shared" si="58"/>
        <v>0</v>
      </c>
      <c r="G309" s="8">
        <f t="shared" si="59"/>
        <v>0</v>
      </c>
      <c r="H309" s="8">
        <f t="shared" si="60"/>
        <v>0</v>
      </c>
      <c r="I309" s="8">
        <f t="shared" si="61"/>
        <v>0</v>
      </c>
      <c r="J309" s="8">
        <f t="shared" si="62"/>
        <v>0</v>
      </c>
      <c r="K309" s="8">
        <f t="shared" ca="1" si="54"/>
        <v>-12.900597081021244</v>
      </c>
      <c r="L309" s="8">
        <f t="shared" ca="1" si="63"/>
        <v>166.42540504685385</v>
      </c>
      <c r="M309" s="8">
        <f t="shared" ca="1" si="55"/>
        <v>5.6086877522617627E-3</v>
      </c>
      <c r="N309" s="8">
        <f t="shared" ca="1" si="56"/>
        <v>0.79395402445869956</v>
      </c>
      <c r="O309" s="8">
        <f t="shared" ca="1" si="57"/>
        <v>5.6798836355830886</v>
      </c>
      <c r="P309" s="6">
        <f t="shared" ca="1" si="64"/>
        <v>12.900597081021244</v>
      </c>
      <c r="Q309" s="6"/>
      <c r="R309" s="6"/>
      <c r="S309" s="6"/>
    </row>
    <row r="310" spans="1:19" x14ac:dyDescent="0.2">
      <c r="A310" s="6"/>
      <c r="B310" s="6"/>
      <c r="C310" s="6"/>
      <c r="D310" s="41">
        <f t="shared" si="53"/>
        <v>0</v>
      </c>
      <c r="E310" s="41">
        <f t="shared" si="53"/>
        <v>0</v>
      </c>
      <c r="F310" s="8">
        <f t="shared" si="58"/>
        <v>0</v>
      </c>
      <c r="G310" s="8">
        <f t="shared" si="59"/>
        <v>0</v>
      </c>
      <c r="H310" s="8">
        <f t="shared" si="60"/>
        <v>0</v>
      </c>
      <c r="I310" s="8">
        <f t="shared" si="61"/>
        <v>0</v>
      </c>
      <c r="J310" s="8">
        <f t="shared" si="62"/>
        <v>0</v>
      </c>
      <c r="K310" s="8">
        <f t="shared" ca="1" si="54"/>
        <v>-12.900597081021244</v>
      </c>
      <c r="L310" s="8">
        <f t="shared" ca="1" si="63"/>
        <v>166.42540504685385</v>
      </c>
      <c r="M310" s="8">
        <f t="shared" ca="1" si="55"/>
        <v>5.6086877522617627E-3</v>
      </c>
      <c r="N310" s="8">
        <f t="shared" ca="1" si="56"/>
        <v>0.79395402445869956</v>
      </c>
      <c r="O310" s="8">
        <f t="shared" ca="1" si="57"/>
        <v>5.6798836355830886</v>
      </c>
      <c r="P310" s="6">
        <f t="shared" ca="1" si="64"/>
        <v>12.900597081021244</v>
      </c>
      <c r="Q310" s="6"/>
      <c r="R310" s="6"/>
      <c r="S310" s="6"/>
    </row>
    <row r="311" spans="1:19" x14ac:dyDescent="0.2">
      <c r="A311" s="6"/>
      <c r="B311" s="6"/>
      <c r="C311" s="6"/>
      <c r="D311" s="41">
        <f t="shared" si="53"/>
        <v>0</v>
      </c>
      <c r="E311" s="41">
        <f t="shared" si="53"/>
        <v>0</v>
      </c>
      <c r="F311" s="8">
        <f t="shared" si="58"/>
        <v>0</v>
      </c>
      <c r="G311" s="8">
        <f t="shared" si="59"/>
        <v>0</v>
      </c>
      <c r="H311" s="8">
        <f t="shared" si="60"/>
        <v>0</v>
      </c>
      <c r="I311" s="8">
        <f t="shared" si="61"/>
        <v>0</v>
      </c>
      <c r="J311" s="8">
        <f t="shared" si="62"/>
        <v>0</v>
      </c>
      <c r="K311" s="8">
        <f t="shared" ca="1" si="54"/>
        <v>-12.900597081021244</v>
      </c>
      <c r="L311" s="8">
        <f t="shared" ca="1" si="63"/>
        <v>166.42540504685385</v>
      </c>
      <c r="M311" s="8">
        <f t="shared" ca="1" si="55"/>
        <v>5.6086877522617627E-3</v>
      </c>
      <c r="N311" s="8">
        <f t="shared" ca="1" si="56"/>
        <v>0.79395402445869956</v>
      </c>
      <c r="O311" s="8">
        <f t="shared" ca="1" si="57"/>
        <v>5.6798836355830886</v>
      </c>
      <c r="P311" s="6">
        <f t="shared" ca="1" si="64"/>
        <v>12.900597081021244</v>
      </c>
      <c r="Q311" s="6"/>
      <c r="R311" s="6"/>
      <c r="S311" s="6"/>
    </row>
    <row r="312" spans="1:19" x14ac:dyDescent="0.2">
      <c r="A312" s="6"/>
      <c r="B312" s="6"/>
      <c r="C312" s="6"/>
      <c r="D312" s="41">
        <f t="shared" si="53"/>
        <v>0</v>
      </c>
      <c r="E312" s="41">
        <f t="shared" si="53"/>
        <v>0</v>
      </c>
      <c r="F312" s="8">
        <f t="shared" si="58"/>
        <v>0</v>
      </c>
      <c r="G312" s="8">
        <f t="shared" si="59"/>
        <v>0</v>
      </c>
      <c r="H312" s="8">
        <f t="shared" si="60"/>
        <v>0</v>
      </c>
      <c r="I312" s="8">
        <f t="shared" si="61"/>
        <v>0</v>
      </c>
      <c r="J312" s="8">
        <f t="shared" si="62"/>
        <v>0</v>
      </c>
      <c r="K312" s="8">
        <f t="shared" ca="1" si="54"/>
        <v>-12.900597081021244</v>
      </c>
      <c r="L312" s="8">
        <f t="shared" ca="1" si="63"/>
        <v>166.42540504685385</v>
      </c>
      <c r="M312" s="8">
        <f t="shared" ca="1" si="55"/>
        <v>5.6086877522617627E-3</v>
      </c>
      <c r="N312" s="8">
        <f t="shared" ca="1" si="56"/>
        <v>0.79395402445869956</v>
      </c>
      <c r="O312" s="8">
        <f t="shared" ca="1" si="57"/>
        <v>5.6798836355830886</v>
      </c>
      <c r="P312" s="6">
        <f t="shared" ca="1" si="64"/>
        <v>12.900597081021244</v>
      </c>
      <c r="Q312" s="6"/>
      <c r="R312" s="6"/>
      <c r="S312" s="6"/>
    </row>
    <row r="313" spans="1:19" x14ac:dyDescent="0.2">
      <c r="A313" s="6"/>
      <c r="B313" s="6"/>
      <c r="C313" s="6"/>
      <c r="D313" s="41">
        <f t="shared" si="53"/>
        <v>0</v>
      </c>
      <c r="E313" s="41">
        <f t="shared" si="53"/>
        <v>0</v>
      </c>
      <c r="F313" s="8">
        <f t="shared" si="58"/>
        <v>0</v>
      </c>
      <c r="G313" s="8">
        <f t="shared" si="59"/>
        <v>0</v>
      </c>
      <c r="H313" s="8">
        <f t="shared" si="60"/>
        <v>0</v>
      </c>
      <c r="I313" s="8">
        <f t="shared" si="61"/>
        <v>0</v>
      </c>
      <c r="J313" s="8">
        <f t="shared" si="62"/>
        <v>0</v>
      </c>
      <c r="K313" s="8">
        <f t="shared" ca="1" si="54"/>
        <v>-12.900597081021244</v>
      </c>
      <c r="L313" s="8">
        <f t="shared" ca="1" si="63"/>
        <v>166.42540504685385</v>
      </c>
      <c r="M313" s="8">
        <f t="shared" ca="1" si="55"/>
        <v>5.6086877522617627E-3</v>
      </c>
      <c r="N313" s="8">
        <f t="shared" ca="1" si="56"/>
        <v>0.79395402445869956</v>
      </c>
      <c r="O313" s="8">
        <f t="shared" ca="1" si="57"/>
        <v>5.6798836355830886</v>
      </c>
      <c r="P313" s="6">
        <f t="shared" ca="1" si="64"/>
        <v>12.900597081021244</v>
      </c>
      <c r="Q313" s="6"/>
      <c r="R313" s="6"/>
      <c r="S313" s="6"/>
    </row>
    <row r="314" spans="1:19" x14ac:dyDescent="0.2">
      <c r="A314" s="6"/>
      <c r="B314" s="6"/>
      <c r="C314" s="6"/>
      <c r="D314" s="41">
        <f t="shared" si="53"/>
        <v>0</v>
      </c>
      <c r="E314" s="41">
        <f t="shared" si="53"/>
        <v>0</v>
      </c>
      <c r="F314" s="8">
        <f t="shared" si="58"/>
        <v>0</v>
      </c>
      <c r="G314" s="8">
        <f t="shared" si="59"/>
        <v>0</v>
      </c>
      <c r="H314" s="8">
        <f t="shared" si="60"/>
        <v>0</v>
      </c>
      <c r="I314" s="8">
        <f t="shared" si="61"/>
        <v>0</v>
      </c>
      <c r="J314" s="8">
        <f t="shared" si="62"/>
        <v>0</v>
      </c>
      <c r="K314" s="8">
        <f t="shared" ca="1" si="54"/>
        <v>-12.900597081021244</v>
      </c>
      <c r="L314" s="8">
        <f t="shared" ca="1" si="63"/>
        <v>166.42540504685385</v>
      </c>
      <c r="M314" s="8">
        <f t="shared" ca="1" si="55"/>
        <v>5.6086877522617627E-3</v>
      </c>
      <c r="N314" s="8">
        <f t="shared" ca="1" si="56"/>
        <v>0.79395402445869956</v>
      </c>
      <c r="O314" s="8">
        <f t="shared" ca="1" si="57"/>
        <v>5.6798836355830886</v>
      </c>
      <c r="P314" s="6">
        <f t="shared" ca="1" si="64"/>
        <v>12.900597081021244</v>
      </c>
      <c r="Q314" s="6"/>
      <c r="R314" s="6"/>
      <c r="S314" s="6"/>
    </row>
    <row r="315" spans="1:19" x14ac:dyDescent="0.2">
      <c r="A315" s="6"/>
      <c r="B315" s="6"/>
      <c r="C315" s="6"/>
      <c r="D315" s="41">
        <f t="shared" si="53"/>
        <v>0</v>
      </c>
      <c r="E315" s="41">
        <f t="shared" si="53"/>
        <v>0</v>
      </c>
      <c r="F315" s="8">
        <f t="shared" si="58"/>
        <v>0</v>
      </c>
      <c r="G315" s="8">
        <f t="shared" si="59"/>
        <v>0</v>
      </c>
      <c r="H315" s="8">
        <f t="shared" si="60"/>
        <v>0</v>
      </c>
      <c r="I315" s="8">
        <f t="shared" si="61"/>
        <v>0</v>
      </c>
      <c r="J315" s="8">
        <f t="shared" si="62"/>
        <v>0</v>
      </c>
      <c r="K315" s="8">
        <f t="shared" ca="1" si="54"/>
        <v>-12.900597081021244</v>
      </c>
      <c r="L315" s="8">
        <f t="shared" ca="1" si="63"/>
        <v>166.42540504685385</v>
      </c>
      <c r="M315" s="8">
        <f t="shared" ca="1" si="55"/>
        <v>5.6086877522617627E-3</v>
      </c>
      <c r="N315" s="8">
        <f t="shared" ca="1" si="56"/>
        <v>0.79395402445869956</v>
      </c>
      <c r="O315" s="8">
        <f t="shared" ca="1" si="57"/>
        <v>5.6798836355830886</v>
      </c>
      <c r="P315" s="6">
        <f t="shared" ca="1" si="64"/>
        <v>12.900597081021244</v>
      </c>
      <c r="Q315" s="6"/>
      <c r="R315" s="6"/>
      <c r="S315" s="6"/>
    </row>
    <row r="316" spans="1:19" x14ac:dyDescent="0.2">
      <c r="A316" s="6"/>
      <c r="B316" s="6"/>
      <c r="C316" s="6"/>
      <c r="D316" s="41">
        <f t="shared" si="53"/>
        <v>0</v>
      </c>
      <c r="E316" s="41">
        <f t="shared" si="53"/>
        <v>0</v>
      </c>
      <c r="F316" s="8">
        <f t="shared" si="58"/>
        <v>0</v>
      </c>
      <c r="G316" s="8">
        <f t="shared" si="59"/>
        <v>0</v>
      </c>
      <c r="H316" s="8">
        <f t="shared" si="60"/>
        <v>0</v>
      </c>
      <c r="I316" s="8">
        <f t="shared" si="61"/>
        <v>0</v>
      </c>
      <c r="J316" s="8">
        <f t="shared" si="62"/>
        <v>0</v>
      </c>
      <c r="K316" s="8">
        <f t="shared" ca="1" si="54"/>
        <v>-12.900597081021244</v>
      </c>
      <c r="L316" s="8">
        <f t="shared" ca="1" si="63"/>
        <v>166.42540504685385</v>
      </c>
      <c r="M316" s="8">
        <f t="shared" ca="1" si="55"/>
        <v>5.6086877522617627E-3</v>
      </c>
      <c r="N316" s="8">
        <f t="shared" ca="1" si="56"/>
        <v>0.79395402445869956</v>
      </c>
      <c r="O316" s="8">
        <f t="shared" ca="1" si="57"/>
        <v>5.6798836355830886</v>
      </c>
      <c r="P316" s="6">
        <f t="shared" ca="1" si="64"/>
        <v>12.900597081021244</v>
      </c>
      <c r="Q316" s="6"/>
      <c r="R316" s="6"/>
      <c r="S316" s="6"/>
    </row>
    <row r="317" spans="1:19" x14ac:dyDescent="0.2">
      <c r="A317" s="6"/>
      <c r="B317" s="6"/>
      <c r="C317" s="6"/>
      <c r="D317" s="41">
        <f t="shared" si="53"/>
        <v>0</v>
      </c>
      <c r="E317" s="41">
        <f t="shared" si="53"/>
        <v>0</v>
      </c>
      <c r="F317" s="8">
        <f t="shared" si="58"/>
        <v>0</v>
      </c>
      <c r="G317" s="8">
        <f t="shared" si="59"/>
        <v>0</v>
      </c>
      <c r="H317" s="8">
        <f t="shared" si="60"/>
        <v>0</v>
      </c>
      <c r="I317" s="8">
        <f t="shared" si="61"/>
        <v>0</v>
      </c>
      <c r="J317" s="8">
        <f t="shared" si="62"/>
        <v>0</v>
      </c>
      <c r="K317" s="8">
        <f t="shared" ca="1" si="54"/>
        <v>-12.900597081021244</v>
      </c>
      <c r="L317" s="8">
        <f t="shared" ca="1" si="63"/>
        <v>166.42540504685385</v>
      </c>
      <c r="M317" s="8">
        <f t="shared" ca="1" si="55"/>
        <v>5.6086877522617627E-3</v>
      </c>
      <c r="N317" s="8">
        <f t="shared" ca="1" si="56"/>
        <v>0.79395402445869956</v>
      </c>
      <c r="O317" s="8">
        <f t="shared" ca="1" si="57"/>
        <v>5.6798836355830886</v>
      </c>
      <c r="P317" s="6">
        <f t="shared" ca="1" si="64"/>
        <v>12.900597081021244</v>
      </c>
      <c r="Q317" s="6"/>
      <c r="R317" s="6"/>
      <c r="S317" s="6"/>
    </row>
    <row r="318" spans="1:19" x14ac:dyDescent="0.2">
      <c r="A318" s="6"/>
      <c r="B318" s="6"/>
      <c r="C318" s="6"/>
      <c r="D318" s="41">
        <f t="shared" si="53"/>
        <v>0</v>
      </c>
      <c r="E318" s="41">
        <f t="shared" si="53"/>
        <v>0</v>
      </c>
      <c r="F318" s="8">
        <f t="shared" si="58"/>
        <v>0</v>
      </c>
      <c r="G318" s="8">
        <f t="shared" si="59"/>
        <v>0</v>
      </c>
      <c r="H318" s="8">
        <f t="shared" si="60"/>
        <v>0</v>
      </c>
      <c r="I318" s="8">
        <f t="shared" si="61"/>
        <v>0</v>
      </c>
      <c r="J318" s="8">
        <f t="shared" si="62"/>
        <v>0</v>
      </c>
      <c r="K318" s="8">
        <f t="shared" ca="1" si="54"/>
        <v>-12.900597081021244</v>
      </c>
      <c r="L318" s="8">
        <f t="shared" ca="1" si="63"/>
        <v>166.42540504685385</v>
      </c>
      <c r="M318" s="8">
        <f t="shared" ca="1" si="55"/>
        <v>5.6086877522617627E-3</v>
      </c>
      <c r="N318" s="8">
        <f t="shared" ca="1" si="56"/>
        <v>0.79395402445869956</v>
      </c>
      <c r="O318" s="8">
        <f t="shared" ca="1" si="57"/>
        <v>5.6798836355830886</v>
      </c>
      <c r="P318" s="6">
        <f t="shared" ca="1" si="64"/>
        <v>12.900597081021244</v>
      </c>
      <c r="Q318" s="6"/>
      <c r="R318" s="6"/>
      <c r="S318" s="6"/>
    </row>
    <row r="319" spans="1:19" x14ac:dyDescent="0.2">
      <c r="A319" s="6"/>
      <c r="B319" s="6"/>
      <c r="C319" s="6"/>
      <c r="D319" s="41">
        <f t="shared" si="53"/>
        <v>0</v>
      </c>
      <c r="E319" s="41">
        <f t="shared" si="53"/>
        <v>0</v>
      </c>
      <c r="F319" s="8">
        <f t="shared" si="58"/>
        <v>0</v>
      </c>
      <c r="G319" s="8">
        <f t="shared" si="59"/>
        <v>0</v>
      </c>
      <c r="H319" s="8">
        <f t="shared" si="60"/>
        <v>0</v>
      </c>
      <c r="I319" s="8">
        <f t="shared" si="61"/>
        <v>0</v>
      </c>
      <c r="J319" s="8">
        <f t="shared" si="62"/>
        <v>0</v>
      </c>
      <c r="K319" s="8">
        <f t="shared" ca="1" si="54"/>
        <v>-12.900597081021244</v>
      </c>
      <c r="L319" s="8">
        <f t="shared" ca="1" si="63"/>
        <v>166.42540504685385</v>
      </c>
      <c r="M319" s="8">
        <f t="shared" ca="1" si="55"/>
        <v>5.6086877522617627E-3</v>
      </c>
      <c r="N319" s="8">
        <f t="shared" ca="1" si="56"/>
        <v>0.79395402445869956</v>
      </c>
      <c r="O319" s="8">
        <f t="shared" ca="1" si="57"/>
        <v>5.6798836355830886</v>
      </c>
      <c r="P319" s="6">
        <f t="shared" ca="1" si="64"/>
        <v>12.900597081021244</v>
      </c>
      <c r="Q319" s="6"/>
      <c r="R319" s="6"/>
      <c r="S319" s="6"/>
    </row>
    <row r="320" spans="1:19" x14ac:dyDescent="0.2">
      <c r="A320" s="6"/>
      <c r="B320" s="6"/>
      <c r="C320" s="6"/>
      <c r="D320" s="41">
        <f t="shared" si="53"/>
        <v>0</v>
      </c>
      <c r="E320" s="41">
        <f t="shared" si="53"/>
        <v>0</v>
      </c>
      <c r="F320" s="8">
        <f t="shared" si="58"/>
        <v>0</v>
      </c>
      <c r="G320" s="8">
        <f t="shared" si="59"/>
        <v>0</v>
      </c>
      <c r="H320" s="8">
        <f t="shared" si="60"/>
        <v>0</v>
      </c>
      <c r="I320" s="8">
        <f t="shared" si="61"/>
        <v>0</v>
      </c>
      <c r="J320" s="8">
        <f t="shared" si="62"/>
        <v>0</v>
      </c>
      <c r="K320" s="8">
        <f t="shared" ca="1" si="54"/>
        <v>-12.900597081021244</v>
      </c>
      <c r="L320" s="8">
        <f t="shared" ca="1" si="63"/>
        <v>166.42540504685385</v>
      </c>
      <c r="M320" s="8">
        <f t="shared" ca="1" si="55"/>
        <v>5.6086877522617627E-3</v>
      </c>
      <c r="N320" s="8">
        <f t="shared" ca="1" si="56"/>
        <v>0.79395402445869956</v>
      </c>
      <c r="O320" s="8">
        <f t="shared" ca="1" si="57"/>
        <v>5.6798836355830886</v>
      </c>
      <c r="P320" s="6">
        <f t="shared" ca="1" si="64"/>
        <v>12.900597081021244</v>
      </c>
      <c r="Q320" s="6"/>
      <c r="R320" s="6"/>
      <c r="S320" s="6"/>
    </row>
    <row r="321" spans="1:19" x14ac:dyDescent="0.2">
      <c r="A321" s="6"/>
      <c r="B321" s="6"/>
      <c r="C321" s="6"/>
      <c r="D321" s="41">
        <f t="shared" si="53"/>
        <v>0</v>
      </c>
      <c r="E321" s="41">
        <f t="shared" si="53"/>
        <v>0</v>
      </c>
      <c r="F321" s="8">
        <f t="shared" si="58"/>
        <v>0</v>
      </c>
      <c r="G321" s="8">
        <f t="shared" si="59"/>
        <v>0</v>
      </c>
      <c r="H321" s="8">
        <f t="shared" si="60"/>
        <v>0</v>
      </c>
      <c r="I321" s="8">
        <f t="shared" si="61"/>
        <v>0</v>
      </c>
      <c r="J321" s="8">
        <f t="shared" si="62"/>
        <v>0</v>
      </c>
      <c r="K321" s="8">
        <f t="shared" ca="1" si="54"/>
        <v>-12.900597081021244</v>
      </c>
      <c r="L321" s="8">
        <f t="shared" ca="1" si="63"/>
        <v>166.42540504685385</v>
      </c>
      <c r="M321" s="8">
        <f t="shared" ca="1" si="55"/>
        <v>5.6086877522617627E-3</v>
      </c>
      <c r="N321" s="8">
        <f t="shared" ca="1" si="56"/>
        <v>0.79395402445869956</v>
      </c>
      <c r="O321" s="8">
        <f t="shared" ca="1" si="57"/>
        <v>5.6798836355830886</v>
      </c>
      <c r="P321" s="6">
        <f t="shared" ca="1" si="64"/>
        <v>12.900597081021244</v>
      </c>
      <c r="Q321" s="6"/>
      <c r="R321" s="6"/>
      <c r="S321" s="6"/>
    </row>
    <row r="322" spans="1:19" x14ac:dyDescent="0.2">
      <c r="A322" s="6"/>
      <c r="B322" s="6"/>
      <c r="C322" s="6"/>
      <c r="D322" s="41">
        <f t="shared" si="53"/>
        <v>0</v>
      </c>
      <c r="E322" s="41">
        <f t="shared" si="53"/>
        <v>0</v>
      </c>
      <c r="F322" s="8">
        <f t="shared" si="58"/>
        <v>0</v>
      </c>
      <c r="G322" s="8">
        <f t="shared" si="59"/>
        <v>0</v>
      </c>
      <c r="H322" s="8">
        <f t="shared" si="60"/>
        <v>0</v>
      </c>
      <c r="I322" s="8">
        <f t="shared" si="61"/>
        <v>0</v>
      </c>
      <c r="J322" s="8">
        <f t="shared" si="62"/>
        <v>0</v>
      </c>
      <c r="K322" s="8">
        <f t="shared" ca="1" si="54"/>
        <v>-12.900597081021244</v>
      </c>
      <c r="L322" s="8">
        <f t="shared" ca="1" si="63"/>
        <v>166.42540504685385</v>
      </c>
      <c r="M322" s="8">
        <f t="shared" ca="1" si="55"/>
        <v>5.6086877522617627E-3</v>
      </c>
      <c r="N322" s="8">
        <f t="shared" ca="1" si="56"/>
        <v>0.79395402445869956</v>
      </c>
      <c r="O322" s="8">
        <f t="shared" ca="1" si="57"/>
        <v>5.6798836355830886</v>
      </c>
      <c r="P322" s="6">
        <f t="shared" ca="1" si="64"/>
        <v>12.900597081021244</v>
      </c>
      <c r="Q322" s="6"/>
      <c r="R322" s="6"/>
      <c r="S322" s="6"/>
    </row>
    <row r="323" spans="1:19" x14ac:dyDescent="0.2">
      <c r="A323" s="6"/>
      <c r="B323" s="6"/>
      <c r="C323" s="6"/>
      <c r="D323" s="41">
        <f t="shared" si="53"/>
        <v>0</v>
      </c>
      <c r="E323" s="41">
        <f t="shared" si="53"/>
        <v>0</v>
      </c>
      <c r="F323" s="8">
        <f t="shared" si="58"/>
        <v>0</v>
      </c>
      <c r="G323" s="8">
        <f t="shared" si="59"/>
        <v>0</v>
      </c>
      <c r="H323" s="8">
        <f t="shared" si="60"/>
        <v>0</v>
      </c>
      <c r="I323" s="8">
        <f t="shared" si="61"/>
        <v>0</v>
      </c>
      <c r="J323" s="8">
        <f t="shared" si="62"/>
        <v>0</v>
      </c>
      <c r="K323" s="8">
        <f t="shared" ca="1" si="54"/>
        <v>-12.900597081021244</v>
      </c>
      <c r="L323" s="8">
        <f t="shared" ca="1" si="63"/>
        <v>166.42540504685385</v>
      </c>
      <c r="M323" s="8">
        <f t="shared" ca="1" si="55"/>
        <v>5.6086877522617627E-3</v>
      </c>
      <c r="N323" s="8">
        <f t="shared" ca="1" si="56"/>
        <v>0.79395402445869956</v>
      </c>
      <c r="O323" s="8">
        <f t="shared" ca="1" si="57"/>
        <v>5.6798836355830886</v>
      </c>
      <c r="P323" s="6">
        <f t="shared" ca="1" si="64"/>
        <v>12.900597081021244</v>
      </c>
      <c r="Q323" s="6"/>
      <c r="R323" s="6"/>
      <c r="S323" s="6"/>
    </row>
    <row r="324" spans="1:19" x14ac:dyDescent="0.2">
      <c r="A324" s="6"/>
      <c r="B324" s="6"/>
      <c r="C324" s="6"/>
      <c r="D324" s="41">
        <f t="shared" ref="D324:E341" si="65">A324/A$18</f>
        <v>0</v>
      </c>
      <c r="E324" s="41">
        <f t="shared" si="65"/>
        <v>0</v>
      </c>
      <c r="F324" s="8">
        <f t="shared" si="58"/>
        <v>0</v>
      </c>
      <c r="G324" s="8">
        <f t="shared" si="59"/>
        <v>0</v>
      </c>
      <c r="H324" s="8">
        <f t="shared" si="60"/>
        <v>0</v>
      </c>
      <c r="I324" s="8">
        <f t="shared" si="61"/>
        <v>0</v>
      </c>
      <c r="J324" s="8">
        <f t="shared" si="62"/>
        <v>0</v>
      </c>
      <c r="K324" s="8">
        <f t="shared" ca="1" si="54"/>
        <v>-12.900597081021244</v>
      </c>
      <c r="L324" s="8">
        <f t="shared" ca="1" si="63"/>
        <v>166.42540504685385</v>
      </c>
      <c r="M324" s="8">
        <f t="shared" ca="1" si="55"/>
        <v>5.6086877522617627E-3</v>
      </c>
      <c r="N324" s="8">
        <f t="shared" ca="1" si="56"/>
        <v>0.79395402445869956</v>
      </c>
      <c r="O324" s="8">
        <f t="shared" ca="1" si="57"/>
        <v>5.6798836355830886</v>
      </c>
      <c r="P324" s="6">
        <f t="shared" ca="1" si="64"/>
        <v>12.900597081021244</v>
      </c>
      <c r="Q324" s="6"/>
      <c r="R324" s="6"/>
      <c r="S324" s="6"/>
    </row>
    <row r="325" spans="1:19" x14ac:dyDescent="0.2">
      <c r="A325" s="6"/>
      <c r="B325" s="6"/>
      <c r="C325" s="6"/>
      <c r="D325" s="41">
        <f t="shared" si="65"/>
        <v>0</v>
      </c>
      <c r="E325" s="41">
        <f t="shared" si="65"/>
        <v>0</v>
      </c>
      <c r="F325" s="8">
        <f t="shared" si="58"/>
        <v>0</v>
      </c>
      <c r="G325" s="8">
        <f t="shared" si="59"/>
        <v>0</v>
      </c>
      <c r="H325" s="8">
        <f t="shared" si="60"/>
        <v>0</v>
      </c>
      <c r="I325" s="8">
        <f t="shared" si="61"/>
        <v>0</v>
      </c>
      <c r="J325" s="8">
        <f t="shared" si="62"/>
        <v>0</v>
      </c>
      <c r="K325" s="8">
        <f t="shared" ca="1" si="54"/>
        <v>-12.900597081021244</v>
      </c>
      <c r="L325" s="8">
        <f t="shared" ca="1" si="63"/>
        <v>166.42540504685385</v>
      </c>
      <c r="M325" s="8">
        <f t="shared" ca="1" si="55"/>
        <v>5.6086877522617627E-3</v>
      </c>
      <c r="N325" s="8">
        <f t="shared" ca="1" si="56"/>
        <v>0.79395402445869956</v>
      </c>
      <c r="O325" s="8">
        <f t="shared" ca="1" si="57"/>
        <v>5.6798836355830886</v>
      </c>
      <c r="P325" s="6">
        <f t="shared" ca="1" si="64"/>
        <v>12.900597081021244</v>
      </c>
      <c r="Q325" s="6"/>
      <c r="R325" s="6"/>
      <c r="S325" s="6"/>
    </row>
    <row r="326" spans="1:19" x14ac:dyDescent="0.2">
      <c r="A326" s="6"/>
      <c r="B326" s="6"/>
      <c r="C326" s="6"/>
      <c r="D326" s="41">
        <f t="shared" si="65"/>
        <v>0</v>
      </c>
      <c r="E326" s="41">
        <f t="shared" si="65"/>
        <v>0</v>
      </c>
      <c r="F326" s="8">
        <f t="shared" si="58"/>
        <v>0</v>
      </c>
      <c r="G326" s="8">
        <f t="shared" si="59"/>
        <v>0</v>
      </c>
      <c r="H326" s="8">
        <f t="shared" si="60"/>
        <v>0</v>
      </c>
      <c r="I326" s="8">
        <f t="shared" si="61"/>
        <v>0</v>
      </c>
      <c r="J326" s="8">
        <f t="shared" si="62"/>
        <v>0</v>
      </c>
      <c r="K326" s="8">
        <f t="shared" ca="1" si="54"/>
        <v>-12.900597081021244</v>
      </c>
      <c r="L326" s="8">
        <f t="shared" ca="1" si="63"/>
        <v>166.42540504685385</v>
      </c>
      <c r="M326" s="8">
        <f t="shared" ca="1" si="55"/>
        <v>5.6086877522617627E-3</v>
      </c>
      <c r="N326" s="8">
        <f t="shared" ca="1" si="56"/>
        <v>0.79395402445869956</v>
      </c>
      <c r="O326" s="8">
        <f t="shared" ca="1" si="57"/>
        <v>5.6798836355830886</v>
      </c>
      <c r="P326" s="6">
        <f t="shared" ca="1" si="64"/>
        <v>12.900597081021244</v>
      </c>
      <c r="Q326" s="6"/>
      <c r="R326" s="6"/>
      <c r="S326" s="6"/>
    </row>
    <row r="327" spans="1:19" x14ac:dyDescent="0.2">
      <c r="A327" s="6"/>
      <c r="B327" s="6"/>
      <c r="C327" s="6"/>
      <c r="D327" s="41">
        <f t="shared" si="65"/>
        <v>0</v>
      </c>
      <c r="E327" s="41">
        <f t="shared" si="65"/>
        <v>0</v>
      </c>
      <c r="F327" s="8">
        <f t="shared" si="58"/>
        <v>0</v>
      </c>
      <c r="G327" s="8">
        <f t="shared" si="59"/>
        <v>0</v>
      </c>
      <c r="H327" s="8">
        <f t="shared" si="60"/>
        <v>0</v>
      </c>
      <c r="I327" s="8">
        <f t="shared" si="61"/>
        <v>0</v>
      </c>
      <c r="J327" s="8">
        <f t="shared" si="62"/>
        <v>0</v>
      </c>
      <c r="K327" s="8">
        <f t="shared" ca="1" si="54"/>
        <v>-12.900597081021244</v>
      </c>
      <c r="L327" s="8">
        <f t="shared" ca="1" si="63"/>
        <v>166.42540504685385</v>
      </c>
      <c r="M327" s="8">
        <f t="shared" ca="1" si="55"/>
        <v>5.6086877522617627E-3</v>
      </c>
      <c r="N327" s="8">
        <f t="shared" ca="1" si="56"/>
        <v>0.79395402445869956</v>
      </c>
      <c r="O327" s="8">
        <f t="shared" ca="1" si="57"/>
        <v>5.6798836355830886</v>
      </c>
      <c r="P327" s="6">
        <f t="shared" ca="1" si="64"/>
        <v>12.900597081021244</v>
      </c>
      <c r="Q327" s="6"/>
      <c r="R327" s="6"/>
      <c r="S327" s="6"/>
    </row>
    <row r="328" spans="1:19" x14ac:dyDescent="0.2">
      <c r="A328" s="6"/>
      <c r="B328" s="6"/>
      <c r="C328" s="6"/>
      <c r="D328" s="41">
        <f t="shared" si="65"/>
        <v>0</v>
      </c>
      <c r="E328" s="41">
        <f t="shared" si="65"/>
        <v>0</v>
      </c>
      <c r="F328" s="8">
        <f t="shared" si="58"/>
        <v>0</v>
      </c>
      <c r="G328" s="8">
        <f t="shared" si="59"/>
        <v>0</v>
      </c>
      <c r="H328" s="8">
        <f t="shared" si="60"/>
        <v>0</v>
      </c>
      <c r="I328" s="8">
        <f t="shared" si="61"/>
        <v>0</v>
      </c>
      <c r="J328" s="8">
        <f t="shared" si="62"/>
        <v>0</v>
      </c>
      <c r="K328" s="8">
        <f t="shared" ca="1" si="54"/>
        <v>-12.900597081021244</v>
      </c>
      <c r="L328" s="8">
        <f t="shared" ca="1" si="63"/>
        <v>166.42540504685385</v>
      </c>
      <c r="M328" s="8">
        <f t="shared" ca="1" si="55"/>
        <v>5.6086877522617627E-3</v>
      </c>
      <c r="N328" s="8">
        <f t="shared" ca="1" si="56"/>
        <v>0.79395402445869956</v>
      </c>
      <c r="O328" s="8">
        <f t="shared" ca="1" si="57"/>
        <v>5.6798836355830886</v>
      </c>
      <c r="P328" s="6">
        <f t="shared" ca="1" si="64"/>
        <v>12.900597081021244</v>
      </c>
      <c r="Q328" s="6"/>
      <c r="R328" s="6"/>
      <c r="S328" s="6"/>
    </row>
    <row r="329" spans="1:19" x14ac:dyDescent="0.2">
      <c r="A329" s="6"/>
      <c r="B329" s="6"/>
      <c r="C329" s="6"/>
      <c r="D329" s="41">
        <f t="shared" si="65"/>
        <v>0</v>
      </c>
      <c r="E329" s="41">
        <f t="shared" si="65"/>
        <v>0</v>
      </c>
      <c r="F329" s="8">
        <f t="shared" si="58"/>
        <v>0</v>
      </c>
      <c r="G329" s="8">
        <f t="shared" si="59"/>
        <v>0</v>
      </c>
      <c r="H329" s="8">
        <f t="shared" si="60"/>
        <v>0</v>
      </c>
      <c r="I329" s="8">
        <f t="shared" si="61"/>
        <v>0</v>
      </c>
      <c r="J329" s="8">
        <f t="shared" si="62"/>
        <v>0</v>
      </c>
      <c r="K329" s="8">
        <f t="shared" ca="1" si="54"/>
        <v>-12.900597081021244</v>
      </c>
      <c r="L329" s="8">
        <f t="shared" ca="1" si="63"/>
        <v>166.42540504685385</v>
      </c>
      <c r="M329" s="8">
        <f t="shared" ca="1" si="55"/>
        <v>5.6086877522617627E-3</v>
      </c>
      <c r="N329" s="8">
        <f t="shared" ca="1" si="56"/>
        <v>0.79395402445869956</v>
      </c>
      <c r="O329" s="8">
        <f t="shared" ca="1" si="57"/>
        <v>5.6798836355830886</v>
      </c>
      <c r="P329" s="6">
        <f t="shared" ca="1" si="64"/>
        <v>12.900597081021244</v>
      </c>
      <c r="Q329" s="6"/>
      <c r="R329" s="6"/>
      <c r="S329" s="6"/>
    </row>
    <row r="330" spans="1:19" x14ac:dyDescent="0.2">
      <c r="A330" s="6"/>
      <c r="B330" s="6"/>
      <c r="C330" s="6"/>
      <c r="D330" s="41">
        <f t="shared" si="65"/>
        <v>0</v>
      </c>
      <c r="E330" s="41">
        <f t="shared" si="65"/>
        <v>0</v>
      </c>
      <c r="F330" s="8">
        <f t="shared" si="58"/>
        <v>0</v>
      </c>
      <c r="G330" s="8">
        <f t="shared" si="59"/>
        <v>0</v>
      </c>
      <c r="H330" s="8">
        <f t="shared" si="60"/>
        <v>0</v>
      </c>
      <c r="I330" s="8">
        <f t="shared" si="61"/>
        <v>0</v>
      </c>
      <c r="J330" s="8">
        <f t="shared" si="62"/>
        <v>0</v>
      </c>
      <c r="K330" s="8">
        <f t="shared" ca="1" si="54"/>
        <v>-12.900597081021244</v>
      </c>
      <c r="L330" s="8">
        <f t="shared" ca="1" si="63"/>
        <v>166.42540504685385</v>
      </c>
      <c r="M330" s="8">
        <f t="shared" ca="1" si="55"/>
        <v>5.6086877522617627E-3</v>
      </c>
      <c r="N330" s="8">
        <f t="shared" ca="1" si="56"/>
        <v>0.79395402445869956</v>
      </c>
      <c r="O330" s="8">
        <f t="shared" ca="1" si="57"/>
        <v>5.6798836355830886</v>
      </c>
      <c r="P330" s="6">
        <f t="shared" ca="1" si="64"/>
        <v>12.900597081021244</v>
      </c>
      <c r="Q330" s="6"/>
      <c r="R330" s="6"/>
      <c r="S330" s="6"/>
    </row>
    <row r="331" spans="1:19" x14ac:dyDescent="0.2">
      <c r="A331" s="6"/>
      <c r="B331" s="6"/>
      <c r="C331" s="6"/>
      <c r="D331" s="41">
        <f t="shared" si="65"/>
        <v>0</v>
      </c>
      <c r="E331" s="41">
        <f t="shared" si="65"/>
        <v>0</v>
      </c>
      <c r="F331" s="8">
        <f t="shared" si="58"/>
        <v>0</v>
      </c>
      <c r="G331" s="8">
        <f t="shared" si="59"/>
        <v>0</v>
      </c>
      <c r="H331" s="8">
        <f t="shared" si="60"/>
        <v>0</v>
      </c>
      <c r="I331" s="8">
        <f t="shared" si="61"/>
        <v>0</v>
      </c>
      <c r="J331" s="8">
        <f t="shared" si="62"/>
        <v>0</v>
      </c>
      <c r="K331" s="8">
        <f t="shared" ca="1" si="54"/>
        <v>-12.900597081021244</v>
      </c>
      <c r="L331" s="8">
        <f t="shared" ca="1" si="63"/>
        <v>166.42540504685385</v>
      </c>
      <c r="M331" s="8">
        <f t="shared" ca="1" si="55"/>
        <v>5.6086877522617627E-3</v>
      </c>
      <c r="N331" s="8">
        <f t="shared" ca="1" si="56"/>
        <v>0.79395402445869956</v>
      </c>
      <c r="O331" s="8">
        <f t="shared" ca="1" si="57"/>
        <v>5.6798836355830886</v>
      </c>
      <c r="P331" s="6">
        <f t="shared" ca="1" si="64"/>
        <v>12.900597081021244</v>
      </c>
      <c r="Q331" s="6"/>
      <c r="R331" s="6"/>
      <c r="S331" s="6"/>
    </row>
    <row r="332" spans="1:19" x14ac:dyDescent="0.2">
      <c r="A332" s="6"/>
      <c r="B332" s="6"/>
      <c r="C332" s="6"/>
      <c r="D332" s="41">
        <f t="shared" si="65"/>
        <v>0</v>
      </c>
      <c r="E332" s="41">
        <f t="shared" si="65"/>
        <v>0</v>
      </c>
      <c r="F332" s="8">
        <f t="shared" si="58"/>
        <v>0</v>
      </c>
      <c r="G332" s="8">
        <f t="shared" si="59"/>
        <v>0</v>
      </c>
      <c r="H332" s="8">
        <f t="shared" si="60"/>
        <v>0</v>
      </c>
      <c r="I332" s="8">
        <f t="shared" si="61"/>
        <v>0</v>
      </c>
      <c r="J332" s="8">
        <f t="shared" si="62"/>
        <v>0</v>
      </c>
      <c r="K332" s="8">
        <f t="shared" ca="1" si="54"/>
        <v>-12.900597081021244</v>
      </c>
      <c r="L332" s="8">
        <f t="shared" ca="1" si="63"/>
        <v>166.42540504685385</v>
      </c>
      <c r="M332" s="8">
        <f t="shared" ca="1" si="55"/>
        <v>5.6086877522617627E-3</v>
      </c>
      <c r="N332" s="8">
        <f t="shared" ca="1" si="56"/>
        <v>0.79395402445869956</v>
      </c>
      <c r="O332" s="8">
        <f t="shared" ca="1" si="57"/>
        <v>5.6798836355830886</v>
      </c>
      <c r="P332" s="6">
        <f t="shared" ca="1" si="64"/>
        <v>12.900597081021244</v>
      </c>
      <c r="Q332" s="6"/>
      <c r="R332" s="6"/>
      <c r="S332" s="6"/>
    </row>
    <row r="333" spans="1:19" x14ac:dyDescent="0.2">
      <c r="A333" s="6"/>
      <c r="B333" s="6"/>
      <c r="C333" s="6"/>
      <c r="D333" s="41">
        <f t="shared" si="65"/>
        <v>0</v>
      </c>
      <c r="E333" s="41">
        <f t="shared" si="65"/>
        <v>0</v>
      </c>
      <c r="F333" s="8">
        <f t="shared" si="58"/>
        <v>0</v>
      </c>
      <c r="G333" s="8">
        <f t="shared" si="59"/>
        <v>0</v>
      </c>
      <c r="H333" s="8">
        <f t="shared" si="60"/>
        <v>0</v>
      </c>
      <c r="I333" s="8">
        <f t="shared" si="61"/>
        <v>0</v>
      </c>
      <c r="J333" s="8">
        <f t="shared" si="62"/>
        <v>0</v>
      </c>
      <c r="K333" s="8">
        <f t="shared" ca="1" si="54"/>
        <v>-12.900597081021244</v>
      </c>
      <c r="L333" s="8">
        <f t="shared" ca="1" si="63"/>
        <v>166.42540504685385</v>
      </c>
      <c r="M333" s="8">
        <f t="shared" ca="1" si="55"/>
        <v>5.6086877522617627E-3</v>
      </c>
      <c r="N333" s="8">
        <f t="shared" ca="1" si="56"/>
        <v>0.79395402445869956</v>
      </c>
      <c r="O333" s="8">
        <f t="shared" ca="1" si="57"/>
        <v>5.6798836355830886</v>
      </c>
      <c r="P333" s="6">
        <f t="shared" ca="1" si="64"/>
        <v>12.900597081021244</v>
      </c>
      <c r="Q333" s="6"/>
      <c r="R333" s="6"/>
      <c r="S333" s="6"/>
    </row>
    <row r="334" spans="1:19" x14ac:dyDescent="0.2">
      <c r="A334" s="6"/>
      <c r="B334" s="6"/>
      <c r="C334" s="6"/>
      <c r="D334" s="41">
        <f t="shared" si="65"/>
        <v>0</v>
      </c>
      <c r="E334" s="41">
        <f t="shared" si="65"/>
        <v>0</v>
      </c>
      <c r="F334" s="8">
        <f t="shared" si="58"/>
        <v>0</v>
      </c>
      <c r="G334" s="8">
        <f t="shared" si="59"/>
        <v>0</v>
      </c>
      <c r="H334" s="8">
        <f t="shared" si="60"/>
        <v>0</v>
      </c>
      <c r="I334" s="8">
        <f t="shared" si="61"/>
        <v>0</v>
      </c>
      <c r="J334" s="8">
        <f t="shared" si="62"/>
        <v>0</v>
      </c>
      <c r="K334" s="8">
        <f t="shared" ca="1" si="54"/>
        <v>-12.900597081021244</v>
      </c>
      <c r="L334" s="8">
        <f t="shared" ca="1" si="63"/>
        <v>166.42540504685385</v>
      </c>
      <c r="M334" s="8">
        <f t="shared" ca="1" si="55"/>
        <v>5.6086877522617627E-3</v>
      </c>
      <c r="N334" s="8">
        <f t="shared" ca="1" si="56"/>
        <v>0.79395402445869956</v>
      </c>
      <c r="O334" s="8">
        <f t="shared" ca="1" si="57"/>
        <v>5.6798836355830886</v>
      </c>
      <c r="P334" s="6">
        <f t="shared" ca="1" si="64"/>
        <v>12.900597081021244</v>
      </c>
      <c r="Q334" s="6"/>
      <c r="R334" s="6"/>
      <c r="S334" s="6"/>
    </row>
    <row r="335" spans="1:19" x14ac:dyDescent="0.2">
      <c r="A335" s="6"/>
      <c r="B335" s="6"/>
      <c r="C335" s="6"/>
      <c r="D335" s="41">
        <f t="shared" si="65"/>
        <v>0</v>
      </c>
      <c r="E335" s="41">
        <f t="shared" si="65"/>
        <v>0</v>
      </c>
      <c r="F335" s="8">
        <f t="shared" si="58"/>
        <v>0</v>
      </c>
      <c r="G335" s="8">
        <f t="shared" si="59"/>
        <v>0</v>
      </c>
      <c r="H335" s="8">
        <f t="shared" si="60"/>
        <v>0</v>
      </c>
      <c r="I335" s="8">
        <f t="shared" si="61"/>
        <v>0</v>
      </c>
      <c r="J335" s="8">
        <f t="shared" si="62"/>
        <v>0</v>
      </c>
      <c r="K335" s="8">
        <f t="shared" ca="1" si="54"/>
        <v>-12.900597081021244</v>
      </c>
      <c r="L335" s="8">
        <f t="shared" ca="1" si="63"/>
        <v>166.42540504685385</v>
      </c>
      <c r="M335" s="8">
        <f t="shared" ca="1" si="55"/>
        <v>5.6086877522617627E-3</v>
      </c>
      <c r="N335" s="8">
        <f t="shared" ca="1" si="56"/>
        <v>0.79395402445869956</v>
      </c>
      <c r="O335" s="8">
        <f t="shared" ca="1" si="57"/>
        <v>5.6798836355830886</v>
      </c>
      <c r="P335" s="6">
        <f t="shared" ca="1" si="64"/>
        <v>12.900597081021244</v>
      </c>
      <c r="Q335" s="6"/>
      <c r="R335" s="6"/>
      <c r="S335" s="6"/>
    </row>
    <row r="336" spans="1:19" x14ac:dyDescent="0.2">
      <c r="A336" s="6"/>
      <c r="B336" s="6"/>
      <c r="C336" s="6"/>
      <c r="D336" s="41">
        <f t="shared" si="65"/>
        <v>0</v>
      </c>
      <c r="E336" s="41">
        <f t="shared" si="65"/>
        <v>0</v>
      </c>
      <c r="F336" s="8">
        <f t="shared" si="58"/>
        <v>0</v>
      </c>
      <c r="G336" s="8">
        <f t="shared" si="59"/>
        <v>0</v>
      </c>
      <c r="H336" s="8">
        <f t="shared" si="60"/>
        <v>0</v>
      </c>
      <c r="I336" s="8">
        <f t="shared" si="61"/>
        <v>0</v>
      </c>
      <c r="J336" s="8">
        <f t="shared" si="62"/>
        <v>0</v>
      </c>
      <c r="K336" s="8">
        <f t="shared" ca="1" si="54"/>
        <v>-12.900597081021244</v>
      </c>
      <c r="L336" s="8">
        <f t="shared" ca="1" si="63"/>
        <v>166.42540504685385</v>
      </c>
      <c r="M336" s="8">
        <f t="shared" ca="1" si="55"/>
        <v>5.6086877522617627E-3</v>
      </c>
      <c r="N336" s="8">
        <f t="shared" ca="1" si="56"/>
        <v>0.79395402445869956</v>
      </c>
      <c r="O336" s="8">
        <f t="shared" ca="1" si="57"/>
        <v>5.6798836355830886</v>
      </c>
      <c r="P336" s="6">
        <f t="shared" ca="1" si="64"/>
        <v>12.900597081021244</v>
      </c>
      <c r="Q336" s="6"/>
      <c r="R336" s="6"/>
      <c r="S336" s="6"/>
    </row>
    <row r="337" spans="1:19" x14ac:dyDescent="0.2">
      <c r="A337" s="6"/>
      <c r="B337" s="6"/>
      <c r="C337" s="6"/>
      <c r="D337" s="41">
        <f t="shared" si="65"/>
        <v>0</v>
      </c>
      <c r="E337" s="41">
        <f t="shared" si="65"/>
        <v>0</v>
      </c>
      <c r="F337" s="8">
        <f t="shared" si="58"/>
        <v>0</v>
      </c>
      <c r="G337" s="8">
        <f t="shared" si="59"/>
        <v>0</v>
      </c>
      <c r="H337" s="8">
        <f t="shared" si="60"/>
        <v>0</v>
      </c>
      <c r="I337" s="8">
        <f t="shared" si="61"/>
        <v>0</v>
      </c>
      <c r="J337" s="8">
        <f t="shared" si="62"/>
        <v>0</v>
      </c>
      <c r="K337" s="8">
        <f t="shared" ca="1" si="54"/>
        <v>-12.900597081021244</v>
      </c>
      <c r="L337" s="8">
        <f t="shared" ca="1" si="63"/>
        <v>166.42540504685385</v>
      </c>
      <c r="M337" s="8">
        <f t="shared" ca="1" si="55"/>
        <v>5.6086877522617627E-3</v>
      </c>
      <c r="N337" s="8">
        <f t="shared" ca="1" si="56"/>
        <v>0.79395402445869956</v>
      </c>
      <c r="O337" s="8">
        <f t="shared" ca="1" si="57"/>
        <v>5.6798836355830886</v>
      </c>
      <c r="P337" s="6">
        <f t="shared" ca="1" si="64"/>
        <v>12.900597081021244</v>
      </c>
      <c r="Q337" s="6"/>
      <c r="R337" s="6"/>
      <c r="S337" s="6"/>
    </row>
    <row r="338" spans="1:19" x14ac:dyDescent="0.2">
      <c r="A338" s="6"/>
      <c r="B338" s="6"/>
      <c r="C338" s="6"/>
      <c r="D338" s="41">
        <f t="shared" si="65"/>
        <v>0</v>
      </c>
      <c r="E338" s="41">
        <f t="shared" si="65"/>
        <v>0</v>
      </c>
      <c r="F338" s="8">
        <f t="shared" si="58"/>
        <v>0</v>
      </c>
      <c r="G338" s="8">
        <f t="shared" si="59"/>
        <v>0</v>
      </c>
      <c r="H338" s="8">
        <f t="shared" si="60"/>
        <v>0</v>
      </c>
      <c r="I338" s="8">
        <f t="shared" si="61"/>
        <v>0</v>
      </c>
      <c r="J338" s="8">
        <f t="shared" si="62"/>
        <v>0</v>
      </c>
      <c r="K338" s="8">
        <f t="shared" ca="1" si="54"/>
        <v>-12.900597081021244</v>
      </c>
      <c r="L338" s="8">
        <f t="shared" ca="1" si="63"/>
        <v>166.42540504685385</v>
      </c>
      <c r="M338" s="8">
        <f t="shared" ca="1" si="55"/>
        <v>5.6086877522617627E-3</v>
      </c>
      <c r="N338" s="8">
        <f t="shared" ca="1" si="56"/>
        <v>0.79395402445869956</v>
      </c>
      <c r="O338" s="8">
        <f t="shared" ca="1" si="57"/>
        <v>5.6798836355830886</v>
      </c>
      <c r="P338" s="6">
        <f t="shared" ca="1" si="64"/>
        <v>12.900597081021244</v>
      </c>
      <c r="Q338" s="6"/>
      <c r="R338" s="6"/>
      <c r="S338" s="6"/>
    </row>
    <row r="339" spans="1:19" x14ac:dyDescent="0.2">
      <c r="A339" s="6"/>
      <c r="B339" s="6"/>
      <c r="C339" s="6"/>
      <c r="D339" s="41">
        <f t="shared" si="65"/>
        <v>0</v>
      </c>
      <c r="E339" s="41">
        <f t="shared" si="65"/>
        <v>0</v>
      </c>
      <c r="F339" s="8">
        <f t="shared" si="58"/>
        <v>0</v>
      </c>
      <c r="G339" s="8">
        <f t="shared" si="59"/>
        <v>0</v>
      </c>
      <c r="H339" s="8">
        <f t="shared" si="60"/>
        <v>0</v>
      </c>
      <c r="I339" s="8">
        <f t="shared" si="61"/>
        <v>0</v>
      </c>
      <c r="J339" s="8">
        <f t="shared" si="62"/>
        <v>0</v>
      </c>
      <c r="K339" s="8">
        <f t="shared" ca="1" si="54"/>
        <v>-12.900597081021244</v>
      </c>
      <c r="L339" s="8">
        <f t="shared" ca="1" si="63"/>
        <v>166.42540504685385</v>
      </c>
      <c r="M339" s="8">
        <f t="shared" ca="1" si="55"/>
        <v>5.6086877522617627E-3</v>
      </c>
      <c r="N339" s="8">
        <f t="shared" ca="1" si="56"/>
        <v>0.79395402445869956</v>
      </c>
      <c r="O339" s="8">
        <f t="shared" ca="1" si="57"/>
        <v>5.6798836355830886</v>
      </c>
      <c r="P339" s="6">
        <f t="shared" ca="1" si="64"/>
        <v>12.900597081021244</v>
      </c>
      <c r="Q339" s="6"/>
      <c r="R339" s="6"/>
      <c r="S339" s="6"/>
    </row>
    <row r="340" spans="1:19" x14ac:dyDescent="0.2">
      <c r="A340" s="6"/>
      <c r="B340" s="6"/>
      <c r="C340" s="6"/>
      <c r="D340" s="41">
        <f t="shared" si="65"/>
        <v>0</v>
      </c>
      <c r="E340" s="41">
        <f t="shared" si="65"/>
        <v>0</v>
      </c>
      <c r="F340" s="8">
        <f t="shared" si="58"/>
        <v>0</v>
      </c>
      <c r="G340" s="8">
        <f t="shared" si="59"/>
        <v>0</v>
      </c>
      <c r="H340" s="8">
        <f t="shared" si="60"/>
        <v>0</v>
      </c>
      <c r="I340" s="8">
        <f t="shared" si="61"/>
        <v>0</v>
      </c>
      <c r="J340" s="8">
        <f t="shared" si="62"/>
        <v>0</v>
      </c>
      <c r="K340" s="8">
        <f t="shared" ca="1" si="54"/>
        <v>-12.900597081021244</v>
      </c>
      <c r="L340" s="8">
        <f t="shared" ca="1" si="63"/>
        <v>166.42540504685385</v>
      </c>
      <c r="M340" s="8">
        <f t="shared" ca="1" si="55"/>
        <v>5.6086877522617627E-3</v>
      </c>
      <c r="N340" s="8">
        <f t="shared" ca="1" si="56"/>
        <v>0.79395402445869956</v>
      </c>
      <c r="O340" s="8">
        <f t="shared" ca="1" si="57"/>
        <v>5.6798836355830886</v>
      </c>
      <c r="P340" s="6">
        <f t="shared" ca="1" si="64"/>
        <v>12.900597081021244</v>
      </c>
      <c r="Q340" s="6"/>
      <c r="R340" s="6"/>
      <c r="S340" s="6"/>
    </row>
    <row r="341" spans="1:19" x14ac:dyDescent="0.2">
      <c r="A341" s="6"/>
      <c r="B341" s="6"/>
      <c r="C341" s="6"/>
      <c r="D341" s="41">
        <f t="shared" si="65"/>
        <v>0</v>
      </c>
      <c r="E341" s="41">
        <f t="shared" si="65"/>
        <v>0</v>
      </c>
      <c r="F341" s="8">
        <f t="shared" si="58"/>
        <v>0</v>
      </c>
      <c r="G341" s="8">
        <f t="shared" si="59"/>
        <v>0</v>
      </c>
      <c r="H341" s="8">
        <f t="shared" si="60"/>
        <v>0</v>
      </c>
      <c r="I341" s="8">
        <f t="shared" si="61"/>
        <v>0</v>
      </c>
      <c r="J341" s="8">
        <f t="shared" si="62"/>
        <v>0</v>
      </c>
      <c r="K341" s="8">
        <f t="shared" ca="1" si="54"/>
        <v>-12.900597081021244</v>
      </c>
      <c r="L341" s="8">
        <f t="shared" ca="1" si="63"/>
        <v>166.42540504685385</v>
      </c>
      <c r="M341" s="8">
        <f ca="1">(M$1-M$2*D341+M$3*F341)^2</f>
        <v>5.6086877522617627E-3</v>
      </c>
      <c r="N341" s="8">
        <f ca="1">(-M$2+M$4*D341-M$5*F341)^2</f>
        <v>0.79395402445869956</v>
      </c>
      <c r="O341" s="8">
        <f ca="1">+(M$3-D341*M$5+F341*M$6)^2</f>
        <v>5.6798836355830886</v>
      </c>
      <c r="P341" s="6">
        <f t="shared" ca="1" si="64"/>
        <v>12.900597081021244</v>
      </c>
      <c r="Q341" s="6"/>
      <c r="R341" s="6"/>
      <c r="S341" s="6"/>
    </row>
    <row r="342" spans="1:19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</row>
    <row r="343" spans="1:19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</row>
    <row r="344" spans="1:19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</row>
    <row r="345" spans="1:19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</row>
    <row r="346" spans="1:19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</row>
    <row r="347" spans="1:19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</row>
    <row r="348" spans="1:19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</row>
    <row r="349" spans="1:19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</row>
    <row r="350" spans="1:19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</row>
    <row r="351" spans="1:19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</row>
    <row r="352" spans="1:19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</row>
    <row r="353" spans="1:19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</row>
    <row r="354" spans="1:19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</row>
    <row r="355" spans="1:19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</row>
    <row r="356" spans="1:19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</row>
    <row r="357" spans="1:19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</row>
    <row r="358" spans="1:19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</row>
    <row r="359" spans="1:19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</row>
    <row r="360" spans="1:19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</row>
    <row r="361" spans="1:19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</row>
    <row r="362" spans="1:19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</row>
    <row r="363" spans="1:19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</row>
    <row r="364" spans="1:19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</row>
    <row r="365" spans="1:19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</row>
    <row r="366" spans="1:19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</row>
    <row r="367" spans="1:19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</row>
    <row r="368" spans="1:19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</row>
    <row r="369" spans="1:19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</row>
    <row r="370" spans="1:19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</row>
    <row r="371" spans="1:19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</row>
    <row r="372" spans="1:19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</row>
    <row r="373" spans="1:19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</row>
    <row r="374" spans="1:19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</row>
    <row r="375" spans="1:19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</row>
    <row r="376" spans="1:19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</row>
    <row r="377" spans="1:19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</row>
    <row r="378" spans="1:19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</row>
    <row r="379" spans="1:19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</row>
    <row r="380" spans="1:19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</row>
    <row r="381" spans="1:19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</row>
    <row r="382" spans="1:19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</row>
    <row r="383" spans="1:19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</row>
    <row r="384" spans="1:19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</row>
    <row r="385" spans="1:19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</row>
    <row r="386" spans="1:19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</row>
    <row r="387" spans="1:19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</row>
    <row r="388" spans="1:19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</row>
    <row r="389" spans="1:19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</row>
    <row r="390" spans="1:19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</row>
    <row r="391" spans="1:19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</row>
    <row r="392" spans="1:19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</row>
    <row r="393" spans="1:19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</row>
    <row r="394" spans="1:19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</row>
    <row r="395" spans="1:19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</row>
    <row r="396" spans="1:19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</row>
    <row r="397" spans="1:19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</row>
    <row r="398" spans="1:19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</row>
    <row r="399" spans="1:19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</row>
    <row r="400" spans="1:19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</row>
    <row r="401" spans="1:19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</row>
    <row r="402" spans="1:19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</row>
    <row r="403" spans="1:19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</row>
    <row r="404" spans="1:19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</row>
    <row r="405" spans="1:19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</row>
    <row r="406" spans="1:19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</row>
    <row r="407" spans="1:19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</row>
    <row r="408" spans="1:19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</row>
    <row r="409" spans="1:19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</row>
    <row r="410" spans="1:19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</row>
    <row r="411" spans="1:19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</row>
    <row r="412" spans="1:19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</row>
    <row r="413" spans="1:19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</row>
    <row r="414" spans="1:19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</row>
    <row r="415" spans="1:19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</row>
    <row r="416" spans="1:19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</row>
    <row r="417" spans="1:19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</row>
    <row r="418" spans="1:19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</row>
    <row r="419" spans="1:19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</row>
    <row r="420" spans="1:19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</row>
    <row r="421" spans="1:19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</row>
    <row r="422" spans="1:19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</row>
    <row r="423" spans="1:19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</row>
    <row r="424" spans="1:19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</row>
    <row r="425" spans="1:19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</row>
    <row r="426" spans="1:19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</row>
    <row r="427" spans="1:19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</row>
    <row r="428" spans="1:19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</row>
    <row r="429" spans="1:19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</row>
    <row r="430" spans="1:19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</row>
    <row r="431" spans="1:19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</row>
    <row r="432" spans="1:19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</row>
    <row r="433" spans="1:19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</row>
    <row r="434" spans="1:19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</row>
    <row r="435" spans="1:19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</row>
    <row r="436" spans="1:19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</row>
    <row r="437" spans="1:19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</row>
    <row r="438" spans="1:19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</row>
    <row r="439" spans="1:19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</row>
    <row r="440" spans="1:19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</row>
    <row r="441" spans="1:19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</row>
    <row r="442" spans="1:19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</row>
    <row r="443" spans="1:19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</row>
    <row r="444" spans="1:19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</row>
    <row r="445" spans="1:19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</row>
    <row r="446" spans="1:19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</row>
    <row r="447" spans="1:19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</row>
    <row r="448" spans="1:19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</row>
    <row r="449" spans="1:19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</row>
    <row r="450" spans="1:19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</row>
    <row r="451" spans="1:19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</row>
    <row r="452" spans="1:19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</row>
    <row r="453" spans="1:19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</row>
    <row r="454" spans="1:19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</row>
    <row r="455" spans="1:19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19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</row>
    <row r="457" spans="1:19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</row>
    <row r="458" spans="1:19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</row>
    <row r="459" spans="1:19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</row>
    <row r="460" spans="1:19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</row>
    <row r="461" spans="1:19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</row>
    <row r="462" spans="1:19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</row>
    <row r="463" spans="1:19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</row>
    <row r="464" spans="1:19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</row>
    <row r="465" spans="1:19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</row>
    <row r="466" spans="1:19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</row>
    <row r="467" spans="1:19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</row>
    <row r="468" spans="1:19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</row>
    <row r="469" spans="1:19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</row>
    <row r="470" spans="1:19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</row>
    <row r="471" spans="1:19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</row>
    <row r="472" spans="1:19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</row>
    <row r="473" spans="1:19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</row>
    <row r="474" spans="1:19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</row>
    <row r="475" spans="1:19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</row>
    <row r="476" spans="1:19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</row>
    <row r="477" spans="1:19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</row>
    <row r="478" spans="1:19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</row>
    <row r="479" spans="1:19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</row>
    <row r="480" spans="1:19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</row>
    <row r="481" spans="1:19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</row>
    <row r="482" spans="1:19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</row>
    <row r="483" spans="1:19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</row>
    <row r="484" spans="1:19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</row>
    <row r="485" spans="1:19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</row>
    <row r="486" spans="1:19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</row>
    <row r="487" spans="1:19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</row>
    <row r="488" spans="1:19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</row>
    <row r="489" spans="1:19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</row>
    <row r="490" spans="1:19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</row>
    <row r="491" spans="1:19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</row>
    <row r="492" spans="1:19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</row>
    <row r="493" spans="1:19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</row>
    <row r="494" spans="1:19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</row>
    <row r="495" spans="1:19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</row>
    <row r="496" spans="1:19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</row>
    <row r="497" spans="1:19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</row>
    <row r="498" spans="1:19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</row>
    <row r="499" spans="1:19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</row>
    <row r="500" spans="1:19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</row>
    <row r="501" spans="1:19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</row>
    <row r="502" spans="1:19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</row>
    <row r="503" spans="1:19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</row>
    <row r="504" spans="1:19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</row>
    <row r="505" spans="1:19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</row>
    <row r="506" spans="1:19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</row>
    <row r="507" spans="1:19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</row>
    <row r="508" spans="1:19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</row>
    <row r="509" spans="1:19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</row>
    <row r="510" spans="1:19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</row>
    <row r="511" spans="1:19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</row>
    <row r="512" spans="1:19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</row>
    <row r="513" spans="1:19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</row>
    <row r="514" spans="1:19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</row>
    <row r="515" spans="1:19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</row>
    <row r="516" spans="1:19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</row>
    <row r="517" spans="1:19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</row>
    <row r="518" spans="1:19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</row>
    <row r="519" spans="1:19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</row>
    <row r="520" spans="1:19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</row>
    <row r="521" spans="1:19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</row>
    <row r="522" spans="1:19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</row>
    <row r="523" spans="1:19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</row>
    <row r="524" spans="1:19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</row>
    <row r="525" spans="1:19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</row>
    <row r="526" spans="1:19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</row>
    <row r="527" spans="1:19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</row>
    <row r="528" spans="1:19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</row>
    <row r="529" spans="1:19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</row>
    <row r="530" spans="1:19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</row>
    <row r="531" spans="1:19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</row>
    <row r="532" spans="1:19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</row>
    <row r="533" spans="1:19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</row>
    <row r="534" spans="1:19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</row>
    <row r="535" spans="1:19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</row>
    <row r="536" spans="1:19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</row>
    <row r="537" spans="1:19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</row>
    <row r="538" spans="1:19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</row>
    <row r="539" spans="1:19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</row>
    <row r="540" spans="1:19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</row>
    <row r="541" spans="1:19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</row>
    <row r="542" spans="1:19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</row>
    <row r="543" spans="1:19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</row>
    <row r="544" spans="1:19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</row>
    <row r="545" spans="1:19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</row>
    <row r="546" spans="1:19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</row>
    <row r="547" spans="1:19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</row>
    <row r="548" spans="1:19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</row>
    <row r="549" spans="1:19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</row>
    <row r="550" spans="1:19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</row>
    <row r="551" spans="1:19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</row>
    <row r="552" spans="1:19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</row>
    <row r="553" spans="1:19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</row>
    <row r="554" spans="1:19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</row>
    <row r="555" spans="1:19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</row>
    <row r="556" spans="1:19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</row>
    <row r="557" spans="1:19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</row>
    <row r="558" spans="1:19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</row>
    <row r="559" spans="1:19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</row>
    <row r="560" spans="1:19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</row>
    <row r="561" spans="1:19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</row>
    <row r="562" spans="1:19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</row>
    <row r="563" spans="1:19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</row>
    <row r="564" spans="1:19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</row>
    <row r="565" spans="1:19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</row>
    <row r="566" spans="1:19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</row>
    <row r="567" spans="1:19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</row>
    <row r="568" spans="1:19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</row>
    <row r="569" spans="1:19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</row>
    <row r="570" spans="1:19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</row>
    <row r="571" spans="1:19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</row>
    <row r="572" spans="1:19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</row>
    <row r="573" spans="1:19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</row>
    <row r="574" spans="1:19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</row>
    <row r="575" spans="1:19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</row>
    <row r="576" spans="1:19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</row>
    <row r="577" spans="1:19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</row>
    <row r="578" spans="1:19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</row>
    <row r="579" spans="1:19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</row>
    <row r="580" spans="1:19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</row>
    <row r="581" spans="1:19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</row>
    <row r="582" spans="1:19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</row>
    <row r="583" spans="1:19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</row>
    <row r="584" spans="1:19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</row>
    <row r="585" spans="1:19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</row>
    <row r="586" spans="1:19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</row>
    <row r="587" spans="1:19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</row>
    <row r="588" spans="1:19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</row>
    <row r="589" spans="1:19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</row>
    <row r="590" spans="1:19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</row>
    <row r="591" spans="1:19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</row>
    <row r="592" spans="1:19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</row>
    <row r="593" spans="1:19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</row>
    <row r="594" spans="1:19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</row>
    <row r="595" spans="1:19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</row>
    <row r="596" spans="1:19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</row>
    <row r="597" spans="1:19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</row>
    <row r="598" spans="1:19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</row>
    <row r="599" spans="1:19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</row>
    <row r="600" spans="1:19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</row>
    <row r="601" spans="1:19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</row>
    <row r="602" spans="1:19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</row>
    <row r="603" spans="1:19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</row>
    <row r="604" spans="1:19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</row>
    <row r="605" spans="1:19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</row>
    <row r="606" spans="1:19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</row>
    <row r="607" spans="1:19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</row>
    <row r="608" spans="1:19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</row>
    <row r="609" spans="1:19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</row>
    <row r="610" spans="1:19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</row>
    <row r="611" spans="1:19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</row>
    <row r="612" spans="1:19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</row>
    <row r="613" spans="1:19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</row>
    <row r="614" spans="1:19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</row>
    <row r="615" spans="1:19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</row>
    <row r="616" spans="1:19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</row>
    <row r="617" spans="1:19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</row>
    <row r="618" spans="1:19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</row>
    <row r="619" spans="1:19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</row>
    <row r="620" spans="1:19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</row>
    <row r="621" spans="1:19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</row>
    <row r="622" spans="1:19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</row>
    <row r="623" spans="1:19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</row>
    <row r="624" spans="1:19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</row>
    <row r="625" spans="1:19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</row>
    <row r="626" spans="1:19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</row>
    <row r="627" spans="1:19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</row>
    <row r="628" spans="1:19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</row>
    <row r="629" spans="1:19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</row>
    <row r="630" spans="1:19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</row>
    <row r="631" spans="1:19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</row>
    <row r="632" spans="1:19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</row>
    <row r="633" spans="1:19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</row>
    <row r="634" spans="1:19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</row>
    <row r="635" spans="1:19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</row>
    <row r="636" spans="1:19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</row>
    <row r="637" spans="1:19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</row>
    <row r="638" spans="1:19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</row>
    <row r="639" spans="1:19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</row>
    <row r="640" spans="1:19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</row>
    <row r="641" spans="1:19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</row>
    <row r="642" spans="1:19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</row>
    <row r="643" spans="1:19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</row>
    <row r="644" spans="1:19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</row>
    <row r="645" spans="1:19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</row>
    <row r="646" spans="1:19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</row>
    <row r="647" spans="1:19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</row>
    <row r="648" spans="1:19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</row>
    <row r="649" spans="1:19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</row>
    <row r="650" spans="1:19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</row>
    <row r="651" spans="1:19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</row>
    <row r="652" spans="1:19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</row>
    <row r="653" spans="1:19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</row>
    <row r="654" spans="1:19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</row>
    <row r="655" spans="1:19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</row>
    <row r="656" spans="1:19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</row>
    <row r="657" spans="1:19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</row>
    <row r="658" spans="1:19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</row>
    <row r="659" spans="1:19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</row>
    <row r="660" spans="1:19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</row>
    <row r="661" spans="1:19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</row>
    <row r="662" spans="1:19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</row>
    <row r="663" spans="1:19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</row>
    <row r="664" spans="1:19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</row>
    <row r="665" spans="1:19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</row>
    <row r="666" spans="1:19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</row>
    <row r="667" spans="1:19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</row>
    <row r="668" spans="1:19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</row>
    <row r="669" spans="1:19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</row>
    <row r="670" spans="1:19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</row>
    <row r="671" spans="1:19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</row>
    <row r="672" spans="1:19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</row>
    <row r="673" spans="1:19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</row>
    <row r="674" spans="1:19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</row>
    <row r="675" spans="1:19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</row>
    <row r="676" spans="1:19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</row>
    <row r="677" spans="1:19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</row>
    <row r="678" spans="1:19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</row>
    <row r="679" spans="1:19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</row>
    <row r="680" spans="1:19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</row>
    <row r="681" spans="1:19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</row>
    <row r="682" spans="1:19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</row>
    <row r="683" spans="1:19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</row>
    <row r="684" spans="1:19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</row>
    <row r="685" spans="1:19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</row>
    <row r="686" spans="1:19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</row>
    <row r="687" spans="1:19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</row>
    <row r="688" spans="1:19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</row>
    <row r="689" spans="1:19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</row>
    <row r="690" spans="1:19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spans="1:19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spans="1:19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spans="1:19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spans="1:19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spans="1:19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spans="1:19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spans="1:19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spans="1:19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spans="1:19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spans="1:19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spans="1:19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spans="1:19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spans="1:19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spans="1:19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spans="1:19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spans="1:19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spans="1:19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spans="1:19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spans="1:19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spans="1:19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spans="1:19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spans="1:19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spans="1:19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spans="1:19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spans="1:19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spans="1:19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spans="1:19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spans="1:19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spans="1:19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spans="1:19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spans="1:19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spans="1:19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spans="1:19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spans="1:19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spans="1:19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spans="1:19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spans="1:19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</row>
    <row r="728" spans="1:19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</row>
    <row r="729" spans="1:19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</row>
    <row r="730" spans="1:19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</row>
    <row r="731" spans="1:19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</row>
    <row r="732" spans="1:19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</row>
    <row r="733" spans="1:19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</row>
    <row r="734" spans="1:19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</row>
    <row r="735" spans="1:19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</row>
    <row r="736" spans="1:19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</row>
    <row r="737" spans="1:19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</row>
    <row r="738" spans="1:19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</row>
    <row r="739" spans="1:19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</row>
    <row r="740" spans="1:19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</row>
    <row r="741" spans="1:19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</row>
    <row r="742" spans="1:19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</row>
    <row r="743" spans="1:19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</row>
    <row r="744" spans="1:19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</row>
    <row r="745" spans="1:19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</row>
    <row r="746" spans="1:19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</row>
    <row r="747" spans="1:19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</row>
    <row r="748" spans="1:19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</row>
    <row r="749" spans="1:19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</row>
    <row r="750" spans="1:19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</row>
    <row r="751" spans="1:19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</row>
    <row r="752" spans="1:19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</row>
    <row r="753" spans="1:19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</row>
    <row r="754" spans="1:19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</row>
    <row r="755" spans="1:19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</row>
    <row r="756" spans="1:19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</row>
    <row r="757" spans="1:19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</row>
    <row r="758" spans="1:19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</row>
    <row r="759" spans="1:19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</row>
    <row r="760" spans="1:19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</row>
    <row r="761" spans="1:19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</row>
    <row r="762" spans="1:19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</row>
    <row r="763" spans="1:19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</row>
    <row r="764" spans="1:19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</row>
    <row r="765" spans="1:19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</row>
    <row r="766" spans="1:19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</row>
    <row r="767" spans="1:19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</row>
    <row r="768" spans="1:19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</row>
    <row r="769" spans="1:19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</row>
    <row r="770" spans="1:19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</row>
    <row r="771" spans="1:19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</row>
    <row r="772" spans="1:19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</row>
    <row r="773" spans="1:19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</row>
    <row r="774" spans="1:19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</row>
    <row r="775" spans="1:19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</row>
    <row r="776" spans="1:19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</row>
    <row r="777" spans="1:19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</row>
    <row r="778" spans="1:19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</row>
    <row r="779" spans="1:19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</row>
    <row r="780" spans="1:19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</row>
    <row r="781" spans="1:19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</row>
    <row r="782" spans="1:19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</row>
    <row r="783" spans="1:19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</row>
    <row r="784" spans="1:19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</row>
    <row r="785" spans="1:19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</row>
    <row r="786" spans="1:19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</row>
    <row r="787" spans="1:19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</row>
    <row r="788" spans="1:19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</row>
    <row r="789" spans="1:19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</row>
    <row r="790" spans="1:19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</row>
    <row r="791" spans="1:19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</row>
    <row r="792" spans="1:19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</row>
    <row r="793" spans="1:19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</row>
    <row r="794" spans="1:19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</row>
    <row r="795" spans="1:19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</row>
    <row r="796" spans="1:19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</row>
    <row r="797" spans="1:19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</row>
    <row r="798" spans="1:19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</row>
    <row r="799" spans="1:19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</row>
    <row r="800" spans="1:19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</row>
    <row r="801" spans="1:19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</row>
    <row r="802" spans="1:19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</row>
    <row r="803" spans="1:19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</row>
    <row r="804" spans="1:19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</row>
    <row r="805" spans="1:19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</row>
    <row r="806" spans="1:19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</row>
    <row r="807" spans="1:19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</row>
    <row r="808" spans="1:19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</row>
    <row r="809" spans="1:19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</row>
    <row r="810" spans="1:19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</row>
    <row r="811" spans="1:19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</row>
    <row r="812" spans="1:19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</row>
    <row r="813" spans="1:19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</row>
    <row r="814" spans="1:19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</row>
    <row r="815" spans="1:19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</row>
    <row r="816" spans="1:19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</row>
    <row r="817" spans="1:19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</row>
    <row r="818" spans="1:19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</row>
    <row r="819" spans="1:19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</row>
    <row r="820" spans="1:19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</row>
    <row r="821" spans="1:19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</row>
    <row r="822" spans="1:19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</row>
    <row r="823" spans="1:19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</row>
    <row r="824" spans="1:19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</row>
    <row r="825" spans="1:19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</row>
    <row r="826" spans="1:19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</row>
    <row r="827" spans="1:19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</row>
    <row r="828" spans="1:19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</row>
    <row r="829" spans="1:19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</row>
    <row r="830" spans="1:19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</row>
    <row r="831" spans="1:19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</row>
    <row r="832" spans="1:19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</row>
    <row r="833" spans="1:19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</row>
    <row r="834" spans="1:19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</row>
    <row r="835" spans="1:19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</row>
    <row r="836" spans="1:19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</row>
    <row r="837" spans="1:19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</row>
    <row r="838" spans="1:19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</row>
    <row r="839" spans="1:19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</row>
    <row r="840" spans="1:19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</row>
    <row r="841" spans="1:19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</row>
    <row r="842" spans="1:19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</row>
    <row r="843" spans="1:19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</row>
    <row r="844" spans="1:19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</row>
    <row r="845" spans="1:19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</row>
    <row r="846" spans="1:19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</row>
    <row r="847" spans="1:19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</row>
    <row r="848" spans="1:19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</row>
    <row r="849" spans="1:19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</row>
    <row r="850" spans="1:19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</row>
    <row r="851" spans="1:19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</row>
    <row r="852" spans="1:19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</row>
    <row r="853" spans="1:19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</row>
    <row r="854" spans="1:19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</row>
    <row r="855" spans="1:19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</row>
    <row r="856" spans="1:19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</row>
    <row r="857" spans="1:19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</row>
    <row r="858" spans="1:19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</row>
    <row r="859" spans="1:19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</row>
    <row r="860" spans="1:19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</row>
    <row r="861" spans="1:19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</row>
    <row r="862" spans="1:19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</row>
    <row r="863" spans="1:19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</row>
    <row r="864" spans="1:19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</row>
    <row r="865" spans="1:19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</row>
    <row r="866" spans="1:19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</row>
    <row r="867" spans="1:19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</row>
    <row r="868" spans="1:19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</row>
    <row r="869" spans="1:19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</row>
    <row r="870" spans="1:19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</row>
    <row r="871" spans="1:19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</row>
    <row r="872" spans="1:19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</row>
    <row r="873" spans="1:19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</row>
    <row r="874" spans="1:19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</row>
    <row r="875" spans="1:19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</row>
    <row r="876" spans="1:19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</row>
    <row r="877" spans="1:19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</row>
    <row r="878" spans="1:19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</row>
    <row r="879" spans="1:19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</row>
    <row r="880" spans="1:19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</row>
    <row r="881" spans="1:19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</row>
    <row r="882" spans="1:19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</row>
    <row r="883" spans="1:19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</row>
    <row r="884" spans="1:19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</row>
    <row r="885" spans="1:19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</row>
    <row r="886" spans="1:19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</row>
    <row r="887" spans="1:19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</row>
    <row r="888" spans="1:19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</row>
    <row r="889" spans="1:19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</row>
    <row r="890" spans="1:19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</row>
    <row r="891" spans="1:19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</row>
    <row r="892" spans="1:19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</row>
    <row r="893" spans="1:19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</row>
    <row r="894" spans="1:19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</row>
    <row r="895" spans="1:19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</row>
    <row r="896" spans="1:19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</row>
    <row r="897" spans="1:19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</row>
    <row r="898" spans="1:19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</row>
    <row r="899" spans="1:19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</row>
    <row r="900" spans="1:19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</row>
    <row r="901" spans="1:19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</row>
    <row r="902" spans="1:19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</row>
    <row r="903" spans="1:19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</row>
    <row r="904" spans="1:19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</row>
    <row r="905" spans="1:19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</row>
    <row r="906" spans="1:19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</row>
    <row r="907" spans="1:19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</row>
    <row r="908" spans="1:19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</row>
    <row r="909" spans="1:19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</row>
    <row r="910" spans="1:19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</row>
    <row r="911" spans="1:19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</row>
    <row r="912" spans="1:19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</row>
    <row r="913" spans="1:19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</row>
    <row r="914" spans="1:19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</row>
    <row r="915" spans="1:19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</row>
    <row r="916" spans="1:19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</row>
    <row r="917" spans="1:19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</row>
    <row r="918" spans="1:19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</row>
    <row r="919" spans="1:19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</row>
    <row r="920" spans="1:19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</row>
    <row r="921" spans="1:19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</row>
    <row r="922" spans="1:19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</row>
    <row r="923" spans="1:19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</row>
    <row r="924" spans="1:19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</row>
    <row r="925" spans="1:19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</row>
    <row r="926" spans="1:19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</row>
    <row r="927" spans="1:19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</row>
    <row r="928" spans="1:19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</row>
    <row r="929" spans="1:19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</row>
    <row r="930" spans="1:19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</row>
    <row r="931" spans="1:19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</row>
    <row r="932" spans="1:19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</row>
    <row r="933" spans="1:19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</row>
    <row r="934" spans="1:19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</row>
    <row r="935" spans="1:19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</row>
    <row r="936" spans="1:19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</row>
    <row r="937" spans="1:19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</row>
    <row r="938" spans="1:19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</row>
    <row r="939" spans="1:19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</row>
    <row r="940" spans="1:19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</row>
    <row r="941" spans="1:19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</row>
    <row r="942" spans="1:19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</row>
    <row r="943" spans="1:19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</row>
    <row r="944" spans="1:19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</row>
    <row r="945" spans="1:19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</row>
    <row r="946" spans="1:19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</row>
    <row r="947" spans="1:19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</row>
    <row r="948" spans="1:19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</row>
    <row r="949" spans="1:19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</row>
    <row r="950" spans="1:19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</row>
    <row r="951" spans="1:19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</row>
    <row r="952" spans="1:19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</row>
    <row r="953" spans="1:19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</row>
    <row r="954" spans="1:19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</row>
    <row r="955" spans="1:19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</row>
    <row r="956" spans="1:19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</row>
    <row r="957" spans="1:19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</row>
    <row r="958" spans="1:19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</row>
    <row r="959" spans="1:19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</row>
    <row r="960" spans="1:19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</row>
    <row r="961" spans="1:19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</row>
    <row r="962" spans="1:19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</row>
    <row r="963" spans="1:19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</row>
    <row r="964" spans="1:19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</row>
    <row r="965" spans="1:19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</row>
    <row r="966" spans="1:19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</row>
    <row r="967" spans="1:19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</row>
    <row r="968" spans="1:19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</row>
    <row r="969" spans="1:19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</row>
    <row r="970" spans="1:19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</row>
    <row r="971" spans="1:19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</row>
    <row r="972" spans="1:19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</row>
    <row r="973" spans="1:19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</row>
    <row r="974" spans="1:19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</row>
    <row r="975" spans="1:19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</row>
    <row r="976" spans="1:19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</row>
    <row r="977" spans="1:19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</row>
    <row r="978" spans="1:19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</row>
    <row r="979" spans="1:19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</row>
    <row r="980" spans="1:19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</row>
    <row r="981" spans="1:19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</row>
    <row r="982" spans="1:19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</row>
    <row r="983" spans="1:19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</row>
    <row r="984" spans="1:19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</row>
    <row r="985" spans="1:19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</row>
    <row r="986" spans="1:19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</row>
    <row r="987" spans="1:19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</row>
    <row r="988" spans="1:19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</row>
    <row r="989" spans="1:19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</row>
    <row r="990" spans="1:19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</row>
    <row r="991" spans="1:19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</row>
    <row r="992" spans="1:19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</row>
    <row r="993" spans="1:19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</row>
    <row r="994" spans="1:19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</row>
    <row r="995" spans="1:19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</row>
    <row r="996" spans="1:19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</row>
    <row r="997" spans="1:19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</row>
    <row r="998" spans="1:19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</row>
    <row r="999" spans="1:19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</row>
    <row r="1000" spans="1:19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</row>
    <row r="1001" spans="1:19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</row>
    <row r="1002" spans="1:19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</row>
    <row r="1003" spans="1:19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</row>
    <row r="1004" spans="1:19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</row>
    <row r="1005" spans="1:19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</row>
    <row r="1006" spans="1:19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</row>
    <row r="1007" spans="1:19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</row>
    <row r="1008" spans="1:19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</row>
    <row r="1009" spans="1:19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</row>
    <row r="1010" spans="1:19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</row>
    <row r="1011" spans="1:19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</row>
    <row r="1012" spans="1:19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</row>
    <row r="1013" spans="1:19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</row>
    <row r="1014" spans="1:19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</row>
    <row r="1015" spans="1:19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</row>
    <row r="1016" spans="1:19" x14ac:dyDescent="0.2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</row>
    <row r="1017" spans="1:19" x14ac:dyDescent="0.2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</row>
    <row r="1018" spans="1:19" x14ac:dyDescent="0.2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</row>
    <row r="1019" spans="1:19" x14ac:dyDescent="0.2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</row>
    <row r="1020" spans="1:19" x14ac:dyDescent="0.2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</row>
    <row r="1021" spans="1:19" x14ac:dyDescent="0.2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</row>
    <row r="1022" spans="1:19" x14ac:dyDescent="0.2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</row>
    <row r="1023" spans="1:19" x14ac:dyDescent="0.2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</row>
    <row r="1024" spans="1:19" x14ac:dyDescent="0.2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</row>
    <row r="1025" spans="1:19" x14ac:dyDescent="0.2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</row>
    <row r="1026" spans="1:19" x14ac:dyDescent="0.2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</row>
    <row r="1027" spans="1:19" x14ac:dyDescent="0.2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</row>
    <row r="1028" spans="1:19" x14ac:dyDescent="0.2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</row>
    <row r="1029" spans="1:19" x14ac:dyDescent="0.2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</row>
    <row r="1030" spans="1:19" x14ac:dyDescent="0.2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</row>
    <row r="1031" spans="1:19" x14ac:dyDescent="0.2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</row>
    <row r="1032" spans="1:19" x14ac:dyDescent="0.2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</row>
    <row r="1033" spans="1:19" x14ac:dyDescent="0.2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</row>
    <row r="1034" spans="1:19" x14ac:dyDescent="0.2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</row>
    <row r="1035" spans="1:19" x14ac:dyDescent="0.2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</row>
    <row r="1036" spans="1:19" x14ac:dyDescent="0.2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</row>
    <row r="1037" spans="1:19" x14ac:dyDescent="0.2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</row>
    <row r="1038" spans="1:19" x14ac:dyDescent="0.2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</row>
    <row r="1039" spans="1:19" x14ac:dyDescent="0.2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</row>
    <row r="1040" spans="1:19" x14ac:dyDescent="0.2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</row>
    <row r="1041" spans="1:19" x14ac:dyDescent="0.2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</row>
    <row r="1042" spans="1:19" x14ac:dyDescent="0.2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</row>
    <row r="1043" spans="1:19" x14ac:dyDescent="0.2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</row>
    <row r="1044" spans="1:19" x14ac:dyDescent="0.2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</row>
    <row r="1045" spans="1:19" x14ac:dyDescent="0.2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</row>
    <row r="1046" spans="1:19" x14ac:dyDescent="0.2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</row>
    <row r="1047" spans="1:19" x14ac:dyDescent="0.2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</row>
    <row r="1048" spans="1:19" x14ac:dyDescent="0.2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</row>
    <row r="1049" spans="1:19" x14ac:dyDescent="0.2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</row>
    <row r="1050" spans="1:19" x14ac:dyDescent="0.2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</row>
    <row r="1051" spans="1:19" x14ac:dyDescent="0.2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</row>
    <row r="1052" spans="1:19" x14ac:dyDescent="0.2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</row>
    <row r="1053" spans="1:19" x14ac:dyDescent="0.2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</row>
    <row r="1054" spans="1:19" x14ac:dyDescent="0.2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</row>
    <row r="1055" spans="1:19" x14ac:dyDescent="0.2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</row>
    <row r="1056" spans="1:19" x14ac:dyDescent="0.2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</row>
    <row r="1057" spans="1:19" x14ac:dyDescent="0.2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</row>
    <row r="1058" spans="1:19" x14ac:dyDescent="0.2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</row>
    <row r="1059" spans="1:19" x14ac:dyDescent="0.2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</row>
    <row r="1060" spans="1:19" x14ac:dyDescent="0.2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</row>
    <row r="1061" spans="1:19" x14ac:dyDescent="0.2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</row>
    <row r="1062" spans="1:19" x14ac:dyDescent="0.2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</row>
    <row r="1063" spans="1:19" x14ac:dyDescent="0.2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</row>
    <row r="1064" spans="1:19" x14ac:dyDescent="0.2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</row>
    <row r="1065" spans="1:19" x14ac:dyDescent="0.2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</row>
    <row r="1066" spans="1:19" x14ac:dyDescent="0.2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</row>
    <row r="1067" spans="1:19" x14ac:dyDescent="0.2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</row>
    <row r="1068" spans="1:19" x14ac:dyDescent="0.2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</row>
    <row r="1069" spans="1:19" x14ac:dyDescent="0.2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</row>
    <row r="1070" spans="1:19" x14ac:dyDescent="0.2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</row>
    <row r="1071" spans="1:19" x14ac:dyDescent="0.2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</row>
    <row r="1072" spans="1:19" x14ac:dyDescent="0.2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</row>
    <row r="1073" spans="1:19" x14ac:dyDescent="0.2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</row>
    <row r="1074" spans="1:19" x14ac:dyDescent="0.2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</row>
    <row r="1075" spans="1:19" x14ac:dyDescent="0.2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</row>
    <row r="1076" spans="1:19" x14ac:dyDescent="0.2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</row>
    <row r="1077" spans="1:19" x14ac:dyDescent="0.2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</row>
    <row r="1078" spans="1:19" x14ac:dyDescent="0.2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</row>
    <row r="1079" spans="1:19" x14ac:dyDescent="0.2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</row>
    <row r="1080" spans="1:19" x14ac:dyDescent="0.2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</row>
    <row r="1081" spans="1:19" x14ac:dyDescent="0.2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</row>
    <row r="1082" spans="1:19" x14ac:dyDescent="0.2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</row>
    <row r="1083" spans="1:19" x14ac:dyDescent="0.2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</row>
    <row r="1084" spans="1:19" x14ac:dyDescent="0.2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</row>
    <row r="1085" spans="1:19" x14ac:dyDescent="0.2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</row>
    <row r="1086" spans="1:19" x14ac:dyDescent="0.2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</row>
    <row r="1087" spans="1:19" x14ac:dyDescent="0.2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</row>
    <row r="1088" spans="1:19" x14ac:dyDescent="0.2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</row>
    <row r="1089" spans="1:19" x14ac:dyDescent="0.2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</row>
    <row r="1090" spans="1:19" x14ac:dyDescent="0.2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</row>
    <row r="1091" spans="1:19" x14ac:dyDescent="0.2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</row>
    <row r="1092" spans="1:19" x14ac:dyDescent="0.2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</row>
    <row r="1093" spans="1:19" x14ac:dyDescent="0.2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</row>
    <row r="1094" spans="1:19" x14ac:dyDescent="0.2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</row>
    <row r="1095" spans="1:19" x14ac:dyDescent="0.2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</row>
    <row r="1096" spans="1:19" x14ac:dyDescent="0.2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</row>
    <row r="1097" spans="1:19" x14ac:dyDescent="0.2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</row>
    <row r="1098" spans="1:19" x14ac:dyDescent="0.2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</row>
    <row r="1099" spans="1:19" x14ac:dyDescent="0.2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</row>
    <row r="1100" spans="1:19" x14ac:dyDescent="0.2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</row>
    <row r="1101" spans="1:19" x14ac:dyDescent="0.2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</row>
    <row r="1102" spans="1:19" x14ac:dyDescent="0.2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</row>
    <row r="1103" spans="1:19" x14ac:dyDescent="0.2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</row>
    <row r="1104" spans="1:19" x14ac:dyDescent="0.2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</row>
    <row r="1105" spans="1:19" x14ac:dyDescent="0.2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</row>
    <row r="1106" spans="1:19" x14ac:dyDescent="0.2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</row>
    <row r="1107" spans="1:19" x14ac:dyDescent="0.2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</row>
    <row r="1108" spans="1:19" x14ac:dyDescent="0.2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</row>
    <row r="1109" spans="1:19" x14ac:dyDescent="0.2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</row>
    <row r="1110" spans="1:19" x14ac:dyDescent="0.2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</row>
    <row r="1111" spans="1:19" x14ac:dyDescent="0.2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</row>
    <row r="1112" spans="1:19" x14ac:dyDescent="0.2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</row>
    <row r="1113" spans="1:19" x14ac:dyDescent="0.2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</row>
    <row r="1114" spans="1:19" x14ac:dyDescent="0.2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</row>
    <row r="1115" spans="1:19" x14ac:dyDescent="0.2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</row>
    <row r="1116" spans="1:19" x14ac:dyDescent="0.2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</row>
    <row r="1117" spans="1:19" x14ac:dyDescent="0.2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</row>
    <row r="1118" spans="1:19" x14ac:dyDescent="0.2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</row>
    <row r="1119" spans="1:19" x14ac:dyDescent="0.2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</row>
    <row r="1120" spans="1:19" x14ac:dyDescent="0.2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</row>
    <row r="1121" spans="1:19" x14ac:dyDescent="0.2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</row>
    <row r="1122" spans="1:19" x14ac:dyDescent="0.2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</row>
    <row r="1123" spans="1:19" x14ac:dyDescent="0.2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</row>
    <row r="1124" spans="1:19" x14ac:dyDescent="0.2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</row>
    <row r="1125" spans="1:19" x14ac:dyDescent="0.2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</row>
    <row r="1126" spans="1:19" x14ac:dyDescent="0.2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</row>
    <row r="1127" spans="1:19" x14ac:dyDescent="0.2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</row>
    <row r="1128" spans="1:19" x14ac:dyDescent="0.2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</row>
    <row r="1129" spans="1:19" x14ac:dyDescent="0.2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</row>
    <row r="1130" spans="1:19" x14ac:dyDescent="0.2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</row>
    <row r="1131" spans="1:19" x14ac:dyDescent="0.2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</row>
    <row r="1132" spans="1:19" x14ac:dyDescent="0.2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</row>
    <row r="1133" spans="1:19" x14ac:dyDescent="0.2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</row>
    <row r="1134" spans="1:19" x14ac:dyDescent="0.2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</row>
    <row r="1135" spans="1:19" x14ac:dyDescent="0.2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</row>
    <row r="1136" spans="1:19" x14ac:dyDescent="0.2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</row>
    <row r="1137" spans="1:19" x14ac:dyDescent="0.2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</row>
    <row r="1138" spans="1:19" x14ac:dyDescent="0.2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</row>
    <row r="1139" spans="1:19" x14ac:dyDescent="0.2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</row>
    <row r="1140" spans="1:19" x14ac:dyDescent="0.2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</row>
    <row r="1141" spans="1:19" x14ac:dyDescent="0.2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</row>
    <row r="1142" spans="1:19" x14ac:dyDescent="0.2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</row>
    <row r="1143" spans="1:19" x14ac:dyDescent="0.2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</row>
    <row r="1144" spans="1:19" x14ac:dyDescent="0.2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</row>
    <row r="1145" spans="1:19" x14ac:dyDescent="0.2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</row>
    <row r="1146" spans="1:19" x14ac:dyDescent="0.2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</row>
    <row r="1147" spans="1:19" x14ac:dyDescent="0.2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</row>
    <row r="1148" spans="1:19" x14ac:dyDescent="0.2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</row>
    <row r="1149" spans="1:19" x14ac:dyDescent="0.2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</row>
    <row r="1150" spans="1:19" x14ac:dyDescent="0.2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</row>
    <row r="1151" spans="1:19" x14ac:dyDescent="0.2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</row>
    <row r="1152" spans="1:19" x14ac:dyDescent="0.2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</row>
    <row r="1153" spans="1:19" x14ac:dyDescent="0.2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</row>
    <row r="1154" spans="1:19" x14ac:dyDescent="0.2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</row>
    <row r="1155" spans="1:19" x14ac:dyDescent="0.2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</row>
    <row r="1156" spans="1:19" x14ac:dyDescent="0.2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</row>
    <row r="1157" spans="1:19" x14ac:dyDescent="0.2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</row>
    <row r="1158" spans="1:19" x14ac:dyDescent="0.2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</row>
    <row r="1159" spans="1:19" x14ac:dyDescent="0.2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</row>
    <row r="1160" spans="1:19" x14ac:dyDescent="0.2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</row>
    <row r="1161" spans="1:19" x14ac:dyDescent="0.2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</row>
    <row r="1162" spans="1:19" x14ac:dyDescent="0.2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</row>
    <row r="1163" spans="1:19" x14ac:dyDescent="0.2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</row>
    <row r="1164" spans="1:19" x14ac:dyDescent="0.2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</row>
    <row r="1165" spans="1:19" x14ac:dyDescent="0.2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</row>
    <row r="1166" spans="1:19" x14ac:dyDescent="0.2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</row>
    <row r="1167" spans="1:19" x14ac:dyDescent="0.2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</row>
    <row r="1168" spans="1:19" x14ac:dyDescent="0.2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</row>
    <row r="1169" spans="1:19" x14ac:dyDescent="0.2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</row>
    <row r="1170" spans="1:19" x14ac:dyDescent="0.2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</row>
    <row r="1171" spans="1:19" x14ac:dyDescent="0.2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</row>
    <row r="1172" spans="1:19" x14ac:dyDescent="0.2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</row>
    <row r="1173" spans="1:19" x14ac:dyDescent="0.2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</row>
    <row r="1174" spans="1:19" x14ac:dyDescent="0.2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</row>
    <row r="1175" spans="1:19" x14ac:dyDescent="0.2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</row>
    <row r="1176" spans="1:19" x14ac:dyDescent="0.2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</row>
    <row r="1177" spans="1:19" x14ac:dyDescent="0.2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</row>
    <row r="1178" spans="1:19" x14ac:dyDescent="0.2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</row>
    <row r="1179" spans="1:19" x14ac:dyDescent="0.2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</row>
    <row r="1180" spans="1:19" x14ac:dyDescent="0.2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</row>
    <row r="1181" spans="1:19" x14ac:dyDescent="0.2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</row>
    <row r="1182" spans="1:19" x14ac:dyDescent="0.2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</row>
    <row r="1183" spans="1:19" x14ac:dyDescent="0.2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</row>
    <row r="1184" spans="1:19" x14ac:dyDescent="0.2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</row>
    <row r="1185" spans="1:19" x14ac:dyDescent="0.2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</row>
    <row r="1186" spans="1:19" x14ac:dyDescent="0.2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</row>
    <row r="1187" spans="1:19" x14ac:dyDescent="0.2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</row>
    <row r="1188" spans="1:19" x14ac:dyDescent="0.2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</row>
    <row r="1189" spans="1:19" x14ac:dyDescent="0.2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</row>
    <row r="1190" spans="1:19" x14ac:dyDescent="0.2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</row>
    <row r="1191" spans="1:19" x14ac:dyDescent="0.2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</row>
    <row r="1192" spans="1:19" x14ac:dyDescent="0.2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</row>
    <row r="1193" spans="1:19" x14ac:dyDescent="0.2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</row>
    <row r="1194" spans="1:19" x14ac:dyDescent="0.2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</row>
    <row r="1195" spans="1:19" x14ac:dyDescent="0.2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</row>
    <row r="1196" spans="1:19" x14ac:dyDescent="0.2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</row>
    <row r="1197" spans="1:19" x14ac:dyDescent="0.2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</row>
    <row r="1198" spans="1:19" x14ac:dyDescent="0.2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</row>
    <row r="1199" spans="1:19" x14ac:dyDescent="0.2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</row>
    <row r="1200" spans="1:19" x14ac:dyDescent="0.2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</row>
    <row r="1201" spans="1:19" x14ac:dyDescent="0.2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</row>
    <row r="1202" spans="1:19" x14ac:dyDescent="0.2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</row>
    <row r="1203" spans="1:19" x14ac:dyDescent="0.2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</row>
    <row r="1204" spans="1:19" x14ac:dyDescent="0.2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</row>
    <row r="1205" spans="1:19" x14ac:dyDescent="0.2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</row>
    <row r="1206" spans="1:19" x14ac:dyDescent="0.2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</row>
    <row r="1207" spans="1:19" x14ac:dyDescent="0.2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</row>
    <row r="1208" spans="1:19" x14ac:dyDescent="0.2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</row>
    <row r="1209" spans="1:19" x14ac:dyDescent="0.2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</row>
    <row r="1210" spans="1:19" x14ac:dyDescent="0.2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</row>
    <row r="1211" spans="1:19" x14ac:dyDescent="0.2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</row>
    <row r="1212" spans="1:19" x14ac:dyDescent="0.2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</row>
    <row r="1213" spans="1:19" x14ac:dyDescent="0.2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</row>
    <row r="1214" spans="1:19" x14ac:dyDescent="0.2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</row>
    <row r="1215" spans="1:19" x14ac:dyDescent="0.2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</row>
    <row r="1216" spans="1:19" x14ac:dyDescent="0.2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</row>
    <row r="1217" spans="1:19" x14ac:dyDescent="0.2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</row>
    <row r="1218" spans="1:19" x14ac:dyDescent="0.2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</row>
    <row r="1219" spans="1:19" x14ac:dyDescent="0.2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</row>
    <row r="1220" spans="1:19" x14ac:dyDescent="0.2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</row>
    <row r="1221" spans="1:19" x14ac:dyDescent="0.2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</row>
    <row r="1222" spans="1:19" x14ac:dyDescent="0.2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</row>
    <row r="1223" spans="1:19" x14ac:dyDescent="0.2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</row>
    <row r="1224" spans="1:19" x14ac:dyDescent="0.2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</row>
    <row r="1225" spans="1:19" x14ac:dyDescent="0.2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</row>
    <row r="1226" spans="1:19" x14ac:dyDescent="0.2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</row>
    <row r="1227" spans="1:19" x14ac:dyDescent="0.2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</row>
    <row r="1228" spans="1:19" x14ac:dyDescent="0.2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</row>
    <row r="1229" spans="1:19" x14ac:dyDescent="0.2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</row>
    <row r="1230" spans="1:19" x14ac:dyDescent="0.2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</row>
    <row r="1231" spans="1:19" x14ac:dyDescent="0.2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</row>
    <row r="1232" spans="1:19" x14ac:dyDescent="0.2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</row>
    <row r="1233" spans="1:19" x14ac:dyDescent="0.2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</row>
    <row r="1234" spans="1:19" x14ac:dyDescent="0.2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</row>
    <row r="1235" spans="1:19" x14ac:dyDescent="0.2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</row>
    <row r="1236" spans="1:19" x14ac:dyDescent="0.2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</row>
    <row r="1237" spans="1:19" x14ac:dyDescent="0.2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</row>
    <row r="1238" spans="1:19" x14ac:dyDescent="0.2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</row>
    <row r="1239" spans="1:19" x14ac:dyDescent="0.2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</row>
    <row r="1240" spans="1:19" x14ac:dyDescent="0.2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</row>
    <row r="1241" spans="1:19" x14ac:dyDescent="0.2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</row>
    <row r="1242" spans="1:19" x14ac:dyDescent="0.2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</row>
    <row r="1243" spans="1:19" x14ac:dyDescent="0.2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</row>
    <row r="1244" spans="1:19" x14ac:dyDescent="0.2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</row>
    <row r="1245" spans="1:19" x14ac:dyDescent="0.2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</row>
    <row r="1246" spans="1:19" x14ac:dyDescent="0.2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</row>
    <row r="1247" spans="1:19" x14ac:dyDescent="0.2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</row>
    <row r="1248" spans="1:19" x14ac:dyDescent="0.2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</row>
    <row r="1249" spans="1:19" x14ac:dyDescent="0.2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</row>
    <row r="1250" spans="1:19" x14ac:dyDescent="0.2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</row>
    <row r="1251" spans="1:19" x14ac:dyDescent="0.2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</row>
    <row r="1252" spans="1:19" x14ac:dyDescent="0.2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</row>
    <row r="1253" spans="1:19" x14ac:dyDescent="0.2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</row>
    <row r="1254" spans="1:19" x14ac:dyDescent="0.2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</row>
    <row r="1255" spans="1:19" x14ac:dyDescent="0.2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</row>
    <row r="1256" spans="1:19" x14ac:dyDescent="0.2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</row>
    <row r="1257" spans="1:19" x14ac:dyDescent="0.2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</row>
    <row r="1258" spans="1:19" x14ac:dyDescent="0.2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</row>
    <row r="1259" spans="1:19" x14ac:dyDescent="0.2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</row>
    <row r="1260" spans="1:19" x14ac:dyDescent="0.2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</row>
    <row r="1261" spans="1:19" x14ac:dyDescent="0.2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</row>
    <row r="1262" spans="1:19" x14ac:dyDescent="0.2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</row>
    <row r="1263" spans="1:19" x14ac:dyDescent="0.2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</row>
    <row r="1264" spans="1:19" x14ac:dyDescent="0.2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</row>
    <row r="1265" spans="1:19" x14ac:dyDescent="0.2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</row>
    <row r="1266" spans="1:19" x14ac:dyDescent="0.2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</row>
    <row r="1267" spans="1:19" x14ac:dyDescent="0.2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</row>
    <row r="1268" spans="1:19" x14ac:dyDescent="0.2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</row>
    <row r="1269" spans="1:19" x14ac:dyDescent="0.2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</row>
    <row r="1270" spans="1:19" x14ac:dyDescent="0.2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</row>
    <row r="1271" spans="1:19" x14ac:dyDescent="0.2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</row>
    <row r="1272" spans="1:19" x14ac:dyDescent="0.2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</row>
    <row r="1273" spans="1:19" x14ac:dyDescent="0.2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</row>
    <row r="1274" spans="1:19" x14ac:dyDescent="0.2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</row>
    <row r="1275" spans="1:19" x14ac:dyDescent="0.2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</row>
    <row r="1276" spans="1:19" x14ac:dyDescent="0.2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</row>
    <row r="1277" spans="1:19" x14ac:dyDescent="0.2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</row>
    <row r="1278" spans="1:19" x14ac:dyDescent="0.2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</row>
    <row r="1279" spans="1:19" x14ac:dyDescent="0.2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</row>
    <row r="1280" spans="1:19" x14ac:dyDescent="0.2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</row>
    <row r="1281" spans="1:19" x14ac:dyDescent="0.2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</row>
    <row r="1282" spans="1:19" x14ac:dyDescent="0.2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</row>
    <row r="1283" spans="1:19" x14ac:dyDescent="0.2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</row>
    <row r="1284" spans="1:19" x14ac:dyDescent="0.2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</row>
    <row r="1285" spans="1:19" x14ac:dyDescent="0.2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</row>
    <row r="1286" spans="1:19" x14ac:dyDescent="0.2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</row>
    <row r="1287" spans="1:19" x14ac:dyDescent="0.2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</row>
    <row r="1288" spans="1:19" x14ac:dyDescent="0.2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</row>
    <row r="1289" spans="1:19" x14ac:dyDescent="0.2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</row>
    <row r="1290" spans="1:19" x14ac:dyDescent="0.2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</row>
    <row r="1291" spans="1:19" x14ac:dyDescent="0.2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</row>
    <row r="1292" spans="1:19" x14ac:dyDescent="0.2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</row>
    <row r="1293" spans="1:19" x14ac:dyDescent="0.2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</row>
    <row r="1294" spans="1:19" x14ac:dyDescent="0.2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</row>
    <row r="1295" spans="1:19" x14ac:dyDescent="0.2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</row>
    <row r="1296" spans="1:19" x14ac:dyDescent="0.2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</row>
    <row r="1297" spans="1:19" x14ac:dyDescent="0.2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</row>
    <row r="1298" spans="1:19" x14ac:dyDescent="0.2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</row>
    <row r="1299" spans="1:19" x14ac:dyDescent="0.2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</row>
    <row r="1300" spans="1:19" x14ac:dyDescent="0.2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</row>
    <row r="1301" spans="1:19" x14ac:dyDescent="0.2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</row>
    <row r="1302" spans="1:19" x14ac:dyDescent="0.2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</row>
    <row r="1303" spans="1:19" x14ac:dyDescent="0.2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</row>
    <row r="1304" spans="1:19" x14ac:dyDescent="0.2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</row>
    <row r="1305" spans="1:19" x14ac:dyDescent="0.2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</row>
    <row r="1306" spans="1:19" x14ac:dyDescent="0.2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</row>
    <row r="1307" spans="1:19" x14ac:dyDescent="0.2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</row>
    <row r="1308" spans="1:19" x14ac:dyDescent="0.2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</row>
    <row r="1309" spans="1:19" x14ac:dyDescent="0.2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</row>
    <row r="1310" spans="1:19" x14ac:dyDescent="0.2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</row>
    <row r="1311" spans="1:19" x14ac:dyDescent="0.2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</row>
    <row r="1312" spans="1:19" x14ac:dyDescent="0.2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</row>
    <row r="1313" spans="1:19" x14ac:dyDescent="0.2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</row>
    <row r="1314" spans="1:19" x14ac:dyDescent="0.2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</row>
    <row r="1315" spans="1:19" x14ac:dyDescent="0.2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</row>
    <row r="1316" spans="1:19" x14ac:dyDescent="0.2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</row>
    <row r="1317" spans="1:19" x14ac:dyDescent="0.2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</row>
    <row r="1318" spans="1:19" x14ac:dyDescent="0.2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</row>
    <row r="1319" spans="1:19" x14ac:dyDescent="0.2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</row>
    <row r="1320" spans="1:19" x14ac:dyDescent="0.2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</row>
    <row r="1321" spans="1:19" x14ac:dyDescent="0.2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</row>
    <row r="1322" spans="1:19" x14ac:dyDescent="0.2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</row>
    <row r="1323" spans="1:19" x14ac:dyDescent="0.2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</row>
    <row r="1324" spans="1:19" x14ac:dyDescent="0.2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</row>
    <row r="1325" spans="1:19" x14ac:dyDescent="0.2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</row>
    <row r="1326" spans="1:19" x14ac:dyDescent="0.2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</row>
    <row r="1327" spans="1:19" x14ac:dyDescent="0.2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</row>
    <row r="1328" spans="1:19" x14ac:dyDescent="0.2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</row>
    <row r="1329" spans="1:19" x14ac:dyDescent="0.2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</row>
    <row r="1330" spans="1:19" x14ac:dyDescent="0.2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</row>
    <row r="1331" spans="1:19" x14ac:dyDescent="0.2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</row>
    <row r="1332" spans="1:19" x14ac:dyDescent="0.2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</row>
    <row r="1333" spans="1:19" x14ac:dyDescent="0.2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</row>
    <row r="1334" spans="1:19" x14ac:dyDescent="0.2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</row>
    <row r="1335" spans="1:19" x14ac:dyDescent="0.2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</row>
    <row r="1336" spans="1:19" x14ac:dyDescent="0.2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</row>
    <row r="1337" spans="1:19" x14ac:dyDescent="0.2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</row>
    <row r="1338" spans="1:19" x14ac:dyDescent="0.2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</row>
    <row r="1339" spans="1:19" x14ac:dyDescent="0.2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</row>
    <row r="1340" spans="1:19" x14ac:dyDescent="0.2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</row>
    <row r="1341" spans="1:19" x14ac:dyDescent="0.2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</row>
    <row r="1342" spans="1:19" x14ac:dyDescent="0.2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</row>
    <row r="1343" spans="1:19" x14ac:dyDescent="0.2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</row>
    <row r="1344" spans="1:19" x14ac:dyDescent="0.2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</row>
    <row r="1345" spans="1:19" x14ac:dyDescent="0.2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</row>
    <row r="1346" spans="1:19" x14ac:dyDescent="0.2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</row>
    <row r="1347" spans="1:19" x14ac:dyDescent="0.2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</row>
    <row r="1348" spans="1:19" x14ac:dyDescent="0.2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</row>
    <row r="1349" spans="1:19" x14ac:dyDescent="0.2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</row>
    <row r="1350" spans="1:19" x14ac:dyDescent="0.2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</row>
    <row r="1351" spans="1:19" x14ac:dyDescent="0.2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</row>
    <row r="1352" spans="1:19" x14ac:dyDescent="0.2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</row>
    <row r="1353" spans="1:19" x14ac:dyDescent="0.2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</row>
    <row r="1354" spans="1:19" x14ac:dyDescent="0.2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</row>
    <row r="1355" spans="1:19" x14ac:dyDescent="0.2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</row>
    <row r="1356" spans="1:19" x14ac:dyDescent="0.2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</row>
    <row r="1357" spans="1:19" x14ac:dyDescent="0.2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</row>
    <row r="1358" spans="1:19" x14ac:dyDescent="0.2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</row>
    <row r="1359" spans="1:19" x14ac:dyDescent="0.2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</row>
    <row r="1360" spans="1:19" x14ac:dyDescent="0.2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</row>
    <row r="1361" spans="1:19" x14ac:dyDescent="0.2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</row>
    <row r="1362" spans="1:19" x14ac:dyDescent="0.2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</row>
    <row r="1363" spans="1:19" x14ac:dyDescent="0.2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</row>
    <row r="1364" spans="1:19" x14ac:dyDescent="0.2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</row>
    <row r="1365" spans="1:19" x14ac:dyDescent="0.2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</row>
    <row r="1366" spans="1:19" x14ac:dyDescent="0.2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</row>
    <row r="1367" spans="1:19" x14ac:dyDescent="0.2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</row>
    <row r="1368" spans="1:19" x14ac:dyDescent="0.2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</row>
    <row r="1369" spans="1:19" x14ac:dyDescent="0.2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</row>
    <row r="1370" spans="1:19" x14ac:dyDescent="0.2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</row>
    <row r="1371" spans="1:19" x14ac:dyDescent="0.2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</row>
    <row r="1372" spans="1:19" x14ac:dyDescent="0.2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</row>
    <row r="1373" spans="1:19" x14ac:dyDescent="0.2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</row>
    <row r="1374" spans="1:19" x14ac:dyDescent="0.2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</row>
    <row r="1375" spans="1:19" x14ac:dyDescent="0.2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</row>
    <row r="1376" spans="1:19" x14ac:dyDescent="0.2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</row>
    <row r="1377" spans="1:19" x14ac:dyDescent="0.2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</row>
    <row r="1378" spans="1:19" x14ac:dyDescent="0.2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</row>
    <row r="1379" spans="1:19" x14ac:dyDescent="0.2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</row>
    <row r="1380" spans="1:19" x14ac:dyDescent="0.2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</row>
    <row r="1381" spans="1:19" x14ac:dyDescent="0.2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</row>
    <row r="1382" spans="1:19" x14ac:dyDescent="0.2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</row>
    <row r="1383" spans="1:19" x14ac:dyDescent="0.2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</row>
    <row r="1384" spans="1:19" x14ac:dyDescent="0.2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</row>
    <row r="1385" spans="1:19" x14ac:dyDescent="0.2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</row>
    <row r="1386" spans="1:19" x14ac:dyDescent="0.2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</row>
    <row r="1387" spans="1:19" x14ac:dyDescent="0.2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</row>
    <row r="1388" spans="1:19" x14ac:dyDescent="0.2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</row>
    <row r="1389" spans="1:19" x14ac:dyDescent="0.2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</row>
    <row r="1390" spans="1:19" x14ac:dyDescent="0.2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</row>
    <row r="1391" spans="1:19" x14ac:dyDescent="0.2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</row>
    <row r="1392" spans="1:19" x14ac:dyDescent="0.2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</row>
    <row r="1393" spans="1:19" x14ac:dyDescent="0.2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</row>
    <row r="1394" spans="1:19" x14ac:dyDescent="0.2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</row>
    <row r="1395" spans="1:19" x14ac:dyDescent="0.2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</row>
    <row r="1396" spans="1:19" x14ac:dyDescent="0.2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</row>
    <row r="1397" spans="1:19" x14ac:dyDescent="0.2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</row>
    <row r="1398" spans="1:19" x14ac:dyDescent="0.2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</row>
    <row r="1399" spans="1:19" x14ac:dyDescent="0.2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</row>
    <row r="1400" spans="1:19" x14ac:dyDescent="0.2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</row>
    <row r="1401" spans="1:19" x14ac:dyDescent="0.2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</row>
    <row r="1402" spans="1:19" x14ac:dyDescent="0.2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</row>
    <row r="1403" spans="1:19" x14ac:dyDescent="0.2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</row>
    <row r="1404" spans="1:19" x14ac:dyDescent="0.2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</row>
    <row r="1405" spans="1:19" x14ac:dyDescent="0.2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</row>
    <row r="1406" spans="1:19" x14ac:dyDescent="0.2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</row>
    <row r="1407" spans="1:19" x14ac:dyDescent="0.2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</row>
    <row r="1408" spans="1:19" x14ac:dyDescent="0.2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</row>
    <row r="1409" spans="1:19" x14ac:dyDescent="0.2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</row>
    <row r="1410" spans="1:19" x14ac:dyDescent="0.2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</row>
    <row r="1411" spans="1:19" x14ac:dyDescent="0.2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</row>
    <row r="1412" spans="1:19" x14ac:dyDescent="0.2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</row>
    <row r="1413" spans="1:19" x14ac:dyDescent="0.2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</row>
    <row r="1414" spans="1:19" x14ac:dyDescent="0.2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</row>
    <row r="1415" spans="1:19" x14ac:dyDescent="0.2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</row>
    <row r="1416" spans="1:19" x14ac:dyDescent="0.2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</row>
    <row r="1417" spans="1:19" x14ac:dyDescent="0.2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</row>
    <row r="1418" spans="1:19" x14ac:dyDescent="0.2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</row>
    <row r="1419" spans="1:19" x14ac:dyDescent="0.2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</row>
    <row r="1420" spans="1:19" x14ac:dyDescent="0.2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</row>
    <row r="1421" spans="1:19" x14ac:dyDescent="0.2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</row>
    <row r="1422" spans="1:19" x14ac:dyDescent="0.2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</row>
    <row r="1423" spans="1:19" x14ac:dyDescent="0.2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</row>
    <row r="1424" spans="1:19" x14ac:dyDescent="0.2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</row>
    <row r="1425" spans="1:19" x14ac:dyDescent="0.2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</row>
    <row r="1426" spans="1:19" x14ac:dyDescent="0.2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</row>
    <row r="1427" spans="1:19" x14ac:dyDescent="0.2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</row>
    <row r="1428" spans="1:19" x14ac:dyDescent="0.2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</row>
    <row r="1429" spans="1:19" x14ac:dyDescent="0.2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</row>
    <row r="1430" spans="1:19" x14ac:dyDescent="0.2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</row>
    <row r="1431" spans="1:19" x14ac:dyDescent="0.2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</row>
    <row r="1432" spans="1:19" x14ac:dyDescent="0.2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</row>
    <row r="1433" spans="1:19" x14ac:dyDescent="0.2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</row>
    <row r="1434" spans="1:19" x14ac:dyDescent="0.2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</row>
    <row r="1435" spans="1:19" x14ac:dyDescent="0.2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</row>
    <row r="1436" spans="1:19" x14ac:dyDescent="0.2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</row>
    <row r="1437" spans="1:19" x14ac:dyDescent="0.2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</row>
    <row r="1438" spans="1:19" x14ac:dyDescent="0.2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</row>
    <row r="1439" spans="1:19" x14ac:dyDescent="0.2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</row>
    <row r="1440" spans="1:19" x14ac:dyDescent="0.2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</row>
    <row r="1441" spans="1:19" x14ac:dyDescent="0.2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</row>
    <row r="1442" spans="1:19" x14ac:dyDescent="0.2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</row>
    <row r="1443" spans="1:19" x14ac:dyDescent="0.2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</row>
    <row r="1444" spans="1:19" x14ac:dyDescent="0.2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</row>
    <row r="1445" spans="1:19" x14ac:dyDescent="0.2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</row>
    <row r="1446" spans="1:19" x14ac:dyDescent="0.2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</row>
    <row r="1447" spans="1:19" x14ac:dyDescent="0.2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</row>
    <row r="1448" spans="1:19" x14ac:dyDescent="0.2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</row>
    <row r="1449" spans="1:19" x14ac:dyDescent="0.2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</row>
    <row r="1450" spans="1:19" x14ac:dyDescent="0.2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</row>
    <row r="1451" spans="1:19" x14ac:dyDescent="0.2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</row>
    <row r="1452" spans="1:19" x14ac:dyDescent="0.2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</row>
    <row r="1453" spans="1:19" x14ac:dyDescent="0.2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</row>
    <row r="1454" spans="1:19" x14ac:dyDescent="0.2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</row>
    <row r="1455" spans="1:19" x14ac:dyDescent="0.2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</row>
    <row r="1456" spans="1:19" x14ac:dyDescent="0.2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</row>
    <row r="1457" spans="1:19" x14ac:dyDescent="0.2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</row>
    <row r="1458" spans="1:19" x14ac:dyDescent="0.2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</row>
    <row r="1459" spans="1:19" x14ac:dyDescent="0.2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</row>
    <row r="1460" spans="1:19" x14ac:dyDescent="0.2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</row>
    <row r="1461" spans="1:19" x14ac:dyDescent="0.2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</row>
    <row r="1462" spans="1:19" x14ac:dyDescent="0.2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</row>
    <row r="1463" spans="1:19" x14ac:dyDescent="0.2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</row>
    <row r="1464" spans="1:19" x14ac:dyDescent="0.2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</row>
    <row r="1465" spans="1:19" x14ac:dyDescent="0.2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</row>
    <row r="1466" spans="1:19" x14ac:dyDescent="0.2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</row>
    <row r="1467" spans="1:19" x14ac:dyDescent="0.2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</row>
    <row r="1468" spans="1:19" x14ac:dyDescent="0.2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</row>
    <row r="1469" spans="1:19" x14ac:dyDescent="0.2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</row>
    <row r="1470" spans="1:19" x14ac:dyDescent="0.2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</row>
    <row r="1471" spans="1:19" x14ac:dyDescent="0.2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</row>
    <row r="1472" spans="1:19" x14ac:dyDescent="0.2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</row>
    <row r="1473" spans="1:19" x14ac:dyDescent="0.2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</row>
    <row r="1474" spans="1:19" x14ac:dyDescent="0.2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</row>
    <row r="1475" spans="1:19" x14ac:dyDescent="0.2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</row>
    <row r="1476" spans="1:19" x14ac:dyDescent="0.2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</row>
    <row r="1477" spans="1:19" x14ac:dyDescent="0.2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</row>
    <row r="1478" spans="1:19" x14ac:dyDescent="0.2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</row>
    <row r="1479" spans="1:19" x14ac:dyDescent="0.2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</row>
    <row r="1480" spans="1:19" x14ac:dyDescent="0.2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</row>
    <row r="1481" spans="1:19" x14ac:dyDescent="0.2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</row>
    <row r="1482" spans="1:19" x14ac:dyDescent="0.2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</row>
    <row r="1483" spans="1:19" x14ac:dyDescent="0.2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</row>
    <row r="1484" spans="1:19" x14ac:dyDescent="0.2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</row>
    <row r="1485" spans="1:19" x14ac:dyDescent="0.2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</row>
    <row r="1486" spans="1:19" x14ac:dyDescent="0.2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</row>
    <row r="1487" spans="1:19" x14ac:dyDescent="0.2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</row>
    <row r="1488" spans="1:19" x14ac:dyDescent="0.2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</row>
    <row r="1489" spans="1:19" x14ac:dyDescent="0.2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</row>
    <row r="1490" spans="1:19" x14ac:dyDescent="0.2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</row>
    <row r="1491" spans="1:19" x14ac:dyDescent="0.2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</row>
    <row r="1492" spans="1:19" x14ac:dyDescent="0.2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</row>
    <row r="1493" spans="1:19" x14ac:dyDescent="0.2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</row>
    <row r="1494" spans="1:19" x14ac:dyDescent="0.2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</row>
    <row r="1495" spans="1:19" x14ac:dyDescent="0.2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</row>
    <row r="1496" spans="1:19" x14ac:dyDescent="0.2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</row>
    <row r="1497" spans="1:19" x14ac:dyDescent="0.2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</row>
    <row r="1498" spans="1:19" x14ac:dyDescent="0.2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</row>
    <row r="1499" spans="1:19" x14ac:dyDescent="0.2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</row>
    <row r="1500" spans="1:19" x14ac:dyDescent="0.2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</row>
    <row r="1501" spans="1:19" x14ac:dyDescent="0.2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</row>
    <row r="1502" spans="1:19" x14ac:dyDescent="0.2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</row>
    <row r="1503" spans="1:19" x14ac:dyDescent="0.2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</row>
    <row r="1504" spans="1:19" x14ac:dyDescent="0.2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</row>
    <row r="1505" spans="1:19" x14ac:dyDescent="0.2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</row>
    <row r="1506" spans="1:19" x14ac:dyDescent="0.2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</row>
    <row r="1507" spans="1:19" x14ac:dyDescent="0.2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</row>
    <row r="1508" spans="1:19" x14ac:dyDescent="0.2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</row>
    <row r="1509" spans="1:19" x14ac:dyDescent="0.2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</row>
    <row r="1510" spans="1:19" x14ac:dyDescent="0.2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</row>
    <row r="1511" spans="1:19" x14ac:dyDescent="0.2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</row>
    <row r="1512" spans="1:19" x14ac:dyDescent="0.2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</row>
    <row r="1513" spans="1:19" x14ac:dyDescent="0.2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</row>
    <row r="1514" spans="1:19" x14ac:dyDescent="0.2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</row>
    <row r="1515" spans="1:19" x14ac:dyDescent="0.2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</row>
    <row r="1516" spans="1:19" x14ac:dyDescent="0.2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</row>
    <row r="1517" spans="1:19" x14ac:dyDescent="0.2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</row>
    <row r="1518" spans="1:19" x14ac:dyDescent="0.2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</row>
    <row r="1519" spans="1:19" x14ac:dyDescent="0.2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</row>
    <row r="1520" spans="1:19" x14ac:dyDescent="0.2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</row>
    <row r="1521" spans="1:19" x14ac:dyDescent="0.2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</row>
    <row r="1522" spans="1:19" x14ac:dyDescent="0.2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</row>
    <row r="1523" spans="1:19" x14ac:dyDescent="0.2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</row>
    <row r="1524" spans="1:19" x14ac:dyDescent="0.2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</row>
    <row r="1525" spans="1:19" x14ac:dyDescent="0.2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</row>
    <row r="1526" spans="1:19" x14ac:dyDescent="0.2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</row>
    <row r="1527" spans="1:19" x14ac:dyDescent="0.2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</row>
    <row r="1528" spans="1:19" x14ac:dyDescent="0.2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</row>
    <row r="1529" spans="1:19" x14ac:dyDescent="0.2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</row>
    <row r="1530" spans="1:19" x14ac:dyDescent="0.2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</row>
    <row r="1531" spans="1:19" x14ac:dyDescent="0.2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</row>
    <row r="1532" spans="1:19" x14ac:dyDescent="0.2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</row>
    <row r="1533" spans="1:19" x14ac:dyDescent="0.2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</row>
    <row r="1534" spans="1:19" x14ac:dyDescent="0.2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</row>
    <row r="1535" spans="1:19" x14ac:dyDescent="0.2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</row>
    <row r="1536" spans="1:19" x14ac:dyDescent="0.2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</row>
    <row r="1537" spans="1:19" x14ac:dyDescent="0.2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</row>
    <row r="1538" spans="1:19" x14ac:dyDescent="0.2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</row>
    <row r="1539" spans="1:19" x14ac:dyDescent="0.2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</row>
    <row r="1540" spans="1:19" x14ac:dyDescent="0.2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</row>
    <row r="1541" spans="1:19" x14ac:dyDescent="0.2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</row>
    <row r="1542" spans="1:19" x14ac:dyDescent="0.2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</row>
    <row r="1543" spans="1:19" x14ac:dyDescent="0.2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</row>
    <row r="1544" spans="1:19" x14ac:dyDescent="0.2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</row>
    <row r="1545" spans="1:19" x14ac:dyDescent="0.2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</row>
    <row r="1546" spans="1:19" x14ac:dyDescent="0.2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</row>
    <row r="1547" spans="1:19" x14ac:dyDescent="0.2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</row>
    <row r="1548" spans="1:19" x14ac:dyDescent="0.2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</row>
    <row r="1549" spans="1:19" x14ac:dyDescent="0.2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</row>
    <row r="1550" spans="1:19" x14ac:dyDescent="0.2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</row>
    <row r="1551" spans="1:19" x14ac:dyDescent="0.2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</row>
    <row r="1552" spans="1:19" x14ac:dyDescent="0.2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</row>
    <row r="1553" spans="1:19" x14ac:dyDescent="0.2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</row>
    <row r="1554" spans="1:19" x14ac:dyDescent="0.2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</row>
    <row r="1555" spans="1:19" x14ac:dyDescent="0.2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</row>
    <row r="1556" spans="1:19" x14ac:dyDescent="0.2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</row>
    <row r="1557" spans="1:19" x14ac:dyDescent="0.2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</row>
    <row r="1558" spans="1:19" x14ac:dyDescent="0.2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</row>
    <row r="1559" spans="1:19" x14ac:dyDescent="0.2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</row>
    <row r="1560" spans="1:19" x14ac:dyDescent="0.2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</row>
    <row r="1561" spans="1:19" x14ac:dyDescent="0.2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</row>
    <row r="1562" spans="1:19" x14ac:dyDescent="0.2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</row>
    <row r="1563" spans="1:19" x14ac:dyDescent="0.2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</row>
    <row r="1564" spans="1:19" x14ac:dyDescent="0.2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</row>
    <row r="1565" spans="1:19" x14ac:dyDescent="0.2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</row>
    <row r="1566" spans="1:19" x14ac:dyDescent="0.2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</row>
    <row r="1567" spans="1:19" x14ac:dyDescent="0.2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</row>
    <row r="1568" spans="1:19" x14ac:dyDescent="0.2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</row>
    <row r="1569" spans="1:19" x14ac:dyDescent="0.2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</row>
    <row r="1570" spans="1:19" x14ac:dyDescent="0.2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</row>
    <row r="1571" spans="1:19" x14ac:dyDescent="0.2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</row>
    <row r="1572" spans="1:19" x14ac:dyDescent="0.2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</row>
    <row r="1573" spans="1:19" x14ac:dyDescent="0.2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</row>
    <row r="1574" spans="1:19" x14ac:dyDescent="0.2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</row>
    <row r="1575" spans="1:19" x14ac:dyDescent="0.2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</row>
    <row r="1576" spans="1:19" x14ac:dyDescent="0.2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</row>
    <row r="1577" spans="1:19" x14ac:dyDescent="0.2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</row>
    <row r="1578" spans="1:19" x14ac:dyDescent="0.2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</row>
    <row r="1579" spans="1:19" x14ac:dyDescent="0.2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</row>
    <row r="1580" spans="1:19" x14ac:dyDescent="0.2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</row>
    <row r="1581" spans="1:19" x14ac:dyDescent="0.2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</row>
    <row r="1582" spans="1:19" x14ac:dyDescent="0.2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</row>
    <row r="1583" spans="1:19" x14ac:dyDescent="0.2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</row>
    <row r="1584" spans="1:19" x14ac:dyDescent="0.2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</row>
    <row r="1585" spans="1:19" x14ac:dyDescent="0.2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</row>
    <row r="1586" spans="1:19" x14ac:dyDescent="0.2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</row>
    <row r="1587" spans="1:19" x14ac:dyDescent="0.2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</row>
    <row r="1588" spans="1:19" x14ac:dyDescent="0.2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</row>
    <row r="1589" spans="1:19" x14ac:dyDescent="0.2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</row>
    <row r="1590" spans="1:19" x14ac:dyDescent="0.2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</row>
    <row r="1591" spans="1:19" x14ac:dyDescent="0.2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</row>
    <row r="1592" spans="1:19" x14ac:dyDescent="0.2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</row>
    <row r="1593" spans="1:19" x14ac:dyDescent="0.2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</row>
    <row r="1594" spans="1:19" x14ac:dyDescent="0.2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</row>
    <row r="1595" spans="1:19" x14ac:dyDescent="0.2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</row>
    <row r="1596" spans="1:19" x14ac:dyDescent="0.2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</row>
    <row r="1597" spans="1:19" x14ac:dyDescent="0.2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</row>
    <row r="1598" spans="1:19" x14ac:dyDescent="0.2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</row>
    <row r="1599" spans="1:19" x14ac:dyDescent="0.2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</row>
    <row r="1600" spans="1:19" x14ac:dyDescent="0.2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</row>
    <row r="1601" spans="1:19" x14ac:dyDescent="0.2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</row>
    <row r="1602" spans="1:19" x14ac:dyDescent="0.2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</row>
    <row r="1603" spans="1:19" x14ac:dyDescent="0.2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</row>
    <row r="1604" spans="1:19" x14ac:dyDescent="0.2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</row>
    <row r="1605" spans="1:19" x14ac:dyDescent="0.2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</row>
    <row r="1606" spans="1:19" x14ac:dyDescent="0.2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</row>
    <row r="1607" spans="1:19" x14ac:dyDescent="0.2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</row>
    <row r="1608" spans="1:19" x14ac:dyDescent="0.2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</row>
    <row r="1609" spans="1:19" x14ac:dyDescent="0.2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</row>
    <row r="1610" spans="1:19" x14ac:dyDescent="0.2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</row>
    <row r="1611" spans="1:19" x14ac:dyDescent="0.2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</row>
    <row r="1612" spans="1:19" x14ac:dyDescent="0.2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</row>
    <row r="1613" spans="1:19" x14ac:dyDescent="0.2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</row>
    <row r="1614" spans="1:19" x14ac:dyDescent="0.2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</row>
    <row r="1615" spans="1:19" x14ac:dyDescent="0.2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</row>
    <row r="1616" spans="1:19" x14ac:dyDescent="0.2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</row>
    <row r="1617" spans="1:19" x14ac:dyDescent="0.2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</row>
    <row r="1618" spans="1:19" x14ac:dyDescent="0.2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</row>
    <row r="1619" spans="1:19" x14ac:dyDescent="0.2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</row>
    <row r="1620" spans="1:19" x14ac:dyDescent="0.2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</row>
    <row r="1621" spans="1:19" x14ac:dyDescent="0.2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</row>
    <row r="1622" spans="1:19" x14ac:dyDescent="0.2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</row>
    <row r="1623" spans="1:19" x14ac:dyDescent="0.2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</row>
    <row r="1624" spans="1:19" x14ac:dyDescent="0.2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</row>
    <row r="1625" spans="1:19" x14ac:dyDescent="0.2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</row>
    <row r="1626" spans="1:19" x14ac:dyDescent="0.2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</row>
    <row r="1627" spans="1:19" x14ac:dyDescent="0.2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</row>
    <row r="1628" spans="1:19" x14ac:dyDescent="0.2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</row>
    <row r="1629" spans="1:19" x14ac:dyDescent="0.2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</row>
    <row r="1630" spans="1:19" x14ac:dyDescent="0.2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</row>
    <row r="1631" spans="1:19" x14ac:dyDescent="0.2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</row>
    <row r="1632" spans="1:19" x14ac:dyDescent="0.2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</row>
    <row r="1633" spans="1:19" x14ac:dyDescent="0.2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</row>
    <row r="1634" spans="1:19" x14ac:dyDescent="0.2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</row>
    <row r="1635" spans="1:19" x14ac:dyDescent="0.2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</row>
    <row r="1636" spans="1:19" x14ac:dyDescent="0.2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</row>
    <row r="1637" spans="1:19" x14ac:dyDescent="0.2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</row>
    <row r="1638" spans="1:19" x14ac:dyDescent="0.2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</row>
    <row r="1639" spans="1:19" x14ac:dyDescent="0.2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</row>
    <row r="1640" spans="1:19" x14ac:dyDescent="0.2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</row>
    <row r="1641" spans="1:19" x14ac:dyDescent="0.2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</row>
    <row r="1642" spans="1:19" x14ac:dyDescent="0.2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</row>
    <row r="1643" spans="1:19" x14ac:dyDescent="0.2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</row>
    <row r="1644" spans="1:19" x14ac:dyDescent="0.2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</row>
    <row r="1645" spans="1:19" x14ac:dyDescent="0.2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</row>
    <row r="1646" spans="1:19" x14ac:dyDescent="0.2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</row>
    <row r="1647" spans="1:19" x14ac:dyDescent="0.2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</row>
    <row r="1648" spans="1:19" x14ac:dyDescent="0.2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</row>
    <row r="1649" spans="1:19" x14ac:dyDescent="0.2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</row>
    <row r="1650" spans="1:19" x14ac:dyDescent="0.2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</row>
    <row r="1651" spans="1:19" x14ac:dyDescent="0.2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</row>
    <row r="1652" spans="1:19" x14ac:dyDescent="0.2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</row>
    <row r="1653" spans="1:19" x14ac:dyDescent="0.2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</row>
    <row r="1654" spans="1:19" x14ac:dyDescent="0.2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</row>
    <row r="1655" spans="1:19" x14ac:dyDescent="0.2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</row>
    <row r="1656" spans="1:19" x14ac:dyDescent="0.2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</row>
    <row r="1657" spans="1:19" x14ac:dyDescent="0.2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</row>
    <row r="1658" spans="1:19" x14ac:dyDescent="0.2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</row>
    <row r="1659" spans="1:19" x14ac:dyDescent="0.2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</row>
    <row r="1660" spans="1:19" x14ac:dyDescent="0.2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</row>
    <row r="1661" spans="1:19" x14ac:dyDescent="0.2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</row>
    <row r="1662" spans="1:19" x14ac:dyDescent="0.2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</row>
    <row r="1663" spans="1:19" x14ac:dyDescent="0.2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</row>
    <row r="1664" spans="1:19" x14ac:dyDescent="0.2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</row>
    <row r="1665" spans="1:19" x14ac:dyDescent="0.2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</row>
    <row r="1666" spans="1:19" x14ac:dyDescent="0.2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</row>
    <row r="1667" spans="1:19" x14ac:dyDescent="0.2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</row>
    <row r="1668" spans="1:19" x14ac:dyDescent="0.2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</row>
    <row r="1669" spans="1:19" x14ac:dyDescent="0.2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</row>
    <row r="1670" spans="1:19" x14ac:dyDescent="0.2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</row>
    <row r="1671" spans="1:19" x14ac:dyDescent="0.2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</row>
    <row r="1672" spans="1:19" x14ac:dyDescent="0.2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</row>
    <row r="1673" spans="1:19" x14ac:dyDescent="0.2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</row>
    <row r="1674" spans="1:19" x14ac:dyDescent="0.2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</row>
    <row r="1675" spans="1:19" x14ac:dyDescent="0.2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</row>
    <row r="1676" spans="1:19" x14ac:dyDescent="0.2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</row>
    <row r="1677" spans="1:19" x14ac:dyDescent="0.2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</row>
    <row r="1678" spans="1:19" x14ac:dyDescent="0.2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</row>
    <row r="1679" spans="1:19" x14ac:dyDescent="0.2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</row>
    <row r="1680" spans="1:19" x14ac:dyDescent="0.2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</row>
    <row r="1681" spans="1:19" x14ac:dyDescent="0.2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</row>
    <row r="1682" spans="1:19" x14ac:dyDescent="0.2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</row>
    <row r="1683" spans="1:19" x14ac:dyDescent="0.2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</row>
    <row r="1684" spans="1:19" x14ac:dyDescent="0.2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</row>
    <row r="1685" spans="1:19" x14ac:dyDescent="0.2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</row>
    <row r="1686" spans="1:19" x14ac:dyDescent="0.2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</row>
    <row r="1687" spans="1:19" x14ac:dyDescent="0.2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</row>
    <row r="1688" spans="1:19" x14ac:dyDescent="0.2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</row>
    <row r="1689" spans="1:19" x14ac:dyDescent="0.2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</row>
    <row r="1690" spans="1:19" x14ac:dyDescent="0.2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</row>
    <row r="1691" spans="1:19" x14ac:dyDescent="0.2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</row>
    <row r="1692" spans="1:19" x14ac:dyDescent="0.2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</row>
    <row r="1693" spans="1:19" x14ac:dyDescent="0.2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</row>
    <row r="1694" spans="1:19" x14ac:dyDescent="0.2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</row>
    <row r="1695" spans="1:19" x14ac:dyDescent="0.2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</row>
    <row r="1696" spans="1:19" x14ac:dyDescent="0.2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</row>
    <row r="1697" spans="1:19" x14ac:dyDescent="0.2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</row>
    <row r="1698" spans="1:19" x14ac:dyDescent="0.2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</row>
    <row r="1699" spans="1:19" x14ac:dyDescent="0.2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</row>
    <row r="1700" spans="1:19" x14ac:dyDescent="0.2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</row>
    <row r="1701" spans="1:19" x14ac:dyDescent="0.2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</row>
    <row r="1702" spans="1:19" x14ac:dyDescent="0.2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</row>
    <row r="1703" spans="1:19" x14ac:dyDescent="0.2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</row>
    <row r="1704" spans="1:19" x14ac:dyDescent="0.2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</row>
    <row r="1705" spans="1:19" x14ac:dyDescent="0.2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</row>
    <row r="1706" spans="1:19" x14ac:dyDescent="0.2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</row>
    <row r="1707" spans="1:19" x14ac:dyDescent="0.2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</row>
    <row r="1708" spans="1:19" x14ac:dyDescent="0.2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</row>
    <row r="1709" spans="1:19" x14ac:dyDescent="0.2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</row>
    <row r="1710" spans="1:19" x14ac:dyDescent="0.2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</row>
    <row r="1711" spans="1:19" x14ac:dyDescent="0.2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</row>
    <row r="1712" spans="1:19" x14ac:dyDescent="0.2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</row>
    <row r="1713" spans="1:19" x14ac:dyDescent="0.2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</row>
    <row r="1714" spans="1:19" x14ac:dyDescent="0.2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</row>
    <row r="1715" spans="1:19" x14ac:dyDescent="0.2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</row>
    <row r="1716" spans="1:19" x14ac:dyDescent="0.2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</row>
    <row r="1717" spans="1:19" x14ac:dyDescent="0.2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</row>
    <row r="1718" spans="1:19" x14ac:dyDescent="0.2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</row>
    <row r="1719" spans="1:19" x14ac:dyDescent="0.2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</row>
    <row r="1720" spans="1:19" x14ac:dyDescent="0.2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</row>
    <row r="1721" spans="1:19" x14ac:dyDescent="0.2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</row>
    <row r="1722" spans="1:19" x14ac:dyDescent="0.2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</row>
    <row r="1723" spans="1:19" x14ac:dyDescent="0.2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</row>
    <row r="1724" spans="1:19" x14ac:dyDescent="0.2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</row>
    <row r="1725" spans="1:19" x14ac:dyDescent="0.2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</row>
    <row r="1726" spans="1:19" x14ac:dyDescent="0.2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</row>
    <row r="1727" spans="1:19" x14ac:dyDescent="0.2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</row>
    <row r="1728" spans="1:19" x14ac:dyDescent="0.2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</row>
    <row r="1729" spans="1:19" x14ac:dyDescent="0.2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</row>
    <row r="1730" spans="1:19" x14ac:dyDescent="0.2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</row>
    <row r="1731" spans="1:19" x14ac:dyDescent="0.2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</row>
    <row r="1732" spans="1:19" x14ac:dyDescent="0.2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</row>
    <row r="1733" spans="1:19" x14ac:dyDescent="0.2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</row>
    <row r="1734" spans="1:19" x14ac:dyDescent="0.2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</row>
    <row r="1735" spans="1:19" x14ac:dyDescent="0.2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</row>
    <row r="1736" spans="1:19" x14ac:dyDescent="0.2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</row>
    <row r="1737" spans="1:19" x14ac:dyDescent="0.2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</row>
    <row r="1738" spans="1:19" x14ac:dyDescent="0.2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</row>
    <row r="1739" spans="1:19" x14ac:dyDescent="0.2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</row>
    <row r="1740" spans="1:19" x14ac:dyDescent="0.2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</row>
    <row r="1741" spans="1:19" x14ac:dyDescent="0.2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</row>
    <row r="1742" spans="1:19" x14ac:dyDescent="0.2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</row>
    <row r="1743" spans="1:19" x14ac:dyDescent="0.2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</row>
    <row r="1744" spans="1:19" x14ac:dyDescent="0.2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</row>
    <row r="1745" spans="1:19" x14ac:dyDescent="0.2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</row>
    <row r="1746" spans="1:19" x14ac:dyDescent="0.2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</row>
    <row r="1747" spans="1:19" x14ac:dyDescent="0.2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</row>
    <row r="1748" spans="1:19" x14ac:dyDescent="0.2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</row>
    <row r="1749" spans="1:19" x14ac:dyDescent="0.2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</row>
    <row r="1750" spans="1:19" x14ac:dyDescent="0.2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</row>
    <row r="1751" spans="1:19" x14ac:dyDescent="0.2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</row>
    <row r="1752" spans="1:19" x14ac:dyDescent="0.2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</row>
    <row r="1753" spans="1:19" x14ac:dyDescent="0.2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</row>
    <row r="1754" spans="1:19" x14ac:dyDescent="0.2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</row>
    <row r="1755" spans="1:19" x14ac:dyDescent="0.2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</row>
    <row r="1756" spans="1:19" x14ac:dyDescent="0.2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</row>
    <row r="1757" spans="1:19" x14ac:dyDescent="0.2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</row>
    <row r="1758" spans="1:19" x14ac:dyDescent="0.2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</row>
    <row r="1759" spans="1:19" x14ac:dyDescent="0.2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</row>
    <row r="1760" spans="1:19" x14ac:dyDescent="0.2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</row>
    <row r="1761" spans="1:19" x14ac:dyDescent="0.2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</row>
    <row r="1762" spans="1:19" x14ac:dyDescent="0.2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</row>
    <row r="1763" spans="1:19" x14ac:dyDescent="0.2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</row>
    <row r="1764" spans="1:19" x14ac:dyDescent="0.2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</row>
    <row r="1765" spans="1:19" x14ac:dyDescent="0.2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</row>
    <row r="1766" spans="1:19" x14ac:dyDescent="0.2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</row>
    <row r="1767" spans="1:19" x14ac:dyDescent="0.2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</row>
    <row r="1768" spans="1:19" x14ac:dyDescent="0.2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</row>
    <row r="1769" spans="1:19" x14ac:dyDescent="0.2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</row>
    <row r="1770" spans="1:19" x14ac:dyDescent="0.2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</row>
    <row r="1771" spans="1:19" x14ac:dyDescent="0.2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</row>
    <row r="1772" spans="1:19" x14ac:dyDescent="0.2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</row>
    <row r="1773" spans="1:19" x14ac:dyDescent="0.2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</row>
    <row r="1774" spans="1:19" x14ac:dyDescent="0.2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</row>
    <row r="1775" spans="1:19" x14ac:dyDescent="0.2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</row>
    <row r="1776" spans="1:19" x14ac:dyDescent="0.2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</row>
    <row r="1777" spans="1:19" x14ac:dyDescent="0.2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</row>
    <row r="1778" spans="1:19" x14ac:dyDescent="0.2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</row>
    <row r="1779" spans="1:19" x14ac:dyDescent="0.2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</row>
    <row r="1780" spans="1:19" x14ac:dyDescent="0.2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</row>
    <row r="1781" spans="1:19" x14ac:dyDescent="0.2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</row>
    <row r="1782" spans="1:19" x14ac:dyDescent="0.2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</row>
    <row r="1783" spans="1:19" x14ac:dyDescent="0.2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</row>
    <row r="1784" spans="1:19" x14ac:dyDescent="0.2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</row>
    <row r="1785" spans="1:19" x14ac:dyDescent="0.2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</row>
    <row r="1786" spans="1:19" x14ac:dyDescent="0.2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</row>
    <row r="1787" spans="1:19" x14ac:dyDescent="0.2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</row>
    <row r="1788" spans="1:19" x14ac:dyDescent="0.2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</row>
    <row r="1789" spans="1:19" x14ac:dyDescent="0.2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</row>
    <row r="1790" spans="1:19" x14ac:dyDescent="0.2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</row>
    <row r="1791" spans="1:19" x14ac:dyDescent="0.2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</row>
    <row r="1792" spans="1:19" x14ac:dyDescent="0.2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</row>
    <row r="1793" spans="1:19" x14ac:dyDescent="0.2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</row>
    <row r="1794" spans="1:19" x14ac:dyDescent="0.2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</row>
    <row r="1795" spans="1:19" x14ac:dyDescent="0.2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</row>
    <row r="1796" spans="1:19" x14ac:dyDescent="0.2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</row>
    <row r="1797" spans="1:19" x14ac:dyDescent="0.2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</row>
    <row r="1798" spans="1:19" x14ac:dyDescent="0.2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</row>
    <row r="1799" spans="1:19" x14ac:dyDescent="0.2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</row>
    <row r="1800" spans="1:19" x14ac:dyDescent="0.2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</row>
    <row r="1801" spans="1:19" x14ac:dyDescent="0.2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</row>
    <row r="1802" spans="1:19" x14ac:dyDescent="0.2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</row>
    <row r="1803" spans="1:19" x14ac:dyDescent="0.2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</row>
    <row r="1804" spans="1:19" x14ac:dyDescent="0.2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</row>
    <row r="1805" spans="1:19" x14ac:dyDescent="0.2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</row>
    <row r="1806" spans="1:19" x14ac:dyDescent="0.2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</row>
    <row r="1807" spans="1:19" x14ac:dyDescent="0.2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</row>
    <row r="1808" spans="1:19" x14ac:dyDescent="0.2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</row>
    <row r="1809" spans="1:19" x14ac:dyDescent="0.2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</row>
    <row r="1810" spans="1:19" x14ac:dyDescent="0.2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</row>
    <row r="1811" spans="1:19" x14ac:dyDescent="0.2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</row>
    <row r="1812" spans="1:19" x14ac:dyDescent="0.2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</row>
    <row r="1813" spans="1:19" x14ac:dyDescent="0.2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</row>
    <row r="1814" spans="1:19" x14ac:dyDescent="0.2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</row>
    <row r="1815" spans="1:19" x14ac:dyDescent="0.2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</row>
    <row r="1816" spans="1:19" x14ac:dyDescent="0.2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</row>
    <row r="1817" spans="1:19" x14ac:dyDescent="0.2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</row>
    <row r="1818" spans="1:19" x14ac:dyDescent="0.2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</row>
    <row r="1819" spans="1:19" x14ac:dyDescent="0.2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</row>
    <row r="1820" spans="1:19" x14ac:dyDescent="0.2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</row>
    <row r="1821" spans="1:19" x14ac:dyDescent="0.2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</row>
    <row r="1822" spans="1:19" x14ac:dyDescent="0.2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</row>
    <row r="1823" spans="1:19" x14ac:dyDescent="0.2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</row>
    <row r="1824" spans="1:19" x14ac:dyDescent="0.2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</row>
    <row r="1825" spans="1:19" x14ac:dyDescent="0.2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</row>
    <row r="1826" spans="1:19" x14ac:dyDescent="0.2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</row>
    <row r="1827" spans="1:19" x14ac:dyDescent="0.2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</row>
    <row r="1828" spans="1:19" x14ac:dyDescent="0.2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</row>
    <row r="1829" spans="1:19" x14ac:dyDescent="0.2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</row>
    <row r="1830" spans="1:19" x14ac:dyDescent="0.2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</row>
    <row r="1831" spans="1:19" x14ac:dyDescent="0.2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</row>
    <row r="1832" spans="1:19" x14ac:dyDescent="0.2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</row>
    <row r="1833" spans="1:19" x14ac:dyDescent="0.2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</row>
    <row r="1834" spans="1:19" x14ac:dyDescent="0.2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</row>
    <row r="1835" spans="1:19" x14ac:dyDescent="0.2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</row>
    <row r="1836" spans="1:19" x14ac:dyDescent="0.2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</row>
    <row r="1837" spans="1:19" x14ac:dyDescent="0.2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</row>
    <row r="1838" spans="1:19" x14ac:dyDescent="0.2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</row>
    <row r="1839" spans="1:19" x14ac:dyDescent="0.2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</row>
    <row r="1840" spans="1:19" x14ac:dyDescent="0.2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</row>
    <row r="1841" spans="1:19" x14ac:dyDescent="0.2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</row>
    <row r="1842" spans="1:19" x14ac:dyDescent="0.2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</row>
    <row r="1843" spans="1:19" x14ac:dyDescent="0.2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</row>
    <row r="1844" spans="1:19" x14ac:dyDescent="0.2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</row>
    <row r="1845" spans="1:19" x14ac:dyDescent="0.2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</row>
    <row r="1846" spans="1:19" x14ac:dyDescent="0.2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</row>
    <row r="1847" spans="1:19" x14ac:dyDescent="0.2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</row>
    <row r="1848" spans="1:19" x14ac:dyDescent="0.2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</row>
    <row r="1849" spans="1:19" x14ac:dyDescent="0.2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</row>
    <row r="1850" spans="1:19" x14ac:dyDescent="0.2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</row>
    <row r="1851" spans="1:19" x14ac:dyDescent="0.2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</row>
    <row r="1852" spans="1:19" x14ac:dyDescent="0.2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</row>
    <row r="1853" spans="1:19" x14ac:dyDescent="0.2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</row>
    <row r="1854" spans="1:19" x14ac:dyDescent="0.2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</row>
    <row r="1855" spans="1:19" x14ac:dyDescent="0.2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</row>
    <row r="1856" spans="1:19" x14ac:dyDescent="0.2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</row>
    <row r="1857" spans="1:19" x14ac:dyDescent="0.2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</row>
    <row r="1858" spans="1:19" x14ac:dyDescent="0.2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</row>
    <row r="1859" spans="1:19" x14ac:dyDescent="0.2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</row>
    <row r="1860" spans="1:19" x14ac:dyDescent="0.2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</row>
    <row r="1861" spans="1:19" x14ac:dyDescent="0.2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</row>
    <row r="1862" spans="1:19" x14ac:dyDescent="0.2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</row>
    <row r="1863" spans="1:19" x14ac:dyDescent="0.2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</row>
    <row r="1864" spans="1:19" x14ac:dyDescent="0.2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</row>
    <row r="1865" spans="1:19" x14ac:dyDescent="0.2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</row>
    <row r="1866" spans="1:19" x14ac:dyDescent="0.2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</row>
    <row r="1867" spans="1:19" x14ac:dyDescent="0.2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</row>
    <row r="1868" spans="1:19" x14ac:dyDescent="0.2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</row>
    <row r="1869" spans="1:19" x14ac:dyDescent="0.2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</row>
    <row r="1870" spans="1:19" x14ac:dyDescent="0.2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</row>
    <row r="1871" spans="1:19" x14ac:dyDescent="0.2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</row>
    <row r="1872" spans="1:19" x14ac:dyDescent="0.2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</row>
    <row r="1873" spans="1:19" x14ac:dyDescent="0.2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</row>
    <row r="1874" spans="1:19" x14ac:dyDescent="0.2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</row>
    <row r="1875" spans="1:19" x14ac:dyDescent="0.2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</row>
    <row r="1876" spans="1:19" x14ac:dyDescent="0.2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</row>
    <row r="1877" spans="1:19" x14ac:dyDescent="0.2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</row>
    <row r="1878" spans="1:19" x14ac:dyDescent="0.2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</row>
    <row r="1879" spans="1:19" x14ac:dyDescent="0.2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</row>
    <row r="1880" spans="1:19" x14ac:dyDescent="0.2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</row>
    <row r="1881" spans="1:19" x14ac:dyDescent="0.2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</row>
    <row r="1882" spans="1:19" x14ac:dyDescent="0.2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</row>
    <row r="1883" spans="1:19" x14ac:dyDescent="0.2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</row>
    <row r="1884" spans="1:19" x14ac:dyDescent="0.2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</row>
    <row r="1885" spans="1:19" x14ac:dyDescent="0.2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</row>
    <row r="1886" spans="1:19" x14ac:dyDescent="0.2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</row>
    <row r="1887" spans="1:19" x14ac:dyDescent="0.2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</row>
    <row r="1888" spans="1:19" x14ac:dyDescent="0.2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</row>
    <row r="1889" spans="1:19" x14ac:dyDescent="0.2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</row>
    <row r="1890" spans="1:19" x14ac:dyDescent="0.2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</row>
    <row r="1891" spans="1:19" x14ac:dyDescent="0.2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</row>
    <row r="1892" spans="1:19" x14ac:dyDescent="0.2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</row>
    <row r="1893" spans="1:19" x14ac:dyDescent="0.2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</row>
    <row r="1894" spans="1:19" x14ac:dyDescent="0.2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</row>
    <row r="1895" spans="1:19" x14ac:dyDescent="0.2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</row>
    <row r="1896" spans="1:19" x14ac:dyDescent="0.2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</row>
    <row r="1897" spans="1:19" x14ac:dyDescent="0.2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</row>
    <row r="1898" spans="1:19" x14ac:dyDescent="0.2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</row>
    <row r="1899" spans="1:19" x14ac:dyDescent="0.2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</row>
    <row r="1900" spans="1:19" x14ac:dyDescent="0.2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</row>
    <row r="1901" spans="1:19" x14ac:dyDescent="0.2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</row>
    <row r="1902" spans="1:19" x14ac:dyDescent="0.2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</row>
    <row r="1903" spans="1:19" x14ac:dyDescent="0.2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</row>
    <row r="1904" spans="1:19" x14ac:dyDescent="0.2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</row>
    <row r="1905" spans="1:19" x14ac:dyDescent="0.2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</row>
    <row r="1906" spans="1:19" x14ac:dyDescent="0.2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</row>
    <row r="1907" spans="1:19" x14ac:dyDescent="0.2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</row>
    <row r="1908" spans="1:19" x14ac:dyDescent="0.2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</row>
    <row r="1909" spans="1:19" x14ac:dyDescent="0.2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</row>
    <row r="1910" spans="1:19" x14ac:dyDescent="0.2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</row>
    <row r="1911" spans="1:19" x14ac:dyDescent="0.2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</row>
    <row r="1912" spans="1:19" x14ac:dyDescent="0.2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</row>
    <row r="1913" spans="1:19" x14ac:dyDescent="0.2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</row>
    <row r="1914" spans="1:19" x14ac:dyDescent="0.2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</row>
    <row r="1915" spans="1:19" x14ac:dyDescent="0.2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</row>
    <row r="1916" spans="1:19" x14ac:dyDescent="0.2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</row>
    <row r="1917" spans="1:19" x14ac:dyDescent="0.2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</row>
    <row r="1918" spans="1:19" x14ac:dyDescent="0.2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</row>
    <row r="1919" spans="1:19" x14ac:dyDescent="0.2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</row>
    <row r="1920" spans="1:19" x14ac:dyDescent="0.2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</row>
    <row r="1921" spans="1:19" x14ac:dyDescent="0.2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</row>
    <row r="1922" spans="1:19" x14ac:dyDescent="0.2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</row>
    <row r="1923" spans="1:19" x14ac:dyDescent="0.2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</row>
    <row r="1924" spans="1:19" x14ac:dyDescent="0.2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</row>
    <row r="1925" spans="1:19" x14ac:dyDescent="0.2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</row>
    <row r="1926" spans="1:19" x14ac:dyDescent="0.2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</row>
    <row r="1927" spans="1:19" x14ac:dyDescent="0.2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</row>
    <row r="1928" spans="1:19" x14ac:dyDescent="0.2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</row>
    <row r="1929" spans="1:19" x14ac:dyDescent="0.2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</row>
    <row r="1930" spans="1:19" x14ac:dyDescent="0.2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</row>
    <row r="1931" spans="1:19" x14ac:dyDescent="0.2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</row>
    <row r="1932" spans="1:19" x14ac:dyDescent="0.2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</row>
    <row r="1933" spans="1:19" x14ac:dyDescent="0.2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</row>
    <row r="1934" spans="1:19" x14ac:dyDescent="0.2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</row>
    <row r="1935" spans="1:19" x14ac:dyDescent="0.2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</row>
    <row r="1936" spans="1:19" x14ac:dyDescent="0.2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</row>
    <row r="1937" spans="1:19" x14ac:dyDescent="0.2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</row>
    <row r="1938" spans="1:19" x14ac:dyDescent="0.2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</row>
    <row r="1939" spans="1:19" x14ac:dyDescent="0.2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</row>
    <row r="1940" spans="1:19" x14ac:dyDescent="0.2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</row>
    <row r="1941" spans="1:19" x14ac:dyDescent="0.2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</row>
    <row r="1942" spans="1:19" x14ac:dyDescent="0.2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</row>
    <row r="1943" spans="1:19" x14ac:dyDescent="0.2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</row>
    <row r="1944" spans="1:19" x14ac:dyDescent="0.2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</row>
    <row r="1945" spans="1:19" x14ac:dyDescent="0.2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</row>
    <row r="1946" spans="1:19" x14ac:dyDescent="0.2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</row>
    <row r="1947" spans="1:19" x14ac:dyDescent="0.2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</row>
    <row r="1948" spans="1:19" x14ac:dyDescent="0.2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</row>
    <row r="1949" spans="1:19" x14ac:dyDescent="0.2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</row>
    <row r="1950" spans="1:19" x14ac:dyDescent="0.2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</row>
    <row r="1951" spans="1:19" x14ac:dyDescent="0.2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</row>
    <row r="1952" spans="1:19" x14ac:dyDescent="0.2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</row>
    <row r="1953" spans="1:19" x14ac:dyDescent="0.2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</row>
    <row r="1954" spans="1:19" x14ac:dyDescent="0.2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</row>
    <row r="1955" spans="1:19" x14ac:dyDescent="0.2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</row>
    <row r="1956" spans="1:19" x14ac:dyDescent="0.2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</row>
    <row r="1957" spans="1:19" x14ac:dyDescent="0.2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</row>
    <row r="1958" spans="1:19" x14ac:dyDescent="0.2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</row>
    <row r="1959" spans="1:19" x14ac:dyDescent="0.2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</row>
    <row r="1960" spans="1:19" x14ac:dyDescent="0.2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</row>
    <row r="1961" spans="1:19" x14ac:dyDescent="0.2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</row>
    <row r="1962" spans="1:19" x14ac:dyDescent="0.2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</row>
    <row r="1963" spans="1:19" x14ac:dyDescent="0.2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</row>
    <row r="1964" spans="1:19" x14ac:dyDescent="0.2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</row>
    <row r="1965" spans="1:19" x14ac:dyDescent="0.2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</row>
    <row r="1966" spans="1:19" x14ac:dyDescent="0.2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</row>
    <row r="1967" spans="1:19" x14ac:dyDescent="0.2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</row>
    <row r="1968" spans="1:19" x14ac:dyDescent="0.2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</row>
    <row r="1969" spans="1:19" x14ac:dyDescent="0.2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</row>
    <row r="1970" spans="1:19" x14ac:dyDescent="0.2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</row>
    <row r="1971" spans="1:19" x14ac:dyDescent="0.2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</row>
    <row r="1972" spans="1:19" x14ac:dyDescent="0.2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</row>
    <row r="1973" spans="1:19" x14ac:dyDescent="0.2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</row>
    <row r="1974" spans="1:19" x14ac:dyDescent="0.2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</row>
    <row r="1975" spans="1:19" x14ac:dyDescent="0.2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</row>
    <row r="1976" spans="1:19" x14ac:dyDescent="0.2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</row>
    <row r="1977" spans="1:19" x14ac:dyDescent="0.2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</row>
    <row r="1978" spans="1:19" x14ac:dyDescent="0.2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</row>
    <row r="1979" spans="1:19" x14ac:dyDescent="0.2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</row>
    <row r="1980" spans="1:19" x14ac:dyDescent="0.2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</row>
    <row r="1981" spans="1:19" x14ac:dyDescent="0.2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</row>
    <row r="1982" spans="1:19" x14ac:dyDescent="0.2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</row>
    <row r="1983" spans="1:19" x14ac:dyDescent="0.2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</row>
    <row r="1984" spans="1:19" x14ac:dyDescent="0.2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</row>
    <row r="1985" spans="1:19" x14ac:dyDescent="0.2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</row>
    <row r="1986" spans="1:19" x14ac:dyDescent="0.2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</row>
    <row r="1987" spans="1:19" x14ac:dyDescent="0.2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</row>
    <row r="1988" spans="1:19" x14ac:dyDescent="0.2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</row>
    <row r="1989" spans="1:19" x14ac:dyDescent="0.2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</row>
    <row r="1990" spans="1:19" x14ac:dyDescent="0.2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</row>
    <row r="1991" spans="1:19" x14ac:dyDescent="0.2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</row>
    <row r="1992" spans="1:19" x14ac:dyDescent="0.2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</row>
    <row r="1993" spans="1:19" x14ac:dyDescent="0.2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</row>
    <row r="1994" spans="1:19" x14ac:dyDescent="0.2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</row>
    <row r="1995" spans="1:19" x14ac:dyDescent="0.2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</row>
    <row r="1996" spans="1:19" x14ac:dyDescent="0.2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</row>
    <row r="1997" spans="1:19" x14ac:dyDescent="0.2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</row>
    <row r="1998" spans="1:19" x14ac:dyDescent="0.2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</row>
    <row r="1999" spans="1:19" x14ac:dyDescent="0.2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</row>
    <row r="2000" spans="1:19" x14ac:dyDescent="0.2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</row>
    <row r="2001" spans="1:19" x14ac:dyDescent="0.2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</row>
    <row r="2002" spans="1:19" x14ac:dyDescent="0.2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</row>
    <row r="2003" spans="1:19" x14ac:dyDescent="0.2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</row>
    <row r="2004" spans="1:19" x14ac:dyDescent="0.2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</row>
    <row r="2005" spans="1:19" x14ac:dyDescent="0.2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</row>
    <row r="2006" spans="1:19" x14ac:dyDescent="0.2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</row>
    <row r="2007" spans="1:19" x14ac:dyDescent="0.2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</row>
    <row r="2008" spans="1:19" x14ac:dyDescent="0.2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</row>
    <row r="2009" spans="1:19" x14ac:dyDescent="0.2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</row>
    <row r="2010" spans="1:19" x14ac:dyDescent="0.2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</row>
    <row r="2011" spans="1:19" x14ac:dyDescent="0.2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</row>
    <row r="2012" spans="1:19" x14ac:dyDescent="0.2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</row>
    <row r="2013" spans="1:19" x14ac:dyDescent="0.2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</row>
    <row r="2014" spans="1:19" x14ac:dyDescent="0.2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</row>
    <row r="2015" spans="1:19" x14ac:dyDescent="0.2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</row>
    <row r="2016" spans="1:19" x14ac:dyDescent="0.2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</row>
    <row r="2017" spans="1:19" x14ac:dyDescent="0.2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</row>
    <row r="2018" spans="1:19" x14ac:dyDescent="0.2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</row>
    <row r="2019" spans="1:19" x14ac:dyDescent="0.2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</row>
    <row r="2020" spans="1:19" x14ac:dyDescent="0.2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</row>
    <row r="2021" spans="1:19" x14ac:dyDescent="0.2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</row>
    <row r="2022" spans="1:19" x14ac:dyDescent="0.2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</row>
    <row r="2023" spans="1:19" x14ac:dyDescent="0.2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</row>
    <row r="2024" spans="1:19" x14ac:dyDescent="0.2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</row>
    <row r="2025" spans="1:19" x14ac:dyDescent="0.2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</row>
    <row r="2026" spans="1:19" x14ac:dyDescent="0.2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</row>
    <row r="2027" spans="1:19" x14ac:dyDescent="0.2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</row>
    <row r="2028" spans="1:19" x14ac:dyDescent="0.2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</row>
    <row r="2029" spans="1:19" x14ac:dyDescent="0.2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</row>
    <row r="2030" spans="1:19" x14ac:dyDescent="0.2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</row>
    <row r="2031" spans="1:19" x14ac:dyDescent="0.2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</row>
    <row r="2032" spans="1:19" x14ac:dyDescent="0.2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</row>
    <row r="2033" spans="1:19" x14ac:dyDescent="0.2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</row>
    <row r="2034" spans="1:19" x14ac:dyDescent="0.2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</row>
    <row r="2035" spans="1:19" x14ac:dyDescent="0.2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</row>
    <row r="2036" spans="1:19" x14ac:dyDescent="0.2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</row>
    <row r="2037" spans="1:19" x14ac:dyDescent="0.2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</row>
    <row r="2038" spans="1:19" x14ac:dyDescent="0.2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</row>
    <row r="2039" spans="1:19" x14ac:dyDescent="0.2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</row>
    <row r="2040" spans="1:19" x14ac:dyDescent="0.2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</row>
    <row r="2041" spans="1:19" x14ac:dyDescent="0.2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</row>
    <row r="2042" spans="1:19" x14ac:dyDescent="0.2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</row>
    <row r="2043" spans="1:19" x14ac:dyDescent="0.2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</row>
    <row r="2044" spans="1:19" x14ac:dyDescent="0.2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</row>
    <row r="2045" spans="1:19" x14ac:dyDescent="0.2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</row>
    <row r="2046" spans="1:19" x14ac:dyDescent="0.2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</row>
    <row r="2047" spans="1:19" x14ac:dyDescent="0.2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</row>
    <row r="2048" spans="1:19" x14ac:dyDescent="0.2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</row>
    <row r="2049" spans="1:19" x14ac:dyDescent="0.2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</row>
    <row r="2050" spans="1:19" x14ac:dyDescent="0.2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</row>
    <row r="2051" spans="1:19" x14ac:dyDescent="0.2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</row>
    <row r="2052" spans="1:19" x14ac:dyDescent="0.2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</row>
    <row r="2053" spans="1:19" x14ac:dyDescent="0.2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</row>
    <row r="2054" spans="1:19" x14ac:dyDescent="0.2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</row>
    <row r="2055" spans="1:19" x14ac:dyDescent="0.2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</row>
    <row r="2056" spans="1:19" x14ac:dyDescent="0.2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</row>
    <row r="2057" spans="1:19" x14ac:dyDescent="0.2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</row>
    <row r="2058" spans="1:19" x14ac:dyDescent="0.2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</row>
    <row r="2059" spans="1:19" x14ac:dyDescent="0.2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</row>
    <row r="2060" spans="1:19" x14ac:dyDescent="0.2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</row>
    <row r="2061" spans="1:19" x14ac:dyDescent="0.2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</row>
    <row r="2062" spans="1:19" x14ac:dyDescent="0.2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</row>
    <row r="2063" spans="1:19" x14ac:dyDescent="0.2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</row>
    <row r="2064" spans="1:19" x14ac:dyDescent="0.2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</row>
    <row r="2065" spans="1:19" x14ac:dyDescent="0.2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</row>
    <row r="2066" spans="1:19" x14ac:dyDescent="0.2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</row>
    <row r="2067" spans="1:19" x14ac:dyDescent="0.2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</row>
    <row r="2068" spans="1:19" x14ac:dyDescent="0.2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</row>
    <row r="2069" spans="1:19" x14ac:dyDescent="0.2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</row>
    <row r="2070" spans="1:19" x14ac:dyDescent="0.2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</row>
    <row r="2071" spans="1:19" x14ac:dyDescent="0.2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</row>
    <row r="2072" spans="1:19" x14ac:dyDescent="0.2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</row>
    <row r="2073" spans="1:19" x14ac:dyDescent="0.2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</row>
    <row r="2074" spans="1:19" x14ac:dyDescent="0.2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</row>
    <row r="2075" spans="1:19" x14ac:dyDescent="0.2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</row>
    <row r="2076" spans="1:19" x14ac:dyDescent="0.2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</row>
    <row r="2077" spans="1:19" x14ac:dyDescent="0.2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</row>
    <row r="2078" spans="1:19" x14ac:dyDescent="0.2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</row>
    <row r="2079" spans="1:19" x14ac:dyDescent="0.2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</row>
    <row r="2080" spans="1:19" x14ac:dyDescent="0.2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</row>
    <row r="2081" spans="1:19" x14ac:dyDescent="0.2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</row>
    <row r="2082" spans="1:19" x14ac:dyDescent="0.2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</row>
    <row r="2083" spans="1:19" x14ac:dyDescent="0.2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</row>
    <row r="2084" spans="1:19" x14ac:dyDescent="0.2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</row>
    <row r="2085" spans="1:19" x14ac:dyDescent="0.2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</row>
    <row r="2086" spans="1:19" x14ac:dyDescent="0.2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</row>
    <row r="2087" spans="1:19" x14ac:dyDescent="0.2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</row>
    <row r="2088" spans="1:19" x14ac:dyDescent="0.2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</row>
    <row r="2089" spans="1:19" x14ac:dyDescent="0.2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</row>
    <row r="2090" spans="1:19" x14ac:dyDescent="0.2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</row>
    <row r="2091" spans="1:19" x14ac:dyDescent="0.2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</row>
    <row r="2092" spans="1:19" x14ac:dyDescent="0.2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</row>
    <row r="2093" spans="1:19" x14ac:dyDescent="0.2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</row>
    <row r="2094" spans="1:19" x14ac:dyDescent="0.2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</row>
    <row r="2095" spans="1:19" x14ac:dyDescent="0.2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</row>
    <row r="2096" spans="1:19" x14ac:dyDescent="0.2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</row>
    <row r="2097" spans="1:19" x14ac:dyDescent="0.2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</row>
    <row r="2098" spans="1:19" x14ac:dyDescent="0.2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</row>
    <row r="2099" spans="1:19" x14ac:dyDescent="0.2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</row>
    <row r="2100" spans="1:19" x14ac:dyDescent="0.2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</row>
    <row r="2101" spans="1:19" x14ac:dyDescent="0.2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</row>
    <row r="2102" spans="1:19" x14ac:dyDescent="0.2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</row>
    <row r="2103" spans="1:19" x14ac:dyDescent="0.2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</row>
    <row r="2104" spans="1:19" x14ac:dyDescent="0.2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</row>
    <row r="2105" spans="1:19" x14ac:dyDescent="0.2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</row>
    <row r="2106" spans="1:19" x14ac:dyDescent="0.2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</row>
    <row r="2107" spans="1:19" x14ac:dyDescent="0.2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</row>
    <row r="2108" spans="1:19" x14ac:dyDescent="0.2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</row>
    <row r="2109" spans="1:19" x14ac:dyDescent="0.2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</row>
    <row r="2110" spans="1:19" x14ac:dyDescent="0.2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</row>
    <row r="2111" spans="1:19" x14ac:dyDescent="0.2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</row>
    <row r="2112" spans="1:19" x14ac:dyDescent="0.2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</row>
    <row r="2113" spans="1:19" x14ac:dyDescent="0.2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</row>
    <row r="2114" spans="1:19" x14ac:dyDescent="0.2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</row>
    <row r="2115" spans="1:19" x14ac:dyDescent="0.2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</row>
    <row r="2116" spans="1:19" x14ac:dyDescent="0.2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</row>
    <row r="2117" spans="1:19" x14ac:dyDescent="0.2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</row>
    <row r="2118" spans="1:19" x14ac:dyDescent="0.2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</row>
    <row r="2119" spans="1:19" x14ac:dyDescent="0.2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</row>
    <row r="2120" spans="1:19" x14ac:dyDescent="0.2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</row>
    <row r="2121" spans="1:19" x14ac:dyDescent="0.2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</row>
    <row r="2122" spans="1:19" x14ac:dyDescent="0.2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</row>
    <row r="2123" spans="1:19" x14ac:dyDescent="0.2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</row>
    <row r="2124" spans="1:19" x14ac:dyDescent="0.2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</row>
    <row r="2125" spans="1:19" x14ac:dyDescent="0.2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</row>
    <row r="2126" spans="1:19" x14ac:dyDescent="0.2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</row>
    <row r="2127" spans="1:19" x14ac:dyDescent="0.2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</row>
    <row r="2128" spans="1:19" x14ac:dyDescent="0.2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</row>
    <row r="2129" spans="1:19" x14ac:dyDescent="0.2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</row>
    <row r="2130" spans="1:19" x14ac:dyDescent="0.2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</row>
    <row r="2131" spans="1:19" x14ac:dyDescent="0.2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</row>
    <row r="2132" spans="1:19" x14ac:dyDescent="0.2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</row>
    <row r="2133" spans="1:19" x14ac:dyDescent="0.2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</row>
    <row r="2134" spans="1:19" x14ac:dyDescent="0.2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</row>
    <row r="2135" spans="1:19" x14ac:dyDescent="0.2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</row>
    <row r="2136" spans="1:19" x14ac:dyDescent="0.2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</row>
    <row r="2137" spans="1:19" x14ac:dyDescent="0.2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</row>
    <row r="2138" spans="1:19" x14ac:dyDescent="0.2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</row>
    <row r="2139" spans="1:19" x14ac:dyDescent="0.2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</row>
    <row r="2140" spans="1:19" x14ac:dyDescent="0.2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</row>
    <row r="2141" spans="1:19" x14ac:dyDescent="0.2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</row>
    <row r="2142" spans="1:19" x14ac:dyDescent="0.2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</row>
    <row r="2143" spans="1:19" x14ac:dyDescent="0.2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</row>
    <row r="2144" spans="1:19" x14ac:dyDescent="0.2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</row>
    <row r="2145" spans="1:19" x14ac:dyDescent="0.2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</row>
    <row r="2146" spans="1:19" x14ac:dyDescent="0.2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</row>
    <row r="2147" spans="1:19" x14ac:dyDescent="0.2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</row>
    <row r="2148" spans="1:19" x14ac:dyDescent="0.2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</row>
    <row r="2149" spans="1:19" x14ac:dyDescent="0.2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</row>
    <row r="2150" spans="1:19" x14ac:dyDescent="0.2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</row>
    <row r="2151" spans="1:19" x14ac:dyDescent="0.2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</row>
    <row r="2152" spans="1:19" x14ac:dyDescent="0.2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</row>
    <row r="2153" spans="1:19" x14ac:dyDescent="0.2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</row>
    <row r="2154" spans="1:19" x14ac:dyDescent="0.2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</row>
    <row r="2155" spans="1:19" x14ac:dyDescent="0.2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</row>
    <row r="2156" spans="1:19" x14ac:dyDescent="0.2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</row>
    <row r="2157" spans="1:19" x14ac:dyDescent="0.2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</row>
    <row r="2158" spans="1:19" x14ac:dyDescent="0.2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</row>
    <row r="2159" spans="1:19" x14ac:dyDescent="0.2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</row>
    <row r="2160" spans="1:19" x14ac:dyDescent="0.2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</row>
    <row r="2161" spans="1:19" x14ac:dyDescent="0.2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</row>
    <row r="2162" spans="1:19" x14ac:dyDescent="0.2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</row>
    <row r="2163" spans="1:19" x14ac:dyDescent="0.2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</row>
    <row r="2164" spans="1:19" x14ac:dyDescent="0.2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</row>
    <row r="2165" spans="1:19" x14ac:dyDescent="0.2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</row>
    <row r="2166" spans="1:19" x14ac:dyDescent="0.2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</row>
    <row r="2167" spans="1:19" x14ac:dyDescent="0.2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</row>
    <row r="2168" spans="1:19" x14ac:dyDescent="0.2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</row>
    <row r="2169" spans="1:19" x14ac:dyDescent="0.2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</row>
    <row r="2170" spans="1:19" x14ac:dyDescent="0.2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</row>
    <row r="2171" spans="1:19" x14ac:dyDescent="0.2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</row>
    <row r="2172" spans="1:19" x14ac:dyDescent="0.2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</row>
    <row r="2173" spans="1:19" x14ac:dyDescent="0.2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</row>
    <row r="2174" spans="1:19" x14ac:dyDescent="0.2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</row>
    <row r="2175" spans="1:19" x14ac:dyDescent="0.2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</row>
    <row r="2176" spans="1:19" x14ac:dyDescent="0.2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</row>
    <row r="2177" spans="1:19" x14ac:dyDescent="0.2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</row>
    <row r="2178" spans="1:19" x14ac:dyDescent="0.2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</row>
    <row r="2179" spans="1:19" x14ac:dyDescent="0.2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</row>
    <row r="2180" spans="1:19" x14ac:dyDescent="0.2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</row>
    <row r="2181" spans="1:19" x14ac:dyDescent="0.2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</row>
    <row r="2182" spans="1:19" x14ac:dyDescent="0.2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</row>
    <row r="2183" spans="1:19" x14ac:dyDescent="0.2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</row>
    <row r="2184" spans="1:19" x14ac:dyDescent="0.2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</row>
    <row r="2185" spans="1:19" x14ac:dyDescent="0.2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</row>
    <row r="2186" spans="1:19" x14ac:dyDescent="0.2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</row>
    <row r="2187" spans="1:19" x14ac:dyDescent="0.2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</row>
    <row r="2188" spans="1:19" x14ac:dyDescent="0.2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</row>
    <row r="2189" spans="1:19" x14ac:dyDescent="0.2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</row>
    <row r="2190" spans="1:19" x14ac:dyDescent="0.2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</row>
    <row r="2191" spans="1:19" x14ac:dyDescent="0.2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</row>
    <row r="2192" spans="1:19" x14ac:dyDescent="0.2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</row>
    <row r="2193" spans="1:19" x14ac:dyDescent="0.2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</row>
    <row r="2194" spans="1:19" x14ac:dyDescent="0.2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</row>
    <row r="2195" spans="1:19" x14ac:dyDescent="0.2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</row>
    <row r="2196" spans="1:19" x14ac:dyDescent="0.2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</row>
    <row r="2197" spans="1:19" x14ac:dyDescent="0.2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</row>
    <row r="2198" spans="1:19" x14ac:dyDescent="0.2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</row>
    <row r="2199" spans="1:19" x14ac:dyDescent="0.2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</row>
    <row r="2200" spans="1:19" x14ac:dyDescent="0.2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</row>
    <row r="2201" spans="1:19" x14ac:dyDescent="0.2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</row>
    <row r="2202" spans="1:19" x14ac:dyDescent="0.2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</row>
    <row r="2203" spans="1:19" x14ac:dyDescent="0.2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</row>
    <row r="2204" spans="1:19" x14ac:dyDescent="0.2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</row>
    <row r="2205" spans="1:19" x14ac:dyDescent="0.2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</row>
    <row r="2206" spans="1:19" x14ac:dyDescent="0.2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</row>
    <row r="2207" spans="1:19" x14ac:dyDescent="0.2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</row>
    <row r="2208" spans="1:19" x14ac:dyDescent="0.2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</row>
    <row r="2209" spans="1:19" x14ac:dyDescent="0.2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</row>
    <row r="2210" spans="1:19" x14ac:dyDescent="0.2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</row>
    <row r="2211" spans="1:19" x14ac:dyDescent="0.2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</row>
    <row r="2212" spans="1:19" x14ac:dyDescent="0.2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</row>
    <row r="2213" spans="1:19" x14ac:dyDescent="0.2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</row>
    <row r="2214" spans="1:19" x14ac:dyDescent="0.2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</row>
    <row r="2215" spans="1:19" x14ac:dyDescent="0.2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</row>
    <row r="2216" spans="1:19" x14ac:dyDescent="0.2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</row>
    <row r="2217" spans="1:19" x14ac:dyDescent="0.2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</row>
    <row r="2218" spans="1:19" x14ac:dyDescent="0.2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</row>
    <row r="2219" spans="1:19" x14ac:dyDescent="0.2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</row>
    <row r="2220" spans="1:19" x14ac:dyDescent="0.2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</row>
    <row r="2221" spans="1:19" x14ac:dyDescent="0.2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</row>
    <row r="2222" spans="1:19" x14ac:dyDescent="0.2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</row>
    <row r="2223" spans="1:19" x14ac:dyDescent="0.2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</row>
    <row r="2224" spans="1:19" x14ac:dyDescent="0.2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</row>
    <row r="2225" spans="1:19" x14ac:dyDescent="0.2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</row>
    <row r="2226" spans="1:19" x14ac:dyDescent="0.2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</row>
    <row r="2227" spans="1:19" x14ac:dyDescent="0.2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</row>
    <row r="2228" spans="1:19" x14ac:dyDescent="0.2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</row>
    <row r="2229" spans="1:19" x14ac:dyDescent="0.2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</row>
    <row r="2230" spans="1:19" x14ac:dyDescent="0.2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</row>
    <row r="2231" spans="1:19" x14ac:dyDescent="0.2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</row>
    <row r="2232" spans="1:19" x14ac:dyDescent="0.2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</row>
    <row r="2233" spans="1:19" x14ac:dyDescent="0.2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</row>
    <row r="2234" spans="1:19" x14ac:dyDescent="0.2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</row>
    <row r="2235" spans="1:19" x14ac:dyDescent="0.2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</row>
    <row r="2236" spans="1:19" x14ac:dyDescent="0.2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</row>
    <row r="2237" spans="1:19" x14ac:dyDescent="0.2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</row>
    <row r="2238" spans="1:19" x14ac:dyDescent="0.2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</row>
    <row r="2239" spans="1:19" x14ac:dyDescent="0.2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</row>
    <row r="2240" spans="1:19" x14ac:dyDescent="0.2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BAV</vt:lpstr>
      <vt:lpstr>Q.fit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2024-09-28T03:08:58Z</dcterms:modified>
</cp:coreProperties>
</file>